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3.xml" ContentType="application/vnd.openxmlformats-officedocument.drawing+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AAmouzou\Dropbox\Health Facility Data Analysis Folder 2022\Analysis codes\"/>
    </mc:Choice>
  </mc:AlternateContent>
  <xr:revisionPtr revIDLastSave="0" documentId="13_ncr:1_{1894C286-0AA1-4EFD-88F7-97B6A1906E11}" xr6:coauthVersionLast="47" xr6:coauthVersionMax="47" xr10:uidLastSave="{00000000-0000-0000-0000-000000000000}"/>
  <bookViews>
    <workbookView xWindow="38290" yWindow="-110" windowWidth="38620" windowHeight="21220" tabRatio="850" firstSheet="4" activeTab="7" xr2:uid="{85DC742D-0944-4C90-8F4D-0BCA06CB2A9B}"/>
  </bookViews>
  <sheets>
    <sheet name="UN - Total Population" sheetId="2" r:id="rId1"/>
    <sheet name="UN - Under-1" sheetId="7" r:id="rId2"/>
    <sheet name="UN - 0-4yrs" sheetId="8" r:id="rId3"/>
    <sheet name="UN-W15-49" sheetId="9" r:id="rId4"/>
    <sheet name="UN-Indicators &amp; Births" sheetId="10" r:id="rId5"/>
    <sheet name="DHIS-2 - Niger- Population_data" sheetId="11" r:id="rId6"/>
    <sheet name="Adjusted data-Niger (Exported)" sheetId="14" r:id="rId7"/>
    <sheet name="ANALYSIS - POP ASSESS - NIGER" sheetId="1" r:id="rId8"/>
    <sheet name="Coverage Projected LB - DHIS-2" sheetId="15" r:id="rId9"/>
    <sheet name="HF Derived Denominators" sheetId="16" r:id="rId10"/>
  </sheets>
  <definedNames>
    <definedName name="_xlnm._FilterDatabase" localSheetId="5" hidden="1">'DHIS-2 - Niger- Population_data'!$A$3:$M$363</definedName>
    <definedName name="_xlnm._FilterDatabase" localSheetId="2" hidden="1">'UN - 0-4yrs'!$A$3:$G$3</definedName>
    <definedName name="_xlnm._FilterDatabase" localSheetId="1" hidden="1">'UN - Under-1'!$A$3:$G$3</definedName>
    <definedName name="_xlnm._FilterDatabase" localSheetId="3" hidden="1">'UN-W15-49'!$A$3:$G$113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19" i="16" l="1"/>
  <c r="I368" i="16"/>
  <c r="H368" i="16"/>
  <c r="G368" i="16"/>
  <c r="F368" i="16"/>
  <c r="E368" i="16"/>
  <c r="D368" i="16"/>
  <c r="C368" i="16"/>
  <c r="I367" i="16"/>
  <c r="H367" i="16"/>
  <c r="G367" i="16"/>
  <c r="F367" i="16"/>
  <c r="E367" i="16"/>
  <c r="D367" i="16"/>
  <c r="C367" i="16"/>
  <c r="I366" i="16"/>
  <c r="H366" i="16"/>
  <c r="G366" i="16"/>
  <c r="F366" i="16"/>
  <c r="E366" i="16"/>
  <c r="D366" i="16"/>
  <c r="C366" i="16"/>
  <c r="I365" i="16"/>
  <c r="H365" i="16"/>
  <c r="G365" i="16"/>
  <c r="F365" i="16"/>
  <c r="E365" i="16"/>
  <c r="D365" i="16"/>
  <c r="C365" i="16"/>
  <c r="I364" i="16"/>
  <c r="H364" i="16"/>
  <c r="G364" i="16"/>
  <c r="F364" i="16"/>
  <c r="E364" i="16"/>
  <c r="D364" i="16"/>
  <c r="C364" i="16"/>
  <c r="K360" i="16"/>
  <c r="C360" i="16"/>
  <c r="K359" i="16"/>
  <c r="L359" i="16" s="1"/>
  <c r="C359" i="16"/>
  <c r="K358" i="16"/>
  <c r="L358" i="16" s="1"/>
  <c r="C358" i="16"/>
  <c r="D358" i="16" s="1"/>
  <c r="E358" i="16" s="1"/>
  <c r="F358" i="16" s="1"/>
  <c r="G358" i="16" s="1"/>
  <c r="H358" i="16" s="1"/>
  <c r="K357" i="16"/>
  <c r="L357" i="16" s="1"/>
  <c r="C357" i="16"/>
  <c r="K356" i="16"/>
  <c r="C356" i="16"/>
  <c r="G376" i="16"/>
  <c r="H372" i="16"/>
  <c r="L360" i="16"/>
  <c r="D360" i="16"/>
  <c r="E360" i="16" s="1"/>
  <c r="F360" i="16" s="1"/>
  <c r="G360" i="16" s="1"/>
  <c r="H360" i="16" s="1"/>
  <c r="D359" i="16"/>
  <c r="E359" i="16" s="1"/>
  <c r="F359" i="16" s="1"/>
  <c r="G359" i="16" s="1"/>
  <c r="H359" i="16" s="1"/>
  <c r="L356" i="16"/>
  <c r="D356" i="16"/>
  <c r="E356" i="16" s="1"/>
  <c r="F356" i="16" s="1"/>
  <c r="G356" i="16" s="1"/>
  <c r="H356" i="16" s="1"/>
  <c r="I326" i="16"/>
  <c r="H326" i="16"/>
  <c r="G326" i="16"/>
  <c r="F326" i="16"/>
  <c r="E326" i="16"/>
  <c r="D326" i="16"/>
  <c r="C326" i="16"/>
  <c r="I325" i="16"/>
  <c r="H325" i="16"/>
  <c r="G325" i="16"/>
  <c r="F325" i="16"/>
  <c r="E325" i="16"/>
  <c r="D325" i="16"/>
  <c r="C325" i="16"/>
  <c r="I324" i="16"/>
  <c r="H324" i="16"/>
  <c r="G324" i="16"/>
  <c r="F324" i="16"/>
  <c r="E324" i="16"/>
  <c r="D324" i="16"/>
  <c r="C324" i="16"/>
  <c r="I323" i="16"/>
  <c r="H323" i="16"/>
  <c r="G323" i="16"/>
  <c r="F323" i="16"/>
  <c r="E323" i="16"/>
  <c r="D323" i="16"/>
  <c r="C323" i="16"/>
  <c r="I322" i="16"/>
  <c r="H322" i="16"/>
  <c r="G322" i="16"/>
  <c r="F322" i="16"/>
  <c r="E322" i="16"/>
  <c r="D322" i="16"/>
  <c r="C322" i="16"/>
  <c r="K318" i="16"/>
  <c r="C318" i="16"/>
  <c r="K317" i="16"/>
  <c r="L317" i="16" s="1"/>
  <c r="N317" i="16" s="1"/>
  <c r="C317" i="16"/>
  <c r="K316" i="16"/>
  <c r="C316" i="16"/>
  <c r="D316" i="16" s="1"/>
  <c r="E316" i="16" s="1"/>
  <c r="K315" i="16"/>
  <c r="L315" i="16" s="1"/>
  <c r="C315" i="16"/>
  <c r="D315" i="16" s="1"/>
  <c r="E315" i="16" s="1"/>
  <c r="F315" i="16" s="1"/>
  <c r="G315" i="16" s="1"/>
  <c r="H315" i="16" s="1"/>
  <c r="K314" i="16"/>
  <c r="C314" i="16"/>
  <c r="D314" i="16" s="1"/>
  <c r="E314" i="16" s="1"/>
  <c r="F314" i="16" s="1"/>
  <c r="G314" i="16" s="1"/>
  <c r="H314" i="16" s="1"/>
  <c r="H334" i="16"/>
  <c r="L318" i="16"/>
  <c r="D318" i="16"/>
  <c r="E318" i="16" s="1"/>
  <c r="F318" i="16" s="1"/>
  <c r="G318" i="16" s="1"/>
  <c r="H318" i="16" s="1"/>
  <c r="D317" i="16"/>
  <c r="E317" i="16" s="1"/>
  <c r="F317" i="16" s="1"/>
  <c r="G317" i="16" s="1"/>
  <c r="H317" i="16" s="1"/>
  <c r="L316" i="16"/>
  <c r="L314" i="16"/>
  <c r="I284" i="16"/>
  <c r="H284" i="16"/>
  <c r="G284" i="16"/>
  <c r="F284" i="16"/>
  <c r="E284" i="16"/>
  <c r="D284" i="16"/>
  <c r="C284" i="16"/>
  <c r="I283" i="16"/>
  <c r="H283" i="16"/>
  <c r="G283" i="16"/>
  <c r="F283" i="16"/>
  <c r="E283" i="16"/>
  <c r="D283" i="16"/>
  <c r="C283" i="16"/>
  <c r="I282" i="16"/>
  <c r="H282" i="16"/>
  <c r="G282" i="16"/>
  <c r="F282" i="16"/>
  <c r="E282" i="16"/>
  <c r="D282" i="16"/>
  <c r="C282" i="16"/>
  <c r="I281" i="16"/>
  <c r="H281" i="16"/>
  <c r="G281" i="16"/>
  <c r="G289" i="16" s="1"/>
  <c r="F281" i="16"/>
  <c r="E281" i="16"/>
  <c r="D281" i="16"/>
  <c r="C281" i="16"/>
  <c r="I280" i="16"/>
  <c r="H280" i="16"/>
  <c r="G280" i="16"/>
  <c r="F280" i="16"/>
  <c r="E280" i="16"/>
  <c r="D280" i="16"/>
  <c r="C280" i="16"/>
  <c r="K276" i="16"/>
  <c r="L276" i="16" s="1"/>
  <c r="C276" i="16"/>
  <c r="K275" i="16"/>
  <c r="C275" i="16"/>
  <c r="D275" i="16" s="1"/>
  <c r="E275" i="16" s="1"/>
  <c r="F275" i="16" s="1"/>
  <c r="G275" i="16" s="1"/>
  <c r="H275" i="16" s="1"/>
  <c r="K274" i="16"/>
  <c r="L274" i="16" s="1"/>
  <c r="C274" i="16"/>
  <c r="K273" i="16"/>
  <c r="L273" i="16" s="1"/>
  <c r="C273" i="16"/>
  <c r="K272" i="16"/>
  <c r="L272" i="16" s="1"/>
  <c r="C272" i="16"/>
  <c r="D272" i="16" s="1"/>
  <c r="E272" i="16" s="1"/>
  <c r="F272" i="16" s="1"/>
  <c r="G272" i="16" s="1"/>
  <c r="H272" i="16" s="1"/>
  <c r="D276" i="16"/>
  <c r="E276" i="16" s="1"/>
  <c r="F276" i="16" s="1"/>
  <c r="G276" i="16" s="1"/>
  <c r="H276" i="16" s="1"/>
  <c r="L275" i="16"/>
  <c r="N275" i="16" s="1"/>
  <c r="O275" i="16" s="1"/>
  <c r="P275" i="16" s="1"/>
  <c r="Q275" i="16" s="1"/>
  <c r="D274" i="16"/>
  <c r="E274" i="16" s="1"/>
  <c r="F274" i="16" s="1"/>
  <c r="G274" i="16" s="1"/>
  <c r="H274" i="16" s="1"/>
  <c r="D273" i="16"/>
  <c r="E273" i="16" s="1"/>
  <c r="F273" i="16" s="1"/>
  <c r="G273" i="16" s="1"/>
  <c r="H273" i="16" s="1"/>
  <c r="I242" i="16"/>
  <c r="H242" i="16"/>
  <c r="G242" i="16"/>
  <c r="F242" i="16"/>
  <c r="E242" i="16"/>
  <c r="D242" i="16"/>
  <c r="C242" i="16"/>
  <c r="I241" i="16"/>
  <c r="H241" i="16"/>
  <c r="G241" i="16"/>
  <c r="F241" i="16"/>
  <c r="E241" i="16"/>
  <c r="D241" i="16"/>
  <c r="C241" i="16"/>
  <c r="I240" i="16"/>
  <c r="H240" i="16"/>
  <c r="G240" i="16"/>
  <c r="F240" i="16"/>
  <c r="E240" i="16"/>
  <c r="D240" i="16"/>
  <c r="C240" i="16"/>
  <c r="I239" i="16"/>
  <c r="H239" i="16"/>
  <c r="G239" i="16"/>
  <c r="F239" i="16"/>
  <c r="E239" i="16"/>
  <c r="D239" i="16"/>
  <c r="C239" i="16"/>
  <c r="I238" i="16"/>
  <c r="H238" i="16"/>
  <c r="G238" i="16"/>
  <c r="F238" i="16"/>
  <c r="E238" i="16"/>
  <c r="D238" i="16"/>
  <c r="C238" i="16"/>
  <c r="K234" i="16"/>
  <c r="C234" i="16"/>
  <c r="D234" i="16" s="1"/>
  <c r="E234" i="16" s="1"/>
  <c r="F234" i="16" s="1"/>
  <c r="G234" i="16" s="1"/>
  <c r="H234" i="16" s="1"/>
  <c r="G250" i="16" s="1"/>
  <c r="K233" i="16"/>
  <c r="L233" i="16" s="1"/>
  <c r="C233" i="16"/>
  <c r="K232" i="16"/>
  <c r="C232" i="16"/>
  <c r="K231" i="16"/>
  <c r="L231" i="16" s="1"/>
  <c r="C231" i="16"/>
  <c r="K230" i="16"/>
  <c r="L230" i="16" s="1"/>
  <c r="C230" i="16"/>
  <c r="D230" i="16" s="1"/>
  <c r="E230" i="16" s="1"/>
  <c r="F230" i="16" s="1"/>
  <c r="G230" i="16" s="1"/>
  <c r="H230" i="16" s="1"/>
  <c r="P250" i="16"/>
  <c r="L234" i="16"/>
  <c r="D233" i="16"/>
  <c r="E233" i="16" s="1"/>
  <c r="F233" i="16" s="1"/>
  <c r="G233" i="16" s="1"/>
  <c r="H233" i="16" s="1"/>
  <c r="L232" i="16"/>
  <c r="D232" i="16"/>
  <c r="E232" i="16" s="1"/>
  <c r="F232" i="16" s="1"/>
  <c r="G232" i="16" s="1"/>
  <c r="H232" i="16" s="1"/>
  <c r="C204" i="16"/>
  <c r="I200" i="16"/>
  <c r="H200" i="16"/>
  <c r="G200" i="16"/>
  <c r="F200" i="16"/>
  <c r="E200" i="16"/>
  <c r="D200" i="16"/>
  <c r="C200" i="16"/>
  <c r="I199" i="16"/>
  <c r="H199" i="16"/>
  <c r="G199" i="16"/>
  <c r="F199" i="16"/>
  <c r="E199" i="16"/>
  <c r="D199" i="16"/>
  <c r="C199" i="16"/>
  <c r="I198" i="16"/>
  <c r="H198" i="16"/>
  <c r="G198" i="16"/>
  <c r="F198" i="16"/>
  <c r="E198" i="16"/>
  <c r="D198" i="16"/>
  <c r="C198" i="16"/>
  <c r="I197" i="16"/>
  <c r="H197" i="16"/>
  <c r="G197" i="16"/>
  <c r="F197" i="16"/>
  <c r="E197" i="16"/>
  <c r="D197" i="16"/>
  <c r="C197" i="16"/>
  <c r="I196" i="16"/>
  <c r="H196" i="16"/>
  <c r="G196" i="16"/>
  <c r="F196" i="16"/>
  <c r="E196" i="16"/>
  <c r="D196" i="16"/>
  <c r="C196" i="16"/>
  <c r="K192" i="16"/>
  <c r="C192" i="16"/>
  <c r="D192" i="16" s="1"/>
  <c r="E192" i="16" s="1"/>
  <c r="F192" i="16" s="1"/>
  <c r="G192" i="16" s="1"/>
  <c r="H192" i="16" s="1"/>
  <c r="K191" i="16"/>
  <c r="C191" i="16"/>
  <c r="K190" i="16"/>
  <c r="L190" i="16" s="1"/>
  <c r="C190" i="16"/>
  <c r="K189" i="16"/>
  <c r="L189" i="16" s="1"/>
  <c r="C189" i="16"/>
  <c r="K188" i="16"/>
  <c r="L188" i="16" s="1"/>
  <c r="C188" i="16"/>
  <c r="D188" i="16" s="1"/>
  <c r="E188" i="16" s="1"/>
  <c r="F188" i="16" s="1"/>
  <c r="G188" i="16" s="1"/>
  <c r="H188" i="16" s="1"/>
  <c r="L192" i="16"/>
  <c r="L191" i="16"/>
  <c r="D191" i="16"/>
  <c r="E191" i="16" s="1"/>
  <c r="F191" i="16" s="1"/>
  <c r="G191" i="16" s="1"/>
  <c r="H191" i="16" s="1"/>
  <c r="D190" i="16"/>
  <c r="E190" i="16" s="1"/>
  <c r="I158" i="16"/>
  <c r="H158" i="16"/>
  <c r="G158" i="16"/>
  <c r="F158" i="16"/>
  <c r="E158" i="16"/>
  <c r="D158" i="16"/>
  <c r="C158" i="16"/>
  <c r="I157" i="16"/>
  <c r="H157" i="16"/>
  <c r="G157" i="16"/>
  <c r="F157" i="16"/>
  <c r="E157" i="16"/>
  <c r="D157" i="16"/>
  <c r="C157" i="16"/>
  <c r="I156" i="16"/>
  <c r="H156" i="16"/>
  <c r="G156" i="16"/>
  <c r="F156" i="16"/>
  <c r="E156" i="16"/>
  <c r="D156" i="16"/>
  <c r="C156" i="16"/>
  <c r="I155" i="16"/>
  <c r="H155" i="16"/>
  <c r="G155" i="16"/>
  <c r="F155" i="16"/>
  <c r="E155" i="16"/>
  <c r="D155" i="16"/>
  <c r="C155" i="16"/>
  <c r="I154" i="16"/>
  <c r="H154" i="16"/>
  <c r="G154" i="16"/>
  <c r="F154" i="16"/>
  <c r="E154" i="16"/>
  <c r="D154" i="16"/>
  <c r="C154" i="16"/>
  <c r="K150" i="16"/>
  <c r="C150" i="16"/>
  <c r="K149" i="16"/>
  <c r="C149" i="16"/>
  <c r="K148" i="16"/>
  <c r="L148" i="16" s="1"/>
  <c r="C148" i="16"/>
  <c r="K147" i="16"/>
  <c r="L147" i="16" s="1"/>
  <c r="C147" i="16"/>
  <c r="D147" i="16" s="1"/>
  <c r="E147" i="16" s="1"/>
  <c r="F147" i="16" s="1"/>
  <c r="G147" i="16" s="1"/>
  <c r="H147" i="16" s="1"/>
  <c r="K146" i="16"/>
  <c r="C146" i="16"/>
  <c r="G166" i="16"/>
  <c r="O165" i="16"/>
  <c r="L150" i="16"/>
  <c r="D150" i="16"/>
  <c r="E150" i="16" s="1"/>
  <c r="F150" i="16" s="1"/>
  <c r="G150" i="16" s="1"/>
  <c r="H150" i="16" s="1"/>
  <c r="L149" i="16"/>
  <c r="N149" i="16" s="1"/>
  <c r="O149" i="16" s="1"/>
  <c r="P149" i="16" s="1"/>
  <c r="Q149" i="16" s="1"/>
  <c r="D149" i="16"/>
  <c r="E149" i="16" s="1"/>
  <c r="F149" i="16" s="1"/>
  <c r="G149" i="16" s="1"/>
  <c r="H149" i="16" s="1"/>
  <c r="D148" i="16"/>
  <c r="E148" i="16" s="1"/>
  <c r="L146" i="16"/>
  <c r="D146" i="16"/>
  <c r="E146" i="16" s="1"/>
  <c r="F146" i="16" s="1"/>
  <c r="G146" i="16" s="1"/>
  <c r="H146" i="16" s="1"/>
  <c r="C120" i="16"/>
  <c r="I116" i="16"/>
  <c r="H116" i="16"/>
  <c r="G116" i="16"/>
  <c r="F116" i="16"/>
  <c r="E116" i="16"/>
  <c r="D116" i="16"/>
  <c r="C116" i="16"/>
  <c r="I115" i="16"/>
  <c r="H115" i="16"/>
  <c r="G115" i="16"/>
  <c r="F115" i="16"/>
  <c r="E115" i="16"/>
  <c r="D115" i="16"/>
  <c r="C115" i="16"/>
  <c r="I114" i="16"/>
  <c r="H114" i="16"/>
  <c r="H122" i="16" s="1"/>
  <c r="G114" i="16"/>
  <c r="F114" i="16"/>
  <c r="E114" i="16"/>
  <c r="D114" i="16"/>
  <c r="C114" i="16"/>
  <c r="I113" i="16"/>
  <c r="H113" i="16"/>
  <c r="G113" i="16"/>
  <c r="F113" i="16"/>
  <c r="E113" i="16"/>
  <c r="D113" i="16"/>
  <c r="C113" i="16"/>
  <c r="I112" i="16"/>
  <c r="H112" i="16"/>
  <c r="G112" i="16"/>
  <c r="F112" i="16"/>
  <c r="E112" i="16"/>
  <c r="D112" i="16"/>
  <c r="C112" i="16"/>
  <c r="K108" i="16"/>
  <c r="C108" i="16"/>
  <c r="K107" i="16"/>
  <c r="C107" i="16"/>
  <c r="K106" i="16"/>
  <c r="L106" i="16" s="1"/>
  <c r="C106" i="16"/>
  <c r="D106" i="16" s="1"/>
  <c r="E106" i="16" s="1"/>
  <c r="F106" i="16" s="1"/>
  <c r="G106" i="16" s="1"/>
  <c r="H106" i="16" s="1"/>
  <c r="K105" i="16"/>
  <c r="L105" i="16" s="1"/>
  <c r="N105" i="16" s="1"/>
  <c r="O105" i="16" s="1"/>
  <c r="P105" i="16" s="1"/>
  <c r="Q105" i="16" s="1"/>
  <c r="L121" i="16" s="1"/>
  <c r="C105" i="16"/>
  <c r="K104" i="16"/>
  <c r="C104" i="16"/>
  <c r="L108" i="16"/>
  <c r="D108" i="16"/>
  <c r="E108" i="16" s="1"/>
  <c r="F108" i="16" s="1"/>
  <c r="G108" i="16" s="1"/>
  <c r="L107" i="16"/>
  <c r="D107" i="16"/>
  <c r="E107" i="16" s="1"/>
  <c r="F107" i="16" s="1"/>
  <c r="G107" i="16" s="1"/>
  <c r="H107" i="16" s="1"/>
  <c r="L104" i="16"/>
  <c r="D104" i="16"/>
  <c r="E104" i="16" s="1"/>
  <c r="F104" i="16" s="1"/>
  <c r="G104" i="16" s="1"/>
  <c r="H104" i="16" s="1"/>
  <c r="I74" i="16"/>
  <c r="I73" i="16"/>
  <c r="I72" i="16"/>
  <c r="I71" i="16"/>
  <c r="I70" i="16"/>
  <c r="H74" i="16"/>
  <c r="H73" i="16"/>
  <c r="H72" i="16"/>
  <c r="H71" i="16"/>
  <c r="H70" i="16"/>
  <c r="G74" i="16"/>
  <c r="G73" i="16"/>
  <c r="G72" i="16"/>
  <c r="G71" i="16"/>
  <c r="G70" i="16"/>
  <c r="F74" i="16"/>
  <c r="F73" i="16"/>
  <c r="F72" i="16"/>
  <c r="F71" i="16"/>
  <c r="F70" i="16"/>
  <c r="E74" i="16"/>
  <c r="E73" i="16"/>
  <c r="E72" i="16"/>
  <c r="E71" i="16"/>
  <c r="E70" i="16"/>
  <c r="D74" i="16"/>
  <c r="D73" i="16"/>
  <c r="D72" i="16"/>
  <c r="D71" i="16"/>
  <c r="D70" i="16"/>
  <c r="C74" i="16"/>
  <c r="C73" i="16"/>
  <c r="C72" i="16"/>
  <c r="C71" i="16"/>
  <c r="C70" i="16"/>
  <c r="K66" i="16"/>
  <c r="L66" i="16" s="1"/>
  <c r="K65" i="16"/>
  <c r="L65" i="16" s="1"/>
  <c r="K64" i="16"/>
  <c r="L64" i="16" s="1"/>
  <c r="K63" i="16"/>
  <c r="L63" i="16" s="1"/>
  <c r="C66" i="16"/>
  <c r="D66" i="16" s="1"/>
  <c r="E66" i="16" s="1"/>
  <c r="F66" i="16" s="1"/>
  <c r="G66" i="16" s="1"/>
  <c r="H66" i="16" s="1"/>
  <c r="C65" i="16"/>
  <c r="C64" i="16"/>
  <c r="C63" i="16"/>
  <c r="D63" i="16" s="1"/>
  <c r="E63" i="16" s="1"/>
  <c r="F63" i="16" s="1"/>
  <c r="G63" i="16" s="1"/>
  <c r="H63" i="16" s="1"/>
  <c r="K62" i="16"/>
  <c r="L62" i="16" s="1"/>
  <c r="C62" i="16"/>
  <c r="D62" i="16" s="1"/>
  <c r="E62" i="16" s="1"/>
  <c r="F62" i="16" s="1"/>
  <c r="G62" i="16" s="1"/>
  <c r="H62" i="16" s="1"/>
  <c r="I31" i="16"/>
  <c r="I30" i="16"/>
  <c r="I29" i="16"/>
  <c r="I28" i="16"/>
  <c r="I27" i="16"/>
  <c r="H31" i="16"/>
  <c r="H30" i="16"/>
  <c r="P38" i="16" s="1"/>
  <c r="H29" i="16"/>
  <c r="H28" i="16"/>
  <c r="H27" i="16"/>
  <c r="G31" i="16"/>
  <c r="G30" i="16"/>
  <c r="G29" i="16"/>
  <c r="G28" i="16"/>
  <c r="G27" i="16"/>
  <c r="G35" i="16" s="1"/>
  <c r="F31" i="16"/>
  <c r="F30" i="16"/>
  <c r="F29" i="16"/>
  <c r="F28" i="16"/>
  <c r="F27" i="16"/>
  <c r="E31" i="16"/>
  <c r="E30" i="16"/>
  <c r="E29" i="16"/>
  <c r="E28" i="16"/>
  <c r="E27" i="16"/>
  <c r="D31" i="16"/>
  <c r="D30" i="16"/>
  <c r="D29" i="16"/>
  <c r="D28" i="16"/>
  <c r="D27" i="16"/>
  <c r="C31" i="16"/>
  <c r="C39" i="16" s="1"/>
  <c r="C30" i="16"/>
  <c r="C29" i="16"/>
  <c r="C28" i="16"/>
  <c r="C27" i="16"/>
  <c r="C35" i="16" s="1"/>
  <c r="K23" i="16"/>
  <c r="L23" i="16" s="1"/>
  <c r="K22" i="16"/>
  <c r="L22" i="16" s="1"/>
  <c r="K21" i="16"/>
  <c r="L21" i="16" s="1"/>
  <c r="K20" i="16"/>
  <c r="L20" i="16" s="1"/>
  <c r="K19" i="16"/>
  <c r="L19" i="16" s="1"/>
  <c r="C23" i="16"/>
  <c r="D23" i="16" s="1"/>
  <c r="E23" i="16" s="1"/>
  <c r="F23" i="16" s="1"/>
  <c r="G23" i="16" s="1"/>
  <c r="H23" i="16" s="1"/>
  <c r="C22" i="16"/>
  <c r="D22" i="16" s="1"/>
  <c r="E22" i="16" s="1"/>
  <c r="F22" i="16" s="1"/>
  <c r="G22" i="16" s="1"/>
  <c r="H22" i="16" s="1"/>
  <c r="C21" i="16"/>
  <c r="D21" i="16" s="1"/>
  <c r="E21" i="16" s="1"/>
  <c r="F21" i="16" s="1"/>
  <c r="G21" i="16" s="1"/>
  <c r="H21" i="16" s="1"/>
  <c r="C20" i="16"/>
  <c r="D20" i="16" s="1"/>
  <c r="E20" i="16" s="1"/>
  <c r="F20" i="16" s="1"/>
  <c r="G20" i="16" s="1"/>
  <c r="H20" i="16" s="1"/>
  <c r="C19" i="16"/>
  <c r="E19" i="16" s="1"/>
  <c r="F19" i="16" s="1"/>
  <c r="G19" i="16" s="1"/>
  <c r="H19" i="16" s="1"/>
  <c r="D18" i="15"/>
  <c r="C13" i="16"/>
  <c r="F81" i="15"/>
  <c r="E81" i="15"/>
  <c r="D81" i="15"/>
  <c r="F80" i="15"/>
  <c r="E80" i="15"/>
  <c r="D80" i="15"/>
  <c r="F79" i="15"/>
  <c r="E79" i="15"/>
  <c r="D79" i="15"/>
  <c r="F78" i="15"/>
  <c r="E78" i="15"/>
  <c r="D78" i="15"/>
  <c r="F77" i="15"/>
  <c r="E77" i="15"/>
  <c r="D77" i="15"/>
  <c r="F74" i="15"/>
  <c r="E74" i="15"/>
  <c r="D74" i="15"/>
  <c r="F73" i="15"/>
  <c r="E73" i="15"/>
  <c r="D73" i="15"/>
  <c r="F72" i="15"/>
  <c r="E72" i="15"/>
  <c r="D72" i="15"/>
  <c r="F71" i="15"/>
  <c r="E71" i="15"/>
  <c r="D71" i="15"/>
  <c r="F70" i="15"/>
  <c r="E70" i="15"/>
  <c r="D70" i="15"/>
  <c r="F67" i="15"/>
  <c r="E67" i="15"/>
  <c r="D67" i="15"/>
  <c r="F66" i="15"/>
  <c r="E66" i="15"/>
  <c r="D66" i="15"/>
  <c r="F65" i="15"/>
  <c r="E65" i="15"/>
  <c r="D65" i="15"/>
  <c r="F64" i="15"/>
  <c r="E64" i="15"/>
  <c r="D64" i="15"/>
  <c r="F63" i="15"/>
  <c r="E63" i="15"/>
  <c r="D63" i="15"/>
  <c r="F60" i="15"/>
  <c r="E60" i="15"/>
  <c r="D60" i="15"/>
  <c r="F59" i="15"/>
  <c r="E59" i="15"/>
  <c r="D59" i="15"/>
  <c r="F58" i="15"/>
  <c r="E58" i="15"/>
  <c r="D58" i="15"/>
  <c r="F57" i="15"/>
  <c r="E57" i="15"/>
  <c r="D57" i="15"/>
  <c r="F56" i="15"/>
  <c r="E56" i="15"/>
  <c r="D56" i="15"/>
  <c r="F53" i="15"/>
  <c r="E53" i="15"/>
  <c r="D53" i="15"/>
  <c r="F52" i="15"/>
  <c r="E52" i="15"/>
  <c r="D52" i="15"/>
  <c r="F51" i="15"/>
  <c r="E51" i="15"/>
  <c r="D51" i="15"/>
  <c r="F50" i="15"/>
  <c r="E50" i="15"/>
  <c r="D50" i="15"/>
  <c r="F49" i="15"/>
  <c r="E49" i="15"/>
  <c r="D49" i="15"/>
  <c r="F46" i="15"/>
  <c r="E46" i="15"/>
  <c r="D46" i="15"/>
  <c r="F45" i="15"/>
  <c r="E45" i="15"/>
  <c r="D45" i="15"/>
  <c r="F44" i="15"/>
  <c r="E44" i="15"/>
  <c r="D44" i="15"/>
  <c r="F43" i="15"/>
  <c r="E43" i="15"/>
  <c r="D43" i="15"/>
  <c r="F42" i="15"/>
  <c r="E42" i="15"/>
  <c r="D42" i="15"/>
  <c r="F39" i="15"/>
  <c r="E39" i="15"/>
  <c r="D39" i="15"/>
  <c r="F38" i="15"/>
  <c r="E38" i="15"/>
  <c r="D38" i="15"/>
  <c r="F37" i="15"/>
  <c r="E37" i="15"/>
  <c r="D37" i="15"/>
  <c r="F36" i="15"/>
  <c r="E36" i="15"/>
  <c r="D36" i="15"/>
  <c r="F35" i="15"/>
  <c r="E35" i="15"/>
  <c r="D35" i="15"/>
  <c r="F32" i="15"/>
  <c r="F31" i="15"/>
  <c r="F30" i="15"/>
  <c r="F29" i="15"/>
  <c r="F28" i="15"/>
  <c r="E32" i="15"/>
  <c r="E31" i="15"/>
  <c r="E30" i="15"/>
  <c r="E29" i="15"/>
  <c r="E28" i="15"/>
  <c r="D32" i="15"/>
  <c r="D31" i="15"/>
  <c r="D30" i="15"/>
  <c r="D29" i="15"/>
  <c r="D28" i="15"/>
  <c r="F22" i="15"/>
  <c r="F21" i="15"/>
  <c r="F20" i="15"/>
  <c r="F19" i="15"/>
  <c r="F18" i="15"/>
  <c r="E22" i="15"/>
  <c r="E21" i="15"/>
  <c r="E20" i="15"/>
  <c r="E19" i="15"/>
  <c r="E18" i="15"/>
  <c r="D22" i="15"/>
  <c r="D21" i="15"/>
  <c r="D20" i="15"/>
  <c r="D19" i="15"/>
  <c r="M19" i="16" l="1"/>
  <c r="I188" i="16"/>
  <c r="I204" i="16" s="1"/>
  <c r="I233" i="16"/>
  <c r="I249" i="16" s="1"/>
  <c r="I273" i="16"/>
  <c r="I289" i="16" s="1"/>
  <c r="I21" i="16"/>
  <c r="I37" i="16" s="1"/>
  <c r="I149" i="16"/>
  <c r="I165" i="16" s="1"/>
  <c r="I147" i="16"/>
  <c r="I163" i="16" s="1"/>
  <c r="I274" i="16"/>
  <c r="I104" i="16"/>
  <c r="I150" i="16"/>
  <c r="I166" i="16" s="1"/>
  <c r="I230" i="16"/>
  <c r="I246" i="16" s="1"/>
  <c r="I276" i="16"/>
  <c r="I292" i="16" s="1"/>
  <c r="I317" i="16"/>
  <c r="I107" i="16"/>
  <c r="I272" i="16"/>
  <c r="I288" i="16" s="1"/>
  <c r="I318" i="16"/>
  <c r="I334" i="16" s="1"/>
  <c r="I356" i="16"/>
  <c r="I372" i="16" s="1"/>
  <c r="I123" i="16"/>
  <c r="M65" i="16"/>
  <c r="Q81" i="16" s="1"/>
  <c r="I146" i="16"/>
  <c r="I232" i="16"/>
  <c r="I248" i="16" s="1"/>
  <c r="I359" i="16"/>
  <c r="I375" i="16" s="1"/>
  <c r="I314" i="16"/>
  <c r="I358" i="16"/>
  <c r="I374" i="16" s="1"/>
  <c r="N357" i="16"/>
  <c r="M357" i="16"/>
  <c r="Q373" i="16" s="1"/>
  <c r="H375" i="16"/>
  <c r="G374" i="16"/>
  <c r="N358" i="16"/>
  <c r="O358" i="16" s="1"/>
  <c r="P358" i="16" s="1"/>
  <c r="Q358" i="16" s="1"/>
  <c r="M374" i="16" s="1"/>
  <c r="M358" i="16"/>
  <c r="Q374" i="16" s="1"/>
  <c r="G373" i="16"/>
  <c r="H374" i="16"/>
  <c r="G372" i="16"/>
  <c r="N359" i="16"/>
  <c r="O359" i="16" s="1"/>
  <c r="P359" i="16" s="1"/>
  <c r="Q359" i="16" s="1"/>
  <c r="M375" i="16" s="1"/>
  <c r="M359" i="16"/>
  <c r="Q375" i="16" s="1"/>
  <c r="N356" i="16"/>
  <c r="O356" i="16" s="1"/>
  <c r="P356" i="16" s="1"/>
  <c r="Q356" i="16" s="1"/>
  <c r="K372" i="16" s="1"/>
  <c r="M356" i="16"/>
  <c r="Q372" i="16" s="1"/>
  <c r="H376" i="16"/>
  <c r="I360" i="16"/>
  <c r="I376" i="16" s="1"/>
  <c r="L374" i="16"/>
  <c r="M360" i="16"/>
  <c r="Q376" i="16" s="1"/>
  <c r="N360" i="16"/>
  <c r="O360" i="16" s="1"/>
  <c r="P360" i="16" s="1"/>
  <c r="Q360" i="16" s="1"/>
  <c r="L376" i="16" s="1"/>
  <c r="N375" i="16"/>
  <c r="N374" i="16"/>
  <c r="O375" i="16"/>
  <c r="M372" i="16"/>
  <c r="G375" i="16"/>
  <c r="P376" i="16"/>
  <c r="D357" i="16"/>
  <c r="E357" i="16" s="1"/>
  <c r="F357" i="16" s="1"/>
  <c r="G357" i="16" s="1"/>
  <c r="H357" i="16" s="1"/>
  <c r="I357" i="16" s="1"/>
  <c r="I373" i="16" s="1"/>
  <c r="C373" i="16"/>
  <c r="E374" i="16"/>
  <c r="P375" i="16"/>
  <c r="D373" i="16"/>
  <c r="F374" i="16"/>
  <c r="C372" i="16"/>
  <c r="E373" i="16"/>
  <c r="P374" i="16"/>
  <c r="C376" i="16"/>
  <c r="D372" i="16"/>
  <c r="F373" i="16"/>
  <c r="K375" i="16"/>
  <c r="D376" i="16"/>
  <c r="E372" i="16"/>
  <c r="P373" i="16"/>
  <c r="C375" i="16"/>
  <c r="E376" i="16"/>
  <c r="F372" i="16"/>
  <c r="K374" i="16"/>
  <c r="D375" i="16"/>
  <c r="F376" i="16"/>
  <c r="P372" i="16"/>
  <c r="C374" i="16"/>
  <c r="E375" i="16"/>
  <c r="D374" i="16"/>
  <c r="F375" i="16"/>
  <c r="O317" i="16"/>
  <c r="P317" i="16" s="1"/>
  <c r="Q317" i="16" s="1"/>
  <c r="K333" i="16" s="1"/>
  <c r="O333" i="16"/>
  <c r="H330" i="16"/>
  <c r="I315" i="16"/>
  <c r="I331" i="16" s="1"/>
  <c r="G331" i="16"/>
  <c r="H333" i="16"/>
  <c r="G333" i="16"/>
  <c r="G334" i="16"/>
  <c r="F316" i="16"/>
  <c r="G316" i="16" s="1"/>
  <c r="H316" i="16" s="1"/>
  <c r="I316" i="16" s="1"/>
  <c r="E332" i="16"/>
  <c r="O332" i="16"/>
  <c r="I333" i="16"/>
  <c r="G330" i="16"/>
  <c r="H331" i="16"/>
  <c r="I332" i="16"/>
  <c r="Q330" i="16"/>
  <c r="N334" i="16"/>
  <c r="N314" i="16"/>
  <c r="O314" i="16" s="1"/>
  <c r="P314" i="16" s="1"/>
  <c r="Q314" i="16" s="1"/>
  <c r="M330" i="16" s="1"/>
  <c r="M314" i="16"/>
  <c r="N318" i="16"/>
  <c r="O318" i="16" s="1"/>
  <c r="P318" i="16" s="1"/>
  <c r="Q318" i="16" s="1"/>
  <c r="K334" i="16" s="1"/>
  <c r="M318" i="16"/>
  <c r="Q334" i="16" s="1"/>
  <c r="N315" i="16"/>
  <c r="O315" i="16" s="1"/>
  <c r="P315" i="16" s="1"/>
  <c r="Q315" i="16" s="1"/>
  <c r="K331" i="16" s="1"/>
  <c r="M315" i="16"/>
  <c r="Q331" i="16" s="1"/>
  <c r="N331" i="16"/>
  <c r="N316" i="16"/>
  <c r="O316" i="16" s="1"/>
  <c r="P316" i="16" s="1"/>
  <c r="M316" i="16"/>
  <c r="Q332" i="16" s="1"/>
  <c r="G332" i="16"/>
  <c r="I330" i="16"/>
  <c r="C331" i="16"/>
  <c r="P333" i="16"/>
  <c r="D331" i="16"/>
  <c r="F332" i="16"/>
  <c r="C330" i="16"/>
  <c r="E331" i="16"/>
  <c r="P332" i="16"/>
  <c r="C334" i="16"/>
  <c r="D330" i="16"/>
  <c r="F331" i="16"/>
  <c r="D334" i="16"/>
  <c r="M317" i="16"/>
  <c r="Q333" i="16" s="1"/>
  <c r="E330" i="16"/>
  <c r="P331" i="16"/>
  <c r="C333" i="16"/>
  <c r="E334" i="16"/>
  <c r="F330" i="16"/>
  <c r="D333" i="16"/>
  <c r="F334" i="16"/>
  <c r="P330" i="16"/>
  <c r="C332" i="16"/>
  <c r="E333" i="16"/>
  <c r="P334" i="16"/>
  <c r="D332" i="16"/>
  <c r="F333" i="16"/>
  <c r="I275" i="16"/>
  <c r="I291" i="16" s="1"/>
  <c r="G291" i="16"/>
  <c r="H291" i="16"/>
  <c r="H292" i="16"/>
  <c r="H290" i="16"/>
  <c r="G288" i="16"/>
  <c r="H289" i="16"/>
  <c r="I290" i="16"/>
  <c r="H288" i="16"/>
  <c r="L291" i="16"/>
  <c r="M291" i="16"/>
  <c r="N276" i="16"/>
  <c r="O276" i="16" s="1"/>
  <c r="P276" i="16" s="1"/>
  <c r="Q276" i="16" s="1"/>
  <c r="M292" i="16" s="1"/>
  <c r="M276" i="16"/>
  <c r="Q292" i="16" s="1"/>
  <c r="N291" i="16"/>
  <c r="M273" i="16"/>
  <c r="Q289" i="16" s="1"/>
  <c r="N273" i="16"/>
  <c r="O273" i="16" s="1"/>
  <c r="P273" i="16" s="1"/>
  <c r="Q273" i="16" s="1"/>
  <c r="K289" i="16" s="1"/>
  <c r="O291" i="16"/>
  <c r="G292" i="16"/>
  <c r="N272" i="16"/>
  <c r="O272" i="16" s="1"/>
  <c r="P272" i="16" s="1"/>
  <c r="Q272" i="16" s="1"/>
  <c r="M288" i="16" s="1"/>
  <c r="M272" i="16"/>
  <c r="Q288" i="16" s="1"/>
  <c r="N274" i="16"/>
  <c r="O274" i="16" s="1"/>
  <c r="P274" i="16" s="1"/>
  <c r="Q274" i="16" s="1"/>
  <c r="L290" i="16" s="1"/>
  <c r="M274" i="16"/>
  <c r="Q290" i="16" s="1"/>
  <c r="G290" i="16"/>
  <c r="D289" i="16"/>
  <c r="F290" i="16"/>
  <c r="C289" i="16"/>
  <c r="E290" i="16"/>
  <c r="P291" i="16"/>
  <c r="C288" i="16"/>
  <c r="E289" i="16"/>
  <c r="P290" i="16"/>
  <c r="C292" i="16"/>
  <c r="D288" i="16"/>
  <c r="F289" i="16"/>
  <c r="K291" i="16"/>
  <c r="D292" i="16"/>
  <c r="M275" i="16"/>
  <c r="Q291" i="16" s="1"/>
  <c r="E288" i="16"/>
  <c r="P289" i="16"/>
  <c r="C291" i="16"/>
  <c r="E292" i="16"/>
  <c r="F288" i="16"/>
  <c r="D291" i="16"/>
  <c r="F292" i="16"/>
  <c r="P288" i="16"/>
  <c r="C290" i="16"/>
  <c r="E291" i="16"/>
  <c r="P292" i="16"/>
  <c r="D290" i="16"/>
  <c r="F291" i="16"/>
  <c r="N248" i="16"/>
  <c r="G249" i="16"/>
  <c r="N232" i="16"/>
  <c r="O232" i="16" s="1"/>
  <c r="P232" i="16" s="1"/>
  <c r="Q232" i="16" s="1"/>
  <c r="L248" i="16" s="1"/>
  <c r="M232" i="16"/>
  <c r="Q248" i="16" s="1"/>
  <c r="G248" i="16"/>
  <c r="H249" i="16"/>
  <c r="H248" i="16"/>
  <c r="G246" i="16"/>
  <c r="H247" i="16"/>
  <c r="N230" i="16"/>
  <c r="O230" i="16" s="1"/>
  <c r="P230" i="16" s="1"/>
  <c r="Q230" i="16" s="1"/>
  <c r="M246" i="16" s="1"/>
  <c r="M230" i="16"/>
  <c r="Q246" i="16" s="1"/>
  <c r="N233" i="16"/>
  <c r="O233" i="16" s="1"/>
  <c r="P233" i="16" s="1"/>
  <c r="Q233" i="16" s="1"/>
  <c r="M249" i="16" s="1"/>
  <c r="M233" i="16"/>
  <c r="Q249" i="16" s="1"/>
  <c r="H246" i="16"/>
  <c r="H250" i="16"/>
  <c r="I234" i="16"/>
  <c r="I250" i="16" s="1"/>
  <c r="N231" i="16"/>
  <c r="O231" i="16" s="1"/>
  <c r="P231" i="16" s="1"/>
  <c r="Q231" i="16" s="1"/>
  <c r="M247" i="16" s="1"/>
  <c r="M231" i="16"/>
  <c r="Q247" i="16" s="1"/>
  <c r="N234" i="16"/>
  <c r="O234" i="16" s="1"/>
  <c r="P234" i="16" s="1"/>
  <c r="Q234" i="16" s="1"/>
  <c r="L250" i="16" s="1"/>
  <c r="M234" i="16"/>
  <c r="Q250" i="16" s="1"/>
  <c r="C247" i="16"/>
  <c r="E248" i="16"/>
  <c r="P249" i="16"/>
  <c r="F248" i="16"/>
  <c r="C246" i="16"/>
  <c r="E247" i="16"/>
  <c r="P248" i="16"/>
  <c r="C250" i="16"/>
  <c r="D231" i="16"/>
  <c r="E231" i="16" s="1"/>
  <c r="F231" i="16" s="1"/>
  <c r="G231" i="16" s="1"/>
  <c r="H231" i="16" s="1"/>
  <c r="I231" i="16" s="1"/>
  <c r="I247" i="16" s="1"/>
  <c r="D246" i="16"/>
  <c r="F247" i="16"/>
  <c r="D250" i="16"/>
  <c r="E246" i="16"/>
  <c r="P247" i="16"/>
  <c r="C249" i="16"/>
  <c r="E250" i="16"/>
  <c r="F246" i="16"/>
  <c r="D249" i="16"/>
  <c r="F250" i="16"/>
  <c r="P246" i="16"/>
  <c r="C248" i="16"/>
  <c r="E249" i="16"/>
  <c r="D248" i="16"/>
  <c r="F249" i="16"/>
  <c r="I192" i="16"/>
  <c r="I208" i="16" s="1"/>
  <c r="H208" i="16"/>
  <c r="I191" i="16"/>
  <c r="I207" i="16" s="1"/>
  <c r="G207" i="16"/>
  <c r="H207" i="16"/>
  <c r="N189" i="16"/>
  <c r="M189" i="16"/>
  <c r="Q205" i="16" s="1"/>
  <c r="N190" i="16"/>
  <c r="O190" i="16" s="1"/>
  <c r="P190" i="16" s="1"/>
  <c r="M190" i="16"/>
  <c r="Q206" i="16" s="1"/>
  <c r="G204" i="16"/>
  <c r="N188" i="16"/>
  <c r="O188" i="16" s="1"/>
  <c r="P188" i="16" s="1"/>
  <c r="Q188" i="16" s="1"/>
  <c r="L204" i="16" s="1"/>
  <c r="M188" i="16"/>
  <c r="Q204" i="16" s="1"/>
  <c r="M191" i="16"/>
  <c r="Q207" i="16" s="1"/>
  <c r="N191" i="16"/>
  <c r="O191" i="16" s="1"/>
  <c r="P191" i="16" s="1"/>
  <c r="Q191" i="16" s="1"/>
  <c r="K207" i="16" s="1"/>
  <c r="P207" i="16"/>
  <c r="H204" i="16"/>
  <c r="L207" i="16"/>
  <c r="N192" i="16"/>
  <c r="O192" i="16" s="1"/>
  <c r="P192" i="16" s="1"/>
  <c r="Q192" i="16" s="1"/>
  <c r="L208" i="16" s="1"/>
  <c r="M192" i="16"/>
  <c r="Q208" i="16" s="1"/>
  <c r="F190" i="16"/>
  <c r="G190" i="16" s="1"/>
  <c r="H190" i="16" s="1"/>
  <c r="I190" i="16" s="1"/>
  <c r="I206" i="16" s="1"/>
  <c r="E206" i="16"/>
  <c r="G208" i="16"/>
  <c r="D189" i="16"/>
  <c r="E189" i="16" s="1"/>
  <c r="F189" i="16" s="1"/>
  <c r="G189" i="16" s="1"/>
  <c r="H189" i="16" s="1"/>
  <c r="I189" i="16" s="1"/>
  <c r="I205" i="16" s="1"/>
  <c r="P206" i="16"/>
  <c r="C208" i="16"/>
  <c r="D204" i="16"/>
  <c r="D208" i="16"/>
  <c r="E204" i="16"/>
  <c r="P205" i="16"/>
  <c r="C207" i="16"/>
  <c r="E208" i="16"/>
  <c r="F204" i="16"/>
  <c r="D207" i="16"/>
  <c r="F208" i="16"/>
  <c r="P204" i="16"/>
  <c r="C206" i="16"/>
  <c r="E207" i="16"/>
  <c r="P208" i="16"/>
  <c r="D206" i="16"/>
  <c r="F207" i="16"/>
  <c r="N147" i="16"/>
  <c r="M147" i="16"/>
  <c r="Q163" i="16" s="1"/>
  <c r="H166" i="16"/>
  <c r="H165" i="16"/>
  <c r="G162" i="16"/>
  <c r="G165" i="16"/>
  <c r="F148" i="16"/>
  <c r="G148" i="16" s="1"/>
  <c r="H148" i="16" s="1"/>
  <c r="I148" i="16" s="1"/>
  <c r="I164" i="16" s="1"/>
  <c r="E164" i="16"/>
  <c r="M162" i="16"/>
  <c r="N146" i="16"/>
  <c r="O146" i="16" s="1"/>
  <c r="P146" i="16" s="1"/>
  <c r="Q146" i="16" s="1"/>
  <c r="K162" i="16" s="1"/>
  <c r="M146" i="16"/>
  <c r="Q162" i="16" s="1"/>
  <c r="N148" i="16"/>
  <c r="O148" i="16" s="1"/>
  <c r="P148" i="16" s="1"/>
  <c r="M148" i="16"/>
  <c r="Q164" i="16" s="1"/>
  <c r="G164" i="16"/>
  <c r="G163" i="16"/>
  <c r="H163" i="16"/>
  <c r="H162" i="16"/>
  <c r="L165" i="16"/>
  <c r="M165" i="16"/>
  <c r="N150" i="16"/>
  <c r="O150" i="16" s="1"/>
  <c r="P150" i="16" s="1"/>
  <c r="Q150" i="16" s="1"/>
  <c r="M166" i="16" s="1"/>
  <c r="M150" i="16"/>
  <c r="Q166" i="16" s="1"/>
  <c r="N165" i="16"/>
  <c r="I162" i="16"/>
  <c r="C163" i="16"/>
  <c r="P165" i="16"/>
  <c r="D163" i="16"/>
  <c r="C162" i="16"/>
  <c r="E163" i="16"/>
  <c r="P164" i="16"/>
  <c r="C166" i="16"/>
  <c r="D162" i="16"/>
  <c r="F163" i="16"/>
  <c r="K165" i="16"/>
  <c r="D166" i="16"/>
  <c r="M149" i="16"/>
  <c r="Q165" i="16" s="1"/>
  <c r="E162" i="16"/>
  <c r="P163" i="16"/>
  <c r="C165" i="16"/>
  <c r="E166" i="16"/>
  <c r="F162" i="16"/>
  <c r="D165" i="16"/>
  <c r="F166" i="16"/>
  <c r="P162" i="16"/>
  <c r="C164" i="16"/>
  <c r="E165" i="16"/>
  <c r="P166" i="16"/>
  <c r="D164" i="16"/>
  <c r="F165" i="16"/>
  <c r="K121" i="16"/>
  <c r="I106" i="16"/>
  <c r="I122" i="16" s="1"/>
  <c r="G122" i="16"/>
  <c r="O121" i="16"/>
  <c r="H123" i="16"/>
  <c r="G120" i="16"/>
  <c r="N104" i="16"/>
  <c r="O104" i="16" s="1"/>
  <c r="P104" i="16" s="1"/>
  <c r="Q104" i="16" s="1"/>
  <c r="M120" i="16" s="1"/>
  <c r="M104" i="16"/>
  <c r="Q120" i="16" s="1"/>
  <c r="M107" i="16"/>
  <c r="N107" i="16"/>
  <c r="O107" i="16" s="1"/>
  <c r="P107" i="16" s="1"/>
  <c r="Q107" i="16" s="1"/>
  <c r="M123" i="16" s="1"/>
  <c r="H120" i="16"/>
  <c r="H108" i="16"/>
  <c r="I108" i="16" s="1"/>
  <c r="I124" i="16" s="1"/>
  <c r="F124" i="16"/>
  <c r="M106" i="16"/>
  <c r="Q122" i="16" s="1"/>
  <c r="N106" i="16"/>
  <c r="O106" i="16" s="1"/>
  <c r="P106" i="16" s="1"/>
  <c r="Q106" i="16" s="1"/>
  <c r="M122" i="16" s="1"/>
  <c r="N108" i="16"/>
  <c r="M108" i="16"/>
  <c r="Q124" i="16" s="1"/>
  <c r="M121" i="16"/>
  <c r="N122" i="16"/>
  <c r="O123" i="16"/>
  <c r="G124" i="16"/>
  <c r="N121" i="16"/>
  <c r="G123" i="16"/>
  <c r="D105" i="16"/>
  <c r="E105" i="16" s="1"/>
  <c r="F105" i="16" s="1"/>
  <c r="G105" i="16" s="1"/>
  <c r="H105" i="16" s="1"/>
  <c r="I105" i="16" s="1"/>
  <c r="I121" i="16" s="1"/>
  <c r="M105" i="16"/>
  <c r="I120" i="16"/>
  <c r="E122" i="16"/>
  <c r="P123" i="16"/>
  <c r="F122" i="16"/>
  <c r="Q123" i="16"/>
  <c r="P122" i="16"/>
  <c r="C124" i="16"/>
  <c r="D120" i="16"/>
  <c r="F121" i="16"/>
  <c r="D124" i="16"/>
  <c r="E120" i="16"/>
  <c r="P121" i="16"/>
  <c r="C123" i="16"/>
  <c r="E124" i="16"/>
  <c r="F120" i="16"/>
  <c r="Q121" i="16"/>
  <c r="D123" i="16"/>
  <c r="P120" i="16"/>
  <c r="C122" i="16"/>
  <c r="E123" i="16"/>
  <c r="P124" i="16"/>
  <c r="D122" i="16"/>
  <c r="F123" i="16"/>
  <c r="M66" i="16"/>
  <c r="Q82" i="16" s="1"/>
  <c r="G79" i="16"/>
  <c r="P81" i="16"/>
  <c r="I20" i="16"/>
  <c r="I36" i="16" s="1"/>
  <c r="I22" i="16"/>
  <c r="I38" i="16" s="1"/>
  <c r="P78" i="16"/>
  <c r="H79" i="16"/>
  <c r="M63" i="16"/>
  <c r="Q79" i="16" s="1"/>
  <c r="N63" i="16"/>
  <c r="O63" i="16" s="1"/>
  <c r="P63" i="16" s="1"/>
  <c r="Q63" i="16" s="1"/>
  <c r="K79" i="16" s="1"/>
  <c r="M64" i="16"/>
  <c r="Q80" i="16" s="1"/>
  <c r="N64" i="16"/>
  <c r="O64" i="16" s="1"/>
  <c r="P64" i="16" s="1"/>
  <c r="Q64" i="16" s="1"/>
  <c r="M80" i="16" s="1"/>
  <c r="N79" i="16"/>
  <c r="H78" i="16"/>
  <c r="I62" i="16"/>
  <c r="I78" i="16" s="1"/>
  <c r="L82" i="16"/>
  <c r="G78" i="16"/>
  <c r="L79" i="16"/>
  <c r="K80" i="16"/>
  <c r="M82" i="16"/>
  <c r="M62" i="16"/>
  <c r="Q78" i="16" s="1"/>
  <c r="N62" i="16"/>
  <c r="O62" i="16" s="1"/>
  <c r="P62" i="16" s="1"/>
  <c r="Q62" i="16" s="1"/>
  <c r="K78" i="16" s="1"/>
  <c r="P82" i="16"/>
  <c r="C78" i="16"/>
  <c r="O79" i="16"/>
  <c r="G82" i="16"/>
  <c r="I66" i="16"/>
  <c r="I82" i="16" s="1"/>
  <c r="H82" i="16"/>
  <c r="D79" i="16"/>
  <c r="I19" i="16"/>
  <c r="I35" i="16" s="1"/>
  <c r="D65" i="16"/>
  <c r="E65" i="16" s="1"/>
  <c r="F65" i="16" s="1"/>
  <c r="G65" i="16" s="1"/>
  <c r="E79" i="16"/>
  <c r="P80" i="16"/>
  <c r="C82" i="16"/>
  <c r="D78" i="16"/>
  <c r="F79" i="16"/>
  <c r="D82" i="16"/>
  <c r="D64" i="16"/>
  <c r="E78" i="16"/>
  <c r="P79" i="16"/>
  <c r="C81" i="16"/>
  <c r="E82" i="16"/>
  <c r="I63" i="16"/>
  <c r="I79" i="16" s="1"/>
  <c r="F78" i="16"/>
  <c r="D81" i="16"/>
  <c r="F82" i="16"/>
  <c r="I23" i="16"/>
  <c r="I39" i="16" s="1"/>
  <c r="C80" i="16"/>
  <c r="E81" i="16"/>
  <c r="E37" i="16"/>
  <c r="C79" i="16"/>
  <c r="N65" i="16"/>
  <c r="N66" i="16"/>
  <c r="O66" i="16" s="1"/>
  <c r="P66" i="16" s="1"/>
  <c r="Q66" i="16" s="1"/>
  <c r="K82" i="16" s="1"/>
  <c r="D35" i="16"/>
  <c r="G36" i="16"/>
  <c r="P39" i="16"/>
  <c r="E39" i="16"/>
  <c r="G37" i="16"/>
  <c r="D37" i="16"/>
  <c r="G38" i="16"/>
  <c r="G39" i="16"/>
  <c r="C36" i="16"/>
  <c r="D39" i="16"/>
  <c r="F37" i="16"/>
  <c r="C37" i="16"/>
  <c r="E35" i="16"/>
  <c r="H36" i="16"/>
  <c r="C38" i="16"/>
  <c r="M23" i="16"/>
  <c r="N23" i="16"/>
  <c r="O23" i="16" s="1"/>
  <c r="P23" i="16" s="1"/>
  <c r="Q23" i="16" s="1"/>
  <c r="L39" i="16" s="1"/>
  <c r="M22" i="16"/>
  <c r="Q38" i="16" s="1"/>
  <c r="N22" i="16"/>
  <c r="O22" i="16" s="1"/>
  <c r="P22" i="16" s="1"/>
  <c r="Q22" i="16" s="1"/>
  <c r="L38" i="16" s="1"/>
  <c r="F35" i="16"/>
  <c r="H35" i="16"/>
  <c r="M21" i="16"/>
  <c r="Q37" i="16" s="1"/>
  <c r="N21" i="16"/>
  <c r="O21" i="16" s="1"/>
  <c r="P21" i="16" s="1"/>
  <c r="N37" i="16" s="1"/>
  <c r="Q39" i="16"/>
  <c r="N20" i="16"/>
  <c r="O20" i="16" s="1"/>
  <c r="P20" i="16" s="1"/>
  <c r="Q20" i="16" s="1"/>
  <c r="K36" i="16" s="1"/>
  <c r="M20" i="16"/>
  <c r="Q36" i="16" s="1"/>
  <c r="P37" i="16"/>
  <c r="H38" i="16"/>
  <c r="O37" i="16"/>
  <c r="F36" i="16"/>
  <c r="P36" i="16"/>
  <c r="E36" i="16"/>
  <c r="N19" i="16"/>
  <c r="O19" i="16" s="1"/>
  <c r="P19" i="16" s="1"/>
  <c r="Q19" i="16" s="1"/>
  <c r="L35" i="16" s="1"/>
  <c r="F38" i="16"/>
  <c r="H37" i="16"/>
  <c r="D36" i="16"/>
  <c r="P35" i="16"/>
  <c r="H39" i="16"/>
  <c r="E38" i="16"/>
  <c r="Q35" i="16"/>
  <c r="D38" i="16"/>
  <c r="F39" i="16"/>
  <c r="Q149" i="1"/>
  <c r="Q148" i="1"/>
  <c r="Q147" i="1"/>
  <c r="Q146" i="1"/>
  <c r="Q145" i="1"/>
  <c r="Q135" i="1"/>
  <c r="Q134" i="1"/>
  <c r="Q133" i="1"/>
  <c r="Q132" i="1"/>
  <c r="Q131" i="1"/>
  <c r="Q121" i="1"/>
  <c r="Q120" i="1"/>
  <c r="Q119" i="1"/>
  <c r="Q118" i="1"/>
  <c r="Q117" i="1"/>
  <c r="Q107" i="1"/>
  <c r="Q106" i="1"/>
  <c r="Q105" i="1"/>
  <c r="Q104" i="1"/>
  <c r="Q103" i="1"/>
  <c r="Q93" i="1"/>
  <c r="Q92" i="1"/>
  <c r="Q91" i="1"/>
  <c r="Q90" i="1"/>
  <c r="Q89" i="1"/>
  <c r="Q79" i="1"/>
  <c r="Q78" i="1"/>
  <c r="Q77" i="1"/>
  <c r="Q76" i="1"/>
  <c r="Q75" i="1"/>
  <c r="Q65" i="1"/>
  <c r="Q64" i="1"/>
  <c r="Q63" i="1"/>
  <c r="Q62" i="1"/>
  <c r="Q61" i="1"/>
  <c r="Q48" i="1"/>
  <c r="Q49" i="1"/>
  <c r="Q50" i="1"/>
  <c r="Q51" i="1"/>
  <c r="Q47" i="1"/>
  <c r="Q7" i="1"/>
  <c r="Q8" i="1"/>
  <c r="Q9" i="1"/>
  <c r="Q10" i="1"/>
  <c r="Q6" i="1"/>
  <c r="G145" i="1"/>
  <c r="G146" i="1"/>
  <c r="G147" i="1"/>
  <c r="G148" i="1"/>
  <c r="G149" i="1"/>
  <c r="G131" i="1"/>
  <c r="G132" i="1"/>
  <c r="G133" i="1"/>
  <c r="G134" i="1"/>
  <c r="G135" i="1"/>
  <c r="G117" i="1"/>
  <c r="G118" i="1"/>
  <c r="G119" i="1"/>
  <c r="G120" i="1"/>
  <c r="G121" i="1"/>
  <c r="G103" i="1"/>
  <c r="G104" i="1"/>
  <c r="G105" i="1"/>
  <c r="G106" i="1"/>
  <c r="G107" i="1"/>
  <c r="G89" i="1"/>
  <c r="G90" i="1"/>
  <c r="G91" i="1"/>
  <c r="G92" i="1"/>
  <c r="G93" i="1"/>
  <c r="G75" i="1"/>
  <c r="G76" i="1"/>
  <c r="G77" i="1"/>
  <c r="G78" i="1"/>
  <c r="G79" i="1"/>
  <c r="G61" i="1"/>
  <c r="G62" i="1"/>
  <c r="G63" i="1"/>
  <c r="G64" i="1"/>
  <c r="G65" i="1"/>
  <c r="G47" i="1"/>
  <c r="G48" i="1"/>
  <c r="G49" i="1"/>
  <c r="G50" i="1"/>
  <c r="G51" i="1"/>
  <c r="G6" i="1"/>
  <c r="G7" i="1"/>
  <c r="G8" i="1"/>
  <c r="G9" i="1"/>
  <c r="G10" i="1"/>
  <c r="M376" i="16" l="1"/>
  <c r="O372" i="16"/>
  <c r="K376" i="16"/>
  <c r="L372" i="16"/>
  <c r="O357" i="16"/>
  <c r="P357" i="16" s="1"/>
  <c r="O373" i="16"/>
  <c r="O376" i="16"/>
  <c r="L375" i="16"/>
  <c r="N372" i="16"/>
  <c r="O374" i="16"/>
  <c r="N376" i="16"/>
  <c r="H373" i="16"/>
  <c r="K330" i="16"/>
  <c r="N333" i="16"/>
  <c r="M333" i="16"/>
  <c r="L330" i="16"/>
  <c r="L331" i="16"/>
  <c r="O331" i="16"/>
  <c r="L333" i="16"/>
  <c r="M331" i="16"/>
  <c r="L334" i="16"/>
  <c r="Q316" i="16"/>
  <c r="N332" i="16"/>
  <c r="O334" i="16"/>
  <c r="H332" i="16"/>
  <c r="M334" i="16"/>
  <c r="N330" i="16"/>
  <c r="O330" i="16"/>
  <c r="K288" i="16"/>
  <c r="N288" i="16"/>
  <c r="L288" i="16"/>
  <c r="N289" i="16"/>
  <c r="O290" i="16"/>
  <c r="O289" i="16"/>
  <c r="N290" i="16"/>
  <c r="O292" i="16"/>
  <c r="K290" i="16"/>
  <c r="L292" i="16"/>
  <c r="K292" i="16"/>
  <c r="M289" i="16"/>
  <c r="N292" i="16"/>
  <c r="L289" i="16"/>
  <c r="O288" i="16"/>
  <c r="M290" i="16"/>
  <c r="N246" i="16"/>
  <c r="L247" i="16"/>
  <c r="K247" i="16"/>
  <c r="L246" i="16"/>
  <c r="K246" i="16"/>
  <c r="G247" i="16"/>
  <c r="N247" i="16"/>
  <c r="O246" i="16"/>
  <c r="K249" i="16"/>
  <c r="K248" i="16"/>
  <c r="K250" i="16"/>
  <c r="M250" i="16"/>
  <c r="O248" i="16"/>
  <c r="O250" i="16"/>
  <c r="N250" i="16"/>
  <c r="L249" i="16"/>
  <c r="N249" i="16"/>
  <c r="D247" i="16"/>
  <c r="M248" i="16"/>
  <c r="O247" i="16"/>
  <c r="O249" i="16"/>
  <c r="O189" i="16"/>
  <c r="P189" i="16" s="1"/>
  <c r="O205" i="16"/>
  <c r="N208" i="16"/>
  <c r="H205" i="16"/>
  <c r="K208" i="16"/>
  <c r="O208" i="16"/>
  <c r="G206" i="16"/>
  <c r="M207" i="16"/>
  <c r="H206" i="16"/>
  <c r="F205" i="16"/>
  <c r="N204" i="16"/>
  <c r="N207" i="16"/>
  <c r="G205" i="16"/>
  <c r="O204" i="16"/>
  <c r="D205" i="16"/>
  <c r="O207" i="16"/>
  <c r="M208" i="16"/>
  <c r="O206" i="16"/>
  <c r="K204" i="16"/>
  <c r="M204" i="16"/>
  <c r="Q190" i="16"/>
  <c r="N206" i="16"/>
  <c r="F206" i="16"/>
  <c r="E205" i="16"/>
  <c r="C205" i="16"/>
  <c r="O147" i="16"/>
  <c r="P147" i="16" s="1"/>
  <c r="O163" i="16"/>
  <c r="F164" i="16"/>
  <c r="L162" i="16"/>
  <c r="O164" i="16"/>
  <c r="H164" i="16"/>
  <c r="O162" i="16"/>
  <c r="N166" i="16"/>
  <c r="L166" i="16"/>
  <c r="K166" i="16"/>
  <c r="O166" i="16"/>
  <c r="N162" i="16"/>
  <c r="Q148" i="16"/>
  <c r="N164" i="16"/>
  <c r="O120" i="16"/>
  <c r="N120" i="16"/>
  <c r="H124" i="16"/>
  <c r="D121" i="16"/>
  <c r="K120" i="16"/>
  <c r="L123" i="16"/>
  <c r="K123" i="16"/>
  <c r="E121" i="16"/>
  <c r="O122" i="16"/>
  <c r="L120" i="16"/>
  <c r="N123" i="16"/>
  <c r="L122" i="16"/>
  <c r="H121" i="16"/>
  <c r="C121" i="16"/>
  <c r="K122" i="16"/>
  <c r="O108" i="16"/>
  <c r="P108" i="16" s="1"/>
  <c r="O124" i="16"/>
  <c r="G121" i="16"/>
  <c r="O82" i="16"/>
  <c r="N82" i="16"/>
  <c r="N80" i="16"/>
  <c r="M78" i="16"/>
  <c r="L36" i="16"/>
  <c r="O39" i="16"/>
  <c r="M79" i="16"/>
  <c r="N78" i="16"/>
  <c r="L80" i="16"/>
  <c r="Q21" i="16"/>
  <c r="M37" i="16" s="1"/>
  <c r="N36" i="16"/>
  <c r="O65" i="16"/>
  <c r="P65" i="16" s="1"/>
  <c r="O81" i="16"/>
  <c r="D80" i="16"/>
  <c r="E64" i="16"/>
  <c r="L78" i="16"/>
  <c r="O80" i="16"/>
  <c r="M39" i="16"/>
  <c r="K39" i="16"/>
  <c r="H65" i="16"/>
  <c r="F81" i="16"/>
  <c r="O78" i="16"/>
  <c r="M38" i="16"/>
  <c r="K35" i="16"/>
  <c r="N39" i="16"/>
  <c r="O38" i="16"/>
  <c r="M35" i="16"/>
  <c r="N38" i="16"/>
  <c r="N35" i="16"/>
  <c r="K38" i="16"/>
  <c r="O35" i="16"/>
  <c r="M36" i="16"/>
  <c r="O36" i="16"/>
  <c r="K37" i="16"/>
  <c r="L37" i="16"/>
  <c r="K149" i="1"/>
  <c r="I146" i="1"/>
  <c r="L145" i="1"/>
  <c r="H149" i="1"/>
  <c r="L149" i="1" s="1"/>
  <c r="H148" i="1"/>
  <c r="L148" i="1" s="1"/>
  <c r="H147" i="1"/>
  <c r="L147" i="1" s="1"/>
  <c r="H146" i="1"/>
  <c r="L146" i="1" s="1"/>
  <c r="H145" i="1"/>
  <c r="D145" i="1"/>
  <c r="J145" i="1" s="1"/>
  <c r="E145" i="1"/>
  <c r="K145" i="1" s="1"/>
  <c r="F145" i="1"/>
  <c r="D146" i="1"/>
  <c r="J146" i="1" s="1"/>
  <c r="E146" i="1"/>
  <c r="K146" i="1" s="1"/>
  <c r="F146" i="1"/>
  <c r="O146" i="1" s="1"/>
  <c r="D147" i="1"/>
  <c r="J147" i="1" s="1"/>
  <c r="E147" i="1"/>
  <c r="K147" i="1" s="1"/>
  <c r="F147" i="1"/>
  <c r="O147" i="1" s="1"/>
  <c r="D148" i="1"/>
  <c r="J148" i="1" s="1"/>
  <c r="E148" i="1"/>
  <c r="K148" i="1" s="1"/>
  <c r="F148" i="1"/>
  <c r="C80" i="15" s="1"/>
  <c r="D149" i="1"/>
  <c r="J149" i="1" s="1"/>
  <c r="E149" i="1"/>
  <c r="F149" i="1"/>
  <c r="O149" i="1" s="1"/>
  <c r="C149" i="1"/>
  <c r="I149" i="1" s="1"/>
  <c r="C148" i="1"/>
  <c r="I148" i="1" s="1"/>
  <c r="C147" i="1"/>
  <c r="I147" i="1" s="1"/>
  <c r="C146" i="1"/>
  <c r="C145" i="1"/>
  <c r="M133" i="1"/>
  <c r="H135" i="1"/>
  <c r="L135" i="1" s="1"/>
  <c r="H134" i="1"/>
  <c r="L134" i="1" s="1"/>
  <c r="H133" i="1"/>
  <c r="L133" i="1" s="1"/>
  <c r="H132" i="1"/>
  <c r="L132" i="1" s="1"/>
  <c r="H131" i="1"/>
  <c r="L131" i="1" s="1"/>
  <c r="D131" i="1"/>
  <c r="J131" i="1" s="1"/>
  <c r="E131" i="1"/>
  <c r="K131" i="1" s="1"/>
  <c r="F131" i="1"/>
  <c r="O131" i="1" s="1"/>
  <c r="D132" i="1"/>
  <c r="J132" i="1" s="1"/>
  <c r="E132" i="1"/>
  <c r="K132" i="1" s="1"/>
  <c r="F132" i="1"/>
  <c r="D133" i="1"/>
  <c r="J133" i="1" s="1"/>
  <c r="E133" i="1"/>
  <c r="K133" i="1" s="1"/>
  <c r="F133" i="1"/>
  <c r="C72" i="15" s="1"/>
  <c r="D134" i="1"/>
  <c r="J134" i="1" s="1"/>
  <c r="E134" i="1"/>
  <c r="K134" i="1" s="1"/>
  <c r="F134" i="1"/>
  <c r="D135" i="1"/>
  <c r="J135" i="1" s="1"/>
  <c r="E135" i="1"/>
  <c r="K135" i="1" s="1"/>
  <c r="F135" i="1"/>
  <c r="C135" i="1"/>
  <c r="I135" i="1" s="1"/>
  <c r="C134" i="1"/>
  <c r="I134" i="1" s="1"/>
  <c r="C133" i="1"/>
  <c r="I133" i="1" s="1"/>
  <c r="C132" i="1"/>
  <c r="I132" i="1" s="1"/>
  <c r="C131" i="1"/>
  <c r="L121" i="1"/>
  <c r="K121" i="1"/>
  <c r="J121" i="1"/>
  <c r="L118" i="1"/>
  <c r="I118" i="1"/>
  <c r="H121" i="1"/>
  <c r="H120" i="1"/>
  <c r="L120" i="1" s="1"/>
  <c r="H119" i="1"/>
  <c r="L119" i="1" s="1"/>
  <c r="H118" i="1"/>
  <c r="H117" i="1"/>
  <c r="L117" i="1" s="1"/>
  <c r="D117" i="1"/>
  <c r="J117" i="1" s="1"/>
  <c r="E117" i="1"/>
  <c r="F117" i="1"/>
  <c r="C63" i="15" s="1"/>
  <c r="D118" i="1"/>
  <c r="J118" i="1" s="1"/>
  <c r="E118" i="1"/>
  <c r="K118" i="1" s="1"/>
  <c r="F118" i="1"/>
  <c r="D119" i="1"/>
  <c r="J119" i="1" s="1"/>
  <c r="E119" i="1"/>
  <c r="K119" i="1" s="1"/>
  <c r="F119" i="1"/>
  <c r="D120" i="1"/>
  <c r="J120" i="1" s="1"/>
  <c r="E120" i="1"/>
  <c r="K120" i="1" s="1"/>
  <c r="F120" i="1"/>
  <c r="O120" i="1" s="1"/>
  <c r="D121" i="1"/>
  <c r="E121" i="1"/>
  <c r="F121" i="1"/>
  <c r="C121" i="1"/>
  <c r="I121" i="1" s="1"/>
  <c r="C120" i="1"/>
  <c r="I120" i="1" s="1"/>
  <c r="C119" i="1"/>
  <c r="I119" i="1" s="1"/>
  <c r="C118" i="1"/>
  <c r="C117" i="1"/>
  <c r="M117" i="1" s="1"/>
  <c r="L106" i="1"/>
  <c r="K103" i="1"/>
  <c r="H107" i="1"/>
  <c r="L107" i="1" s="1"/>
  <c r="H106" i="1"/>
  <c r="H105" i="1"/>
  <c r="L105" i="1" s="1"/>
  <c r="H104" i="1"/>
  <c r="L104" i="1" s="1"/>
  <c r="H103" i="1"/>
  <c r="D103" i="1"/>
  <c r="J103" i="1" s="1"/>
  <c r="E103" i="1"/>
  <c r="F103" i="1"/>
  <c r="D104" i="1"/>
  <c r="J104" i="1" s="1"/>
  <c r="E104" i="1"/>
  <c r="K104" i="1" s="1"/>
  <c r="F104" i="1"/>
  <c r="C57" i="15" s="1"/>
  <c r="D105" i="1"/>
  <c r="E105" i="1"/>
  <c r="F105" i="1"/>
  <c r="O105" i="1" s="1"/>
  <c r="D106" i="1"/>
  <c r="J106" i="1" s="1"/>
  <c r="E106" i="1"/>
  <c r="K106" i="1" s="1"/>
  <c r="F106" i="1"/>
  <c r="D107" i="1"/>
  <c r="J107" i="1" s="1"/>
  <c r="E107" i="1"/>
  <c r="K107" i="1" s="1"/>
  <c r="F107" i="1"/>
  <c r="C107" i="1"/>
  <c r="C106" i="1"/>
  <c r="I106" i="1" s="1"/>
  <c r="C105" i="1"/>
  <c r="K105" i="1" s="1"/>
  <c r="C104" i="1"/>
  <c r="I104" i="1" s="1"/>
  <c r="C103" i="1"/>
  <c r="L103" i="1" s="1"/>
  <c r="L91" i="1"/>
  <c r="K90" i="1"/>
  <c r="H93" i="1"/>
  <c r="H92" i="1"/>
  <c r="L92" i="1" s="1"/>
  <c r="H91" i="1"/>
  <c r="H90" i="1"/>
  <c r="L90" i="1" s="1"/>
  <c r="H89" i="1"/>
  <c r="L89" i="1" s="1"/>
  <c r="D89" i="1"/>
  <c r="J89" i="1" s="1"/>
  <c r="E89" i="1"/>
  <c r="K89" i="1" s="1"/>
  <c r="F89" i="1"/>
  <c r="D90" i="1"/>
  <c r="J90" i="1" s="1"/>
  <c r="E90" i="1"/>
  <c r="F90" i="1"/>
  <c r="D91" i="1"/>
  <c r="J91" i="1" s="1"/>
  <c r="E91" i="1"/>
  <c r="K91" i="1" s="1"/>
  <c r="F91" i="1"/>
  <c r="D92" i="1"/>
  <c r="E92" i="1"/>
  <c r="K92" i="1" s="1"/>
  <c r="F92" i="1"/>
  <c r="D93" i="1"/>
  <c r="E93" i="1"/>
  <c r="K93" i="1" s="1"/>
  <c r="F93" i="1"/>
  <c r="C93" i="1"/>
  <c r="L93" i="1" s="1"/>
  <c r="C92" i="1"/>
  <c r="I92" i="1" s="1"/>
  <c r="C91" i="1"/>
  <c r="I91" i="1" s="1"/>
  <c r="C90" i="1"/>
  <c r="C89" i="1"/>
  <c r="I90" i="1" s="1"/>
  <c r="C75" i="1"/>
  <c r="K79" i="1"/>
  <c r="L78" i="1"/>
  <c r="K76" i="1"/>
  <c r="J76" i="1"/>
  <c r="H79" i="1"/>
  <c r="L79" i="1" s="1"/>
  <c r="H78" i="1"/>
  <c r="H77" i="1"/>
  <c r="H76" i="1"/>
  <c r="L76" i="1" s="1"/>
  <c r="H75" i="1"/>
  <c r="D75" i="1"/>
  <c r="E75" i="1"/>
  <c r="F75" i="1"/>
  <c r="D76" i="1"/>
  <c r="E76" i="1"/>
  <c r="F76" i="1"/>
  <c r="D77" i="1"/>
  <c r="J77" i="1" s="1"/>
  <c r="E77" i="1"/>
  <c r="K77" i="1" s="1"/>
  <c r="F77" i="1"/>
  <c r="D78" i="1"/>
  <c r="J78" i="1" s="1"/>
  <c r="E78" i="1"/>
  <c r="K78" i="1" s="1"/>
  <c r="F78" i="1"/>
  <c r="D79" i="1"/>
  <c r="J79" i="1" s="1"/>
  <c r="E79" i="1"/>
  <c r="F79" i="1"/>
  <c r="C79" i="1"/>
  <c r="I79" i="1" s="1"/>
  <c r="C78" i="1"/>
  <c r="I78" i="1" s="1"/>
  <c r="C77" i="1"/>
  <c r="L77" i="1" s="1"/>
  <c r="C76" i="1"/>
  <c r="L62" i="1"/>
  <c r="H65" i="1"/>
  <c r="H64" i="1"/>
  <c r="L64" i="1" s="1"/>
  <c r="H63" i="1"/>
  <c r="H62" i="1"/>
  <c r="H61" i="1"/>
  <c r="L61" i="1" s="1"/>
  <c r="D65" i="1"/>
  <c r="J65" i="1" s="1"/>
  <c r="E65" i="1"/>
  <c r="K65" i="1" s="1"/>
  <c r="F65" i="1"/>
  <c r="C65" i="1"/>
  <c r="L65" i="1" s="1"/>
  <c r="D61" i="1"/>
  <c r="J61" i="1" s="1"/>
  <c r="E61" i="1"/>
  <c r="K61" i="1" s="1"/>
  <c r="F61" i="1"/>
  <c r="D62" i="1"/>
  <c r="J62" i="1" s="1"/>
  <c r="E62" i="1"/>
  <c r="F62" i="1"/>
  <c r="D63" i="1"/>
  <c r="E63" i="1"/>
  <c r="F63" i="1"/>
  <c r="D64" i="1"/>
  <c r="E64" i="1"/>
  <c r="K64" i="1" s="1"/>
  <c r="F64" i="1"/>
  <c r="C64" i="1"/>
  <c r="I64" i="1" s="1"/>
  <c r="C63" i="1"/>
  <c r="C62" i="1"/>
  <c r="K62" i="1" s="1"/>
  <c r="C61" i="1"/>
  <c r="H51" i="1"/>
  <c r="L51" i="1" s="1"/>
  <c r="H50" i="1"/>
  <c r="L50" i="1" s="1"/>
  <c r="H49" i="1"/>
  <c r="H48" i="1"/>
  <c r="L48" i="1" s="1"/>
  <c r="H47" i="1"/>
  <c r="L47" i="1" s="1"/>
  <c r="F47" i="1"/>
  <c r="F48" i="1"/>
  <c r="F49" i="1"/>
  <c r="F50" i="1"/>
  <c r="F51" i="1"/>
  <c r="E47" i="1"/>
  <c r="K47" i="1" s="1"/>
  <c r="E48" i="1"/>
  <c r="K48" i="1" s="1"/>
  <c r="E49" i="1"/>
  <c r="E50" i="1"/>
  <c r="E51" i="1"/>
  <c r="D48" i="1"/>
  <c r="J48" i="1" s="1"/>
  <c r="D49" i="1"/>
  <c r="J49" i="1" s="1"/>
  <c r="D50" i="1"/>
  <c r="J50" i="1" s="1"/>
  <c r="D51" i="1"/>
  <c r="J51" i="1" s="1"/>
  <c r="C51" i="1"/>
  <c r="I51" i="1" s="1"/>
  <c r="C50" i="1"/>
  <c r="C49" i="1"/>
  <c r="I49" i="1" s="1"/>
  <c r="C48" i="1"/>
  <c r="D47" i="1"/>
  <c r="J47" i="1" s="1"/>
  <c r="C47" i="1"/>
  <c r="J63" i="1" l="1"/>
  <c r="M64" i="1"/>
  <c r="N64" i="1" s="1"/>
  <c r="C38" i="15"/>
  <c r="O64" i="1"/>
  <c r="M77" i="1"/>
  <c r="C44" i="15"/>
  <c r="O77" i="1"/>
  <c r="M106" i="1"/>
  <c r="N106" i="1" s="1"/>
  <c r="C59" i="15"/>
  <c r="M119" i="1"/>
  <c r="N119" i="1" s="1"/>
  <c r="C65" i="15"/>
  <c r="G80" i="15"/>
  <c r="I80" i="15" s="1"/>
  <c r="H80" i="15"/>
  <c r="J80" i="15" s="1"/>
  <c r="K80" i="15"/>
  <c r="C29" i="15"/>
  <c r="O48" i="1"/>
  <c r="M93" i="1"/>
  <c r="C53" i="15"/>
  <c r="O93" i="1"/>
  <c r="M103" i="1"/>
  <c r="C56" i="15"/>
  <c r="M135" i="1"/>
  <c r="C74" i="15"/>
  <c r="M145" i="1"/>
  <c r="C77" i="15"/>
  <c r="O119" i="1"/>
  <c r="C32" i="15"/>
  <c r="O51" i="1"/>
  <c r="M79" i="1"/>
  <c r="C46" i="15"/>
  <c r="O79" i="1"/>
  <c r="M90" i="1"/>
  <c r="N90" i="1" s="1"/>
  <c r="C50" i="15"/>
  <c r="O90" i="1"/>
  <c r="M121" i="1"/>
  <c r="C67" i="15"/>
  <c r="M132" i="1"/>
  <c r="C71" i="15"/>
  <c r="C31" i="15"/>
  <c r="O50" i="1"/>
  <c r="M76" i="1"/>
  <c r="C43" i="15"/>
  <c r="O76" i="1"/>
  <c r="M75" i="1"/>
  <c r="M105" i="1"/>
  <c r="C58" i="15"/>
  <c r="M118" i="1"/>
  <c r="N118" i="1" s="1"/>
  <c r="C64" i="15"/>
  <c r="M147" i="1"/>
  <c r="C79" i="15"/>
  <c r="O117" i="1"/>
  <c r="M61" i="1"/>
  <c r="C35" i="15"/>
  <c r="O61" i="1"/>
  <c r="C37" i="15"/>
  <c r="O63" i="1"/>
  <c r="C30" i="15"/>
  <c r="O49" i="1"/>
  <c r="M92" i="1"/>
  <c r="C52" i="15"/>
  <c r="O92" i="1"/>
  <c r="M104" i="1"/>
  <c r="N104" i="1" s="1"/>
  <c r="M134" i="1"/>
  <c r="C73" i="15"/>
  <c r="M148" i="1"/>
  <c r="O103" i="1"/>
  <c r="O106" i="1"/>
  <c r="O135" i="1"/>
  <c r="M78" i="1"/>
  <c r="C45" i="15"/>
  <c r="O78" i="1"/>
  <c r="M107" i="1"/>
  <c r="C60" i="15"/>
  <c r="M120" i="1"/>
  <c r="C66" i="15"/>
  <c r="M131" i="1"/>
  <c r="C70" i="15"/>
  <c r="M149" i="1"/>
  <c r="C81" i="15"/>
  <c r="O145" i="1"/>
  <c r="O148" i="1"/>
  <c r="O132" i="1"/>
  <c r="M65" i="1"/>
  <c r="C39" i="15"/>
  <c r="O65" i="1"/>
  <c r="M47" i="1"/>
  <c r="C28" i="15"/>
  <c r="O47" i="1"/>
  <c r="C42" i="15"/>
  <c r="O75" i="1"/>
  <c r="K63" i="15"/>
  <c r="G63" i="15"/>
  <c r="I63" i="15" s="1"/>
  <c r="H63" i="15"/>
  <c r="J63" i="15" s="1"/>
  <c r="M146" i="1"/>
  <c r="C78" i="15"/>
  <c r="O134" i="1"/>
  <c r="O118" i="1"/>
  <c r="O121" i="1"/>
  <c r="C49" i="15"/>
  <c r="M89" i="1"/>
  <c r="O89" i="1"/>
  <c r="M62" i="1"/>
  <c r="C36" i="15"/>
  <c r="O62" i="1"/>
  <c r="G57" i="15"/>
  <c r="I57" i="15" s="1"/>
  <c r="H57" i="15"/>
  <c r="J57" i="15" s="1"/>
  <c r="K57" i="15"/>
  <c r="C51" i="15"/>
  <c r="O91" i="1"/>
  <c r="M91" i="1"/>
  <c r="N91" i="1" s="1"/>
  <c r="G72" i="15"/>
  <c r="I72" i="15" s="1"/>
  <c r="H72" i="15"/>
  <c r="J72" i="15" s="1"/>
  <c r="K72" i="15"/>
  <c r="O104" i="1"/>
  <c r="O107" i="1"/>
  <c r="O133" i="1"/>
  <c r="Q357" i="16"/>
  <c r="N373" i="16"/>
  <c r="M332" i="16"/>
  <c r="L332" i="16"/>
  <c r="K332" i="16"/>
  <c r="Q189" i="16"/>
  <c r="N205" i="16"/>
  <c r="M206" i="16"/>
  <c r="L206" i="16"/>
  <c r="K206" i="16"/>
  <c r="Q147" i="16"/>
  <c r="N163" i="16"/>
  <c r="M164" i="16"/>
  <c r="K164" i="16"/>
  <c r="L164" i="16"/>
  <c r="Q108" i="16"/>
  <c r="N124" i="16"/>
  <c r="F64" i="16"/>
  <c r="G64" i="16" s="1"/>
  <c r="E80" i="16"/>
  <c r="I65" i="16"/>
  <c r="I81" i="16" s="1"/>
  <c r="G81" i="16"/>
  <c r="H81" i="16"/>
  <c r="Q65" i="16"/>
  <c r="N81" i="16"/>
  <c r="N79" i="1"/>
  <c r="N93" i="1"/>
  <c r="N92" i="1"/>
  <c r="N78" i="1"/>
  <c r="N132" i="1"/>
  <c r="N149" i="1"/>
  <c r="N135" i="1"/>
  <c r="N121" i="1"/>
  <c r="N147" i="1"/>
  <c r="N105" i="1"/>
  <c r="N134" i="1"/>
  <c r="N76" i="1"/>
  <c r="N107" i="1"/>
  <c r="N120" i="1"/>
  <c r="N62" i="1"/>
  <c r="N148" i="1"/>
  <c r="J92" i="1"/>
  <c r="I107" i="1"/>
  <c r="N133" i="1"/>
  <c r="J64" i="1"/>
  <c r="M51" i="1"/>
  <c r="N51" i="1" s="1"/>
  <c r="N146" i="1"/>
  <c r="M50" i="1"/>
  <c r="I77" i="1"/>
  <c r="N77" i="1" s="1"/>
  <c r="M63" i="1"/>
  <c r="N63" i="1" s="1"/>
  <c r="M49" i="1"/>
  <c r="N49" i="1" s="1"/>
  <c r="I48" i="1"/>
  <c r="M48" i="1"/>
  <c r="N48" i="1" s="1"/>
  <c r="I65" i="1"/>
  <c r="N65" i="1" s="1"/>
  <c r="I93" i="1"/>
  <c r="J93" i="1"/>
  <c r="I50" i="1"/>
  <c r="I105" i="1"/>
  <c r="J105" i="1"/>
  <c r="L63" i="1"/>
  <c r="L49" i="1"/>
  <c r="I62" i="1"/>
  <c r="I63" i="1"/>
  <c r="K117" i="1"/>
  <c r="K63" i="1"/>
  <c r="K51" i="1"/>
  <c r="I76" i="1"/>
  <c r="K75" i="1"/>
  <c r="L75" i="1"/>
  <c r="J75" i="1"/>
  <c r="K49" i="1"/>
  <c r="K50" i="1"/>
  <c r="H10" i="1"/>
  <c r="H9" i="1"/>
  <c r="H8" i="1"/>
  <c r="H7" i="1"/>
  <c r="F7" i="1"/>
  <c r="H6" i="1"/>
  <c r="F6" i="1"/>
  <c r="F8" i="1"/>
  <c r="F9" i="1"/>
  <c r="F10" i="1"/>
  <c r="E6" i="1"/>
  <c r="E7" i="1"/>
  <c r="E8" i="1"/>
  <c r="E9" i="1"/>
  <c r="E10" i="1"/>
  <c r="D9" i="1"/>
  <c r="D10" i="1"/>
  <c r="D8" i="1"/>
  <c r="D7" i="1"/>
  <c r="C10" i="1"/>
  <c r="C9" i="1"/>
  <c r="C8" i="1"/>
  <c r="C7" i="1"/>
  <c r="I7" i="1" s="1"/>
  <c r="D6" i="1"/>
  <c r="C6" i="1"/>
  <c r="H15" i="1"/>
  <c r="H16" i="1"/>
  <c r="H17" i="1"/>
  <c r="H18" i="1"/>
  <c r="H14" i="1"/>
  <c r="F15" i="1"/>
  <c r="F16" i="1"/>
  <c r="F17" i="1"/>
  <c r="F18" i="1"/>
  <c r="F14" i="1"/>
  <c r="G42" i="15" l="1"/>
  <c r="I42" i="15" s="1"/>
  <c r="H42" i="15"/>
  <c r="J42" i="15" s="1"/>
  <c r="K42" i="15"/>
  <c r="H60" i="15"/>
  <c r="J60" i="15" s="1"/>
  <c r="K60" i="15"/>
  <c r="G60" i="15"/>
  <c r="I60" i="15" s="1"/>
  <c r="G30" i="15"/>
  <c r="I30" i="15" s="1"/>
  <c r="H30" i="15"/>
  <c r="J30" i="15" s="1"/>
  <c r="K30" i="15"/>
  <c r="G50" i="15"/>
  <c r="I50" i="15" s="1"/>
  <c r="H50" i="15"/>
  <c r="J50" i="15" s="1"/>
  <c r="K50" i="15"/>
  <c r="G77" i="15"/>
  <c r="I77" i="15" s="1"/>
  <c r="H77" i="15"/>
  <c r="J77" i="15" s="1"/>
  <c r="K77" i="15"/>
  <c r="G59" i="15"/>
  <c r="I59" i="15" s="1"/>
  <c r="H59" i="15"/>
  <c r="J59" i="15" s="1"/>
  <c r="K59" i="15"/>
  <c r="K73" i="15"/>
  <c r="G73" i="15"/>
  <c r="I73" i="15" s="1"/>
  <c r="H73" i="15"/>
  <c r="J73" i="15" s="1"/>
  <c r="H64" i="15"/>
  <c r="J64" i="15" s="1"/>
  <c r="K64" i="15"/>
  <c r="G64" i="15"/>
  <c r="I64" i="15" s="1"/>
  <c r="C19" i="15"/>
  <c r="O7" i="1"/>
  <c r="K36" i="15"/>
  <c r="G36" i="15"/>
  <c r="I36" i="15" s="1"/>
  <c r="H36" i="15"/>
  <c r="J36" i="15" s="1"/>
  <c r="H78" i="15"/>
  <c r="J78" i="15" s="1"/>
  <c r="G78" i="15"/>
  <c r="I78" i="15" s="1"/>
  <c r="K78" i="15"/>
  <c r="G28" i="15"/>
  <c r="I28" i="15" s="1"/>
  <c r="H28" i="15"/>
  <c r="J28" i="15" s="1"/>
  <c r="K28" i="15"/>
  <c r="H81" i="15"/>
  <c r="J81" i="15" s="1"/>
  <c r="G81" i="15"/>
  <c r="I81" i="15" s="1"/>
  <c r="K81" i="15"/>
  <c r="G37" i="15"/>
  <c r="I37" i="15" s="1"/>
  <c r="H37" i="15"/>
  <c r="J37" i="15" s="1"/>
  <c r="K37" i="15"/>
  <c r="G31" i="15"/>
  <c r="I31" i="15" s="1"/>
  <c r="H31" i="15"/>
  <c r="J31" i="15" s="1"/>
  <c r="K31" i="15"/>
  <c r="H74" i="15"/>
  <c r="J74" i="15" s="1"/>
  <c r="G74" i="15"/>
  <c r="I74" i="15" s="1"/>
  <c r="K74" i="15"/>
  <c r="H29" i="15"/>
  <c r="J29" i="15" s="1"/>
  <c r="G29" i="15"/>
  <c r="I29" i="15" s="1"/>
  <c r="K29" i="15"/>
  <c r="H45" i="15"/>
  <c r="J45" i="15" s="1"/>
  <c r="G45" i="15"/>
  <c r="I45" i="15" s="1"/>
  <c r="K45" i="15"/>
  <c r="H58" i="15"/>
  <c r="J58" i="15" s="1"/>
  <c r="K58" i="15"/>
  <c r="G58" i="15"/>
  <c r="I58" i="15" s="1"/>
  <c r="G71" i="15"/>
  <c r="I71" i="15" s="1"/>
  <c r="H71" i="15"/>
  <c r="J71" i="15" s="1"/>
  <c r="K71" i="15"/>
  <c r="G46" i="15"/>
  <c r="I46" i="15" s="1"/>
  <c r="H46" i="15"/>
  <c r="J46" i="15" s="1"/>
  <c r="K46" i="15"/>
  <c r="H44" i="15"/>
  <c r="J44" i="15" s="1"/>
  <c r="K44" i="15"/>
  <c r="G44" i="15"/>
  <c r="I44" i="15" s="1"/>
  <c r="C22" i="15"/>
  <c r="O10" i="1"/>
  <c r="K70" i="15"/>
  <c r="G70" i="15"/>
  <c r="I70" i="15" s="1"/>
  <c r="H70" i="15"/>
  <c r="J70" i="15" s="1"/>
  <c r="K35" i="15"/>
  <c r="H35" i="15"/>
  <c r="J35" i="15" s="1"/>
  <c r="G35" i="15"/>
  <c r="I35" i="15" s="1"/>
  <c r="H56" i="15"/>
  <c r="J56" i="15" s="1"/>
  <c r="K56" i="15"/>
  <c r="G56" i="15"/>
  <c r="I56" i="15" s="1"/>
  <c r="C21" i="15"/>
  <c r="O9" i="1"/>
  <c r="G51" i="15"/>
  <c r="I51" i="15" s="1"/>
  <c r="H51" i="15"/>
  <c r="J51" i="15" s="1"/>
  <c r="K51" i="15"/>
  <c r="H39" i="15"/>
  <c r="J39" i="15" s="1"/>
  <c r="G39" i="15"/>
  <c r="I39" i="15" s="1"/>
  <c r="K39" i="15"/>
  <c r="G52" i="15"/>
  <c r="I52" i="15" s="1"/>
  <c r="H52" i="15"/>
  <c r="J52" i="15" s="1"/>
  <c r="K52" i="15"/>
  <c r="G67" i="15"/>
  <c r="I67" i="15" s="1"/>
  <c r="H67" i="15"/>
  <c r="J67" i="15" s="1"/>
  <c r="K67" i="15"/>
  <c r="C20" i="15"/>
  <c r="O8" i="1"/>
  <c r="G49" i="15"/>
  <c r="I49" i="15" s="1"/>
  <c r="H49" i="15"/>
  <c r="J49" i="15" s="1"/>
  <c r="K49" i="15"/>
  <c r="G66" i="15"/>
  <c r="I66" i="15" s="1"/>
  <c r="H66" i="15"/>
  <c r="J66" i="15" s="1"/>
  <c r="K66" i="15"/>
  <c r="H32" i="15"/>
  <c r="J32" i="15" s="1"/>
  <c r="G32" i="15"/>
  <c r="I32" i="15" s="1"/>
  <c r="K32" i="15"/>
  <c r="H65" i="15"/>
  <c r="J65" i="15" s="1"/>
  <c r="K65" i="15"/>
  <c r="G65" i="15"/>
  <c r="I65" i="15" s="1"/>
  <c r="H38" i="15"/>
  <c r="J38" i="15" s="1"/>
  <c r="K38" i="15"/>
  <c r="G38" i="15"/>
  <c r="I38" i="15" s="1"/>
  <c r="C18" i="15"/>
  <c r="O6" i="1"/>
  <c r="H79" i="15"/>
  <c r="J79" i="15" s="1"/>
  <c r="G79" i="15"/>
  <c r="I79" i="15" s="1"/>
  <c r="K79" i="15"/>
  <c r="H43" i="15"/>
  <c r="J43" i="15" s="1"/>
  <c r="G43" i="15"/>
  <c r="I43" i="15" s="1"/>
  <c r="K43" i="15"/>
  <c r="G53" i="15"/>
  <c r="I53" i="15" s="1"/>
  <c r="H53" i="15"/>
  <c r="J53" i="15" s="1"/>
  <c r="K53" i="15"/>
  <c r="L373" i="16"/>
  <c r="K373" i="16"/>
  <c r="M373" i="16"/>
  <c r="L205" i="16"/>
  <c r="M205" i="16"/>
  <c r="K205" i="16"/>
  <c r="K163" i="16"/>
  <c r="M163" i="16"/>
  <c r="L163" i="16"/>
  <c r="K124" i="16"/>
  <c r="L124" i="16"/>
  <c r="M124" i="16"/>
  <c r="K81" i="16"/>
  <c r="M81" i="16"/>
  <c r="L81" i="16"/>
  <c r="H64" i="16"/>
  <c r="F80" i="16"/>
  <c r="N50" i="1"/>
  <c r="F21" i="1"/>
  <c r="H21" i="1"/>
  <c r="J9" i="1"/>
  <c r="F22" i="1"/>
  <c r="K10" i="1"/>
  <c r="H24" i="1"/>
  <c r="F25" i="1"/>
  <c r="F23" i="1"/>
  <c r="H25" i="1"/>
  <c r="F24" i="1"/>
  <c r="H22" i="1"/>
  <c r="H23" i="1"/>
  <c r="K6" i="1"/>
  <c r="J6" i="1"/>
  <c r="J7" i="1"/>
  <c r="J8" i="1"/>
  <c r="K8" i="1"/>
  <c r="K7" i="1"/>
  <c r="M10" i="1"/>
  <c r="N10" i="1" s="1"/>
  <c r="M9" i="1"/>
  <c r="N9" i="1" s="1"/>
  <c r="M8" i="1"/>
  <c r="M6" i="1"/>
  <c r="L6" i="1"/>
  <c r="M7" i="1"/>
  <c r="N7" i="1" s="1"/>
  <c r="L7" i="1"/>
  <c r="J10" i="1"/>
  <c r="K9" i="1"/>
  <c r="I10" i="1"/>
  <c r="L8" i="1"/>
  <c r="I9" i="1"/>
  <c r="I8" i="1"/>
  <c r="L9" i="1"/>
  <c r="L10" i="1"/>
  <c r="G18" i="15" l="1"/>
  <c r="I18" i="15" s="1"/>
  <c r="H18" i="15"/>
  <c r="J18" i="15" s="1"/>
  <c r="K18" i="15"/>
  <c r="H21" i="15"/>
  <c r="J21" i="15" s="1"/>
  <c r="K21" i="15"/>
  <c r="G21" i="15"/>
  <c r="I21" i="15" s="1"/>
  <c r="H20" i="15"/>
  <c r="J20" i="15" s="1"/>
  <c r="K20" i="15"/>
  <c r="G20" i="15"/>
  <c r="I20" i="15" s="1"/>
  <c r="H22" i="15"/>
  <c r="J22" i="15" s="1"/>
  <c r="K22" i="15"/>
  <c r="G22" i="15"/>
  <c r="I22" i="15" s="1"/>
  <c r="K19" i="15"/>
  <c r="G19" i="15"/>
  <c r="I19" i="15" s="1"/>
  <c r="H19" i="15"/>
  <c r="J19" i="15" s="1"/>
  <c r="I64" i="16"/>
  <c r="I80" i="16" s="1"/>
  <c r="H80" i="16"/>
  <c r="G80" i="16"/>
  <c r="N8" i="1"/>
  <c r="N15" i="1"/>
  <c r="N16" i="1"/>
  <c r="N17" i="1"/>
  <c r="N18" i="1"/>
  <c r="N14" i="1"/>
  <c r="M15" i="1"/>
  <c r="M16" i="1"/>
  <c r="M17" i="1"/>
  <c r="M18" i="1"/>
  <c r="M14" i="1"/>
  <c r="I15" i="1"/>
  <c r="I16" i="1"/>
  <c r="I17" i="1"/>
  <c r="I18" i="1"/>
  <c r="I14" i="1"/>
  <c r="I55" i="1" s="1"/>
  <c r="E15" i="1"/>
  <c r="E22" i="1" s="1"/>
  <c r="E16" i="1"/>
  <c r="E23" i="1" s="1"/>
  <c r="E17" i="1"/>
  <c r="E24" i="1" s="1"/>
  <c r="E18" i="1"/>
  <c r="E25" i="1" s="1"/>
  <c r="E14" i="1"/>
  <c r="D15" i="1"/>
  <c r="D22" i="1" s="1"/>
  <c r="D16" i="1"/>
  <c r="D23" i="1" s="1"/>
  <c r="D17" i="1"/>
  <c r="D18" i="1"/>
  <c r="D14" i="1"/>
  <c r="D21" i="1" s="1"/>
  <c r="C18" i="1"/>
  <c r="C17" i="1"/>
  <c r="C16" i="1"/>
  <c r="J16" i="1" s="1"/>
  <c r="C15" i="1"/>
  <c r="C14" i="1"/>
  <c r="J23" i="1" l="1"/>
  <c r="J70" i="1"/>
  <c r="J140" i="1"/>
  <c r="J154" i="1"/>
  <c r="J84" i="1"/>
  <c r="J126" i="1"/>
  <c r="J56" i="1"/>
  <c r="J98" i="1"/>
  <c r="J112" i="1"/>
  <c r="I22" i="1"/>
  <c r="I69" i="1"/>
  <c r="I153" i="1"/>
  <c r="I125" i="1"/>
  <c r="I111" i="1"/>
  <c r="I56" i="1"/>
  <c r="I139" i="1"/>
  <c r="I97" i="1"/>
  <c r="I83" i="1"/>
  <c r="M21" i="1"/>
  <c r="M152" i="1"/>
  <c r="M124" i="1"/>
  <c r="M68" i="1"/>
  <c r="M54" i="1"/>
  <c r="M110" i="1"/>
  <c r="M138" i="1"/>
  <c r="M96" i="1"/>
  <c r="M82" i="1"/>
  <c r="M86" i="1"/>
  <c r="M156" i="1"/>
  <c r="M128" i="1"/>
  <c r="M72" i="1"/>
  <c r="M114" i="1"/>
  <c r="M58" i="1"/>
  <c r="M142" i="1"/>
  <c r="M100" i="1"/>
  <c r="M113" i="1"/>
  <c r="M141" i="1"/>
  <c r="M99" i="1"/>
  <c r="M57" i="1"/>
  <c r="M85" i="1"/>
  <c r="M155" i="1"/>
  <c r="M127" i="1"/>
  <c r="M71" i="1"/>
  <c r="M98" i="1"/>
  <c r="M56" i="1"/>
  <c r="M140" i="1"/>
  <c r="M84" i="1"/>
  <c r="M154" i="1"/>
  <c r="M126" i="1"/>
  <c r="M70" i="1"/>
  <c r="M112" i="1"/>
  <c r="M55" i="1"/>
  <c r="M69" i="1"/>
  <c r="M83" i="1"/>
  <c r="M153" i="1"/>
  <c r="M125" i="1"/>
  <c r="M111" i="1"/>
  <c r="M97" i="1"/>
  <c r="M139" i="1"/>
  <c r="N72" i="1"/>
  <c r="N86" i="1"/>
  <c r="N156" i="1"/>
  <c r="N128" i="1"/>
  <c r="N114" i="1"/>
  <c r="N100" i="1"/>
  <c r="N58" i="1"/>
  <c r="N142" i="1"/>
  <c r="N113" i="1"/>
  <c r="N141" i="1"/>
  <c r="N57" i="1"/>
  <c r="N155" i="1"/>
  <c r="N99" i="1"/>
  <c r="N85" i="1"/>
  <c r="N127" i="1"/>
  <c r="N71" i="1"/>
  <c r="I23" i="1"/>
  <c r="I98" i="1"/>
  <c r="I84" i="1"/>
  <c r="I70" i="1"/>
  <c r="I154" i="1"/>
  <c r="I126" i="1"/>
  <c r="I112" i="1"/>
  <c r="I140" i="1"/>
  <c r="I57" i="1"/>
  <c r="N98" i="1"/>
  <c r="N140" i="1"/>
  <c r="N56" i="1"/>
  <c r="N84" i="1"/>
  <c r="N70" i="1"/>
  <c r="N154" i="1"/>
  <c r="N126" i="1"/>
  <c r="N112" i="1"/>
  <c r="N97" i="1"/>
  <c r="N55" i="1"/>
  <c r="N139" i="1"/>
  <c r="N153" i="1"/>
  <c r="N125" i="1"/>
  <c r="N69" i="1"/>
  <c r="N111" i="1"/>
  <c r="N83" i="1"/>
  <c r="M25" i="1"/>
  <c r="M24" i="1"/>
  <c r="I25" i="1"/>
  <c r="I100" i="1"/>
  <c r="I86" i="1"/>
  <c r="I156" i="1"/>
  <c r="I128" i="1"/>
  <c r="I72" i="1"/>
  <c r="I114" i="1"/>
  <c r="I142" i="1"/>
  <c r="M23" i="1"/>
  <c r="I24" i="1"/>
  <c r="I71" i="1"/>
  <c r="I85" i="1"/>
  <c r="I155" i="1"/>
  <c r="I127" i="1"/>
  <c r="I58" i="1"/>
  <c r="I113" i="1"/>
  <c r="I99" i="1"/>
  <c r="I141" i="1"/>
  <c r="M22" i="1"/>
  <c r="K18" i="1"/>
  <c r="L16" i="1"/>
  <c r="C23" i="1"/>
  <c r="L14" i="1"/>
  <c r="C21" i="1"/>
  <c r="L15" i="1"/>
  <c r="C22" i="1"/>
  <c r="L17" i="1"/>
  <c r="C24" i="1"/>
  <c r="J18" i="1"/>
  <c r="D25" i="1"/>
  <c r="N24" i="1"/>
  <c r="L18" i="1"/>
  <c r="C25" i="1"/>
  <c r="J17" i="1"/>
  <c r="D24" i="1"/>
  <c r="K17" i="1"/>
  <c r="K16" i="1"/>
  <c r="K15" i="1"/>
  <c r="N23" i="1"/>
  <c r="J15" i="1"/>
  <c r="K14" i="1"/>
  <c r="E21" i="1"/>
  <c r="N22" i="1"/>
  <c r="N25" i="1"/>
  <c r="J14" i="1"/>
  <c r="K21" i="1" l="1"/>
  <c r="K54" i="1"/>
  <c r="K110" i="1"/>
  <c r="K138" i="1"/>
  <c r="K68" i="1"/>
  <c r="K152" i="1"/>
  <c r="K96" i="1"/>
  <c r="K124" i="1"/>
  <c r="K82" i="1"/>
  <c r="K22" i="1"/>
  <c r="K125" i="1"/>
  <c r="K69" i="1"/>
  <c r="K83" i="1"/>
  <c r="K111" i="1"/>
  <c r="K55" i="1"/>
  <c r="K97" i="1"/>
  <c r="K153" i="1"/>
  <c r="K139" i="1"/>
  <c r="J22" i="1"/>
  <c r="J55" i="1"/>
  <c r="J139" i="1"/>
  <c r="J153" i="1"/>
  <c r="J125" i="1"/>
  <c r="J111" i="1"/>
  <c r="J97" i="1"/>
  <c r="J83" i="1"/>
  <c r="J69" i="1"/>
  <c r="K25" i="1"/>
  <c r="K128" i="1"/>
  <c r="K142" i="1"/>
  <c r="K100" i="1"/>
  <c r="K86" i="1"/>
  <c r="K72" i="1"/>
  <c r="K114" i="1"/>
  <c r="K156" i="1"/>
  <c r="K58" i="1"/>
  <c r="J24" i="1"/>
  <c r="J57" i="1"/>
  <c r="J155" i="1"/>
  <c r="J85" i="1"/>
  <c r="J127" i="1"/>
  <c r="J113" i="1"/>
  <c r="J141" i="1"/>
  <c r="J99" i="1"/>
  <c r="J71" i="1"/>
  <c r="K23" i="1"/>
  <c r="K126" i="1"/>
  <c r="K98" i="1"/>
  <c r="K112" i="1"/>
  <c r="K154" i="1"/>
  <c r="K140" i="1"/>
  <c r="K84" i="1"/>
  <c r="K56" i="1"/>
  <c r="K70" i="1"/>
  <c r="K24" i="1"/>
  <c r="K141" i="1"/>
  <c r="K113" i="1"/>
  <c r="K99" i="1"/>
  <c r="K71" i="1"/>
  <c r="K85" i="1"/>
  <c r="K127" i="1"/>
  <c r="K155" i="1"/>
  <c r="K57" i="1"/>
  <c r="J25" i="1"/>
  <c r="J128" i="1"/>
  <c r="J72" i="1"/>
  <c r="J114" i="1"/>
  <c r="J142" i="1"/>
  <c r="J156" i="1"/>
  <c r="J86" i="1"/>
  <c r="J58" i="1"/>
  <c r="J100" i="1"/>
  <c r="J21" i="1"/>
  <c r="J54" i="1"/>
  <c r="J110" i="1"/>
  <c r="J138" i="1"/>
  <c r="J96" i="1"/>
  <c r="J124" i="1"/>
  <c r="J152" i="1"/>
  <c r="J68" i="1"/>
  <c r="J82" i="1"/>
  <c r="L25" i="1"/>
  <c r="L58" i="1"/>
  <c r="L142" i="1"/>
  <c r="L72" i="1"/>
  <c r="L86" i="1"/>
  <c r="L114" i="1"/>
  <c r="L100" i="1"/>
  <c r="L128" i="1"/>
  <c r="L156" i="1"/>
  <c r="L22" i="1"/>
  <c r="L125" i="1"/>
  <c r="L69" i="1"/>
  <c r="L153" i="1"/>
  <c r="L97" i="1"/>
  <c r="L111" i="1"/>
  <c r="L83" i="1"/>
  <c r="L55" i="1"/>
  <c r="L139" i="1"/>
  <c r="L24" i="1"/>
  <c r="L155" i="1"/>
  <c r="L113" i="1"/>
  <c r="L127" i="1"/>
  <c r="L85" i="1"/>
  <c r="L57" i="1"/>
  <c r="L141" i="1"/>
  <c r="L71" i="1"/>
  <c r="L99" i="1"/>
  <c r="L21" i="1"/>
  <c r="L96" i="1"/>
  <c r="L54" i="1"/>
  <c r="L152" i="1"/>
  <c r="L110" i="1"/>
  <c r="L124" i="1"/>
  <c r="L138" i="1"/>
  <c r="L68" i="1"/>
  <c r="L82" i="1"/>
  <c r="L23" i="1"/>
  <c r="L84" i="1"/>
  <c r="L140" i="1"/>
  <c r="L98" i="1"/>
  <c r="L70" i="1"/>
  <c r="L154" i="1"/>
  <c r="L126" i="1"/>
  <c r="L56" i="1"/>
  <c r="L11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tc={048F035C-750E-4D1A-8865-92DF5843A2D2}</author>
  </authors>
  <commentList>
    <comment ref="J3" authorId="0" shapeId="0" xr:uid="{048F035C-750E-4D1A-8865-92DF5843A2D2}">
      <text>
        <t>[Threaded comment]
Your version of Excel allows you to read this threaded comment; however, any edits to it will get removed if the file is opened in a newer version of Excel. Learn more: https://go.microsoft.com/fwlink/?linkid=870924
Comment:
    Copy this column from the Admin sheet. Make sure the regions are correctly aligned with the districts</t>
      </text>
    </comment>
  </commentList>
</comments>
</file>

<file path=xl/sharedStrings.xml><?xml version="1.0" encoding="utf-8"?>
<sst xmlns="http://schemas.openxmlformats.org/spreadsheetml/2006/main" count="23947" uniqueCount="347">
  <si>
    <t>Input data (from DHIS2)</t>
  </si>
  <si>
    <t>Total population under 5</t>
  </si>
  <si>
    <t>Total population under 1</t>
  </si>
  <si>
    <t>Total women 15-49</t>
  </si>
  <si>
    <t>Total live births</t>
  </si>
  <si>
    <t>Demographic indicators</t>
  </si>
  <si>
    <t>Population growth rate (%)</t>
  </si>
  <si>
    <t>% children under 5</t>
  </si>
  <si>
    <t>% children under 1</t>
  </si>
  <si>
    <t>% women 15-49 years</t>
  </si>
  <si>
    <t>Crude birth rate (per 1,000)</t>
  </si>
  <si>
    <t>Crude death rate (per 1,000)</t>
  </si>
  <si>
    <t xml:space="preserve">Total population </t>
  </si>
  <si>
    <t>DHIS-2</t>
  </si>
  <si>
    <t>Country name: NIGER</t>
  </si>
  <si>
    <t>UN Estimates</t>
  </si>
  <si>
    <t>POPULATION PROSPECTS:  United Nations, Department of Economic and Social Affairs, Population Division (2019). World Population Prospects 2019, Online Edition. Rev. 1.</t>
  </si>
  <si>
    <t>Region, subregion, country or area *</t>
  </si>
  <si>
    <t>Notes</t>
  </si>
  <si>
    <t>Country code</t>
  </si>
  <si>
    <t>Type</t>
  </si>
  <si>
    <t>Parent code</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</si>
  <si>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</si>
  <si>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</si>
  <si>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</si>
  <si>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</si>
  <si>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</si>
  <si>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</si>
  <si>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</si>
  <si>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</si>
  <si>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</si>
  <si>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</si>
  <si>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</si>
  <si>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</si>
  <si>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</si>
  <si>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</si>
  <si>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</si>
  <si>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</si>
  <si>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</si>
  <si>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</si>
  <si>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</si>
  <si>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</si>
  <si>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</si>
  <si>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</si>
  <si>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</si>
  <si>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</si>
  <si>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</si>
  <si>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</si>
  <si>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</si>
  <si>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</si>
  <si>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</si>
  <si>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</si>
  <si>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</si>
  <si>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</si>
  <si>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</si>
  <si>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</si>
  <si>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</si>
  <si>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</si>
  <si>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</si>
  <si>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</si>
  <si>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</si>
  <si>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</si>
  <si>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</si>
  <si>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</si>
  <si>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</si>
  <si>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</si>
  <si>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</si>
  <si>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</si>
  <si>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</si>
  <si>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</si>
  <si>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</si>
  <si>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</si>
  <si>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</si>
  <si>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</si>
  <si>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</si>
  <si>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</si>
  <si>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</si>
  <si>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</si>
  <si>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</si>
  <si>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</si>
  <si>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</si>
  <si>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</si>
  <si>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</si>
  <si>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</si>
  <si>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</si>
  <si>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</si>
  <si>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</si>
  <si>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</si>
  <si>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</si>
  <si>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2022</t>
  </si>
  <si>
    <t>Ethiopia</t>
  </si>
  <si>
    <t>Country/Area</t>
  </si>
  <si>
    <t>Kenya</t>
  </si>
  <si>
    <t>Malawi</t>
  </si>
  <si>
    <t>Mozambique</t>
  </si>
  <si>
    <t>Rwanda</t>
  </si>
  <si>
    <t>Uganda</t>
  </si>
  <si>
    <t>United Republic of Tanzania</t>
  </si>
  <si>
    <t>Zambia</t>
  </si>
  <si>
    <t>Zimbabwe</t>
  </si>
  <si>
    <t>Cameroon</t>
  </si>
  <si>
    <t>Chad</t>
  </si>
  <si>
    <t>Democratic Republic of the Congo</t>
  </si>
  <si>
    <t>Burkina Faso</t>
  </si>
  <si>
    <t>Côte d'Ivoire</t>
  </si>
  <si>
    <t>Ghana</t>
  </si>
  <si>
    <t>Guinea</t>
  </si>
  <si>
    <t>Liberia</t>
  </si>
  <si>
    <t>Mali</t>
  </si>
  <si>
    <t>Niger</t>
  </si>
  <si>
    <t>Nigeria</t>
  </si>
  <si>
    <t>Senegal</t>
  </si>
  <si>
    <t>Sierra Leone</t>
  </si>
  <si>
    <t>Reference date (as of 1 July)</t>
  </si>
  <si>
    <t>Reference date (1 January - 31 December)</t>
  </si>
  <si>
    <t>Deaths (thousands)</t>
  </si>
  <si>
    <t>Male deaths (thousands)</t>
  </si>
  <si>
    <t>Female deaths (thousands)</t>
  </si>
  <si>
    <t>Crude death rate (deaths per 1,000 population)</t>
  </si>
  <si>
    <t>Life expectancy at birth, both sexes combined (years)</t>
  </si>
  <si>
    <t>Life expectancy at birth, males (years)</t>
  </si>
  <si>
    <t>Life expectancy at birth, females (years)</t>
  </si>
  <si>
    <t>Infant deaths, both sexes combined (under age 1, thousands)</t>
  </si>
  <si>
    <t>Infant mortality rate (infant deaths per 1,000 live births)</t>
  </si>
  <si>
    <t>Under-five mortality (deaths under age 5 per 1,000 live births)</t>
  </si>
  <si>
    <t>Births (thousands)</t>
  </si>
  <si>
    <t>Crude birth rate (births per 1,000 population)</t>
  </si>
  <si>
    <t>Total fertility (live births per woman)</t>
  </si>
  <si>
    <t>Total population natural change / increase (thousands)</t>
  </si>
  <si>
    <t>Rate of natural increase (per 1,000 population)</t>
  </si>
  <si>
    <t>Population change (thousands)</t>
  </si>
  <si>
    <t>Population growth rate (percentage)</t>
  </si>
  <si>
    <t>District_name</t>
  </si>
  <si>
    <t>Year</t>
  </si>
  <si>
    <t>Pop_growth_rate</t>
  </si>
  <si>
    <t>Total_Population</t>
  </si>
  <si>
    <t>Population_ under_5years</t>
  </si>
  <si>
    <t>Population_under_1year</t>
  </si>
  <si>
    <t>Live_births</t>
  </si>
  <si>
    <t>Total_births</t>
  </si>
  <si>
    <t>Women_15_49_years</t>
  </si>
  <si>
    <t>Dans cette feuille, il s'agit de compiler les données de population utilisés comme données officielles pour produire les dénominateurs utilisés par le système d'information sanitaire de routine dans votre pays. Ces données sont intégrées dans DHIS2 ou autre système de collecte de routine des données de santé, et  proviennent généralement de projections des Instituts de Statistiques et/ou de Démographie des pays. Veuillez saisir les données par district et par année pour les années 2017 à 2021.
AVERTISSEMENT: L’ordre des districts de santé DOIT ETRE le même dans toutes les autres feuilles de cet outil. Ne pas créer pas de nouvelles colonnes ou ne pas déplacer une colonne existante.
Ne saisissez pas des données inutiles en dessous du nombre de districts existant dans votre pays. Veuillez utiliser l’option "COLLAGE SPECIAL" et coller les "VALEURS SEULEMENT" pour copier-coller les données.</t>
  </si>
  <si>
    <t>Nom du District</t>
  </si>
  <si>
    <t>Année</t>
  </si>
  <si>
    <t>Taux annuel d'accroissement de la population</t>
  </si>
  <si>
    <t>Population totale</t>
  </si>
  <si>
    <t>Population de moins de 5 ans</t>
  </si>
  <si>
    <t>Population de moins de 1 an</t>
  </si>
  <si>
    <t>Nombre total de naissances vivantes</t>
  </si>
  <si>
    <t>Nombre total de naissances</t>
  </si>
  <si>
    <t>Nombre de femmes âgées de 15-49 ans</t>
  </si>
  <si>
    <t xml:space="preserve"> Aderbissinat</t>
  </si>
  <si>
    <t xml:space="preserve"> Agadez</t>
  </si>
  <si>
    <t xml:space="preserve"> Arlit</t>
  </si>
  <si>
    <t xml:space="preserve"> Bilma</t>
  </si>
  <si>
    <t xml:space="preserve"> Iferouane</t>
  </si>
  <si>
    <t xml:space="preserve"> Ingall</t>
  </si>
  <si>
    <t xml:space="preserve"> Tchirozérine</t>
  </si>
  <si>
    <t xml:space="preserve"> Bosso</t>
  </si>
  <si>
    <t xml:space="preserve"> Diffa</t>
  </si>
  <si>
    <t xml:space="preserve"> Goudoumaria</t>
  </si>
  <si>
    <t xml:space="preserve"> Mainé Soroa</t>
  </si>
  <si>
    <t xml:space="preserve"> N'Gourti</t>
  </si>
  <si>
    <t xml:space="preserve"> N'Guigmi</t>
  </si>
  <si>
    <t xml:space="preserve"> Boboye</t>
  </si>
  <si>
    <t xml:space="preserve"> Dioundou</t>
  </si>
  <si>
    <t xml:space="preserve"> Dogon Doutchi</t>
  </si>
  <si>
    <t xml:space="preserve"> Dosso</t>
  </si>
  <si>
    <t xml:space="preserve"> Falmey</t>
  </si>
  <si>
    <t xml:space="preserve"> Gaya</t>
  </si>
  <si>
    <t xml:space="preserve"> Loga</t>
  </si>
  <si>
    <t xml:space="preserve"> Tibiri</t>
  </si>
  <si>
    <t xml:space="preserve"> Aguié</t>
  </si>
  <si>
    <t xml:space="preserve"> Bermo</t>
  </si>
  <si>
    <t xml:space="preserve"> Dakoro</t>
  </si>
  <si>
    <t xml:space="preserve"> Gazaoua</t>
  </si>
  <si>
    <t xml:space="preserve"> Guidan Roumdji</t>
  </si>
  <si>
    <t xml:space="preserve"> Madarounfa</t>
  </si>
  <si>
    <t xml:space="preserve"> Maradi Ville</t>
  </si>
  <si>
    <t xml:space="preserve"> Mayahi</t>
  </si>
  <si>
    <t xml:space="preserve"> Tessaoua</t>
  </si>
  <si>
    <t xml:space="preserve"> Niamey I</t>
  </si>
  <si>
    <t xml:space="preserve"> Niamey II</t>
  </si>
  <si>
    <t xml:space="preserve"> Niamey III</t>
  </si>
  <si>
    <t xml:space="preserve"> Niamey IV</t>
  </si>
  <si>
    <t xml:space="preserve"> Niamey V</t>
  </si>
  <si>
    <t xml:space="preserve"> Abalak</t>
  </si>
  <si>
    <t xml:space="preserve"> Bagaroua</t>
  </si>
  <si>
    <t xml:space="preserve"> Birni Konni</t>
  </si>
  <si>
    <t xml:space="preserve"> Bouza</t>
  </si>
  <si>
    <t xml:space="preserve"> Illéla</t>
  </si>
  <si>
    <t xml:space="preserve"> Keita</t>
  </si>
  <si>
    <t xml:space="preserve"> Madaoua</t>
  </si>
  <si>
    <t xml:space="preserve"> Malbaza</t>
  </si>
  <si>
    <t xml:space="preserve"> Tahoua</t>
  </si>
  <si>
    <t xml:space="preserve"> Tahoua Commune</t>
  </si>
  <si>
    <t xml:space="preserve"> Tassara</t>
  </si>
  <si>
    <t xml:space="preserve"> Tchintabaraden</t>
  </si>
  <si>
    <t xml:space="preserve"> Tillia</t>
  </si>
  <si>
    <t xml:space="preserve"> Abala</t>
  </si>
  <si>
    <t xml:space="preserve"> Ayorou</t>
  </si>
  <si>
    <t xml:space="preserve"> Balleyara</t>
  </si>
  <si>
    <t xml:space="preserve"> Banibangou</t>
  </si>
  <si>
    <t xml:space="preserve"> Bankilare</t>
  </si>
  <si>
    <t xml:space="preserve"> Fillingue</t>
  </si>
  <si>
    <t xml:space="preserve"> Gotheye</t>
  </si>
  <si>
    <t xml:space="preserve"> Kollo</t>
  </si>
  <si>
    <t xml:space="preserve"> Ouallam</t>
  </si>
  <si>
    <t xml:space="preserve"> Say</t>
  </si>
  <si>
    <t xml:space="preserve"> Tera</t>
  </si>
  <si>
    <t xml:space="preserve"> Tillabery</t>
  </si>
  <si>
    <t xml:space="preserve"> Torodi</t>
  </si>
  <si>
    <t xml:space="preserve"> Belbedji</t>
  </si>
  <si>
    <t xml:space="preserve"> Damgaram Takaya</t>
  </si>
  <si>
    <t xml:space="preserve"> Doungass</t>
  </si>
  <si>
    <t xml:space="preserve"> Goure</t>
  </si>
  <si>
    <t xml:space="preserve"> Magaria</t>
  </si>
  <si>
    <t xml:space="preserve"> Matamèye</t>
  </si>
  <si>
    <t xml:space="preserve"> Mirriah</t>
  </si>
  <si>
    <t xml:space="preserve"> Takeita</t>
  </si>
  <si>
    <t xml:space="preserve"> Tanout</t>
  </si>
  <si>
    <t xml:space="preserve"> Tesker</t>
  </si>
  <si>
    <t xml:space="preserve"> Zinder Ville</t>
  </si>
  <si>
    <t>Region</t>
  </si>
  <si>
    <t>Agadez</t>
  </si>
  <si>
    <t>Diffa</t>
  </si>
  <si>
    <t>Dosso</t>
  </si>
  <si>
    <t>Maradi</t>
  </si>
  <si>
    <t>Niamey</t>
  </si>
  <si>
    <t>Tahoua</t>
  </si>
  <si>
    <t>Tillaberi</t>
  </si>
  <si>
    <t>Zinder</t>
  </si>
  <si>
    <t xml:space="preserve">NATIONAL </t>
  </si>
  <si>
    <t>AGADEZ</t>
  </si>
  <si>
    <t>REGION (Admin-1)</t>
  </si>
  <si>
    <t>Population under- one</t>
  </si>
  <si>
    <t>Population under-five</t>
  </si>
  <si>
    <t>Women 15-49</t>
  </si>
  <si>
    <t>Population Indicators</t>
  </si>
  <si>
    <t>DIFFA</t>
  </si>
  <si>
    <t>DOSSO</t>
  </si>
  <si>
    <t>MARADI</t>
  </si>
  <si>
    <t>NIAMEY</t>
  </si>
  <si>
    <t>TAHOUA</t>
  </si>
  <si>
    <t>TILLABERI</t>
  </si>
  <si>
    <t>ZINDER</t>
  </si>
  <si>
    <t>RATIO (%) DHIS-2 to UN ESTIMATES</t>
  </si>
  <si>
    <t>Y2017</t>
  </si>
  <si>
    <t>Y2018</t>
  </si>
  <si>
    <t>Y2019</t>
  </si>
  <si>
    <t>Y2020</t>
  </si>
  <si>
    <t>Y2021</t>
  </si>
  <si>
    <t>Under - 1y</t>
  </si>
  <si>
    <t>Y0-4</t>
  </si>
  <si>
    <t>Y15-49</t>
  </si>
  <si>
    <t>All births</t>
  </si>
  <si>
    <t>Stillbirth rate</t>
  </si>
  <si>
    <t>Household survey</t>
  </si>
  <si>
    <t>Crude birth rate (DHS 2012)</t>
  </si>
  <si>
    <t>Births based on CBR (in 1000s)</t>
  </si>
  <si>
    <t>country</t>
  </si>
  <si>
    <t>adminlevel_1</t>
  </si>
  <si>
    <t>district</t>
  </si>
  <si>
    <t>urban_rural</t>
  </si>
  <si>
    <t>year</t>
  </si>
  <si>
    <t>month</t>
  </si>
  <si>
    <t>date</t>
  </si>
  <si>
    <t>anc1</t>
  </si>
  <si>
    <t>anc4</t>
  </si>
  <si>
    <t>ipt2</t>
  </si>
  <si>
    <t>idelv</t>
  </si>
  <si>
    <t>sba</t>
  </si>
  <si>
    <t>bcg</t>
  </si>
  <si>
    <t>penta1</t>
  </si>
  <si>
    <t>penta3</t>
  </si>
  <si>
    <t>measles1</t>
  </si>
  <si>
    <t>live_births</t>
  </si>
  <si>
    <t>total_births</t>
  </si>
  <si>
    <t>women15_49</t>
  </si>
  <si>
    <t>total_pop</t>
  </si>
  <si>
    <t>under5_pop</t>
  </si>
  <si>
    <t>under1_pop</t>
  </si>
  <si>
    <t>Rural</t>
  </si>
  <si>
    <t>January</t>
  </si>
  <si>
    <t>February</t>
  </si>
  <si>
    <t>March</t>
  </si>
  <si>
    <t>April</t>
  </si>
  <si>
    <t>May</t>
  </si>
  <si>
    <t>June</t>
  </si>
  <si>
    <t>July</t>
  </si>
  <si>
    <t>August</t>
  </si>
  <si>
    <t>September</t>
  </si>
  <si>
    <t>October</t>
  </si>
  <si>
    <t>November</t>
  </si>
  <si>
    <t>December</t>
  </si>
  <si>
    <t>Urban</t>
  </si>
  <si>
    <t>Mixed</t>
  </si>
  <si>
    <t xml:space="preserve">National </t>
  </si>
  <si>
    <t>Region level (Admin-1)</t>
  </si>
  <si>
    <t>Input parameters (defaults included, please change to the country specific number if known; indicate the source if the default value is not used; use national level value if admin-1 level values are unknown)</t>
  </si>
  <si>
    <t>Data Sources</t>
  </si>
  <si>
    <t>Default</t>
  </si>
  <si>
    <t>DHS 2012</t>
  </si>
  <si>
    <t>UN-IGME</t>
  </si>
  <si>
    <t>Neonatal mortality rate (default = 0.03)</t>
  </si>
  <si>
    <t>Twin rate (default=0.015)</t>
  </si>
  <si>
    <t>Stillbirth rate (0.02)</t>
  </si>
  <si>
    <t>Pregnancy loss rate (0.03)</t>
  </si>
  <si>
    <t>Lives births</t>
  </si>
  <si>
    <t>ANC-1</t>
  </si>
  <si>
    <t>DPT-1</t>
  </si>
  <si>
    <t>Estimated number of pregnancies</t>
  </si>
  <si>
    <t>Estimates number of infants eligible for DPT-1</t>
  </si>
  <si>
    <t>Coverage of ANC-1</t>
  </si>
  <si>
    <t>Coverage of DPT-1</t>
  </si>
  <si>
    <t>BCG</t>
  </si>
  <si>
    <t>Coverage of BCG</t>
  </si>
  <si>
    <t>HOUSEHOLD SURVEY ESTIMATE</t>
  </si>
  <si>
    <t>COMPUTE COVERAGE INDICATORS BASED ON POPULATION PROJECTION</t>
  </si>
  <si>
    <t>Input parameters</t>
  </si>
  <si>
    <t>ANC-1 coverage</t>
  </si>
  <si>
    <t>DPT-1 coverage</t>
  </si>
  <si>
    <t>Value</t>
  </si>
  <si>
    <t>Source</t>
  </si>
  <si>
    <t>COMPUTE COVERAGE INDICATORS BASED ON HEALTH FACILITY DERIVED DENOMINATORS</t>
  </si>
  <si>
    <t xml:space="preserve"> ANC-1</t>
  </si>
  <si>
    <t>Total pregnancies</t>
  </si>
  <si>
    <t>Total deliveries</t>
  </si>
  <si>
    <t>Total births</t>
  </si>
  <si>
    <t>Total infants eligible for measles vaccination</t>
  </si>
  <si>
    <t>Infant mortality rate</t>
  </si>
  <si>
    <t>DHIS-2 Data (PROJECTED POPULATION)</t>
  </si>
  <si>
    <t>Total infants eligible for DPT-1 OR DPT3</t>
  </si>
  <si>
    <t>Total infants eligible for DPT-1 or DPT-3</t>
  </si>
  <si>
    <t>DENOMINATORS BASED ON ANC-1 COVERAGE</t>
  </si>
  <si>
    <t>DENOMINATOR BASED ON DPT-1 COVERAGE</t>
  </si>
  <si>
    <t>COVERAGE BASED ON ANC-1 COVERAGE</t>
  </si>
  <si>
    <t>ANC-4</t>
  </si>
  <si>
    <t>Institutional deliveries</t>
  </si>
  <si>
    <t>DPT1</t>
  </si>
  <si>
    <t>DPT3</t>
  </si>
  <si>
    <t>Measles vacc</t>
  </si>
  <si>
    <t>COVERAGE BASED ON DPT-1 COVERAGE</t>
  </si>
  <si>
    <t>UTILIZATION NUMBER FROM DHIS-2</t>
  </si>
  <si>
    <t>IPT2</t>
  </si>
  <si>
    <t>REGION</t>
  </si>
  <si>
    <t>Post-neonatal mortality rate (default 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</si>
</sst>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 ###\ ###\ ##0;\-#\ ###\ ###\ ##0;0"/>
    <numFmt numFmtId="165" formatCode="##0.0;\-##0.0;0"/>
    <numFmt numFmtId="166" formatCode="##0.00;\-##0.00;0"/>
    <numFmt numFmtId="167" formatCode="##0.000;\-##0.000;0"/>
    <numFmt numFmtId="168" formatCode="0.0"/>
    <numFmt numFmtId="169" formatCode="_(* #,##0_);_(* \(#,##0\);_(* &quot;-&quot;??_);_(@_)"/>
    <numFmt numFmtId="170" formatCode="_(* #,##0.0_);_(* \(#,##0.0\);_(* &quot;-&quot;??_);_(@_)"/>
  </numFmts>
  <fonts count="18"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b/>
      <sz val="9"/>
      <color theme="1"/>
      <name val="Calibri"/>
      <family val="2"/>
      <scheme val="minor"/>
    </font>
    <font>
      <b/>
      <sz val="9"/>
      <color theme="1"/>
      <name val="Arial"/>
      <family val="2"/>
    </font>
    <font>
      <sz val="9"/>
      <color theme="1"/>
      <name val="Arial"/>
      <family val="2"/>
    </font>
    <font>
      <sz val="9"/>
      <color rgb="FFC00000"/>
      <name val="Arial"/>
      <family val="2"/>
    </font>
    <font>
      <sz val="9"/>
      <name val="Arial"/>
      <family val="2"/>
    </font>
    <font>
      <b/>
      <sz val="9"/>
      <name val="Arial"/>
      <family val="2"/>
    </font>
    <font>
      <b/>
      <sz val="14"/>
      <color theme="1"/>
      <name val="Calibri"/>
      <family val="2"/>
      <scheme val="minor"/>
    </font>
    <font>
      <sz val="14"/>
      <color theme="1"/>
      <name val="Calibri"/>
      <family val="2"/>
      <scheme val="minor"/>
    </font>
    <font>
      <sz val="10"/>
      <name val="Arial"/>
      <family val="2"/>
    </font>
    <font>
      <b/>
      <sz val="16"/>
      <color theme="1"/>
      <name val="Calibri"/>
      <family val="2"/>
      <scheme val="minor"/>
    </font>
    <font>
      <b/>
      <sz val="10"/>
      <name val="Arial"/>
      <family val="2"/>
    </font>
    <font>
      <b/>
      <sz val="18"/>
      <color theme="1"/>
      <name val="Calibri"/>
      <family val="2"/>
      <scheme val="minor"/>
    </font>
  </fonts>
  <fills count="16">
    <fill>
      <patternFill patternType="none"/>
    </fill>
    <fill>
      <patternFill patternType="gray125"/>
    </fill>
    <fill>
      <patternFill patternType="solid">
        <fgColor theme="9" tint="0.79998168889431442"/>
        <bgColor indexed="64"/>
      </patternFill>
    </fill>
    <fill>
      <patternFill patternType="solid">
        <fgColor indexed="44"/>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0" tint="-0.499984740745262"/>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4" tint="0.39997558519241921"/>
        <bgColor indexed="64"/>
      </patternFill>
    </fill>
  </fills>
  <borders count="20">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right style="medium">
        <color indexed="64"/>
      </right>
      <top/>
      <bottom style="dashed">
        <color theme="0"/>
      </bottom>
      <diagonal/>
    </border>
    <border>
      <left/>
      <right style="medium">
        <color indexed="64"/>
      </right>
      <top style="dashed">
        <color theme="0"/>
      </top>
      <bottom style="dashed">
        <color theme="0"/>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
      <left/>
      <right style="medium">
        <color indexed="64"/>
      </right>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s>
  <cellStyleXfs count="4">
    <xf numFmtId="0" fontId="0" fillId="0" borderId="0"/>
    <xf numFmtId="43" fontId="1" fillId="0" borderId="0" applyFont="0" applyFill="0" applyBorder="0" applyAlignment="0" applyProtection="0"/>
    <xf numFmtId="0" fontId="14" fillId="0" borderId="0"/>
    <xf numFmtId="9" fontId="1" fillId="0" borderId="0" applyFont="0" applyFill="0" applyBorder="0" applyAlignment="0" applyProtection="0"/>
  </cellStyleXfs>
  <cellXfs count="115">
    <xf numFmtId="0" fontId="0" fillId="0" borderId="0" xfId="0"/>
    <xf numFmtId="0" fontId="4" fillId="0" borderId="0" xfId="0" applyFont="1"/>
    <xf numFmtId="0" fontId="5" fillId="0" borderId="0" xfId="0" applyFont="1"/>
    <xf numFmtId="0" fontId="4" fillId="0" borderId="0" xfId="0" applyFont="1" applyAlignment="1">
      <alignment wrapText="1"/>
    </xf>
    <xf numFmtId="0" fontId="0" fillId="0" borderId="0" xfId="0" applyAlignment="1">
      <alignment wrapText="1"/>
    </xf>
    <xf numFmtId="0" fontId="6" fillId="0" borderId="0" xfId="0" applyFont="1"/>
    <xf numFmtId="0" fontId="7" fillId="3" borderId="1" xfId="0" quotePrefix="1" applyFont="1" applyFill="1" applyBorder="1" applyAlignment="1">
      <alignment horizontal="center" vertical="center"/>
    </xf>
    <xf numFmtId="0" fontId="7" fillId="3" borderId="1" xfId="0" quotePrefix="1" applyFont="1" applyFill="1" applyBorder="1" applyAlignment="1">
      <alignment horizontal="center" vertical="center" wrapText="1"/>
    </xf>
    <xf numFmtId="0" fontId="7" fillId="3" borderId="2" xfId="0" quotePrefix="1" applyFont="1" applyFill="1" applyBorder="1" applyAlignment="1">
      <alignment horizontal="center" vertical="center"/>
    </xf>
    <xf numFmtId="0" fontId="8" fillId="0" borderId="0" xfId="0" applyFont="1" applyAlignment="1">
      <alignment horizontal="left"/>
    </xf>
    <xf numFmtId="0" fontId="8" fillId="0" borderId="0" xfId="0" applyFont="1" applyAlignment="1">
      <alignment horizontal="center"/>
    </xf>
    <xf numFmtId="164" fontId="8" fillId="0" borderId="0" xfId="0" applyNumberFormat="1" applyFont="1" applyAlignment="1">
      <alignment horizontal="right"/>
    </xf>
    <xf numFmtId="0" fontId="7" fillId="3" borderId="1" xfId="0" quotePrefix="1" applyFont="1" applyFill="1" applyBorder="1" applyAlignment="1">
      <alignment horizontal="left" vertical="center"/>
    </xf>
    <xf numFmtId="0" fontId="7" fillId="3" borderId="3" xfId="0" quotePrefix="1" applyFont="1" applyFill="1" applyBorder="1" applyAlignment="1">
      <alignment horizontal="center" vertical="center"/>
    </xf>
    <xf numFmtId="164" fontId="0" fillId="0" borderId="0" xfId="0" applyNumberFormat="1"/>
    <xf numFmtId="0" fontId="7" fillId="3" borderId="2" xfId="0" quotePrefix="1" applyFont="1" applyFill="1" applyBorder="1" applyAlignment="1">
      <alignment horizontal="center" vertical="center" wrapText="1"/>
    </xf>
    <xf numFmtId="165" fontId="8" fillId="0" borderId="0" xfId="0" applyNumberFormat="1" applyFont="1" applyAlignment="1">
      <alignment horizontal="right"/>
    </xf>
    <xf numFmtId="166" fontId="8" fillId="0" borderId="0" xfId="0" applyNumberFormat="1" applyFont="1" applyAlignment="1">
      <alignment horizontal="right"/>
    </xf>
    <xf numFmtId="167" fontId="8" fillId="0" borderId="0" xfId="0" applyNumberFormat="1" applyFont="1" applyAlignment="1">
      <alignment horizontal="right"/>
    </xf>
    <xf numFmtId="0" fontId="3" fillId="0" borderId="0" xfId="0" applyFont="1"/>
    <xf numFmtId="2" fontId="0" fillId="0" borderId="0" xfId="0" applyNumberFormat="1"/>
    <xf numFmtId="168" fontId="0" fillId="0" borderId="0" xfId="0" applyNumberFormat="1"/>
    <xf numFmtId="1" fontId="0" fillId="0" borderId="0" xfId="0" applyNumberFormat="1"/>
    <xf numFmtId="0" fontId="9" fillId="0" borderId="0" xfId="0" applyFont="1" applyAlignment="1">
      <alignment horizontal="left"/>
    </xf>
    <xf numFmtId="0" fontId="9" fillId="0" borderId="0" xfId="0" applyFont="1" applyAlignment="1">
      <alignment wrapText="1"/>
    </xf>
    <xf numFmtId="0" fontId="9" fillId="0" borderId="0" xfId="0" applyFont="1" applyAlignment="1">
      <alignment horizontal="right" wrapText="1"/>
    </xf>
    <xf numFmtId="0" fontId="10" fillId="0" borderId="0" xfId="0" applyFont="1"/>
    <xf numFmtId="0" fontId="10" fillId="0" borderId="2" xfId="0" applyFont="1" applyBorder="1" applyAlignment="1">
      <alignment horizontal="left"/>
    </xf>
    <xf numFmtId="0" fontId="10" fillId="0" borderId="2" xfId="0" applyFont="1" applyBorder="1" applyAlignment="1">
      <alignment horizontal="center" wrapText="1"/>
    </xf>
    <xf numFmtId="0" fontId="10" fillId="0" borderId="2" xfId="0" applyFont="1" applyBorder="1" applyAlignment="1">
      <alignment horizontal="right" wrapText="1"/>
    </xf>
    <xf numFmtId="0" fontId="10" fillId="0" borderId="0" xfId="0" applyFont="1" applyAlignment="1">
      <alignment horizontal="left"/>
    </xf>
    <xf numFmtId="0" fontId="10" fillId="0" borderId="0" xfId="0" applyFont="1" applyAlignment="1">
      <alignment horizontal="right"/>
    </xf>
    <xf numFmtId="1" fontId="10" fillId="0" borderId="0" xfId="0" applyNumberFormat="1" applyFont="1" applyAlignment="1">
      <alignment horizontal="right"/>
    </xf>
    <xf numFmtId="0" fontId="4" fillId="0" borderId="0" xfId="0" applyFont="1" applyAlignment="1">
      <alignment horizontal="right" wrapText="1"/>
    </xf>
    <xf numFmtId="1" fontId="2" fillId="0" borderId="0" xfId="0" applyNumberFormat="1" applyFont="1"/>
    <xf numFmtId="0" fontId="2" fillId="0" borderId="0" xfId="0" applyFont="1"/>
    <xf numFmtId="0" fontId="0" fillId="4" borderId="0" xfId="0" applyFill="1"/>
    <xf numFmtId="0" fontId="3" fillId="0" borderId="0" xfId="0" applyFont="1" applyAlignment="1">
      <alignment wrapText="1"/>
    </xf>
    <xf numFmtId="0" fontId="5" fillId="5" borderId="5" xfId="0" applyFont="1" applyFill="1" applyBorder="1" applyProtection="1">
      <protection locked="0"/>
    </xf>
    <xf numFmtId="0" fontId="5" fillId="5" borderId="6" xfId="0" applyFont="1" applyFill="1" applyBorder="1" applyProtection="1">
      <protection locked="0"/>
    </xf>
    <xf numFmtId="0" fontId="0" fillId="8" borderId="0" xfId="0" applyFill="1"/>
    <xf numFmtId="0" fontId="12" fillId="0" borderId="0" xfId="0" applyFont="1"/>
    <xf numFmtId="0" fontId="13" fillId="0" borderId="0" xfId="0" applyFont="1"/>
    <xf numFmtId="0" fontId="0" fillId="6" borderId="0" xfId="0" applyFill="1"/>
    <xf numFmtId="0" fontId="0" fillId="2" borderId="0" xfId="0" applyFill="1"/>
    <xf numFmtId="0" fontId="3" fillId="2" borderId="0" xfId="0" applyFont="1" applyFill="1"/>
    <xf numFmtId="0" fontId="0" fillId="9" borderId="0" xfId="0" applyFill="1"/>
    <xf numFmtId="0" fontId="0" fillId="7" borderId="0" xfId="0" applyFill="1"/>
    <xf numFmtId="1" fontId="0" fillId="11" borderId="0" xfId="0" applyNumberFormat="1" applyFill="1"/>
    <xf numFmtId="0" fontId="3" fillId="11" borderId="0" xfId="0" applyFont="1" applyFill="1" applyAlignment="1">
      <alignment wrapText="1"/>
    </xf>
    <xf numFmtId="0" fontId="14" fillId="0" borderId="0" xfId="2"/>
    <xf numFmtId="1" fontId="14" fillId="0" borderId="0" xfId="2" applyNumberFormat="1"/>
    <xf numFmtId="14" fontId="14" fillId="0" borderId="0" xfId="2" applyNumberFormat="1"/>
    <xf numFmtId="0" fontId="0" fillId="0" borderId="0" xfId="0" applyAlignment="1">
      <alignment vertical="center"/>
    </xf>
    <xf numFmtId="0" fontId="0" fillId="0" borderId="0" xfId="0"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3" fillId="0" borderId="4" xfId="0" applyFont="1" applyBorder="1" applyAlignment="1">
      <alignment vertical="center"/>
    </xf>
    <xf numFmtId="0" fontId="0" fillId="0" borderId="14" xfId="0" applyBorder="1" applyAlignment="1">
      <alignment vertical="center"/>
    </xf>
    <xf numFmtId="0" fontId="0" fillId="0" borderId="15" xfId="0" applyBorder="1" applyAlignment="1">
      <alignment vertical="center"/>
    </xf>
    <xf numFmtId="0" fontId="0" fillId="0" borderId="15" xfId="0" applyBorder="1" applyAlignment="1">
      <alignment vertical="center" wrapText="1"/>
    </xf>
    <xf numFmtId="0" fontId="0" fillId="0" borderId="16" xfId="0" applyBorder="1" applyAlignment="1">
      <alignment vertical="center" wrapText="1"/>
    </xf>
    <xf numFmtId="0" fontId="16" fillId="0" borderId="0" xfId="2" applyFont="1"/>
    <xf numFmtId="169" fontId="0" fillId="0" borderId="0" xfId="1" applyNumberFormat="1" applyFont="1"/>
    <xf numFmtId="169" fontId="0" fillId="0" borderId="0" xfId="0" applyNumberFormat="1"/>
    <xf numFmtId="0" fontId="15" fillId="0" borderId="0" xfId="0" applyFont="1" applyFill="1" applyBorder="1" applyAlignment="1">
      <alignment vertical="center" wrapText="1"/>
    </xf>
    <xf numFmtId="0" fontId="12" fillId="0" borderId="0" xfId="0" applyFont="1" applyAlignment="1"/>
    <xf numFmtId="0" fontId="3" fillId="0" borderId="0" xfId="0" applyFont="1" applyAlignment="1">
      <alignment horizontal="right" wrapText="1"/>
    </xf>
    <xf numFmtId="0" fontId="0" fillId="0" borderId="0" xfId="0" applyFill="1"/>
    <xf numFmtId="0" fontId="3" fillId="0" borderId="0" xfId="0" applyFont="1" applyFill="1" applyAlignment="1"/>
    <xf numFmtId="0" fontId="17" fillId="0" borderId="0" xfId="0" applyFont="1"/>
    <xf numFmtId="0" fontId="11" fillId="0" borderId="2" xfId="0" applyFont="1" applyBorder="1" applyAlignment="1">
      <alignment vertical="center"/>
    </xf>
    <xf numFmtId="0" fontId="15" fillId="0" borderId="0" xfId="0" applyFont="1"/>
    <xf numFmtId="9" fontId="0" fillId="0" borderId="0" xfId="3" applyFont="1" applyBorder="1"/>
    <xf numFmtId="0" fontId="0" fillId="0" borderId="17" xfId="0" applyBorder="1"/>
    <xf numFmtId="0" fontId="3" fillId="0" borderId="8" xfId="0" applyFont="1" applyBorder="1"/>
    <xf numFmtId="0" fontId="0" fillId="0" borderId="18" xfId="0" applyBorder="1" applyAlignment="1">
      <alignment wrapText="1"/>
    </xf>
    <xf numFmtId="0" fontId="0" fillId="0" borderId="9" xfId="0" applyBorder="1"/>
    <xf numFmtId="0" fontId="0" fillId="0" borderId="11" xfId="0" applyBorder="1"/>
    <xf numFmtId="0" fontId="3" fillId="10" borderId="0" xfId="0" applyFont="1" applyFill="1" applyAlignment="1">
      <alignment wrapText="1"/>
    </xf>
    <xf numFmtId="0" fontId="0" fillId="0" borderId="0" xfId="0" applyAlignment="1">
      <alignment horizontal="center"/>
    </xf>
    <xf numFmtId="0" fontId="0" fillId="0" borderId="0" xfId="0" applyFill="1" applyBorder="1" applyAlignment="1">
      <alignment vertical="center" wrapText="1"/>
    </xf>
    <xf numFmtId="0" fontId="0" fillId="0" borderId="0" xfId="0" applyBorder="1"/>
    <xf numFmtId="0" fontId="0" fillId="0" borderId="18" xfId="0" applyBorder="1" applyAlignment="1">
      <alignment vertical="center" wrapText="1"/>
    </xf>
    <xf numFmtId="0" fontId="0" fillId="0" borderId="18" xfId="0" applyFill="1" applyBorder="1" applyAlignment="1">
      <alignment vertical="center" wrapText="1"/>
    </xf>
    <xf numFmtId="0" fontId="0" fillId="0" borderId="19" xfId="0" applyFill="1" applyBorder="1" applyAlignment="1">
      <alignment vertical="center" wrapText="1"/>
    </xf>
    <xf numFmtId="0" fontId="0" fillId="0" borderId="10" xfId="0" applyBorder="1"/>
    <xf numFmtId="0" fontId="3" fillId="0" borderId="7" xfId="0" applyFont="1" applyBorder="1" applyAlignment="1">
      <alignment horizontal="right"/>
    </xf>
    <xf numFmtId="170" fontId="0" fillId="0" borderId="0" xfId="1" applyNumberFormat="1" applyFont="1"/>
    <xf numFmtId="170" fontId="0" fillId="0" borderId="0" xfId="0" applyNumberFormat="1"/>
    <xf numFmtId="169" fontId="3" fillId="0" borderId="0" xfId="1" applyNumberFormat="1" applyFont="1" applyAlignment="1">
      <alignment wrapText="1"/>
    </xf>
    <xf numFmtId="0" fontId="9" fillId="0" borderId="4" xfId="0" applyFont="1" applyBorder="1" applyAlignment="1">
      <alignment horizontal="left" wrapText="1"/>
    </xf>
    <xf numFmtId="0" fontId="9" fillId="0" borderId="4" xfId="0" applyFont="1" applyBorder="1" applyAlignment="1">
      <alignment horizontal="right" wrapText="1"/>
    </xf>
    <xf numFmtId="0" fontId="3" fillId="9" borderId="0" xfId="0" applyFont="1" applyFill="1" applyAlignment="1">
      <alignment horizontal="center"/>
    </xf>
    <xf numFmtId="0" fontId="3" fillId="7" borderId="0" xfId="0" applyFont="1" applyFill="1" applyAlignment="1">
      <alignment horizontal="center"/>
    </xf>
    <xf numFmtId="0" fontId="0" fillId="10" borderId="0" xfId="0" applyFill="1" applyAlignment="1">
      <alignment horizontal="center" wrapText="1"/>
    </xf>
    <xf numFmtId="0" fontId="3" fillId="4" borderId="0" xfId="0" applyFont="1" applyFill="1" applyAlignment="1">
      <alignment horizontal="center"/>
    </xf>
    <xf numFmtId="0" fontId="3" fillId="2" borderId="0" xfId="0" applyFont="1" applyFill="1" applyAlignment="1">
      <alignment horizontal="center"/>
    </xf>
    <xf numFmtId="0" fontId="3" fillId="0" borderId="0" xfId="0" applyFont="1" applyAlignment="1">
      <alignment horizontal="center"/>
    </xf>
    <xf numFmtId="0" fontId="3" fillId="6" borderId="0" xfId="0" applyFont="1" applyFill="1" applyAlignment="1">
      <alignment horizontal="center"/>
    </xf>
    <xf numFmtId="0" fontId="12" fillId="7" borderId="0" xfId="0" applyFont="1" applyFill="1" applyAlignment="1">
      <alignment horizontal="center"/>
    </xf>
    <xf numFmtId="0" fontId="12" fillId="6" borderId="0" xfId="0" applyFont="1" applyFill="1" applyAlignment="1">
      <alignment horizontal="center"/>
    </xf>
    <xf numFmtId="0" fontId="12" fillId="4" borderId="0" xfId="0" applyFont="1" applyFill="1" applyAlignment="1">
      <alignment horizontal="center"/>
    </xf>
    <xf numFmtId="0" fontId="3" fillId="0" borderId="12" xfId="0" applyFont="1" applyBorder="1" applyAlignment="1">
      <alignment horizontal="center" vertical="center"/>
    </xf>
    <xf numFmtId="0" fontId="3" fillId="12" borderId="0" xfId="0" applyFont="1" applyFill="1" applyAlignment="1">
      <alignment horizontal="left" vertical="center" wrapText="1"/>
    </xf>
    <xf numFmtId="0" fontId="3" fillId="0" borderId="7" xfId="0" applyFont="1" applyBorder="1" applyAlignment="1">
      <alignment horizontal="center" vertical="center"/>
    </xf>
    <xf numFmtId="0" fontId="3" fillId="0" borderId="4" xfId="0" applyFont="1" applyBorder="1" applyAlignment="1">
      <alignment horizontal="center" vertical="center"/>
    </xf>
    <xf numFmtId="0" fontId="3" fillId="0" borderId="8" xfId="0" applyFont="1" applyBorder="1" applyAlignment="1">
      <alignment horizontal="center" vertical="center" wrapText="1"/>
    </xf>
    <xf numFmtId="0" fontId="3" fillId="0" borderId="13" xfId="0" applyFont="1" applyBorder="1" applyAlignment="1">
      <alignment horizontal="center" vertical="center" wrapText="1"/>
    </xf>
    <xf numFmtId="0" fontId="15" fillId="6" borderId="0" xfId="0" applyFont="1" applyFill="1" applyBorder="1" applyAlignment="1">
      <alignment horizontal="center" vertical="center" wrapText="1"/>
    </xf>
    <xf numFmtId="0" fontId="3" fillId="13" borderId="0" xfId="0" applyFont="1" applyFill="1" applyAlignment="1">
      <alignment horizontal="center"/>
    </xf>
    <xf numFmtId="0" fontId="3" fillId="14" borderId="0" xfId="0" applyFont="1" applyFill="1" applyAlignment="1">
      <alignment horizontal="center"/>
    </xf>
    <xf numFmtId="0" fontId="12" fillId="15" borderId="0" xfId="0" applyFont="1" applyFill="1" applyAlignment="1">
      <alignment horizontal="center"/>
    </xf>
    <xf numFmtId="0" fontId="15" fillId="6" borderId="0" xfId="0" applyFont="1" applyFill="1" applyAlignment="1">
      <alignment horizontal="center"/>
    </xf>
  </cellXfs>
  <cellStyles count="4">
    <cellStyle name="Comma" xfId="1" builtinId="3"/>
    <cellStyle name="Normal" xfId="0" builtinId="0"/>
    <cellStyle name="Normal 2" xfId="2" xr:uid="{3686577B-5BCF-48B4-B03B-750572E3396C}"/>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2" Type="http://schemas.microsoft.com/office/2011/relationships/chartColorStyle" Target="colors42.xml"/><Relationship Id="rId1" Type="http://schemas.microsoft.com/office/2011/relationships/chartStyle" Target="style4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600" b="0" i="0" u="none" strike="noStrike" kern="1200" spc="0" baseline="0">
                <a:solidFill>
                  <a:schemeClr val="tx1">
                    <a:lumMod val="65000"/>
                    <a:lumOff val="35000"/>
                  </a:schemeClr>
                </a:solidFill>
                <a:latin typeface="+mn-lt"/>
                <a:ea typeface="+mn-ea"/>
                <a:cs typeface="+mn-cs"/>
              </a:defRPr>
            </a:pPr>
            <a:r>
              <a:rPr lang="en-US"/>
              <a:t>Total population</a:t>
            </a:r>
          </a:p>
        </c:rich>
      </c:tx>
      <c:overlay val="0"/>
      <c:spPr>
        <a:noFill/>
        <a:ln>
          <a:noFill/>
        </a:ln>
        <a:effectLst/>
      </c:spPr>
      <c:txPr>
        <a:bodyPr rot="0" spcFirstLastPara="1" vertOverflow="ellipsis" vert="horz" wrap="square" anchor="ctr" anchorCtr="1"/>
        <a:lstStyle/>
        <a:p>
          <a:pPr>
            <a:defRPr sz="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Population - DHIS-2</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'ANALYSIS - POP ASSESS - NIGER'!$B$6:$B$10</c:f>
              <c:numCache>
                <c:formatCode>General</c:formatCode>
                <c:ptCount val="5"/>
                <c:pt idx="0">
                  <c:v>2017</c:v>
                </c:pt>
                <c:pt idx="1">
                  <c:v>2018</c:v>
                </c:pt>
                <c:pt idx="2">
                  <c:v>2019</c:v>
                </c:pt>
                <c:pt idx="3">
                  <c:v>2020</c:v>
                </c:pt>
                <c:pt idx="4">
                  <c:v>2021</c:v>
                </c:pt>
              </c:numCache>
            </c:numRef>
          </c:xVal>
          <c:yVal>
            <c:numRef>
              <c:f>'ANALYSIS - POP ASSESS - NIGER'!$C$6:$C$10</c:f>
              <c:numCache>
                <c:formatCode>0</c:formatCode>
                <c:ptCount val="5"/>
                <c:pt idx="0">
                  <c:v>20651.075000000001</c:v>
                </c:pt>
                <c:pt idx="1">
                  <c:v>21466.864000000001</c:v>
                </c:pt>
                <c:pt idx="2">
                  <c:v>21942.942597795118</c:v>
                </c:pt>
                <c:pt idx="3">
                  <c:v>22753.598567232664</c:v>
                </c:pt>
                <c:pt idx="4">
                  <c:v>23591.980866775215</c:v>
                </c:pt>
              </c:numCache>
            </c:numRef>
          </c:yVal>
          <c:smooth val="0"/>
          <c:extLst>
            <c:ext xmlns:c16="http://schemas.microsoft.com/office/drawing/2014/chart" uri="{C3380CC4-5D6E-409C-BE32-E72D297353CC}">
              <c16:uniqueId val="{00000000-B432-4C87-B4EB-3C85526CBA72}"/>
            </c:ext>
          </c:extLst>
        </c:ser>
        <c:ser>
          <c:idx val="1"/>
          <c:order val="1"/>
          <c:tx>
            <c:v>UN Estimates</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'ANALYSIS - POP ASSESS - NIGER'!$B$6:$B$10</c:f>
              <c:numCache>
                <c:formatCode>General</c:formatCode>
                <c:ptCount val="5"/>
                <c:pt idx="0">
                  <c:v>2017</c:v>
                </c:pt>
                <c:pt idx="1">
                  <c:v>2018</c:v>
                </c:pt>
                <c:pt idx="2">
                  <c:v>2019</c:v>
                </c:pt>
                <c:pt idx="3">
                  <c:v>2020</c:v>
                </c:pt>
                <c:pt idx="4">
                  <c:v>2021</c:v>
                </c:pt>
              </c:numCache>
            </c:numRef>
          </c:xVal>
          <c:yVal>
            <c:numRef>
              <c:f>'ANALYSIS - POP ASSESS - NIGER'!$C$14:$C$18</c:f>
              <c:numCache>
                <c:formatCode>0</c:formatCode>
                <c:ptCount val="5"/>
                <c:pt idx="0">
                  <c:v>21602.387999999999</c:v>
                </c:pt>
                <c:pt idx="1">
                  <c:v>22442.830999999998</c:v>
                </c:pt>
                <c:pt idx="2">
                  <c:v>23310.719000000001</c:v>
                </c:pt>
                <c:pt idx="3">
                  <c:v>24206.635999999999</c:v>
                </c:pt>
                <c:pt idx="4">
                  <c:v>25130.81</c:v>
                </c:pt>
              </c:numCache>
            </c:numRef>
          </c:yVal>
          <c:smooth val="0"/>
          <c:extLst>
            <c:ext xmlns:c16="http://schemas.microsoft.com/office/drawing/2014/chart" uri="{C3380CC4-5D6E-409C-BE32-E72D297353CC}">
              <c16:uniqueId val="{00000001-B432-4C87-B4EB-3C85526CBA72}"/>
            </c:ext>
          </c:extLst>
        </c:ser>
        <c:dLbls>
          <c:showLegendKey val="0"/>
          <c:showVal val="0"/>
          <c:showCatName val="0"/>
          <c:showSerName val="0"/>
          <c:showPercent val="0"/>
          <c:showBubbleSize val="0"/>
        </c:dLbls>
        <c:axId val="1577108592"/>
        <c:axId val="1577110256"/>
      </c:scatterChart>
      <c:scatterChart>
        <c:scatterStyle val="lineMarker"/>
        <c:varyColors val="0"/>
        <c:ser>
          <c:idx val="2"/>
          <c:order val="2"/>
          <c:tx>
            <c:v>Ratio</c:v>
          </c:tx>
          <c:spPr>
            <a:ln w="12700" cap="rnd">
              <a:solidFill>
                <a:srgbClr val="FF0000"/>
              </a:solidFill>
              <a:round/>
            </a:ln>
            <a:effectLst/>
          </c:spPr>
          <c:marker>
            <c:symbol val="star"/>
            <c:size val="5"/>
            <c:spPr>
              <a:noFill/>
              <a:ln w="9525">
                <a:solidFill>
                  <a:srgbClr val="FF0000"/>
                </a:solidFill>
              </a:ln>
              <a:effectLst/>
            </c:spPr>
          </c:marker>
          <c:xVal>
            <c:numRef>
              <c:f>'ANALYSIS - POP ASSESS - NIGER'!$B$14:$B$18</c:f>
              <c:numCache>
                <c:formatCode>General</c:formatCode>
                <c:ptCount val="5"/>
                <c:pt idx="0">
                  <c:v>2017</c:v>
                </c:pt>
                <c:pt idx="1">
                  <c:v>2018</c:v>
                </c:pt>
                <c:pt idx="2">
                  <c:v>2019</c:v>
                </c:pt>
                <c:pt idx="3">
                  <c:v>2020</c:v>
                </c:pt>
                <c:pt idx="4">
                  <c:v>2021</c:v>
                </c:pt>
              </c:numCache>
            </c:numRef>
          </c:xVal>
          <c:yVal>
            <c:numRef>
              <c:f>'ANALYSIS - POP ASSESS - NIGER'!$C$21:$C$25</c:f>
              <c:numCache>
                <c:formatCode>0</c:formatCode>
                <c:ptCount val="5"/>
                <c:pt idx="0">
                  <c:v>95.596260006069713</c:v>
                </c:pt>
                <c:pt idx="1">
                  <c:v>95.651319568373538</c:v>
                </c:pt>
                <c:pt idx="2">
                  <c:v>94.132414353221435</c:v>
                </c:pt>
                <c:pt idx="3">
                  <c:v>93.997359101168229</c:v>
                </c:pt>
                <c:pt idx="4">
                  <c:v>93.876722902187453</c:v>
                </c:pt>
              </c:numCache>
            </c:numRef>
          </c:yVal>
          <c:smooth val="0"/>
          <c:extLst>
            <c:ext xmlns:c16="http://schemas.microsoft.com/office/drawing/2014/chart" uri="{C3380CC4-5D6E-409C-BE32-E72D297353CC}">
              <c16:uniqueId val="{00000002-B432-4C87-B4EB-3C85526CBA72}"/>
            </c:ext>
          </c:extLst>
        </c:ser>
        <c:dLbls>
          <c:showLegendKey val="0"/>
          <c:showVal val="0"/>
          <c:showCatName val="0"/>
          <c:showSerName val="0"/>
          <c:showPercent val="0"/>
          <c:showBubbleSize val="0"/>
        </c:dLbls>
        <c:axId val="1208853008"/>
        <c:axId val="1208864656"/>
      </c:scatterChart>
      <c:valAx>
        <c:axId val="15771085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US"/>
          </a:p>
        </c:txPr>
        <c:crossAx val="1577110256"/>
        <c:crosses val="autoZero"/>
        <c:crossBetween val="midCat"/>
      </c:valAx>
      <c:valAx>
        <c:axId val="1577110256"/>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r>
                  <a:rPr lang="en-US"/>
                  <a:t>Number</a:t>
                </a:r>
              </a:p>
            </c:rich>
          </c:tx>
          <c:overlay val="0"/>
          <c:spPr>
            <a:noFill/>
            <a:ln>
              <a:noFill/>
            </a:ln>
            <a:effectLst/>
          </c:spPr>
          <c:txPr>
            <a:bodyPr rot="-540000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US"/>
          </a:p>
        </c:txPr>
        <c:crossAx val="1577108592"/>
        <c:crosses val="autoZero"/>
        <c:crossBetween val="midCat"/>
      </c:valAx>
      <c:valAx>
        <c:axId val="1208864656"/>
        <c:scaling>
          <c:orientation val="minMax"/>
          <c:max val="100"/>
          <c:min val="0"/>
        </c:scaling>
        <c:delete val="0"/>
        <c:axPos val="r"/>
        <c:title>
          <c:tx>
            <c:rich>
              <a:bodyPr rot="-540000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r>
                  <a:rPr lang="en-US">
                    <a:solidFill>
                      <a:srgbClr val="FF0000"/>
                    </a:solidFill>
                  </a:rPr>
                  <a:t>Ratio</a:t>
                </a:r>
              </a:p>
            </c:rich>
          </c:tx>
          <c:overlay val="0"/>
          <c:spPr>
            <a:noFill/>
            <a:ln>
              <a:noFill/>
            </a:ln>
            <a:effectLst/>
          </c:spPr>
          <c:txPr>
            <a:bodyPr rot="-540000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w="9525" cap="flat" cmpd="sng" algn="ctr">
            <a:solidFill>
              <a:srgbClr val="FF0000"/>
            </a:solidFill>
            <a:round/>
          </a:ln>
          <a:effectLst/>
        </c:spPr>
        <c:txPr>
          <a:bodyPr rot="-6000000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US"/>
          </a:p>
        </c:txPr>
        <c:crossAx val="1208853008"/>
        <c:crosses val="max"/>
        <c:crossBetween val="midCat"/>
      </c:valAx>
      <c:valAx>
        <c:axId val="1208853008"/>
        <c:scaling>
          <c:orientation val="minMax"/>
        </c:scaling>
        <c:delete val="1"/>
        <c:axPos val="b"/>
        <c:numFmt formatCode="General" sourceLinked="1"/>
        <c:majorTickMark val="out"/>
        <c:minorTickMark val="none"/>
        <c:tickLblPos val="nextTo"/>
        <c:crossAx val="120886465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500"/>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600" b="0" i="0" u="none" strike="noStrike" kern="1200" spc="0" baseline="0">
                <a:solidFill>
                  <a:schemeClr val="tx1">
                    <a:lumMod val="65000"/>
                    <a:lumOff val="35000"/>
                  </a:schemeClr>
                </a:solidFill>
                <a:latin typeface="+mn-lt"/>
                <a:ea typeface="+mn-ea"/>
                <a:cs typeface="+mn-cs"/>
              </a:defRPr>
            </a:pPr>
            <a:r>
              <a:rPr lang="en-US"/>
              <a:t>Under-five Population</a:t>
            </a:r>
          </a:p>
        </c:rich>
      </c:tx>
      <c:overlay val="0"/>
      <c:spPr>
        <a:noFill/>
        <a:ln>
          <a:noFill/>
        </a:ln>
        <a:effectLst/>
      </c:spPr>
      <c:txPr>
        <a:bodyPr rot="0" spcFirstLastPara="1" vertOverflow="ellipsis" vert="horz" wrap="square" anchor="ctr" anchorCtr="1"/>
        <a:lstStyle/>
        <a:p>
          <a:pPr>
            <a:defRPr sz="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Under-5 pop - DHIS-2</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'ANALYSIS - POP ASSESS - NIGER'!$B$6:$B$10</c:f>
              <c:numCache>
                <c:formatCode>General</c:formatCode>
                <c:ptCount val="5"/>
                <c:pt idx="0">
                  <c:v>2017</c:v>
                </c:pt>
                <c:pt idx="1">
                  <c:v>2018</c:v>
                </c:pt>
                <c:pt idx="2">
                  <c:v>2019</c:v>
                </c:pt>
                <c:pt idx="3">
                  <c:v>2020</c:v>
                </c:pt>
                <c:pt idx="4">
                  <c:v>2021</c:v>
                </c:pt>
              </c:numCache>
            </c:numRef>
          </c:xVal>
          <c:yVal>
            <c:numRef>
              <c:f>'ANALYSIS - POP ASSESS - NIGER'!$D$6:$D$10</c:f>
              <c:numCache>
                <c:formatCode>0</c:formatCode>
                <c:ptCount val="5"/>
                <c:pt idx="0">
                  <c:v>4255.0439999999999</c:v>
                </c:pt>
                <c:pt idx="1">
                  <c:v>4412.4269999999997</c:v>
                </c:pt>
                <c:pt idx="2">
                  <c:v>7088.2413766771288</c:v>
                </c:pt>
                <c:pt idx="3">
                  <c:v>7281.3564549471412</c:v>
                </c:pt>
                <c:pt idx="4">
                  <c:v>7521.4091094664136</c:v>
                </c:pt>
              </c:numCache>
            </c:numRef>
          </c:yVal>
          <c:smooth val="0"/>
          <c:extLst>
            <c:ext xmlns:c16="http://schemas.microsoft.com/office/drawing/2014/chart" uri="{C3380CC4-5D6E-409C-BE32-E72D297353CC}">
              <c16:uniqueId val="{00000000-1E14-4EC4-914C-26397D4E24E7}"/>
            </c:ext>
          </c:extLst>
        </c:ser>
        <c:ser>
          <c:idx val="1"/>
          <c:order val="1"/>
          <c:tx>
            <c:v>UN estimates</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'ANALYSIS - POP ASSESS - NIGER'!$B$6:$B$10</c:f>
              <c:numCache>
                <c:formatCode>General</c:formatCode>
                <c:ptCount val="5"/>
                <c:pt idx="0">
                  <c:v>2017</c:v>
                </c:pt>
                <c:pt idx="1">
                  <c:v>2018</c:v>
                </c:pt>
                <c:pt idx="2">
                  <c:v>2019</c:v>
                </c:pt>
                <c:pt idx="3">
                  <c:v>2020</c:v>
                </c:pt>
                <c:pt idx="4">
                  <c:v>2021</c:v>
                </c:pt>
              </c:numCache>
            </c:numRef>
          </c:xVal>
          <c:yVal>
            <c:numRef>
              <c:f>'ANALYSIS - POP ASSESS - NIGER'!$D$14:$D$18</c:f>
              <c:numCache>
                <c:formatCode>0</c:formatCode>
                <c:ptCount val="5"/>
                <c:pt idx="0">
                  <c:v>4367.0360000000001</c:v>
                </c:pt>
                <c:pt idx="1">
                  <c:v>4503.3869999999997</c:v>
                </c:pt>
                <c:pt idx="2">
                  <c:v>4642.0829999999996</c:v>
                </c:pt>
                <c:pt idx="3">
                  <c:v>4787.4740000000002</c:v>
                </c:pt>
                <c:pt idx="4">
                  <c:v>4940.6030000000001</c:v>
                </c:pt>
              </c:numCache>
            </c:numRef>
          </c:yVal>
          <c:smooth val="0"/>
          <c:extLst>
            <c:ext xmlns:c16="http://schemas.microsoft.com/office/drawing/2014/chart" uri="{C3380CC4-5D6E-409C-BE32-E72D297353CC}">
              <c16:uniqueId val="{00000001-1E14-4EC4-914C-26397D4E24E7}"/>
            </c:ext>
          </c:extLst>
        </c:ser>
        <c:dLbls>
          <c:showLegendKey val="0"/>
          <c:showVal val="0"/>
          <c:showCatName val="0"/>
          <c:showSerName val="0"/>
          <c:showPercent val="0"/>
          <c:showBubbleSize val="0"/>
        </c:dLbls>
        <c:axId val="1943714048"/>
        <c:axId val="1943729856"/>
      </c:scatterChart>
      <c:scatterChart>
        <c:scatterStyle val="lineMarker"/>
        <c:varyColors val="0"/>
        <c:ser>
          <c:idx val="2"/>
          <c:order val="2"/>
          <c:tx>
            <c:v>Ratio</c:v>
          </c:tx>
          <c:spPr>
            <a:ln w="12700" cap="rnd">
              <a:solidFill>
                <a:srgbClr val="FF0000"/>
              </a:solidFill>
              <a:round/>
            </a:ln>
            <a:effectLst/>
          </c:spPr>
          <c:marker>
            <c:symbol val="star"/>
            <c:size val="5"/>
            <c:spPr>
              <a:noFill/>
              <a:ln w="9525">
                <a:solidFill>
                  <a:srgbClr val="FF0000"/>
                </a:solidFill>
              </a:ln>
              <a:effectLst/>
            </c:spPr>
          </c:marker>
          <c:xVal>
            <c:numRef>
              <c:f>'ANALYSIS - POP ASSESS - NIGER'!$B$14:$B$18</c:f>
              <c:numCache>
                <c:formatCode>General</c:formatCode>
                <c:ptCount val="5"/>
                <c:pt idx="0">
                  <c:v>2017</c:v>
                </c:pt>
                <c:pt idx="1">
                  <c:v>2018</c:v>
                </c:pt>
                <c:pt idx="2">
                  <c:v>2019</c:v>
                </c:pt>
                <c:pt idx="3">
                  <c:v>2020</c:v>
                </c:pt>
                <c:pt idx="4">
                  <c:v>2021</c:v>
                </c:pt>
              </c:numCache>
            </c:numRef>
          </c:xVal>
          <c:yVal>
            <c:numRef>
              <c:f>'ANALYSIS - POP ASSESS - NIGER'!$D$21:$D$25</c:f>
              <c:numCache>
                <c:formatCode>0</c:formatCode>
                <c:ptCount val="5"/>
                <c:pt idx="0">
                  <c:v>97.435514614489094</c:v>
                </c:pt>
                <c:pt idx="1">
                  <c:v>97.98018691265041</c:v>
                </c:pt>
                <c:pt idx="2">
                  <c:v>152.69527444203669</c:v>
                </c:pt>
                <c:pt idx="3">
                  <c:v>152.09182242968089</c:v>
                </c:pt>
                <c:pt idx="4">
                  <c:v>152.23666239660247</c:v>
                </c:pt>
              </c:numCache>
            </c:numRef>
          </c:yVal>
          <c:smooth val="0"/>
          <c:extLst>
            <c:ext xmlns:c16="http://schemas.microsoft.com/office/drawing/2014/chart" uri="{C3380CC4-5D6E-409C-BE32-E72D297353CC}">
              <c16:uniqueId val="{00000002-1E14-4EC4-914C-26397D4E24E7}"/>
            </c:ext>
          </c:extLst>
        </c:ser>
        <c:dLbls>
          <c:showLegendKey val="0"/>
          <c:showVal val="0"/>
          <c:showCatName val="0"/>
          <c:showSerName val="0"/>
          <c:showPercent val="0"/>
          <c:showBubbleSize val="0"/>
        </c:dLbls>
        <c:axId val="1736311760"/>
        <c:axId val="1736301360"/>
      </c:scatterChart>
      <c:valAx>
        <c:axId val="19437140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US"/>
          </a:p>
        </c:txPr>
        <c:crossAx val="1943729856"/>
        <c:crosses val="autoZero"/>
        <c:crossBetween val="midCat"/>
      </c:valAx>
      <c:valAx>
        <c:axId val="19437298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r>
                  <a:rPr lang="en-US"/>
                  <a:t>Number</a:t>
                </a:r>
              </a:p>
            </c:rich>
          </c:tx>
          <c:overlay val="0"/>
          <c:spPr>
            <a:noFill/>
            <a:ln>
              <a:noFill/>
            </a:ln>
            <a:effectLst/>
          </c:spPr>
          <c:txPr>
            <a:bodyPr rot="-540000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US"/>
          </a:p>
        </c:txPr>
        <c:crossAx val="1943714048"/>
        <c:crosses val="autoZero"/>
        <c:crossBetween val="midCat"/>
      </c:valAx>
      <c:valAx>
        <c:axId val="1736301360"/>
        <c:scaling>
          <c:orientation val="minMax"/>
        </c:scaling>
        <c:delete val="0"/>
        <c:axPos val="r"/>
        <c:title>
          <c:tx>
            <c:rich>
              <a:bodyPr rot="-540000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r>
                  <a:rPr lang="en-US">
                    <a:solidFill>
                      <a:srgbClr val="FF0000"/>
                    </a:solidFill>
                  </a:rPr>
                  <a:t>Ratio</a:t>
                </a:r>
              </a:p>
            </c:rich>
          </c:tx>
          <c:overlay val="0"/>
          <c:spPr>
            <a:noFill/>
            <a:ln>
              <a:noFill/>
            </a:ln>
            <a:effectLst/>
          </c:spPr>
          <c:txPr>
            <a:bodyPr rot="-540000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US"/>
          </a:p>
        </c:txPr>
        <c:crossAx val="1736311760"/>
        <c:crosses val="max"/>
        <c:crossBetween val="midCat"/>
      </c:valAx>
      <c:valAx>
        <c:axId val="1736311760"/>
        <c:scaling>
          <c:orientation val="minMax"/>
        </c:scaling>
        <c:delete val="1"/>
        <c:axPos val="b"/>
        <c:numFmt formatCode="General" sourceLinked="1"/>
        <c:majorTickMark val="out"/>
        <c:minorTickMark val="none"/>
        <c:tickLblPos val="nextTo"/>
        <c:crossAx val="173630136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500"/>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720" b="0" i="0" u="none" strike="noStrike" kern="1200" spc="0" baseline="0">
                <a:solidFill>
                  <a:schemeClr val="tx1">
                    <a:lumMod val="65000"/>
                    <a:lumOff val="35000"/>
                  </a:schemeClr>
                </a:solidFill>
                <a:latin typeface="+mn-lt"/>
                <a:ea typeface="+mn-ea"/>
                <a:cs typeface="+mn-cs"/>
              </a:defRPr>
            </a:pPr>
            <a:r>
              <a:rPr lang="en-US"/>
              <a:t>Under-one population</a:t>
            </a:r>
          </a:p>
        </c:rich>
      </c:tx>
      <c:overlay val="0"/>
      <c:spPr>
        <a:noFill/>
        <a:ln>
          <a:noFill/>
        </a:ln>
        <a:effectLst/>
      </c:spPr>
      <c:txPr>
        <a:bodyPr rot="0" spcFirstLastPara="1" vertOverflow="ellipsis" vert="horz" wrap="square" anchor="ctr" anchorCtr="1"/>
        <a:lstStyle/>
        <a:p>
          <a:pPr>
            <a:defRPr sz="72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Under-one pop - DHIS-2</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'ANALYSIS - POP ASSESS - NIGER'!$B$6:$B$10</c:f>
              <c:numCache>
                <c:formatCode>General</c:formatCode>
                <c:ptCount val="5"/>
                <c:pt idx="0">
                  <c:v>2017</c:v>
                </c:pt>
                <c:pt idx="1">
                  <c:v>2018</c:v>
                </c:pt>
                <c:pt idx="2">
                  <c:v>2019</c:v>
                </c:pt>
                <c:pt idx="3">
                  <c:v>2020</c:v>
                </c:pt>
                <c:pt idx="4">
                  <c:v>2021</c:v>
                </c:pt>
              </c:numCache>
            </c:numRef>
          </c:xVal>
          <c:yVal>
            <c:numRef>
              <c:f>'ANALYSIS - POP ASSESS - NIGER'!$E$6:$E$10</c:f>
              <c:numCache>
                <c:formatCode>0</c:formatCode>
                <c:ptCount val="5"/>
                <c:pt idx="0">
                  <c:v>899.10299999999995</c:v>
                </c:pt>
                <c:pt idx="1">
                  <c:v>930.96100000000001</c:v>
                </c:pt>
                <c:pt idx="2">
                  <c:v>940.38588028048878</c:v>
                </c:pt>
                <c:pt idx="3">
                  <c:v>967.72557025135916</c:v>
                </c:pt>
                <c:pt idx="4">
                  <c:v>996.16188268677138</c:v>
                </c:pt>
              </c:numCache>
            </c:numRef>
          </c:yVal>
          <c:smooth val="0"/>
          <c:extLst>
            <c:ext xmlns:c16="http://schemas.microsoft.com/office/drawing/2014/chart" uri="{C3380CC4-5D6E-409C-BE32-E72D297353CC}">
              <c16:uniqueId val="{00000000-41A4-4187-868E-98EC62B870D1}"/>
            </c:ext>
          </c:extLst>
        </c:ser>
        <c:ser>
          <c:idx val="1"/>
          <c:order val="1"/>
          <c:tx>
            <c:v>UN estimates</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'ANALYSIS - POP ASSESS - NIGER'!$B$6:$B$10</c:f>
              <c:numCache>
                <c:formatCode>General</c:formatCode>
                <c:ptCount val="5"/>
                <c:pt idx="0">
                  <c:v>2017</c:v>
                </c:pt>
                <c:pt idx="1">
                  <c:v>2018</c:v>
                </c:pt>
                <c:pt idx="2">
                  <c:v>2019</c:v>
                </c:pt>
                <c:pt idx="3">
                  <c:v>2020</c:v>
                </c:pt>
                <c:pt idx="4">
                  <c:v>2021</c:v>
                </c:pt>
              </c:numCache>
            </c:numRef>
          </c:xVal>
          <c:yVal>
            <c:numRef>
              <c:f>'ANALYSIS - POP ASSESS - NIGER'!$E$14:$E$18</c:f>
              <c:numCache>
                <c:formatCode>0</c:formatCode>
                <c:ptCount val="5"/>
                <c:pt idx="0">
                  <c:v>942.15</c:v>
                </c:pt>
                <c:pt idx="1">
                  <c:v>969.97900000000004</c:v>
                </c:pt>
                <c:pt idx="2">
                  <c:v>999.00300000000004</c:v>
                </c:pt>
                <c:pt idx="3">
                  <c:v>1029.5229999999999</c:v>
                </c:pt>
                <c:pt idx="4">
                  <c:v>1061.1389999999999</c:v>
                </c:pt>
              </c:numCache>
            </c:numRef>
          </c:yVal>
          <c:smooth val="0"/>
          <c:extLst>
            <c:ext xmlns:c16="http://schemas.microsoft.com/office/drawing/2014/chart" uri="{C3380CC4-5D6E-409C-BE32-E72D297353CC}">
              <c16:uniqueId val="{00000001-41A4-4187-868E-98EC62B870D1}"/>
            </c:ext>
          </c:extLst>
        </c:ser>
        <c:dLbls>
          <c:showLegendKey val="0"/>
          <c:showVal val="0"/>
          <c:showCatName val="0"/>
          <c:showSerName val="0"/>
          <c:showPercent val="0"/>
          <c:showBubbleSize val="0"/>
        </c:dLbls>
        <c:axId val="653267472"/>
        <c:axId val="653262064"/>
      </c:scatterChart>
      <c:scatterChart>
        <c:scatterStyle val="lineMarker"/>
        <c:varyColors val="0"/>
        <c:ser>
          <c:idx val="2"/>
          <c:order val="2"/>
          <c:tx>
            <c:v>Ratio</c:v>
          </c:tx>
          <c:spPr>
            <a:ln w="12700" cap="rnd">
              <a:solidFill>
                <a:srgbClr val="FF0000"/>
              </a:solidFill>
              <a:round/>
            </a:ln>
            <a:effectLst/>
          </c:spPr>
          <c:marker>
            <c:symbol val="star"/>
            <c:size val="5"/>
            <c:spPr>
              <a:noFill/>
              <a:ln w="9525">
                <a:solidFill>
                  <a:srgbClr val="FF0000"/>
                </a:solidFill>
              </a:ln>
              <a:effectLst/>
            </c:spPr>
          </c:marker>
          <c:xVal>
            <c:numRef>
              <c:f>'ANALYSIS - POP ASSESS - NIGER'!$B$14:$B$18</c:f>
              <c:numCache>
                <c:formatCode>General</c:formatCode>
                <c:ptCount val="5"/>
                <c:pt idx="0">
                  <c:v>2017</c:v>
                </c:pt>
                <c:pt idx="1">
                  <c:v>2018</c:v>
                </c:pt>
                <c:pt idx="2">
                  <c:v>2019</c:v>
                </c:pt>
                <c:pt idx="3">
                  <c:v>2020</c:v>
                </c:pt>
                <c:pt idx="4">
                  <c:v>2021</c:v>
                </c:pt>
              </c:numCache>
            </c:numRef>
          </c:xVal>
          <c:yVal>
            <c:numRef>
              <c:f>'ANALYSIS - POP ASSESS - NIGER'!$E$21:$E$25</c:f>
              <c:numCache>
                <c:formatCode>0</c:formatCode>
                <c:ptCount val="5"/>
                <c:pt idx="0">
                  <c:v>95.430982327654831</c:v>
                </c:pt>
                <c:pt idx="1">
                  <c:v>95.977438686816924</c:v>
                </c:pt>
                <c:pt idx="2">
                  <c:v>94.132438068803467</c:v>
                </c:pt>
                <c:pt idx="3">
                  <c:v>93.99746972640331</c:v>
                </c:pt>
                <c:pt idx="4">
                  <c:v>93.876662971276275</c:v>
                </c:pt>
              </c:numCache>
            </c:numRef>
          </c:yVal>
          <c:smooth val="0"/>
          <c:extLst>
            <c:ext xmlns:c16="http://schemas.microsoft.com/office/drawing/2014/chart" uri="{C3380CC4-5D6E-409C-BE32-E72D297353CC}">
              <c16:uniqueId val="{00000002-41A4-4187-868E-98EC62B870D1}"/>
            </c:ext>
          </c:extLst>
        </c:ser>
        <c:dLbls>
          <c:showLegendKey val="0"/>
          <c:showVal val="0"/>
          <c:showCatName val="0"/>
          <c:showSerName val="0"/>
          <c:showPercent val="0"/>
          <c:showBubbleSize val="0"/>
        </c:dLbls>
        <c:axId val="1573280304"/>
        <c:axId val="1573275728"/>
      </c:scatterChart>
      <c:valAx>
        <c:axId val="6532674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653262064"/>
        <c:crosses val="autoZero"/>
        <c:crossBetween val="midCat"/>
      </c:valAx>
      <c:valAx>
        <c:axId val="653262064"/>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r>
                  <a:rPr lang="en-US"/>
                  <a:t>Number</a:t>
                </a:r>
              </a:p>
            </c:rich>
          </c:tx>
          <c:overlay val="0"/>
          <c:spPr>
            <a:noFill/>
            <a:ln>
              <a:noFill/>
            </a:ln>
            <a:effectLst/>
          </c:spPr>
          <c:txPr>
            <a:bodyPr rot="-54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653267472"/>
        <c:crosses val="autoZero"/>
        <c:crossBetween val="midCat"/>
      </c:valAx>
      <c:valAx>
        <c:axId val="1573275728"/>
        <c:scaling>
          <c:orientation val="minMax"/>
          <c:max val="150"/>
          <c:min val="0"/>
        </c:scaling>
        <c:delete val="0"/>
        <c:axPos val="r"/>
        <c:title>
          <c:tx>
            <c:rich>
              <a:bodyPr rot="-54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r>
                  <a:rPr lang="en-US">
                    <a:solidFill>
                      <a:srgbClr val="FF0000"/>
                    </a:solidFill>
                  </a:rPr>
                  <a:t>Ratio</a:t>
                </a:r>
              </a:p>
            </c:rich>
          </c:tx>
          <c:overlay val="0"/>
          <c:spPr>
            <a:noFill/>
            <a:ln>
              <a:noFill/>
            </a:ln>
            <a:effectLst/>
          </c:spPr>
          <c:txPr>
            <a:bodyPr rot="-54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1573280304"/>
        <c:crosses val="max"/>
        <c:crossBetween val="midCat"/>
        <c:majorUnit val="50"/>
      </c:valAx>
      <c:valAx>
        <c:axId val="1573280304"/>
        <c:scaling>
          <c:orientation val="minMax"/>
        </c:scaling>
        <c:delete val="1"/>
        <c:axPos val="b"/>
        <c:numFmt formatCode="General" sourceLinked="1"/>
        <c:majorTickMark val="out"/>
        <c:minorTickMark val="none"/>
        <c:tickLblPos val="nextTo"/>
        <c:crossAx val="157327572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600"/>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720" b="0" i="0" u="none" strike="noStrike" kern="1200" spc="0" baseline="0">
                <a:solidFill>
                  <a:schemeClr val="tx1">
                    <a:lumMod val="65000"/>
                    <a:lumOff val="35000"/>
                  </a:schemeClr>
                </a:solidFill>
                <a:latin typeface="+mn-lt"/>
                <a:ea typeface="+mn-ea"/>
                <a:cs typeface="+mn-cs"/>
              </a:defRPr>
            </a:pPr>
            <a:r>
              <a:rPr lang="en-US"/>
              <a:t>Total women 15-49</a:t>
            </a:r>
          </a:p>
        </c:rich>
      </c:tx>
      <c:overlay val="0"/>
      <c:spPr>
        <a:noFill/>
        <a:ln>
          <a:noFill/>
        </a:ln>
        <a:effectLst/>
      </c:spPr>
      <c:txPr>
        <a:bodyPr rot="0" spcFirstLastPara="1" vertOverflow="ellipsis" vert="horz" wrap="square" anchor="ctr" anchorCtr="1"/>
        <a:lstStyle/>
        <a:p>
          <a:pPr>
            <a:defRPr sz="72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Women 15-49 - DHIS-2</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'ANALYSIS - POP ASSESS - NIGER'!$B$6:$B$10</c:f>
              <c:numCache>
                <c:formatCode>General</c:formatCode>
                <c:ptCount val="5"/>
                <c:pt idx="0">
                  <c:v>2017</c:v>
                </c:pt>
                <c:pt idx="1">
                  <c:v>2018</c:v>
                </c:pt>
                <c:pt idx="2">
                  <c:v>2019</c:v>
                </c:pt>
                <c:pt idx="3">
                  <c:v>2020</c:v>
                </c:pt>
                <c:pt idx="4">
                  <c:v>2021</c:v>
                </c:pt>
              </c:numCache>
            </c:numRef>
          </c:xVal>
          <c:yVal>
            <c:numRef>
              <c:f>'ANALYSIS - POP ASSESS - NIGER'!$H$6:$H$10</c:f>
              <c:numCache>
                <c:formatCode>0</c:formatCode>
                <c:ptCount val="5"/>
                <c:pt idx="0">
                  <c:v>4264.777</c:v>
                </c:pt>
                <c:pt idx="1">
                  <c:v>4458.7280000000001</c:v>
                </c:pt>
                <c:pt idx="2">
                  <c:v>4655.1338713784271</c:v>
                </c:pt>
                <c:pt idx="3">
                  <c:v>4876.688839677905</c:v>
                </c:pt>
                <c:pt idx="4">
                  <c:v>5041.7627740130711</c:v>
                </c:pt>
              </c:numCache>
            </c:numRef>
          </c:yVal>
          <c:smooth val="0"/>
          <c:extLst>
            <c:ext xmlns:c16="http://schemas.microsoft.com/office/drawing/2014/chart" uri="{C3380CC4-5D6E-409C-BE32-E72D297353CC}">
              <c16:uniqueId val="{00000000-E123-4611-9220-95EBECF07971}"/>
            </c:ext>
          </c:extLst>
        </c:ser>
        <c:ser>
          <c:idx val="1"/>
          <c:order val="1"/>
          <c:tx>
            <c:v>UN estimates</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'ANALYSIS - POP ASSESS - NIGER'!$B$6:$B$10</c:f>
              <c:numCache>
                <c:formatCode>General</c:formatCode>
                <c:ptCount val="5"/>
                <c:pt idx="0">
                  <c:v>2017</c:v>
                </c:pt>
                <c:pt idx="1">
                  <c:v>2018</c:v>
                </c:pt>
                <c:pt idx="2">
                  <c:v>2019</c:v>
                </c:pt>
                <c:pt idx="3">
                  <c:v>2020</c:v>
                </c:pt>
                <c:pt idx="4">
                  <c:v>2021</c:v>
                </c:pt>
              </c:numCache>
            </c:numRef>
          </c:xVal>
          <c:yVal>
            <c:numRef>
              <c:f>'ANALYSIS - POP ASSESS - NIGER'!$H$14:$H$18</c:f>
              <c:numCache>
                <c:formatCode>0</c:formatCode>
                <c:ptCount val="5"/>
                <c:pt idx="0">
                  <c:v>4512.875</c:v>
                </c:pt>
                <c:pt idx="1">
                  <c:v>4697.5569999999998</c:v>
                </c:pt>
                <c:pt idx="2">
                  <c:v>4892.3469999999998</c:v>
                </c:pt>
                <c:pt idx="3">
                  <c:v>5097.271999999999</c:v>
                </c:pt>
                <c:pt idx="4">
                  <c:v>5308.1749999999993</c:v>
                </c:pt>
              </c:numCache>
            </c:numRef>
          </c:yVal>
          <c:smooth val="0"/>
          <c:extLst>
            <c:ext xmlns:c16="http://schemas.microsoft.com/office/drawing/2014/chart" uri="{C3380CC4-5D6E-409C-BE32-E72D297353CC}">
              <c16:uniqueId val="{00000001-E123-4611-9220-95EBECF07971}"/>
            </c:ext>
          </c:extLst>
        </c:ser>
        <c:dLbls>
          <c:showLegendKey val="0"/>
          <c:showVal val="0"/>
          <c:showCatName val="0"/>
          <c:showSerName val="0"/>
          <c:showPercent val="0"/>
          <c:showBubbleSize val="0"/>
        </c:dLbls>
        <c:axId val="653267472"/>
        <c:axId val="653262064"/>
      </c:scatterChart>
      <c:scatterChart>
        <c:scatterStyle val="lineMarker"/>
        <c:varyColors val="0"/>
        <c:ser>
          <c:idx val="2"/>
          <c:order val="2"/>
          <c:tx>
            <c:v>Ratio</c:v>
          </c:tx>
          <c:spPr>
            <a:ln w="12700" cap="rnd">
              <a:solidFill>
                <a:srgbClr val="FF0000"/>
              </a:solidFill>
              <a:round/>
            </a:ln>
            <a:effectLst/>
          </c:spPr>
          <c:marker>
            <c:symbol val="star"/>
            <c:size val="5"/>
            <c:spPr>
              <a:noFill/>
              <a:ln w="9525">
                <a:solidFill>
                  <a:srgbClr val="FF0000"/>
                </a:solidFill>
              </a:ln>
              <a:effectLst/>
            </c:spPr>
          </c:marker>
          <c:xVal>
            <c:numRef>
              <c:f>'ANALYSIS - POP ASSESS - NIGER'!$B$14:$B$18</c:f>
              <c:numCache>
                <c:formatCode>General</c:formatCode>
                <c:ptCount val="5"/>
                <c:pt idx="0">
                  <c:v>2017</c:v>
                </c:pt>
                <c:pt idx="1">
                  <c:v>2018</c:v>
                </c:pt>
                <c:pt idx="2">
                  <c:v>2019</c:v>
                </c:pt>
                <c:pt idx="3">
                  <c:v>2020</c:v>
                </c:pt>
                <c:pt idx="4">
                  <c:v>2021</c:v>
                </c:pt>
              </c:numCache>
            </c:numRef>
          </c:xVal>
          <c:yVal>
            <c:numRef>
              <c:f>'ANALYSIS - POP ASSESS - NIGER'!$H$21:$H$25</c:f>
              <c:numCache>
                <c:formatCode>0</c:formatCode>
                <c:ptCount val="5"/>
                <c:pt idx="0">
                  <c:v>94.50244024042324</c:v>
                </c:pt>
                <c:pt idx="1">
                  <c:v>94.915889259034017</c:v>
                </c:pt>
                <c:pt idx="2">
                  <c:v>95.151342931693677</c:v>
                </c:pt>
                <c:pt idx="3">
                  <c:v>95.672525218938802</c:v>
                </c:pt>
                <c:pt idx="4">
                  <c:v>94.981095649881013</c:v>
                </c:pt>
              </c:numCache>
            </c:numRef>
          </c:yVal>
          <c:smooth val="0"/>
          <c:extLst>
            <c:ext xmlns:c16="http://schemas.microsoft.com/office/drawing/2014/chart" uri="{C3380CC4-5D6E-409C-BE32-E72D297353CC}">
              <c16:uniqueId val="{00000002-E123-4611-9220-95EBECF07971}"/>
            </c:ext>
          </c:extLst>
        </c:ser>
        <c:dLbls>
          <c:showLegendKey val="0"/>
          <c:showVal val="0"/>
          <c:showCatName val="0"/>
          <c:showSerName val="0"/>
          <c:showPercent val="0"/>
          <c:showBubbleSize val="0"/>
        </c:dLbls>
        <c:axId val="1736306768"/>
        <c:axId val="1736295536"/>
      </c:scatterChart>
      <c:valAx>
        <c:axId val="6532674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653262064"/>
        <c:crosses val="autoZero"/>
        <c:crossBetween val="midCat"/>
      </c:valAx>
      <c:valAx>
        <c:axId val="653262064"/>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r>
                  <a:rPr lang="en-US"/>
                  <a:t>Number</a:t>
                </a:r>
              </a:p>
            </c:rich>
          </c:tx>
          <c:overlay val="0"/>
          <c:spPr>
            <a:noFill/>
            <a:ln>
              <a:noFill/>
            </a:ln>
            <a:effectLst/>
          </c:spPr>
          <c:txPr>
            <a:bodyPr rot="-54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653267472"/>
        <c:crosses val="autoZero"/>
        <c:crossBetween val="midCat"/>
      </c:valAx>
      <c:valAx>
        <c:axId val="1736295536"/>
        <c:scaling>
          <c:orientation val="minMax"/>
          <c:max val="150"/>
          <c:min val="0"/>
        </c:scaling>
        <c:delete val="0"/>
        <c:axPos val="r"/>
        <c:title>
          <c:tx>
            <c:rich>
              <a:bodyPr rot="-54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r>
                  <a:rPr lang="en-US">
                    <a:solidFill>
                      <a:srgbClr val="FF0000"/>
                    </a:solidFill>
                  </a:rPr>
                  <a:t>Ratio</a:t>
                </a:r>
              </a:p>
            </c:rich>
          </c:tx>
          <c:overlay val="0"/>
          <c:spPr>
            <a:noFill/>
            <a:ln>
              <a:noFill/>
            </a:ln>
            <a:effectLst/>
          </c:spPr>
          <c:txPr>
            <a:bodyPr rot="-54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w="9525" cap="flat" cmpd="sng" algn="ctr">
            <a:solidFill>
              <a:srgbClr val="FF0000"/>
            </a:solidFill>
            <a:round/>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1736306768"/>
        <c:crosses val="max"/>
        <c:crossBetween val="midCat"/>
      </c:valAx>
      <c:valAx>
        <c:axId val="1736306768"/>
        <c:scaling>
          <c:orientation val="minMax"/>
        </c:scaling>
        <c:delete val="1"/>
        <c:axPos val="b"/>
        <c:numFmt formatCode="General" sourceLinked="1"/>
        <c:majorTickMark val="out"/>
        <c:minorTickMark val="none"/>
        <c:tickLblPos val="nextTo"/>
        <c:crossAx val="173629553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600"/>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840" b="0" i="0" u="none" strike="noStrike" kern="1200" spc="0" baseline="0">
                <a:solidFill>
                  <a:schemeClr val="tx1">
                    <a:lumMod val="65000"/>
                    <a:lumOff val="35000"/>
                  </a:schemeClr>
                </a:solidFill>
                <a:latin typeface="+mn-lt"/>
                <a:ea typeface="+mn-ea"/>
                <a:cs typeface="+mn-cs"/>
              </a:defRPr>
            </a:pPr>
            <a:r>
              <a:rPr lang="en-US"/>
              <a:t>Ratio DHIS-2 to UN Estimates</a:t>
            </a:r>
          </a:p>
        </c:rich>
      </c:tx>
      <c:overlay val="0"/>
      <c:spPr>
        <a:noFill/>
        <a:ln>
          <a:noFill/>
        </a:ln>
        <a:effectLst/>
      </c:spPr>
      <c:txPr>
        <a:bodyPr rot="0" spcFirstLastPara="1" vertOverflow="ellipsis" vert="horz" wrap="square" anchor="ctr" anchorCtr="1"/>
        <a:lstStyle/>
        <a:p>
          <a:pPr>
            <a:defRPr sz="84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'ANALYSIS - POP ASSESS - NIGER'!$C$5</c:f>
              <c:strCache>
                <c:ptCount val="1"/>
                <c:pt idx="0">
                  <c:v>Total population </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'ANALYSIS - POP ASSESS - NIGER'!$B$21:$B$25</c:f>
              <c:numCache>
                <c:formatCode>General</c:formatCode>
                <c:ptCount val="5"/>
                <c:pt idx="0">
                  <c:v>2017</c:v>
                </c:pt>
                <c:pt idx="1">
                  <c:v>2018</c:v>
                </c:pt>
                <c:pt idx="2">
                  <c:v>2019</c:v>
                </c:pt>
                <c:pt idx="3">
                  <c:v>2020</c:v>
                </c:pt>
                <c:pt idx="4">
                  <c:v>2021</c:v>
                </c:pt>
              </c:numCache>
            </c:numRef>
          </c:xVal>
          <c:yVal>
            <c:numRef>
              <c:f>'ANALYSIS - POP ASSESS - NIGER'!$C$21:$C$25</c:f>
              <c:numCache>
                <c:formatCode>0</c:formatCode>
                <c:ptCount val="5"/>
                <c:pt idx="0">
                  <c:v>95.596260006069713</c:v>
                </c:pt>
                <c:pt idx="1">
                  <c:v>95.651319568373538</c:v>
                </c:pt>
                <c:pt idx="2">
                  <c:v>94.132414353221435</c:v>
                </c:pt>
                <c:pt idx="3">
                  <c:v>93.997359101168229</c:v>
                </c:pt>
                <c:pt idx="4">
                  <c:v>93.876722902187453</c:v>
                </c:pt>
              </c:numCache>
            </c:numRef>
          </c:yVal>
          <c:smooth val="0"/>
          <c:extLst>
            <c:ext xmlns:c16="http://schemas.microsoft.com/office/drawing/2014/chart" uri="{C3380CC4-5D6E-409C-BE32-E72D297353CC}">
              <c16:uniqueId val="{00000000-B842-48D5-B835-399CD7A255B4}"/>
            </c:ext>
          </c:extLst>
        </c:ser>
        <c:ser>
          <c:idx val="1"/>
          <c:order val="1"/>
          <c:tx>
            <c:strRef>
              <c:f>'ANALYSIS - POP ASSESS - NIGER'!$D$5</c:f>
              <c:strCache>
                <c:ptCount val="1"/>
                <c:pt idx="0">
                  <c:v>Total population under 5</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'ANALYSIS - POP ASSESS - NIGER'!$B$21:$B$25</c:f>
              <c:numCache>
                <c:formatCode>General</c:formatCode>
                <c:ptCount val="5"/>
                <c:pt idx="0">
                  <c:v>2017</c:v>
                </c:pt>
                <c:pt idx="1">
                  <c:v>2018</c:v>
                </c:pt>
                <c:pt idx="2">
                  <c:v>2019</c:v>
                </c:pt>
                <c:pt idx="3">
                  <c:v>2020</c:v>
                </c:pt>
                <c:pt idx="4">
                  <c:v>2021</c:v>
                </c:pt>
              </c:numCache>
            </c:numRef>
          </c:xVal>
          <c:yVal>
            <c:numRef>
              <c:f>'ANALYSIS - POP ASSESS - NIGER'!$D$21:$D$25</c:f>
              <c:numCache>
                <c:formatCode>0</c:formatCode>
                <c:ptCount val="5"/>
                <c:pt idx="0">
                  <c:v>97.435514614489094</c:v>
                </c:pt>
                <c:pt idx="1">
                  <c:v>97.98018691265041</c:v>
                </c:pt>
                <c:pt idx="2">
                  <c:v>152.69527444203669</c:v>
                </c:pt>
                <c:pt idx="3">
                  <c:v>152.09182242968089</c:v>
                </c:pt>
                <c:pt idx="4">
                  <c:v>152.23666239660247</c:v>
                </c:pt>
              </c:numCache>
            </c:numRef>
          </c:yVal>
          <c:smooth val="0"/>
          <c:extLst>
            <c:ext xmlns:c16="http://schemas.microsoft.com/office/drawing/2014/chart" uri="{C3380CC4-5D6E-409C-BE32-E72D297353CC}">
              <c16:uniqueId val="{00000001-B842-48D5-B835-399CD7A255B4}"/>
            </c:ext>
          </c:extLst>
        </c:ser>
        <c:ser>
          <c:idx val="2"/>
          <c:order val="2"/>
          <c:tx>
            <c:strRef>
              <c:f>'ANALYSIS - POP ASSESS - NIGER'!$E$5</c:f>
              <c:strCache>
                <c:ptCount val="1"/>
                <c:pt idx="0">
                  <c:v>Total population under 1</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'ANALYSIS - POP ASSESS - NIGER'!$B$21:$B$25</c:f>
              <c:numCache>
                <c:formatCode>General</c:formatCode>
                <c:ptCount val="5"/>
                <c:pt idx="0">
                  <c:v>2017</c:v>
                </c:pt>
                <c:pt idx="1">
                  <c:v>2018</c:v>
                </c:pt>
                <c:pt idx="2">
                  <c:v>2019</c:v>
                </c:pt>
                <c:pt idx="3">
                  <c:v>2020</c:v>
                </c:pt>
                <c:pt idx="4">
                  <c:v>2021</c:v>
                </c:pt>
              </c:numCache>
            </c:numRef>
          </c:xVal>
          <c:yVal>
            <c:numRef>
              <c:f>'ANALYSIS - POP ASSESS - NIGER'!$E$21:$E$25</c:f>
              <c:numCache>
                <c:formatCode>0</c:formatCode>
                <c:ptCount val="5"/>
                <c:pt idx="0">
                  <c:v>95.430982327654831</c:v>
                </c:pt>
                <c:pt idx="1">
                  <c:v>95.977438686816924</c:v>
                </c:pt>
                <c:pt idx="2">
                  <c:v>94.132438068803467</c:v>
                </c:pt>
                <c:pt idx="3">
                  <c:v>93.99746972640331</c:v>
                </c:pt>
                <c:pt idx="4">
                  <c:v>93.876662971276275</c:v>
                </c:pt>
              </c:numCache>
            </c:numRef>
          </c:yVal>
          <c:smooth val="0"/>
          <c:extLst>
            <c:ext xmlns:c16="http://schemas.microsoft.com/office/drawing/2014/chart" uri="{C3380CC4-5D6E-409C-BE32-E72D297353CC}">
              <c16:uniqueId val="{00000002-B842-48D5-B835-399CD7A255B4}"/>
            </c:ext>
          </c:extLst>
        </c:ser>
        <c:ser>
          <c:idx val="3"/>
          <c:order val="3"/>
          <c:tx>
            <c:strRef>
              <c:f>'ANALYSIS - POP ASSESS - NIGER'!$F$5</c:f>
              <c:strCache>
                <c:ptCount val="1"/>
                <c:pt idx="0">
                  <c:v>Total live births</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'ANALYSIS - POP ASSESS - NIGER'!$B$21:$B$25</c:f>
              <c:numCache>
                <c:formatCode>General</c:formatCode>
                <c:ptCount val="5"/>
                <c:pt idx="0">
                  <c:v>2017</c:v>
                </c:pt>
                <c:pt idx="1">
                  <c:v>2018</c:v>
                </c:pt>
                <c:pt idx="2">
                  <c:v>2019</c:v>
                </c:pt>
                <c:pt idx="3">
                  <c:v>2020</c:v>
                </c:pt>
                <c:pt idx="4">
                  <c:v>2021</c:v>
                </c:pt>
              </c:numCache>
            </c:numRef>
          </c:xVal>
          <c:yVal>
            <c:numRef>
              <c:f>'ANALYSIS - POP ASSESS - NIGER'!$F$21:$F$25</c:f>
              <c:numCache>
                <c:formatCode>0</c:formatCode>
                <c:ptCount val="5"/>
                <c:pt idx="0">
                  <c:v>97.63103384336523</c:v>
                </c:pt>
                <c:pt idx="1">
                  <c:v>93.906615528607077</c:v>
                </c:pt>
                <c:pt idx="2">
                  <c:v>88.124974537261181</c:v>
                </c:pt>
                <c:pt idx="3">
                  <c:v>88.127485102259755</c:v>
                </c:pt>
                <c:pt idx="4">
                  <c:v>88.173485105350125</c:v>
                </c:pt>
              </c:numCache>
            </c:numRef>
          </c:yVal>
          <c:smooth val="0"/>
          <c:extLst>
            <c:ext xmlns:c16="http://schemas.microsoft.com/office/drawing/2014/chart" uri="{C3380CC4-5D6E-409C-BE32-E72D297353CC}">
              <c16:uniqueId val="{00000003-B842-48D5-B835-399CD7A255B4}"/>
            </c:ext>
          </c:extLst>
        </c:ser>
        <c:ser>
          <c:idx val="4"/>
          <c:order val="4"/>
          <c:tx>
            <c:strRef>
              <c:f>'ANALYSIS - POP ASSESS - NIGER'!$H$5</c:f>
              <c:strCache>
                <c:ptCount val="1"/>
                <c:pt idx="0">
                  <c:v>Total women 15-49</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'ANALYSIS - POP ASSESS - NIGER'!$B$21:$B$25</c:f>
              <c:numCache>
                <c:formatCode>General</c:formatCode>
                <c:ptCount val="5"/>
                <c:pt idx="0">
                  <c:v>2017</c:v>
                </c:pt>
                <c:pt idx="1">
                  <c:v>2018</c:v>
                </c:pt>
                <c:pt idx="2">
                  <c:v>2019</c:v>
                </c:pt>
                <c:pt idx="3">
                  <c:v>2020</c:v>
                </c:pt>
                <c:pt idx="4">
                  <c:v>2021</c:v>
                </c:pt>
              </c:numCache>
            </c:numRef>
          </c:xVal>
          <c:yVal>
            <c:numRef>
              <c:f>'ANALYSIS - POP ASSESS - NIGER'!$H$21:$H$25</c:f>
              <c:numCache>
                <c:formatCode>0</c:formatCode>
                <c:ptCount val="5"/>
                <c:pt idx="0">
                  <c:v>94.50244024042324</c:v>
                </c:pt>
                <c:pt idx="1">
                  <c:v>94.915889259034017</c:v>
                </c:pt>
                <c:pt idx="2">
                  <c:v>95.151342931693677</c:v>
                </c:pt>
                <c:pt idx="3">
                  <c:v>95.672525218938802</c:v>
                </c:pt>
                <c:pt idx="4">
                  <c:v>94.981095649881013</c:v>
                </c:pt>
              </c:numCache>
            </c:numRef>
          </c:yVal>
          <c:smooth val="0"/>
          <c:extLst>
            <c:ext xmlns:c16="http://schemas.microsoft.com/office/drawing/2014/chart" uri="{C3380CC4-5D6E-409C-BE32-E72D297353CC}">
              <c16:uniqueId val="{00000004-B842-48D5-B835-399CD7A255B4}"/>
            </c:ext>
          </c:extLst>
        </c:ser>
        <c:ser>
          <c:idx val="5"/>
          <c:order val="5"/>
          <c:tx>
            <c:strRef>
              <c:f>'ANALYSIS - POP ASSESS - NIGER'!$I$5</c:f>
              <c:strCache>
                <c:ptCount val="1"/>
                <c:pt idx="0">
                  <c:v>Population growth rate (%)</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'ANALYSIS - POP ASSESS - NIGER'!$B$21:$B$25</c:f>
              <c:numCache>
                <c:formatCode>General</c:formatCode>
                <c:ptCount val="5"/>
                <c:pt idx="0">
                  <c:v>2017</c:v>
                </c:pt>
                <c:pt idx="1">
                  <c:v>2018</c:v>
                </c:pt>
                <c:pt idx="2">
                  <c:v>2019</c:v>
                </c:pt>
                <c:pt idx="3">
                  <c:v>2020</c:v>
                </c:pt>
                <c:pt idx="4">
                  <c:v>2021</c:v>
                </c:pt>
              </c:numCache>
            </c:numRef>
          </c:xVal>
          <c:yVal>
            <c:numRef>
              <c:f>'ANALYSIS - POP ASSESS - NIGER'!$I$21:$I$25</c:f>
              <c:numCache>
                <c:formatCode>0</c:formatCode>
                <c:ptCount val="5"/>
                <c:pt idx="1">
                  <c:v>101.82171033662408</c:v>
                </c:pt>
                <c:pt idx="2">
                  <c:v>57.983159225248116</c:v>
                </c:pt>
                <c:pt idx="3">
                  <c:v>96.509033216363051</c:v>
                </c:pt>
                <c:pt idx="4">
                  <c:v>96.902916016048664</c:v>
                </c:pt>
              </c:numCache>
            </c:numRef>
          </c:yVal>
          <c:smooth val="0"/>
          <c:extLst>
            <c:ext xmlns:c16="http://schemas.microsoft.com/office/drawing/2014/chart" uri="{C3380CC4-5D6E-409C-BE32-E72D297353CC}">
              <c16:uniqueId val="{00000005-B842-48D5-B835-399CD7A255B4}"/>
            </c:ext>
          </c:extLst>
        </c:ser>
        <c:dLbls>
          <c:showLegendKey val="0"/>
          <c:showVal val="0"/>
          <c:showCatName val="0"/>
          <c:showSerName val="0"/>
          <c:showPercent val="0"/>
          <c:showBubbleSize val="0"/>
        </c:dLbls>
        <c:axId val="1208863824"/>
        <c:axId val="1208866320"/>
        <c:extLst>
          <c:ext xmlns:c15="http://schemas.microsoft.com/office/drawing/2012/chart" uri="{02D57815-91ED-43cb-92C2-25804820EDAC}">
            <c15:filteredScatterSeries>
              <c15:ser>
                <c:idx val="6"/>
                <c:order val="6"/>
                <c:tx>
                  <c:strRef>
                    <c:extLst>
                      <c:ext uri="{02D57815-91ED-43cb-92C2-25804820EDAC}">
                        <c15:formulaRef>
                          <c15:sqref>'ANALYSIS - POP ASSESS - NIGER'!$J$5</c15:sqref>
                        </c15:formulaRef>
                      </c:ext>
                    </c:extLst>
                    <c:strCache>
                      <c:ptCount val="1"/>
                      <c:pt idx="0">
                        <c:v>% children under 5</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extLst>
                      <c:ext uri="{02D57815-91ED-43cb-92C2-25804820EDAC}">
                        <c15:formulaRef>
                          <c15:sqref>'ANALYSIS - POP ASSESS - NIGER'!$B$21:$B$25</c15:sqref>
                        </c15:formulaRef>
                      </c:ext>
                    </c:extLst>
                    <c:numCache>
                      <c:formatCode>General</c:formatCode>
                      <c:ptCount val="5"/>
                      <c:pt idx="0">
                        <c:v>2017</c:v>
                      </c:pt>
                      <c:pt idx="1">
                        <c:v>2018</c:v>
                      </c:pt>
                      <c:pt idx="2">
                        <c:v>2019</c:v>
                      </c:pt>
                      <c:pt idx="3">
                        <c:v>2020</c:v>
                      </c:pt>
                      <c:pt idx="4">
                        <c:v>2021</c:v>
                      </c:pt>
                    </c:numCache>
                  </c:numRef>
                </c:xVal>
                <c:yVal>
                  <c:numRef>
                    <c:extLst>
                      <c:ext uri="{02D57815-91ED-43cb-92C2-25804820EDAC}">
                        <c15:formulaRef>
                          <c15:sqref>'ANALYSIS - POP ASSESS - NIGER'!$J$21:$J$25</c15:sqref>
                        </c15:formulaRef>
                      </c:ext>
                    </c:extLst>
                    <c:numCache>
                      <c:formatCode>0</c:formatCode>
                      <c:ptCount val="5"/>
                      <c:pt idx="0">
                        <c:v>101.92398176278299</c:v>
                      </c:pt>
                      <c:pt idx="1">
                        <c:v>102.43474669746942</c:v>
                      </c:pt>
                      <c:pt idx="2">
                        <c:v>162.21327742541968</c:v>
                      </c:pt>
                      <c:pt idx="3">
                        <c:v>161.80435693516267</c:v>
                      </c:pt>
                      <c:pt idx="4">
                        <c:v>162.16657089236247</c:v>
                      </c:pt>
                    </c:numCache>
                  </c:numRef>
                </c:yVal>
                <c:smooth val="0"/>
                <c:extLst>
                  <c:ext xmlns:c16="http://schemas.microsoft.com/office/drawing/2014/chart" uri="{C3380CC4-5D6E-409C-BE32-E72D297353CC}">
                    <c16:uniqueId val="{00000006-B842-48D5-B835-399CD7A255B4}"/>
                  </c:ext>
                </c:extLst>
              </c15:ser>
            </c15:filteredScatterSeries>
            <c15:filteredScatterSeries>
              <c15:ser>
                <c:idx val="7"/>
                <c:order val="7"/>
                <c:tx>
                  <c:strRef>
                    <c:extLst xmlns:c15="http://schemas.microsoft.com/office/drawing/2012/chart">
                      <c:ext xmlns:c15="http://schemas.microsoft.com/office/drawing/2012/chart" uri="{02D57815-91ED-43cb-92C2-25804820EDAC}">
                        <c15:formulaRef>
                          <c15:sqref>'ANALYSIS - POP ASSESS - NIGER'!$K$5</c15:sqref>
                        </c15:formulaRef>
                      </c:ext>
                    </c:extLst>
                    <c:strCache>
                      <c:ptCount val="1"/>
                      <c:pt idx="0">
                        <c:v>% children under 1</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extLst xmlns:c15="http://schemas.microsoft.com/office/drawing/2012/chart">
                      <c:ext xmlns:c15="http://schemas.microsoft.com/office/drawing/2012/chart" uri="{02D57815-91ED-43cb-92C2-25804820EDAC}">
                        <c15:formulaRef>
                          <c15:sqref>'ANALYSIS - POP ASSESS - NIGER'!$B$21:$B$25</c15:sqref>
                        </c15:formulaRef>
                      </c:ext>
                    </c:extLst>
                    <c:numCache>
                      <c:formatCode>General</c:formatCode>
                      <c:ptCount val="5"/>
                      <c:pt idx="0">
                        <c:v>2017</c:v>
                      </c:pt>
                      <c:pt idx="1">
                        <c:v>2018</c:v>
                      </c:pt>
                      <c:pt idx="2">
                        <c:v>2019</c:v>
                      </c:pt>
                      <c:pt idx="3">
                        <c:v>2020</c:v>
                      </c:pt>
                      <c:pt idx="4">
                        <c:v>2021</c:v>
                      </c:pt>
                    </c:numCache>
                  </c:numRef>
                </c:xVal>
                <c:yVal>
                  <c:numRef>
                    <c:extLst xmlns:c15="http://schemas.microsoft.com/office/drawing/2012/chart">
                      <c:ext xmlns:c15="http://schemas.microsoft.com/office/drawing/2012/chart" uri="{02D57815-91ED-43cb-92C2-25804820EDAC}">
                        <c15:formulaRef>
                          <c15:sqref>'ANALYSIS - POP ASSESS - NIGER'!$K$21:$K$25</c15:sqref>
                        </c15:formulaRef>
                      </c:ext>
                    </c:extLst>
                    <c:numCache>
                      <c:formatCode>0</c:formatCode>
                      <c:ptCount val="5"/>
                      <c:pt idx="0">
                        <c:v>99.827108635416934</c:v>
                      </c:pt>
                      <c:pt idx="1">
                        <c:v>100.34094575999055</c:v>
                      </c:pt>
                      <c:pt idx="2">
                        <c:v>100.00002519385293</c:v>
                      </c:pt>
                      <c:pt idx="3">
                        <c:v>100.00011768972676</c:v>
                      </c:pt>
                      <c:pt idx="4">
                        <c:v>99.999936159987996</c:v>
                      </c:pt>
                    </c:numCache>
                  </c:numRef>
                </c:yVal>
                <c:smooth val="0"/>
                <c:extLst xmlns:c15="http://schemas.microsoft.com/office/drawing/2012/chart">
                  <c:ext xmlns:c16="http://schemas.microsoft.com/office/drawing/2014/chart" uri="{C3380CC4-5D6E-409C-BE32-E72D297353CC}">
                    <c16:uniqueId val="{00000007-B842-48D5-B835-399CD7A255B4}"/>
                  </c:ext>
                </c:extLst>
              </c15:ser>
            </c15:filteredScatterSeries>
            <c15:filteredScatterSeries>
              <c15:ser>
                <c:idx val="8"/>
                <c:order val="8"/>
                <c:tx>
                  <c:strRef>
                    <c:extLst xmlns:c15="http://schemas.microsoft.com/office/drawing/2012/chart">
                      <c:ext xmlns:c15="http://schemas.microsoft.com/office/drawing/2012/chart" uri="{02D57815-91ED-43cb-92C2-25804820EDAC}">
                        <c15:formulaRef>
                          <c15:sqref>'ANALYSIS - POP ASSESS - NIGER'!$L$5</c15:sqref>
                        </c15:formulaRef>
                      </c:ext>
                    </c:extLst>
                    <c:strCache>
                      <c:ptCount val="1"/>
                      <c:pt idx="0">
                        <c:v>% women 15-49 years</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extLst xmlns:c15="http://schemas.microsoft.com/office/drawing/2012/chart">
                      <c:ext xmlns:c15="http://schemas.microsoft.com/office/drawing/2012/chart" uri="{02D57815-91ED-43cb-92C2-25804820EDAC}">
                        <c15:formulaRef>
                          <c15:sqref>'ANALYSIS - POP ASSESS - NIGER'!$B$21:$B$25</c15:sqref>
                        </c15:formulaRef>
                      </c:ext>
                    </c:extLst>
                    <c:numCache>
                      <c:formatCode>General</c:formatCode>
                      <c:ptCount val="5"/>
                      <c:pt idx="0">
                        <c:v>2017</c:v>
                      </c:pt>
                      <c:pt idx="1">
                        <c:v>2018</c:v>
                      </c:pt>
                      <c:pt idx="2">
                        <c:v>2019</c:v>
                      </c:pt>
                      <c:pt idx="3">
                        <c:v>2020</c:v>
                      </c:pt>
                      <c:pt idx="4">
                        <c:v>2021</c:v>
                      </c:pt>
                    </c:numCache>
                  </c:numRef>
                </c:xVal>
                <c:yVal>
                  <c:numRef>
                    <c:extLst xmlns:c15="http://schemas.microsoft.com/office/drawing/2012/chart">
                      <c:ext xmlns:c15="http://schemas.microsoft.com/office/drawing/2012/chart" uri="{02D57815-91ED-43cb-92C2-25804820EDAC}">
                        <c15:formulaRef>
                          <c15:sqref>'ANALYSIS - POP ASSESS - NIGER'!$L$21:$L$25</c15:sqref>
                        </c15:formulaRef>
                      </c:ext>
                    </c:extLst>
                    <c:numCache>
                      <c:formatCode>0</c:formatCode>
                      <c:ptCount val="5"/>
                      <c:pt idx="0">
                        <c:v>98.855792302358878</c:v>
                      </c:pt>
                      <c:pt idx="1">
                        <c:v>99.231134172891529</c:v>
                      </c:pt>
                      <c:pt idx="2">
                        <c:v>101.08244177680265</c:v>
                      </c:pt>
                      <c:pt idx="3">
                        <c:v>101.78214168332921</c:v>
                      </c:pt>
                      <c:pt idx="4">
                        <c:v>101.1764074347208</c:v>
                      </c:pt>
                    </c:numCache>
                  </c:numRef>
                </c:yVal>
                <c:smooth val="0"/>
                <c:extLst xmlns:c15="http://schemas.microsoft.com/office/drawing/2012/chart">
                  <c:ext xmlns:c16="http://schemas.microsoft.com/office/drawing/2014/chart" uri="{C3380CC4-5D6E-409C-BE32-E72D297353CC}">
                    <c16:uniqueId val="{00000008-B842-48D5-B835-399CD7A255B4}"/>
                  </c:ext>
                </c:extLst>
              </c15:ser>
            </c15:filteredScatterSeries>
            <c15:filteredScatterSeries>
              <c15:ser>
                <c:idx val="9"/>
                <c:order val="9"/>
                <c:tx>
                  <c:strRef>
                    <c:extLst xmlns:c15="http://schemas.microsoft.com/office/drawing/2012/chart">
                      <c:ext xmlns:c15="http://schemas.microsoft.com/office/drawing/2012/chart" uri="{02D57815-91ED-43cb-92C2-25804820EDAC}">
                        <c15:formulaRef>
                          <c15:sqref>'ANALYSIS - POP ASSESS - NIGER'!$M$5</c15:sqref>
                        </c15:formulaRef>
                      </c:ext>
                    </c:extLst>
                    <c:strCache>
                      <c:ptCount val="1"/>
                      <c:pt idx="0">
                        <c:v>Crude birth rate (per 1,000)</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extLst xmlns:c15="http://schemas.microsoft.com/office/drawing/2012/chart">
                      <c:ext xmlns:c15="http://schemas.microsoft.com/office/drawing/2012/chart" uri="{02D57815-91ED-43cb-92C2-25804820EDAC}">
                        <c15:formulaRef>
                          <c15:sqref>'ANALYSIS - POP ASSESS - NIGER'!$B$21:$B$25</c15:sqref>
                        </c15:formulaRef>
                      </c:ext>
                    </c:extLst>
                    <c:numCache>
                      <c:formatCode>General</c:formatCode>
                      <c:ptCount val="5"/>
                      <c:pt idx="0">
                        <c:v>2017</c:v>
                      </c:pt>
                      <c:pt idx="1">
                        <c:v>2018</c:v>
                      </c:pt>
                      <c:pt idx="2">
                        <c:v>2019</c:v>
                      </c:pt>
                      <c:pt idx="3">
                        <c:v>2020</c:v>
                      </c:pt>
                      <c:pt idx="4">
                        <c:v>2021</c:v>
                      </c:pt>
                    </c:numCache>
                  </c:numRef>
                </c:xVal>
                <c:yVal>
                  <c:numRef>
                    <c:extLst xmlns:c15="http://schemas.microsoft.com/office/drawing/2012/chart">
                      <c:ext xmlns:c15="http://schemas.microsoft.com/office/drawing/2012/chart" uri="{02D57815-91ED-43cb-92C2-25804820EDAC}">
                        <c15:formulaRef>
                          <c15:sqref>'ANALYSIS - POP ASSESS - NIGER'!$M$21:$M$25</c15:sqref>
                        </c15:formulaRef>
                      </c:ext>
                    </c:extLst>
                    <c:numCache>
                      <c:formatCode>0</c:formatCode>
                      <c:ptCount val="5"/>
                      <c:pt idx="0">
                        <c:v>102.44583750865097</c:v>
                      </c:pt>
                      <c:pt idx="1">
                        <c:v>98.490188571974372</c:v>
                      </c:pt>
                      <c:pt idx="2">
                        <c:v>93.924578717107352</c:v>
                      </c:pt>
                      <c:pt idx="3">
                        <c:v>94.067211492462533</c:v>
                      </c:pt>
                      <c:pt idx="4">
                        <c:v>94.238804852155909</c:v>
                      </c:pt>
                    </c:numCache>
                  </c:numRef>
                </c:yVal>
                <c:smooth val="0"/>
                <c:extLst xmlns:c15="http://schemas.microsoft.com/office/drawing/2012/chart">
                  <c:ext xmlns:c16="http://schemas.microsoft.com/office/drawing/2014/chart" uri="{C3380CC4-5D6E-409C-BE32-E72D297353CC}">
                    <c16:uniqueId val="{00000009-B842-48D5-B835-399CD7A255B4}"/>
                  </c:ext>
                </c:extLst>
              </c15:ser>
            </c15:filteredScatterSeries>
          </c:ext>
        </c:extLst>
      </c:scatterChart>
      <c:valAx>
        <c:axId val="12088638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1208866320"/>
        <c:crosses val="autoZero"/>
        <c:crossBetween val="midCat"/>
      </c:valAx>
      <c:valAx>
        <c:axId val="1208866320"/>
        <c:scaling>
          <c:orientation val="minMax"/>
          <c:max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r>
                  <a:rPr lang="en-US"/>
                  <a:t>Ratio (%)</a:t>
                </a:r>
              </a:p>
            </c:rich>
          </c:tx>
          <c:overlay val="0"/>
          <c:spPr>
            <a:noFill/>
            <a:ln>
              <a:noFill/>
            </a:ln>
            <a:effectLst/>
          </c:spPr>
          <c:txPr>
            <a:bodyPr rot="-54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1208863824"/>
        <c:crosses val="autoZero"/>
        <c:crossBetween val="midCat"/>
        <c:majorUnit val="50"/>
      </c:valAx>
      <c:spPr>
        <a:noFill/>
        <a:ln>
          <a:noFill/>
        </a:ln>
        <a:effectLst/>
      </c:spPr>
    </c:plotArea>
    <c:legend>
      <c:legendPos val="b"/>
      <c:overlay val="0"/>
      <c:spPr>
        <a:noFill/>
        <a:ln>
          <a:noFill/>
        </a:ln>
        <a:effectLst/>
      </c:spPr>
      <c:txPr>
        <a:bodyPr rot="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700"/>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600" b="0" i="0" u="none" strike="noStrike" kern="1200" spc="0" baseline="0">
                <a:solidFill>
                  <a:schemeClr val="tx1">
                    <a:lumMod val="65000"/>
                    <a:lumOff val="35000"/>
                  </a:schemeClr>
                </a:solidFill>
                <a:latin typeface="+mn-lt"/>
                <a:ea typeface="+mn-ea"/>
                <a:cs typeface="+mn-cs"/>
              </a:defRPr>
            </a:pPr>
            <a:r>
              <a:rPr lang="en-US"/>
              <a:t>Total live births</a:t>
            </a:r>
          </a:p>
        </c:rich>
      </c:tx>
      <c:overlay val="0"/>
      <c:spPr>
        <a:noFill/>
        <a:ln>
          <a:noFill/>
        </a:ln>
        <a:effectLst/>
      </c:spPr>
      <c:txPr>
        <a:bodyPr rot="0" spcFirstLastPara="1" vertOverflow="ellipsis" vert="horz" wrap="square" anchor="ctr" anchorCtr="1"/>
        <a:lstStyle/>
        <a:p>
          <a:pPr>
            <a:defRPr sz="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2"/>
          <c:order val="0"/>
          <c:tx>
            <c:v>DHIS-2</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'ANALYSIS - POP ASSESS - NIGER'!$B$6:$B$10</c:f>
              <c:numCache>
                <c:formatCode>General</c:formatCode>
                <c:ptCount val="5"/>
                <c:pt idx="0">
                  <c:v>2017</c:v>
                </c:pt>
                <c:pt idx="1">
                  <c:v>2018</c:v>
                </c:pt>
                <c:pt idx="2">
                  <c:v>2019</c:v>
                </c:pt>
                <c:pt idx="3">
                  <c:v>2020</c:v>
                </c:pt>
                <c:pt idx="4">
                  <c:v>2021</c:v>
                </c:pt>
              </c:numCache>
            </c:numRef>
          </c:xVal>
          <c:yVal>
            <c:numRef>
              <c:f>'ANALYSIS - POP ASSESS - NIGER'!$F$6:$F$10</c:f>
              <c:numCache>
                <c:formatCode>0</c:formatCode>
                <c:ptCount val="5"/>
                <c:pt idx="0">
                  <c:v>984.60799999999995</c:v>
                </c:pt>
                <c:pt idx="1">
                  <c:v>974.23699999999997</c:v>
                </c:pt>
                <c:pt idx="2">
                  <c:v>940.57019073262381</c:v>
                </c:pt>
                <c:pt idx="3">
                  <c:v>967.7243888085103</c:v>
                </c:pt>
                <c:pt idx="4">
                  <c:v>996.1628730838205</c:v>
                </c:pt>
              </c:numCache>
            </c:numRef>
          </c:yVal>
          <c:smooth val="0"/>
          <c:extLst>
            <c:ext xmlns:c16="http://schemas.microsoft.com/office/drawing/2014/chart" uri="{C3380CC4-5D6E-409C-BE32-E72D297353CC}">
              <c16:uniqueId val="{00000002-6430-46D7-8F04-6F60A80A68DB}"/>
            </c:ext>
          </c:extLst>
        </c:ser>
        <c:ser>
          <c:idx val="1"/>
          <c:order val="1"/>
          <c:tx>
            <c:v>UN Estimate</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'ANALYSIS - POP ASSESS - NIGER'!$B$6:$B$10</c:f>
              <c:numCache>
                <c:formatCode>General</c:formatCode>
                <c:ptCount val="5"/>
                <c:pt idx="0">
                  <c:v>2017</c:v>
                </c:pt>
                <c:pt idx="1">
                  <c:v>2018</c:v>
                </c:pt>
                <c:pt idx="2">
                  <c:v>2019</c:v>
                </c:pt>
                <c:pt idx="3">
                  <c:v>2020</c:v>
                </c:pt>
                <c:pt idx="4">
                  <c:v>2021</c:v>
                </c:pt>
              </c:numCache>
            </c:numRef>
          </c:xVal>
          <c:yVal>
            <c:numRef>
              <c:f>'ANALYSIS - POP ASSESS - NIGER'!$F$14:$F$18</c:f>
              <c:numCache>
                <c:formatCode>0</c:formatCode>
                <c:ptCount val="5"/>
                <c:pt idx="0">
                  <c:v>1008.499</c:v>
                </c:pt>
                <c:pt idx="1">
                  <c:v>1037.453</c:v>
                </c:pt>
                <c:pt idx="2">
                  <c:v>1067.3140000000001</c:v>
                </c:pt>
                <c:pt idx="3">
                  <c:v>1098.096</c:v>
                </c:pt>
                <c:pt idx="4">
                  <c:v>1129.7760000000001</c:v>
                </c:pt>
              </c:numCache>
            </c:numRef>
          </c:yVal>
          <c:smooth val="0"/>
          <c:extLst>
            <c:ext xmlns:c16="http://schemas.microsoft.com/office/drawing/2014/chart" uri="{C3380CC4-5D6E-409C-BE32-E72D297353CC}">
              <c16:uniqueId val="{00000001-6430-46D7-8F04-6F60A80A68DB}"/>
            </c:ext>
          </c:extLst>
        </c:ser>
        <c:ser>
          <c:idx val="0"/>
          <c:order val="2"/>
          <c:tx>
            <c:strRef>
              <c:f>'ANALYSIS - POP ASSESS - NIGER'!$Q$5</c:f>
              <c:strCache>
                <c:ptCount val="1"/>
                <c:pt idx="0">
                  <c:v>Births based on CBR (in 1000s)</c:v>
                </c:pt>
              </c:strCache>
            </c:strRef>
          </c:tx>
          <c:spPr>
            <a:ln w="19050" cap="rnd">
              <a:solidFill>
                <a:srgbClr val="00B050"/>
              </a:solidFill>
              <a:round/>
            </a:ln>
            <a:effectLst/>
          </c:spPr>
          <c:marker>
            <c:symbol val="circle"/>
            <c:size val="5"/>
            <c:spPr>
              <a:solidFill>
                <a:srgbClr val="00B050"/>
              </a:solidFill>
              <a:ln w="9525">
                <a:solidFill>
                  <a:srgbClr val="00B050"/>
                </a:solidFill>
              </a:ln>
              <a:effectLst/>
            </c:spPr>
          </c:marker>
          <c:xVal>
            <c:numRef>
              <c:f>'ANALYSIS - POP ASSESS - NIGER'!$B$6:$B$10</c:f>
              <c:numCache>
                <c:formatCode>General</c:formatCode>
                <c:ptCount val="5"/>
                <c:pt idx="0">
                  <c:v>2017</c:v>
                </c:pt>
                <c:pt idx="1">
                  <c:v>2018</c:v>
                </c:pt>
                <c:pt idx="2">
                  <c:v>2019</c:v>
                </c:pt>
                <c:pt idx="3">
                  <c:v>2020</c:v>
                </c:pt>
                <c:pt idx="4">
                  <c:v>2021</c:v>
                </c:pt>
              </c:numCache>
            </c:numRef>
          </c:xVal>
          <c:yVal>
            <c:numRef>
              <c:f>'ANALYSIS - POP ASSESS - NIGER'!$Q$6:$Q$10</c:f>
              <c:numCache>
                <c:formatCode>0</c:formatCode>
                <c:ptCount val="5"/>
                <c:pt idx="0">
                  <c:v>962.34009500000013</c:v>
                </c:pt>
                <c:pt idx="1">
                  <c:v>1000.3558624000001</c:v>
                </c:pt>
                <c:pt idx="2">
                  <c:v>1022.5411250572524</c:v>
                </c:pt>
                <c:pt idx="3">
                  <c:v>1060.3176932330423</c:v>
                </c:pt>
                <c:pt idx="4">
                  <c:v>1099.3863083917249</c:v>
                </c:pt>
              </c:numCache>
            </c:numRef>
          </c:yVal>
          <c:smooth val="0"/>
          <c:extLst>
            <c:ext xmlns:c16="http://schemas.microsoft.com/office/drawing/2014/chart" uri="{C3380CC4-5D6E-409C-BE32-E72D297353CC}">
              <c16:uniqueId val="{00000000-6430-46D7-8F04-6F60A80A68DB}"/>
            </c:ext>
          </c:extLst>
        </c:ser>
        <c:dLbls>
          <c:showLegendKey val="0"/>
          <c:showVal val="0"/>
          <c:showCatName val="0"/>
          <c:showSerName val="0"/>
          <c:showPercent val="0"/>
          <c:showBubbleSize val="0"/>
        </c:dLbls>
        <c:axId val="794902832"/>
        <c:axId val="794921136"/>
      </c:scatterChart>
      <c:scatterChart>
        <c:scatterStyle val="lineMarker"/>
        <c:varyColors val="0"/>
        <c:ser>
          <c:idx val="3"/>
          <c:order val="3"/>
          <c:tx>
            <c:v>Ratio</c:v>
          </c:tx>
          <c:spPr>
            <a:ln w="12700" cap="rnd">
              <a:solidFill>
                <a:srgbClr val="FF0000"/>
              </a:solidFill>
              <a:round/>
            </a:ln>
            <a:effectLst/>
          </c:spPr>
          <c:marker>
            <c:symbol val="star"/>
            <c:size val="7"/>
            <c:spPr>
              <a:noFill/>
              <a:ln w="9525">
                <a:solidFill>
                  <a:srgbClr val="FF0000"/>
                </a:solidFill>
              </a:ln>
              <a:effectLst/>
            </c:spPr>
          </c:marker>
          <c:xVal>
            <c:numRef>
              <c:f>'ANALYSIS - POP ASSESS - NIGER'!$B$6:$B$10</c:f>
              <c:numCache>
                <c:formatCode>General</c:formatCode>
                <c:ptCount val="5"/>
                <c:pt idx="0">
                  <c:v>2017</c:v>
                </c:pt>
                <c:pt idx="1">
                  <c:v>2018</c:v>
                </c:pt>
                <c:pt idx="2">
                  <c:v>2019</c:v>
                </c:pt>
                <c:pt idx="3">
                  <c:v>2020</c:v>
                </c:pt>
                <c:pt idx="4">
                  <c:v>2021</c:v>
                </c:pt>
              </c:numCache>
            </c:numRef>
          </c:xVal>
          <c:yVal>
            <c:numRef>
              <c:f>'ANALYSIS - POP ASSESS - NIGER'!$F$21:$F$25</c:f>
              <c:numCache>
                <c:formatCode>0</c:formatCode>
                <c:ptCount val="5"/>
                <c:pt idx="0">
                  <c:v>97.63103384336523</c:v>
                </c:pt>
                <c:pt idx="1">
                  <c:v>93.906615528607077</c:v>
                </c:pt>
                <c:pt idx="2">
                  <c:v>88.124974537261181</c:v>
                </c:pt>
                <c:pt idx="3">
                  <c:v>88.127485102259755</c:v>
                </c:pt>
                <c:pt idx="4">
                  <c:v>88.173485105350125</c:v>
                </c:pt>
              </c:numCache>
            </c:numRef>
          </c:yVal>
          <c:smooth val="0"/>
          <c:extLst>
            <c:ext xmlns:c16="http://schemas.microsoft.com/office/drawing/2014/chart" uri="{C3380CC4-5D6E-409C-BE32-E72D297353CC}">
              <c16:uniqueId val="{00000003-6430-46D7-8F04-6F60A80A68DB}"/>
            </c:ext>
          </c:extLst>
        </c:ser>
        <c:dLbls>
          <c:showLegendKey val="0"/>
          <c:showVal val="0"/>
          <c:showCatName val="0"/>
          <c:showSerName val="0"/>
          <c:showPercent val="0"/>
          <c:showBubbleSize val="0"/>
        </c:dLbls>
        <c:axId val="556682864"/>
        <c:axId val="556684944"/>
      </c:scatterChart>
      <c:valAx>
        <c:axId val="79490283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US"/>
          </a:p>
        </c:txPr>
        <c:crossAx val="794921136"/>
        <c:crosses val="autoZero"/>
        <c:crossBetween val="midCat"/>
      </c:valAx>
      <c:valAx>
        <c:axId val="794921136"/>
        <c:scaling>
          <c:orientation val="minMax"/>
          <c:max val="1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r>
                  <a:rPr lang="en-US"/>
                  <a:t>Number</a:t>
                </a:r>
              </a:p>
            </c:rich>
          </c:tx>
          <c:overlay val="0"/>
          <c:spPr>
            <a:noFill/>
            <a:ln>
              <a:noFill/>
            </a:ln>
            <a:effectLst/>
          </c:spPr>
          <c:txPr>
            <a:bodyPr rot="-540000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US"/>
          </a:p>
        </c:txPr>
        <c:crossAx val="794902832"/>
        <c:crosses val="autoZero"/>
        <c:crossBetween val="midCat"/>
      </c:valAx>
      <c:valAx>
        <c:axId val="556684944"/>
        <c:scaling>
          <c:orientation val="minMax"/>
          <c:max val="150"/>
          <c:min val="0"/>
        </c:scaling>
        <c:delete val="0"/>
        <c:axPos val="r"/>
        <c:title>
          <c:tx>
            <c:rich>
              <a:bodyPr rot="-540000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r>
                  <a:rPr lang="en-US"/>
                  <a:t>Ratio</a:t>
                </a:r>
              </a:p>
            </c:rich>
          </c:tx>
          <c:overlay val="0"/>
          <c:spPr>
            <a:noFill/>
            <a:ln>
              <a:noFill/>
            </a:ln>
            <a:effectLst/>
          </c:spPr>
          <c:txPr>
            <a:bodyPr rot="-540000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w="9525" cap="flat" cmpd="sng" algn="ctr">
            <a:solidFill>
              <a:srgbClr val="FF0000"/>
            </a:solidFill>
            <a:round/>
          </a:ln>
          <a:effectLst/>
        </c:spPr>
        <c:txPr>
          <a:bodyPr rot="-6000000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US"/>
          </a:p>
        </c:txPr>
        <c:crossAx val="556682864"/>
        <c:crosses val="max"/>
        <c:crossBetween val="midCat"/>
        <c:majorUnit val="20"/>
      </c:valAx>
      <c:valAx>
        <c:axId val="556682864"/>
        <c:scaling>
          <c:orientation val="minMax"/>
        </c:scaling>
        <c:delete val="1"/>
        <c:axPos val="b"/>
        <c:numFmt formatCode="General" sourceLinked="1"/>
        <c:majorTickMark val="out"/>
        <c:minorTickMark val="none"/>
        <c:tickLblPos val="nextTo"/>
        <c:crossAx val="55668494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500"/>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Trends</a:t>
            </a:r>
            <a:r>
              <a:rPr lang="en-US" baseline="0"/>
              <a:t> in Live births, ANC-1, DPT-1, and BCG, NATIONAL </a:t>
            </a:r>
            <a:endParaRPr lang="en-US"/>
          </a:p>
        </c:rich>
      </c:tx>
      <c:layout>
        <c:manualLayout>
          <c:xMode val="edge"/>
          <c:yMode val="edge"/>
          <c:x val="0.14250678040244968"/>
          <c:y val="9.2592592592592587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'Coverage Projected LB - DHIS-2'!$C$17</c:f>
              <c:strCache>
                <c:ptCount val="1"/>
                <c:pt idx="0">
                  <c:v>Lives births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'Coverage Projected LB - DHIS-2'!$B$18:$B$22</c:f>
              <c:numCache>
                <c:formatCode>General</c:formatCode>
                <c:ptCount val="5"/>
                <c:pt idx="0">
                  <c:v>2017</c:v>
                </c:pt>
                <c:pt idx="1">
                  <c:v>2018</c:v>
                </c:pt>
                <c:pt idx="2">
                  <c:v>2019</c:v>
                </c:pt>
                <c:pt idx="3">
                  <c:v>2020</c:v>
                </c:pt>
                <c:pt idx="4">
                  <c:v>2021</c:v>
                </c:pt>
              </c:numCache>
            </c:numRef>
          </c:xVal>
          <c:yVal>
            <c:numRef>
              <c:f>'Coverage Projected LB - DHIS-2'!$C$18:$C$22</c:f>
              <c:numCache>
                <c:formatCode>_(* #,##0_);_(* \(#,##0\);_(* "-"??_);_(@_)</c:formatCode>
                <c:ptCount val="5"/>
                <c:pt idx="0">
                  <c:v>984608</c:v>
                </c:pt>
                <c:pt idx="1">
                  <c:v>974237</c:v>
                </c:pt>
                <c:pt idx="2">
                  <c:v>940570.1907326238</c:v>
                </c:pt>
                <c:pt idx="3">
                  <c:v>967724.38880851027</c:v>
                </c:pt>
                <c:pt idx="4">
                  <c:v>996162.87308382045</c:v>
                </c:pt>
              </c:numCache>
            </c:numRef>
          </c:yVal>
          <c:smooth val="0"/>
          <c:extLst>
            <c:ext xmlns:c16="http://schemas.microsoft.com/office/drawing/2014/chart" uri="{C3380CC4-5D6E-409C-BE32-E72D297353CC}">
              <c16:uniqueId val="{00000000-AFCC-4C76-9CB1-14DAFA038A56}"/>
            </c:ext>
          </c:extLst>
        </c:ser>
        <c:ser>
          <c:idx val="1"/>
          <c:order val="1"/>
          <c:tx>
            <c:strRef>
              <c:f>'Coverage Projected LB - DHIS-2'!$D$17</c:f>
              <c:strCache>
                <c:ptCount val="1"/>
                <c:pt idx="0">
                  <c:v>ANC-1</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'Coverage Projected LB - DHIS-2'!$B$18:$B$22</c:f>
              <c:numCache>
                <c:formatCode>General</c:formatCode>
                <c:ptCount val="5"/>
                <c:pt idx="0">
                  <c:v>2017</c:v>
                </c:pt>
                <c:pt idx="1">
                  <c:v>2018</c:v>
                </c:pt>
                <c:pt idx="2">
                  <c:v>2019</c:v>
                </c:pt>
                <c:pt idx="3">
                  <c:v>2020</c:v>
                </c:pt>
                <c:pt idx="4">
                  <c:v>2021</c:v>
                </c:pt>
              </c:numCache>
            </c:numRef>
          </c:xVal>
          <c:yVal>
            <c:numRef>
              <c:f>'Coverage Projected LB - DHIS-2'!$D$18:$D$22</c:f>
              <c:numCache>
                <c:formatCode>_(* #,##0_);_(* \(#,##0\);_(* "-"??_);_(@_)</c:formatCode>
                <c:ptCount val="5"/>
                <c:pt idx="0">
                  <c:v>832378</c:v>
                </c:pt>
                <c:pt idx="1">
                  <c:v>834904</c:v>
                </c:pt>
                <c:pt idx="2">
                  <c:v>878933</c:v>
                </c:pt>
                <c:pt idx="3">
                  <c:v>933475</c:v>
                </c:pt>
                <c:pt idx="4">
                  <c:v>951413</c:v>
                </c:pt>
              </c:numCache>
            </c:numRef>
          </c:yVal>
          <c:smooth val="0"/>
          <c:extLst>
            <c:ext xmlns:c16="http://schemas.microsoft.com/office/drawing/2014/chart" uri="{C3380CC4-5D6E-409C-BE32-E72D297353CC}">
              <c16:uniqueId val="{00000001-AFCC-4C76-9CB1-14DAFA038A56}"/>
            </c:ext>
          </c:extLst>
        </c:ser>
        <c:ser>
          <c:idx val="2"/>
          <c:order val="2"/>
          <c:tx>
            <c:strRef>
              <c:f>'Coverage Projected LB - DHIS-2'!$E$17</c:f>
              <c:strCache>
                <c:ptCount val="1"/>
                <c:pt idx="0">
                  <c:v>DPT-1</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'Coverage Projected LB - DHIS-2'!$B$18:$B$22</c:f>
              <c:numCache>
                <c:formatCode>General</c:formatCode>
                <c:ptCount val="5"/>
                <c:pt idx="0">
                  <c:v>2017</c:v>
                </c:pt>
                <c:pt idx="1">
                  <c:v>2018</c:v>
                </c:pt>
                <c:pt idx="2">
                  <c:v>2019</c:v>
                </c:pt>
                <c:pt idx="3">
                  <c:v>2020</c:v>
                </c:pt>
                <c:pt idx="4">
                  <c:v>2021</c:v>
                </c:pt>
              </c:numCache>
            </c:numRef>
          </c:xVal>
          <c:yVal>
            <c:numRef>
              <c:f>'Coverage Projected LB - DHIS-2'!$E$18:$E$22</c:f>
              <c:numCache>
                <c:formatCode>_(* #,##0_);_(* \(#,##0\);_(* "-"??_);_(@_)</c:formatCode>
                <c:ptCount val="5"/>
                <c:pt idx="0">
                  <c:v>1000413</c:v>
                </c:pt>
                <c:pt idx="1">
                  <c:v>994961</c:v>
                </c:pt>
                <c:pt idx="2">
                  <c:v>1035084</c:v>
                </c:pt>
                <c:pt idx="3">
                  <c:v>1064549</c:v>
                </c:pt>
                <c:pt idx="4">
                  <c:v>1053597</c:v>
                </c:pt>
              </c:numCache>
            </c:numRef>
          </c:yVal>
          <c:smooth val="0"/>
          <c:extLst>
            <c:ext xmlns:c16="http://schemas.microsoft.com/office/drawing/2014/chart" uri="{C3380CC4-5D6E-409C-BE32-E72D297353CC}">
              <c16:uniqueId val="{00000002-AFCC-4C76-9CB1-14DAFA038A56}"/>
            </c:ext>
          </c:extLst>
        </c:ser>
        <c:ser>
          <c:idx val="3"/>
          <c:order val="3"/>
          <c:tx>
            <c:strRef>
              <c:f>'Coverage Projected LB - DHIS-2'!$F$17</c:f>
              <c:strCache>
                <c:ptCount val="1"/>
                <c:pt idx="0">
                  <c:v>BCG</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'Coverage Projected LB - DHIS-2'!$B$18:$B$22</c:f>
              <c:numCache>
                <c:formatCode>General</c:formatCode>
                <c:ptCount val="5"/>
                <c:pt idx="0">
                  <c:v>2017</c:v>
                </c:pt>
                <c:pt idx="1">
                  <c:v>2018</c:v>
                </c:pt>
                <c:pt idx="2">
                  <c:v>2019</c:v>
                </c:pt>
                <c:pt idx="3">
                  <c:v>2020</c:v>
                </c:pt>
                <c:pt idx="4">
                  <c:v>2021</c:v>
                </c:pt>
              </c:numCache>
            </c:numRef>
          </c:xVal>
          <c:yVal>
            <c:numRef>
              <c:f>'Coverage Projected LB - DHIS-2'!$F$18:$F$22</c:f>
              <c:numCache>
                <c:formatCode>_(* #,##0_);_(* \(#,##0\);_(* "-"??_);_(@_)</c:formatCode>
                <c:ptCount val="5"/>
                <c:pt idx="0">
                  <c:v>1128167</c:v>
                </c:pt>
                <c:pt idx="1">
                  <c:v>1099015</c:v>
                </c:pt>
                <c:pt idx="2">
                  <c:v>1097064</c:v>
                </c:pt>
                <c:pt idx="3">
                  <c:v>1173416</c:v>
                </c:pt>
                <c:pt idx="4">
                  <c:v>1168854</c:v>
                </c:pt>
              </c:numCache>
            </c:numRef>
          </c:yVal>
          <c:smooth val="0"/>
          <c:extLst>
            <c:ext xmlns:c16="http://schemas.microsoft.com/office/drawing/2014/chart" uri="{C3380CC4-5D6E-409C-BE32-E72D297353CC}">
              <c16:uniqueId val="{00000003-AFCC-4C76-9CB1-14DAFA038A56}"/>
            </c:ext>
          </c:extLst>
        </c:ser>
        <c:dLbls>
          <c:showLegendKey val="0"/>
          <c:showVal val="0"/>
          <c:showCatName val="0"/>
          <c:showSerName val="0"/>
          <c:showPercent val="0"/>
          <c:showBubbleSize val="0"/>
        </c:dLbls>
        <c:axId val="1736171472"/>
        <c:axId val="1736166064"/>
      </c:scatterChart>
      <c:valAx>
        <c:axId val="1736171472"/>
        <c:scaling>
          <c:orientation val="minMax"/>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6166064"/>
        <c:crosses val="autoZero"/>
        <c:crossBetween val="midCat"/>
        <c:majorUnit val="1"/>
      </c:valAx>
      <c:valAx>
        <c:axId val="17361660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617147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Coverage of ANC-1, DPT-1, and BCG, DHIS-2 data, NATIONAL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'Coverage Projected LB - DHIS-2'!$I$17</c:f>
              <c:strCache>
                <c:ptCount val="1"/>
                <c:pt idx="0">
                  <c:v>Coverage of ANC-1</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'Coverage Projected LB - DHIS-2'!$B$18:$B$22</c:f>
              <c:numCache>
                <c:formatCode>General</c:formatCode>
                <c:ptCount val="5"/>
                <c:pt idx="0">
                  <c:v>2017</c:v>
                </c:pt>
                <c:pt idx="1">
                  <c:v>2018</c:v>
                </c:pt>
                <c:pt idx="2">
                  <c:v>2019</c:v>
                </c:pt>
                <c:pt idx="3">
                  <c:v>2020</c:v>
                </c:pt>
                <c:pt idx="4">
                  <c:v>2021</c:v>
                </c:pt>
              </c:numCache>
            </c:numRef>
          </c:xVal>
          <c:yVal>
            <c:numRef>
              <c:f>'Coverage Projected LB - DHIS-2'!$I$18:$I$22</c:f>
              <c:numCache>
                <c:formatCode>0</c:formatCode>
                <c:ptCount val="5"/>
                <c:pt idx="0">
                  <c:v>83.175494738819907</c:v>
                </c:pt>
                <c:pt idx="1">
                  <c:v>84.316016881313274</c:v>
                </c:pt>
                <c:pt idx="2">
                  <c:v>91.939623237413926</c:v>
                </c:pt>
                <c:pt idx="3">
                  <c:v>94.905015554664644</c:v>
                </c:pt>
                <c:pt idx="4">
                  <c:v>93.967330545577965</c:v>
                </c:pt>
              </c:numCache>
            </c:numRef>
          </c:yVal>
          <c:smooth val="0"/>
          <c:extLst>
            <c:ext xmlns:c16="http://schemas.microsoft.com/office/drawing/2014/chart" uri="{C3380CC4-5D6E-409C-BE32-E72D297353CC}">
              <c16:uniqueId val="{00000000-FCC0-4343-B490-0B7F84BE1E8A}"/>
            </c:ext>
          </c:extLst>
        </c:ser>
        <c:ser>
          <c:idx val="1"/>
          <c:order val="1"/>
          <c:tx>
            <c:strRef>
              <c:f>'Coverage Projected LB - DHIS-2'!$J$17</c:f>
              <c:strCache>
                <c:ptCount val="1"/>
                <c:pt idx="0">
                  <c:v>Coverage of DPT-1</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'Coverage Projected LB - DHIS-2'!$B$18:$B$22</c:f>
              <c:numCache>
                <c:formatCode>General</c:formatCode>
                <c:ptCount val="5"/>
                <c:pt idx="0">
                  <c:v>2017</c:v>
                </c:pt>
                <c:pt idx="1">
                  <c:v>2018</c:v>
                </c:pt>
                <c:pt idx="2">
                  <c:v>2019</c:v>
                </c:pt>
                <c:pt idx="3">
                  <c:v>2020</c:v>
                </c:pt>
                <c:pt idx="4">
                  <c:v>2021</c:v>
                </c:pt>
              </c:numCache>
            </c:numRef>
          </c:xVal>
          <c:yVal>
            <c:numRef>
              <c:f>'Coverage Projected LB - DHIS-2'!$J$18:$J$22</c:f>
              <c:numCache>
                <c:formatCode>0</c:formatCode>
                <c:ptCount val="5"/>
                <c:pt idx="0">
                  <c:v>104.10369605692124</c:v>
                </c:pt>
                <c:pt idx="1">
                  <c:v>104.63852780158838</c:v>
                </c:pt>
                <c:pt idx="2">
                  <c:v>112.75467750257256</c:v>
                </c:pt>
                <c:pt idx="3">
                  <c:v>112.71044184069422</c:v>
                </c:pt>
                <c:pt idx="4">
                  <c:v>108.36632764770653</c:v>
                </c:pt>
              </c:numCache>
            </c:numRef>
          </c:yVal>
          <c:smooth val="0"/>
          <c:extLst>
            <c:ext xmlns:c16="http://schemas.microsoft.com/office/drawing/2014/chart" uri="{C3380CC4-5D6E-409C-BE32-E72D297353CC}">
              <c16:uniqueId val="{00000001-FCC0-4343-B490-0B7F84BE1E8A}"/>
            </c:ext>
          </c:extLst>
        </c:ser>
        <c:ser>
          <c:idx val="2"/>
          <c:order val="2"/>
          <c:tx>
            <c:strRef>
              <c:f>'Coverage Projected LB - DHIS-2'!$K$17</c:f>
              <c:strCache>
                <c:ptCount val="1"/>
                <c:pt idx="0">
                  <c:v>Coverage of BCG</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'Coverage Projected LB - DHIS-2'!$B$18:$B$22</c:f>
              <c:numCache>
                <c:formatCode>General</c:formatCode>
                <c:ptCount val="5"/>
                <c:pt idx="0">
                  <c:v>2017</c:v>
                </c:pt>
                <c:pt idx="1">
                  <c:v>2018</c:v>
                </c:pt>
                <c:pt idx="2">
                  <c:v>2019</c:v>
                </c:pt>
                <c:pt idx="3">
                  <c:v>2020</c:v>
                </c:pt>
                <c:pt idx="4">
                  <c:v>2021</c:v>
                </c:pt>
              </c:numCache>
            </c:numRef>
          </c:xVal>
          <c:yVal>
            <c:numRef>
              <c:f>'Coverage Projected LB - DHIS-2'!$K$18:$K$22</c:f>
              <c:numCache>
                <c:formatCode>0</c:formatCode>
                <c:ptCount val="5"/>
                <c:pt idx="0">
                  <c:v>114.58032028990218</c:v>
                </c:pt>
                <c:pt idx="1">
                  <c:v>112.80776648803115</c:v>
                </c:pt>
                <c:pt idx="2">
                  <c:v>116.63818509339329</c:v>
                </c:pt>
                <c:pt idx="3">
                  <c:v>121.25518521288309</c:v>
                </c:pt>
                <c:pt idx="4">
                  <c:v>117.33563171066392</c:v>
                </c:pt>
              </c:numCache>
            </c:numRef>
          </c:yVal>
          <c:smooth val="0"/>
          <c:extLst>
            <c:ext xmlns:c16="http://schemas.microsoft.com/office/drawing/2014/chart" uri="{C3380CC4-5D6E-409C-BE32-E72D297353CC}">
              <c16:uniqueId val="{00000002-FCC0-4343-B490-0B7F84BE1E8A}"/>
            </c:ext>
          </c:extLst>
        </c:ser>
        <c:dLbls>
          <c:showLegendKey val="0"/>
          <c:showVal val="0"/>
          <c:showCatName val="0"/>
          <c:showSerName val="0"/>
          <c:showPercent val="0"/>
          <c:showBubbleSize val="0"/>
        </c:dLbls>
        <c:axId val="782723360"/>
        <c:axId val="782728352"/>
      </c:scatterChart>
      <c:valAx>
        <c:axId val="7827233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728352"/>
        <c:crosses val="autoZero"/>
        <c:crossBetween val="midCat"/>
        <c:majorUnit val="1"/>
      </c:valAx>
      <c:valAx>
        <c:axId val="78272835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72336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960" b="0" i="0" u="none" strike="noStrike" kern="1200" spc="0" baseline="0">
                <a:solidFill>
                  <a:schemeClr val="tx1">
                    <a:lumMod val="65000"/>
                    <a:lumOff val="35000"/>
                  </a:schemeClr>
                </a:solidFill>
                <a:latin typeface="+mn-lt"/>
                <a:ea typeface="+mn-ea"/>
                <a:cs typeface="+mn-cs"/>
              </a:defRPr>
            </a:pPr>
            <a:r>
              <a:rPr lang="en-US"/>
              <a:t>Trends in Live births, ANC-1, DPT-1, and BCG, AGADEZ</a:t>
            </a:r>
          </a:p>
        </c:rich>
      </c:tx>
      <c:overlay val="0"/>
      <c:spPr>
        <a:noFill/>
        <a:ln>
          <a:noFill/>
        </a:ln>
        <a:effectLst/>
      </c:spPr>
      <c:txPr>
        <a:bodyPr rot="0" spcFirstLastPara="1" vertOverflow="ellipsis" vert="horz" wrap="square" anchor="ctr" anchorCtr="1"/>
        <a:lstStyle/>
        <a:p>
          <a:pPr>
            <a:defRPr sz="96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'Coverage Projected LB - DHIS-2'!$C$17</c:f>
              <c:strCache>
                <c:ptCount val="1"/>
                <c:pt idx="0">
                  <c:v>Lives births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'Coverage Projected LB - DHIS-2'!$B$28:$B$32</c:f>
              <c:numCache>
                <c:formatCode>General</c:formatCode>
                <c:ptCount val="5"/>
                <c:pt idx="0">
                  <c:v>2017</c:v>
                </c:pt>
                <c:pt idx="1">
                  <c:v>2018</c:v>
                </c:pt>
                <c:pt idx="2">
                  <c:v>2019</c:v>
                </c:pt>
                <c:pt idx="3">
                  <c:v>2020</c:v>
                </c:pt>
                <c:pt idx="4">
                  <c:v>2021</c:v>
                </c:pt>
              </c:numCache>
            </c:numRef>
          </c:xVal>
          <c:yVal>
            <c:numRef>
              <c:f>'Coverage Projected LB - DHIS-2'!$C$28:$C$32</c:f>
              <c:numCache>
                <c:formatCode>General</c:formatCode>
                <c:ptCount val="5"/>
                <c:pt idx="0">
                  <c:v>21015</c:v>
                </c:pt>
                <c:pt idx="1">
                  <c:v>21673</c:v>
                </c:pt>
                <c:pt idx="2">
                  <c:v>25954.805936573648</c:v>
                </c:pt>
                <c:pt idx="3">
                  <c:v>26629.818557151018</c:v>
                </c:pt>
                <c:pt idx="4">
                  <c:v>27329.990397049169</c:v>
                </c:pt>
              </c:numCache>
            </c:numRef>
          </c:yVal>
          <c:smooth val="0"/>
          <c:extLst>
            <c:ext xmlns:c16="http://schemas.microsoft.com/office/drawing/2014/chart" uri="{C3380CC4-5D6E-409C-BE32-E72D297353CC}">
              <c16:uniqueId val="{00000000-A4FB-4597-9310-1E3DCD07CA65}"/>
            </c:ext>
          </c:extLst>
        </c:ser>
        <c:ser>
          <c:idx val="1"/>
          <c:order val="1"/>
          <c:tx>
            <c:strRef>
              <c:f>'Coverage Projected LB - DHIS-2'!$D$17</c:f>
              <c:strCache>
                <c:ptCount val="1"/>
                <c:pt idx="0">
                  <c:v>ANC-1</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'Coverage Projected LB - DHIS-2'!$B$28:$B$32</c:f>
              <c:numCache>
                <c:formatCode>General</c:formatCode>
                <c:ptCount val="5"/>
                <c:pt idx="0">
                  <c:v>2017</c:v>
                </c:pt>
                <c:pt idx="1">
                  <c:v>2018</c:v>
                </c:pt>
                <c:pt idx="2">
                  <c:v>2019</c:v>
                </c:pt>
                <c:pt idx="3">
                  <c:v>2020</c:v>
                </c:pt>
                <c:pt idx="4">
                  <c:v>2021</c:v>
                </c:pt>
              </c:numCache>
            </c:numRef>
          </c:xVal>
          <c:yVal>
            <c:numRef>
              <c:f>'Coverage Projected LB - DHIS-2'!$D$28:$D$32</c:f>
              <c:numCache>
                <c:formatCode>General</c:formatCode>
                <c:ptCount val="5"/>
                <c:pt idx="0">
                  <c:v>21615</c:v>
                </c:pt>
                <c:pt idx="1">
                  <c:v>21605</c:v>
                </c:pt>
                <c:pt idx="2">
                  <c:v>21933</c:v>
                </c:pt>
                <c:pt idx="3">
                  <c:v>23174</c:v>
                </c:pt>
                <c:pt idx="4">
                  <c:v>25300</c:v>
                </c:pt>
              </c:numCache>
            </c:numRef>
          </c:yVal>
          <c:smooth val="0"/>
          <c:extLst>
            <c:ext xmlns:c16="http://schemas.microsoft.com/office/drawing/2014/chart" uri="{C3380CC4-5D6E-409C-BE32-E72D297353CC}">
              <c16:uniqueId val="{00000001-A4FB-4597-9310-1E3DCD07CA65}"/>
            </c:ext>
          </c:extLst>
        </c:ser>
        <c:ser>
          <c:idx val="2"/>
          <c:order val="2"/>
          <c:tx>
            <c:strRef>
              <c:f>'Coverage Projected LB - DHIS-2'!$E$17</c:f>
              <c:strCache>
                <c:ptCount val="1"/>
                <c:pt idx="0">
                  <c:v>DPT-1</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'Coverage Projected LB - DHIS-2'!$B$28:$B$32</c:f>
              <c:numCache>
                <c:formatCode>General</c:formatCode>
                <c:ptCount val="5"/>
                <c:pt idx="0">
                  <c:v>2017</c:v>
                </c:pt>
                <c:pt idx="1">
                  <c:v>2018</c:v>
                </c:pt>
                <c:pt idx="2">
                  <c:v>2019</c:v>
                </c:pt>
                <c:pt idx="3">
                  <c:v>2020</c:v>
                </c:pt>
                <c:pt idx="4">
                  <c:v>2021</c:v>
                </c:pt>
              </c:numCache>
            </c:numRef>
          </c:xVal>
          <c:yVal>
            <c:numRef>
              <c:f>'Coverage Projected LB - DHIS-2'!$E$28:$E$32</c:f>
              <c:numCache>
                <c:formatCode>General</c:formatCode>
                <c:ptCount val="5"/>
                <c:pt idx="0">
                  <c:v>22191</c:v>
                </c:pt>
                <c:pt idx="1">
                  <c:v>21089</c:v>
                </c:pt>
                <c:pt idx="2">
                  <c:v>22669</c:v>
                </c:pt>
                <c:pt idx="3">
                  <c:v>22233</c:v>
                </c:pt>
                <c:pt idx="4">
                  <c:v>25747</c:v>
                </c:pt>
              </c:numCache>
            </c:numRef>
          </c:yVal>
          <c:smooth val="0"/>
          <c:extLst>
            <c:ext xmlns:c16="http://schemas.microsoft.com/office/drawing/2014/chart" uri="{C3380CC4-5D6E-409C-BE32-E72D297353CC}">
              <c16:uniqueId val="{00000002-A4FB-4597-9310-1E3DCD07CA65}"/>
            </c:ext>
          </c:extLst>
        </c:ser>
        <c:ser>
          <c:idx val="3"/>
          <c:order val="3"/>
          <c:tx>
            <c:strRef>
              <c:f>'Coverage Projected LB - DHIS-2'!$F$17</c:f>
              <c:strCache>
                <c:ptCount val="1"/>
                <c:pt idx="0">
                  <c:v>BCG</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'Coverage Projected LB - DHIS-2'!$B$28:$B$32</c:f>
              <c:numCache>
                <c:formatCode>General</c:formatCode>
                <c:ptCount val="5"/>
                <c:pt idx="0">
                  <c:v>2017</c:v>
                </c:pt>
                <c:pt idx="1">
                  <c:v>2018</c:v>
                </c:pt>
                <c:pt idx="2">
                  <c:v>2019</c:v>
                </c:pt>
                <c:pt idx="3">
                  <c:v>2020</c:v>
                </c:pt>
                <c:pt idx="4">
                  <c:v>2021</c:v>
                </c:pt>
              </c:numCache>
            </c:numRef>
          </c:xVal>
          <c:yVal>
            <c:numRef>
              <c:f>'Coverage Projected LB - DHIS-2'!$F$28:$F$32</c:f>
              <c:numCache>
                <c:formatCode>General</c:formatCode>
                <c:ptCount val="5"/>
                <c:pt idx="0">
                  <c:v>23687</c:v>
                </c:pt>
                <c:pt idx="1">
                  <c:v>23533</c:v>
                </c:pt>
                <c:pt idx="2">
                  <c:v>25290</c:v>
                </c:pt>
                <c:pt idx="3">
                  <c:v>24104</c:v>
                </c:pt>
                <c:pt idx="4">
                  <c:v>27363</c:v>
                </c:pt>
              </c:numCache>
            </c:numRef>
          </c:yVal>
          <c:smooth val="0"/>
          <c:extLst>
            <c:ext xmlns:c16="http://schemas.microsoft.com/office/drawing/2014/chart" uri="{C3380CC4-5D6E-409C-BE32-E72D297353CC}">
              <c16:uniqueId val="{00000003-A4FB-4597-9310-1E3DCD07CA65}"/>
            </c:ext>
          </c:extLst>
        </c:ser>
        <c:dLbls>
          <c:showLegendKey val="0"/>
          <c:showVal val="0"/>
          <c:showCatName val="0"/>
          <c:showSerName val="0"/>
          <c:showPercent val="0"/>
          <c:showBubbleSize val="0"/>
        </c:dLbls>
        <c:axId val="1736171472"/>
        <c:axId val="1736166064"/>
      </c:scatterChart>
      <c:valAx>
        <c:axId val="1736171472"/>
        <c:scaling>
          <c:orientation val="minMax"/>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736166064"/>
        <c:crosses val="autoZero"/>
        <c:crossBetween val="midCat"/>
        <c:majorUnit val="1"/>
      </c:valAx>
      <c:valAx>
        <c:axId val="17361660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r>
                  <a:rPr lang="en-US"/>
                  <a:t>Number</a:t>
                </a:r>
              </a:p>
            </c:rich>
          </c:tx>
          <c:overlay val="0"/>
          <c:spPr>
            <a:noFill/>
            <a:ln>
              <a:noFill/>
            </a:ln>
            <a:effectLst/>
          </c:spPr>
          <c:txPr>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73617147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800"/>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960" b="0" i="0" u="none" strike="noStrike" kern="1200" spc="0" baseline="0">
                <a:solidFill>
                  <a:schemeClr val="tx1">
                    <a:lumMod val="65000"/>
                    <a:lumOff val="35000"/>
                  </a:schemeClr>
                </a:solidFill>
                <a:latin typeface="+mn-lt"/>
                <a:ea typeface="+mn-ea"/>
                <a:cs typeface="+mn-cs"/>
              </a:defRPr>
            </a:pPr>
            <a:r>
              <a:rPr lang="en-US"/>
              <a:t>Coverage of ANC-1, DPT-1, and BCG, DHIS-2 data, AGADEZ</a:t>
            </a:r>
          </a:p>
        </c:rich>
      </c:tx>
      <c:overlay val="0"/>
      <c:spPr>
        <a:noFill/>
        <a:ln>
          <a:noFill/>
        </a:ln>
        <a:effectLst/>
      </c:spPr>
      <c:txPr>
        <a:bodyPr rot="0" spcFirstLastPara="1" vertOverflow="ellipsis" vert="horz" wrap="square" anchor="ctr" anchorCtr="1"/>
        <a:lstStyle/>
        <a:p>
          <a:pPr>
            <a:defRPr sz="96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'Coverage Projected LB - DHIS-2'!$I$17</c:f>
              <c:strCache>
                <c:ptCount val="1"/>
                <c:pt idx="0">
                  <c:v>Coverage of ANC-1</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'Coverage Projected LB - DHIS-2'!$B$28:$B$32</c:f>
              <c:numCache>
                <c:formatCode>General</c:formatCode>
                <c:ptCount val="5"/>
                <c:pt idx="0">
                  <c:v>2017</c:v>
                </c:pt>
                <c:pt idx="1">
                  <c:v>2018</c:v>
                </c:pt>
                <c:pt idx="2">
                  <c:v>2019</c:v>
                </c:pt>
                <c:pt idx="3">
                  <c:v>2020</c:v>
                </c:pt>
                <c:pt idx="4">
                  <c:v>2021</c:v>
                </c:pt>
              </c:numCache>
            </c:numRef>
          </c:xVal>
          <c:yVal>
            <c:numRef>
              <c:f>'Coverage Projected LB - DHIS-2'!$I$28:$I$32</c:f>
              <c:numCache>
                <c:formatCode>0</c:formatCode>
                <c:ptCount val="5"/>
                <c:pt idx="0">
                  <c:v>100.4824028850821</c:v>
                </c:pt>
                <c:pt idx="1">
                  <c:v>97.386645365662346</c:v>
                </c:pt>
                <c:pt idx="2">
                  <c:v>82.55519719092392</c:v>
                </c:pt>
                <c:pt idx="3">
                  <c:v>85.015274562584452</c:v>
                </c:pt>
                <c:pt idx="4">
                  <c:v>90.436804502751087</c:v>
                </c:pt>
              </c:numCache>
            </c:numRef>
          </c:yVal>
          <c:smooth val="0"/>
          <c:extLst>
            <c:ext xmlns:c16="http://schemas.microsoft.com/office/drawing/2014/chart" uri="{C3380CC4-5D6E-409C-BE32-E72D297353CC}">
              <c16:uniqueId val="{00000000-FB8C-4B16-9ABA-A81F69AEA80E}"/>
            </c:ext>
          </c:extLst>
        </c:ser>
        <c:ser>
          <c:idx val="1"/>
          <c:order val="1"/>
          <c:tx>
            <c:strRef>
              <c:f>'Coverage Projected LB - DHIS-2'!$J$17</c:f>
              <c:strCache>
                <c:ptCount val="1"/>
                <c:pt idx="0">
                  <c:v>Coverage of DPT-1</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'Coverage Projected LB - DHIS-2'!$B$28:$B$32</c:f>
              <c:numCache>
                <c:formatCode>General</c:formatCode>
                <c:ptCount val="5"/>
                <c:pt idx="0">
                  <c:v>2017</c:v>
                </c:pt>
                <c:pt idx="1">
                  <c:v>2018</c:v>
                </c:pt>
                <c:pt idx="2">
                  <c:v>2019</c:v>
                </c:pt>
                <c:pt idx="3">
                  <c:v>2020</c:v>
                </c:pt>
                <c:pt idx="4">
                  <c:v>2021</c:v>
                </c:pt>
              </c:numCache>
            </c:numRef>
          </c:xVal>
          <c:yVal>
            <c:numRef>
              <c:f>'Coverage Projected LB - DHIS-2'!$J$28:$J$32</c:f>
              <c:numCache>
                <c:formatCode>0</c:formatCode>
                <c:ptCount val="5"/>
                <c:pt idx="0">
                  <c:v>108.19262587613063</c:v>
                </c:pt>
                <c:pt idx="1">
                  <c:v>99.698158848397156</c:v>
                </c:pt>
                <c:pt idx="2">
                  <c:v>89.487991098791014</c:v>
                </c:pt>
                <c:pt idx="3">
                  <c:v>85.542126642229661</c:v>
                </c:pt>
                <c:pt idx="4">
                  <c:v>96.524450128119867</c:v>
                </c:pt>
              </c:numCache>
            </c:numRef>
          </c:yVal>
          <c:smooth val="0"/>
          <c:extLst>
            <c:ext xmlns:c16="http://schemas.microsoft.com/office/drawing/2014/chart" uri="{C3380CC4-5D6E-409C-BE32-E72D297353CC}">
              <c16:uniqueId val="{00000001-FB8C-4B16-9ABA-A81F69AEA80E}"/>
            </c:ext>
          </c:extLst>
        </c:ser>
        <c:ser>
          <c:idx val="2"/>
          <c:order val="2"/>
          <c:tx>
            <c:strRef>
              <c:f>'Coverage Projected LB - DHIS-2'!$K$17</c:f>
              <c:strCache>
                <c:ptCount val="1"/>
                <c:pt idx="0">
                  <c:v>Coverage of BCG</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'Coverage Projected LB - DHIS-2'!$B$28:$B$32</c:f>
              <c:numCache>
                <c:formatCode>General</c:formatCode>
                <c:ptCount val="5"/>
                <c:pt idx="0">
                  <c:v>2017</c:v>
                </c:pt>
                <c:pt idx="1">
                  <c:v>2018</c:v>
                </c:pt>
                <c:pt idx="2">
                  <c:v>2019</c:v>
                </c:pt>
                <c:pt idx="3">
                  <c:v>2020</c:v>
                </c:pt>
                <c:pt idx="4">
                  <c:v>2021</c:v>
                </c:pt>
              </c:numCache>
            </c:numRef>
          </c:xVal>
          <c:yVal>
            <c:numRef>
              <c:f>'Coverage Projected LB - DHIS-2'!$K$28:$K$32</c:f>
              <c:numCache>
                <c:formatCode>0</c:formatCode>
                <c:ptCount val="5"/>
                <c:pt idx="0">
                  <c:v>112.71472757554127</c:v>
                </c:pt>
                <c:pt idx="1">
                  <c:v>108.58210676879067</c:v>
                </c:pt>
                <c:pt idx="2">
                  <c:v>97.438601782659248</c:v>
                </c:pt>
                <c:pt idx="3">
                  <c:v>90.515074101123574</c:v>
                </c:pt>
                <c:pt idx="4">
                  <c:v>100.12078161196278</c:v>
                </c:pt>
              </c:numCache>
            </c:numRef>
          </c:yVal>
          <c:smooth val="0"/>
          <c:extLst>
            <c:ext xmlns:c16="http://schemas.microsoft.com/office/drawing/2014/chart" uri="{C3380CC4-5D6E-409C-BE32-E72D297353CC}">
              <c16:uniqueId val="{00000002-FB8C-4B16-9ABA-A81F69AEA80E}"/>
            </c:ext>
          </c:extLst>
        </c:ser>
        <c:dLbls>
          <c:showLegendKey val="0"/>
          <c:showVal val="0"/>
          <c:showCatName val="0"/>
          <c:showSerName val="0"/>
          <c:showPercent val="0"/>
          <c:showBubbleSize val="0"/>
        </c:dLbls>
        <c:axId val="782723360"/>
        <c:axId val="782728352"/>
      </c:scatterChart>
      <c:valAx>
        <c:axId val="7827233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782728352"/>
        <c:crosses val="autoZero"/>
        <c:crossBetween val="midCat"/>
        <c:majorUnit val="1"/>
      </c:valAx>
      <c:valAx>
        <c:axId val="78272835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78272336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800"/>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960" b="0" i="0" u="none" strike="noStrike" kern="1200" spc="0" baseline="0">
                <a:solidFill>
                  <a:schemeClr val="tx1">
                    <a:lumMod val="65000"/>
                    <a:lumOff val="35000"/>
                  </a:schemeClr>
                </a:solidFill>
                <a:latin typeface="+mn-lt"/>
                <a:ea typeface="+mn-ea"/>
                <a:cs typeface="+mn-cs"/>
              </a:defRPr>
            </a:pPr>
            <a:r>
              <a:rPr lang="en-US"/>
              <a:t>Trends in Live births, ANC-1, DPT-1, and BCG, DIFFA</a:t>
            </a:r>
          </a:p>
        </c:rich>
      </c:tx>
      <c:overlay val="0"/>
      <c:spPr>
        <a:noFill/>
        <a:ln>
          <a:noFill/>
        </a:ln>
        <a:effectLst/>
      </c:spPr>
      <c:txPr>
        <a:bodyPr rot="0" spcFirstLastPara="1" vertOverflow="ellipsis" vert="horz" wrap="square" anchor="ctr" anchorCtr="1"/>
        <a:lstStyle/>
        <a:p>
          <a:pPr>
            <a:defRPr sz="96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'Coverage Projected LB - DHIS-2'!$C$17</c:f>
              <c:strCache>
                <c:ptCount val="1"/>
                <c:pt idx="0">
                  <c:v>Lives births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'Coverage Projected LB - DHIS-2'!$B$35:$B$39</c:f>
              <c:numCache>
                <c:formatCode>General</c:formatCode>
                <c:ptCount val="5"/>
                <c:pt idx="0">
                  <c:v>2017</c:v>
                </c:pt>
                <c:pt idx="1">
                  <c:v>2018</c:v>
                </c:pt>
                <c:pt idx="2">
                  <c:v>2019</c:v>
                </c:pt>
                <c:pt idx="3">
                  <c:v>2020</c:v>
                </c:pt>
                <c:pt idx="4">
                  <c:v>2021</c:v>
                </c:pt>
              </c:numCache>
            </c:numRef>
          </c:xVal>
          <c:yVal>
            <c:numRef>
              <c:f>'Coverage Projected LB - DHIS-2'!$C$35:$C$39</c:f>
              <c:numCache>
                <c:formatCode>General</c:formatCode>
                <c:ptCount val="5"/>
                <c:pt idx="0">
                  <c:v>26271</c:v>
                </c:pt>
                <c:pt idx="1">
                  <c:v>27211</c:v>
                </c:pt>
                <c:pt idx="2">
                  <c:v>31628.590823946703</c:v>
                </c:pt>
                <c:pt idx="3">
                  <c:v>32439.670033085138</c:v>
                </c:pt>
                <c:pt idx="4">
                  <c:v>33293.040188864536</c:v>
                </c:pt>
              </c:numCache>
            </c:numRef>
          </c:yVal>
          <c:smooth val="0"/>
          <c:extLst>
            <c:ext xmlns:c16="http://schemas.microsoft.com/office/drawing/2014/chart" uri="{C3380CC4-5D6E-409C-BE32-E72D297353CC}">
              <c16:uniqueId val="{00000000-1CB5-44D3-BA5A-4C6172075E0B}"/>
            </c:ext>
          </c:extLst>
        </c:ser>
        <c:ser>
          <c:idx val="1"/>
          <c:order val="1"/>
          <c:tx>
            <c:strRef>
              <c:f>'Coverage Projected LB - DHIS-2'!$D$17</c:f>
              <c:strCache>
                <c:ptCount val="1"/>
                <c:pt idx="0">
                  <c:v>ANC-1</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'Coverage Projected LB - DHIS-2'!$B$35:$B$39</c:f>
              <c:numCache>
                <c:formatCode>General</c:formatCode>
                <c:ptCount val="5"/>
                <c:pt idx="0">
                  <c:v>2017</c:v>
                </c:pt>
                <c:pt idx="1">
                  <c:v>2018</c:v>
                </c:pt>
                <c:pt idx="2">
                  <c:v>2019</c:v>
                </c:pt>
                <c:pt idx="3">
                  <c:v>2020</c:v>
                </c:pt>
                <c:pt idx="4">
                  <c:v>2021</c:v>
                </c:pt>
              </c:numCache>
            </c:numRef>
          </c:xVal>
          <c:yVal>
            <c:numRef>
              <c:f>'Coverage Projected LB - DHIS-2'!$D$35:$D$39</c:f>
              <c:numCache>
                <c:formatCode>General</c:formatCode>
                <c:ptCount val="5"/>
                <c:pt idx="0">
                  <c:v>38988</c:v>
                </c:pt>
                <c:pt idx="1">
                  <c:v>33062</c:v>
                </c:pt>
                <c:pt idx="2">
                  <c:v>42031</c:v>
                </c:pt>
                <c:pt idx="3">
                  <c:v>42044</c:v>
                </c:pt>
                <c:pt idx="4">
                  <c:v>41379</c:v>
                </c:pt>
              </c:numCache>
            </c:numRef>
          </c:yVal>
          <c:smooth val="0"/>
          <c:extLst>
            <c:ext xmlns:c16="http://schemas.microsoft.com/office/drawing/2014/chart" uri="{C3380CC4-5D6E-409C-BE32-E72D297353CC}">
              <c16:uniqueId val="{00000001-1CB5-44D3-BA5A-4C6172075E0B}"/>
            </c:ext>
          </c:extLst>
        </c:ser>
        <c:ser>
          <c:idx val="2"/>
          <c:order val="2"/>
          <c:tx>
            <c:strRef>
              <c:f>'Coverage Projected LB - DHIS-2'!$E$17</c:f>
              <c:strCache>
                <c:ptCount val="1"/>
                <c:pt idx="0">
                  <c:v>DPT-1</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'Coverage Projected LB - DHIS-2'!$B$35:$B$39</c:f>
              <c:numCache>
                <c:formatCode>General</c:formatCode>
                <c:ptCount val="5"/>
                <c:pt idx="0">
                  <c:v>2017</c:v>
                </c:pt>
                <c:pt idx="1">
                  <c:v>2018</c:v>
                </c:pt>
                <c:pt idx="2">
                  <c:v>2019</c:v>
                </c:pt>
                <c:pt idx="3">
                  <c:v>2020</c:v>
                </c:pt>
                <c:pt idx="4">
                  <c:v>2021</c:v>
                </c:pt>
              </c:numCache>
            </c:numRef>
          </c:xVal>
          <c:yVal>
            <c:numRef>
              <c:f>'Coverage Projected LB - DHIS-2'!$E$35:$E$39</c:f>
              <c:numCache>
                <c:formatCode>General</c:formatCode>
                <c:ptCount val="5"/>
                <c:pt idx="0">
                  <c:v>42480</c:v>
                </c:pt>
                <c:pt idx="1">
                  <c:v>31576</c:v>
                </c:pt>
                <c:pt idx="2">
                  <c:v>33940</c:v>
                </c:pt>
                <c:pt idx="3">
                  <c:v>36501</c:v>
                </c:pt>
                <c:pt idx="4">
                  <c:v>37257</c:v>
                </c:pt>
              </c:numCache>
            </c:numRef>
          </c:yVal>
          <c:smooth val="0"/>
          <c:extLst>
            <c:ext xmlns:c16="http://schemas.microsoft.com/office/drawing/2014/chart" uri="{C3380CC4-5D6E-409C-BE32-E72D297353CC}">
              <c16:uniqueId val="{00000002-1CB5-44D3-BA5A-4C6172075E0B}"/>
            </c:ext>
          </c:extLst>
        </c:ser>
        <c:ser>
          <c:idx val="3"/>
          <c:order val="3"/>
          <c:tx>
            <c:strRef>
              <c:f>'Coverage Projected LB - DHIS-2'!$F$17</c:f>
              <c:strCache>
                <c:ptCount val="1"/>
                <c:pt idx="0">
                  <c:v>BCG</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'Coverage Projected LB - DHIS-2'!$B$35:$B$39</c:f>
              <c:numCache>
                <c:formatCode>General</c:formatCode>
                <c:ptCount val="5"/>
                <c:pt idx="0">
                  <c:v>2017</c:v>
                </c:pt>
                <c:pt idx="1">
                  <c:v>2018</c:v>
                </c:pt>
                <c:pt idx="2">
                  <c:v>2019</c:v>
                </c:pt>
                <c:pt idx="3">
                  <c:v>2020</c:v>
                </c:pt>
                <c:pt idx="4">
                  <c:v>2021</c:v>
                </c:pt>
              </c:numCache>
            </c:numRef>
          </c:xVal>
          <c:yVal>
            <c:numRef>
              <c:f>'Coverage Projected LB - DHIS-2'!$F$35:$F$39</c:f>
              <c:numCache>
                <c:formatCode>General</c:formatCode>
                <c:ptCount val="5"/>
                <c:pt idx="0">
                  <c:v>47119</c:v>
                </c:pt>
                <c:pt idx="1">
                  <c:v>35490</c:v>
                </c:pt>
                <c:pt idx="2">
                  <c:v>29732</c:v>
                </c:pt>
                <c:pt idx="3">
                  <c:v>34491</c:v>
                </c:pt>
                <c:pt idx="4">
                  <c:v>40621</c:v>
                </c:pt>
              </c:numCache>
            </c:numRef>
          </c:yVal>
          <c:smooth val="0"/>
          <c:extLst>
            <c:ext xmlns:c16="http://schemas.microsoft.com/office/drawing/2014/chart" uri="{C3380CC4-5D6E-409C-BE32-E72D297353CC}">
              <c16:uniqueId val="{00000003-1CB5-44D3-BA5A-4C6172075E0B}"/>
            </c:ext>
          </c:extLst>
        </c:ser>
        <c:dLbls>
          <c:showLegendKey val="0"/>
          <c:showVal val="0"/>
          <c:showCatName val="0"/>
          <c:showSerName val="0"/>
          <c:showPercent val="0"/>
          <c:showBubbleSize val="0"/>
        </c:dLbls>
        <c:axId val="1736171472"/>
        <c:axId val="1736166064"/>
      </c:scatterChart>
      <c:valAx>
        <c:axId val="1736171472"/>
        <c:scaling>
          <c:orientation val="minMax"/>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736166064"/>
        <c:crosses val="autoZero"/>
        <c:crossBetween val="midCat"/>
        <c:majorUnit val="1"/>
      </c:valAx>
      <c:valAx>
        <c:axId val="17361660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r>
                  <a:rPr lang="en-US"/>
                  <a:t>Number</a:t>
                </a:r>
              </a:p>
            </c:rich>
          </c:tx>
          <c:overlay val="0"/>
          <c:spPr>
            <a:noFill/>
            <a:ln>
              <a:noFill/>
            </a:ln>
            <a:effectLst/>
          </c:spPr>
          <c:txPr>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73617147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800"/>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960" b="0" i="0" u="none" strike="noStrike" kern="1200" spc="0" baseline="0">
                <a:solidFill>
                  <a:schemeClr val="tx1">
                    <a:lumMod val="65000"/>
                    <a:lumOff val="35000"/>
                  </a:schemeClr>
                </a:solidFill>
                <a:latin typeface="+mn-lt"/>
                <a:ea typeface="+mn-ea"/>
                <a:cs typeface="+mn-cs"/>
              </a:defRPr>
            </a:pPr>
            <a:r>
              <a:rPr lang="en-US"/>
              <a:t>Coverage of ANC-1, DPT-1, and BCG, DHIS-2 data, DIFFA</a:t>
            </a:r>
          </a:p>
        </c:rich>
      </c:tx>
      <c:overlay val="0"/>
      <c:spPr>
        <a:noFill/>
        <a:ln>
          <a:noFill/>
        </a:ln>
        <a:effectLst/>
      </c:spPr>
      <c:txPr>
        <a:bodyPr rot="0" spcFirstLastPara="1" vertOverflow="ellipsis" vert="horz" wrap="square" anchor="ctr" anchorCtr="1"/>
        <a:lstStyle/>
        <a:p>
          <a:pPr>
            <a:defRPr sz="96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'Coverage Projected LB - DHIS-2'!$I$17</c:f>
              <c:strCache>
                <c:ptCount val="1"/>
                <c:pt idx="0">
                  <c:v>Coverage of ANC-1</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'Coverage Projected LB - DHIS-2'!$B$35:$B$39</c:f>
              <c:numCache>
                <c:formatCode>General</c:formatCode>
                <c:ptCount val="5"/>
                <c:pt idx="0">
                  <c:v>2017</c:v>
                </c:pt>
                <c:pt idx="1">
                  <c:v>2018</c:v>
                </c:pt>
                <c:pt idx="2">
                  <c:v>2019</c:v>
                </c:pt>
                <c:pt idx="3">
                  <c:v>2020</c:v>
                </c:pt>
                <c:pt idx="4">
                  <c:v>2021</c:v>
                </c:pt>
              </c:numCache>
            </c:numRef>
          </c:xVal>
          <c:yVal>
            <c:numRef>
              <c:f>'Coverage Projected LB - DHIS-2'!$I$35:$I$39</c:f>
              <c:numCache>
                <c:formatCode>0</c:formatCode>
                <c:ptCount val="5"/>
                <c:pt idx="0">
                  <c:v>142.88145220143883</c:v>
                </c:pt>
                <c:pt idx="1">
                  <c:v>116.97851984917862</c:v>
                </c:pt>
                <c:pt idx="2">
                  <c:v>127.9414836510586</c:v>
                </c:pt>
                <c:pt idx="3">
                  <c:v>124.78118395358514</c:v>
                </c:pt>
                <c:pt idx="4">
                  <c:v>119.65973550245094</c:v>
                </c:pt>
              </c:numCache>
            </c:numRef>
          </c:yVal>
          <c:smooth val="0"/>
          <c:extLst>
            <c:ext xmlns:c16="http://schemas.microsoft.com/office/drawing/2014/chart" uri="{C3380CC4-5D6E-409C-BE32-E72D297353CC}">
              <c16:uniqueId val="{00000000-ACB8-4AA9-B0C7-16950CC0A0F3}"/>
            </c:ext>
          </c:extLst>
        </c:ser>
        <c:ser>
          <c:idx val="1"/>
          <c:order val="1"/>
          <c:tx>
            <c:strRef>
              <c:f>'Coverage Projected LB - DHIS-2'!$J$17</c:f>
              <c:strCache>
                <c:ptCount val="1"/>
                <c:pt idx="0">
                  <c:v>Coverage of DPT-1</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'Coverage Projected LB - DHIS-2'!$B$35:$B$39</c:f>
              <c:numCache>
                <c:formatCode>General</c:formatCode>
                <c:ptCount val="5"/>
                <c:pt idx="0">
                  <c:v>2017</c:v>
                </c:pt>
                <c:pt idx="1">
                  <c:v>2018</c:v>
                </c:pt>
                <c:pt idx="2">
                  <c:v>2019</c:v>
                </c:pt>
                <c:pt idx="3">
                  <c:v>2020</c:v>
                </c:pt>
                <c:pt idx="4">
                  <c:v>2021</c:v>
                </c:pt>
              </c:numCache>
            </c:numRef>
          </c:xVal>
          <c:yVal>
            <c:numRef>
              <c:f>'Coverage Projected LB - DHIS-2'!$J$35:$J$39</c:f>
              <c:numCache>
                <c:formatCode>0</c:formatCode>
                <c:ptCount val="5"/>
                <c:pt idx="0">
                  <c:v>165.67542219152079</c:v>
                </c:pt>
                <c:pt idx="1">
                  <c:v>118.89478158242417</c:v>
                </c:pt>
                <c:pt idx="2">
                  <c:v>109.94669461405728</c:v>
                </c:pt>
                <c:pt idx="3">
                  <c:v>115.28651658795478</c:v>
                </c:pt>
                <c:pt idx="4">
                  <c:v>114.65806523272279</c:v>
                </c:pt>
              </c:numCache>
            </c:numRef>
          </c:yVal>
          <c:smooth val="0"/>
          <c:extLst>
            <c:ext xmlns:c16="http://schemas.microsoft.com/office/drawing/2014/chart" uri="{C3380CC4-5D6E-409C-BE32-E72D297353CC}">
              <c16:uniqueId val="{00000001-ACB8-4AA9-B0C7-16950CC0A0F3}"/>
            </c:ext>
          </c:extLst>
        </c:ser>
        <c:ser>
          <c:idx val="2"/>
          <c:order val="2"/>
          <c:tx>
            <c:strRef>
              <c:f>'Coverage Projected LB - DHIS-2'!$K$17</c:f>
              <c:strCache>
                <c:ptCount val="1"/>
                <c:pt idx="0">
                  <c:v>Coverage of BCG</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'Coverage Projected LB - DHIS-2'!$B$35:$B$39</c:f>
              <c:numCache>
                <c:formatCode>General</c:formatCode>
                <c:ptCount val="5"/>
                <c:pt idx="0">
                  <c:v>2017</c:v>
                </c:pt>
                <c:pt idx="1">
                  <c:v>2018</c:v>
                </c:pt>
                <c:pt idx="2">
                  <c:v>2019</c:v>
                </c:pt>
                <c:pt idx="3">
                  <c:v>2020</c:v>
                </c:pt>
                <c:pt idx="4">
                  <c:v>2021</c:v>
                </c:pt>
              </c:numCache>
            </c:numRef>
          </c:xVal>
          <c:yVal>
            <c:numRef>
              <c:f>'Coverage Projected LB - DHIS-2'!$K$35:$K$39</c:f>
              <c:numCache>
                <c:formatCode>0</c:formatCode>
                <c:ptCount val="5"/>
                <c:pt idx="0">
                  <c:v>179.35746640782611</c:v>
                </c:pt>
                <c:pt idx="1">
                  <c:v>130.42519569291829</c:v>
                </c:pt>
                <c:pt idx="2">
                  <c:v>94.00355572430135</c:v>
                </c:pt>
                <c:pt idx="3">
                  <c:v>106.32352291136968</c:v>
                </c:pt>
                <c:pt idx="4">
                  <c:v>122.01048558366993</c:v>
                </c:pt>
              </c:numCache>
            </c:numRef>
          </c:yVal>
          <c:smooth val="0"/>
          <c:extLst>
            <c:ext xmlns:c16="http://schemas.microsoft.com/office/drawing/2014/chart" uri="{C3380CC4-5D6E-409C-BE32-E72D297353CC}">
              <c16:uniqueId val="{00000002-ACB8-4AA9-B0C7-16950CC0A0F3}"/>
            </c:ext>
          </c:extLst>
        </c:ser>
        <c:dLbls>
          <c:showLegendKey val="0"/>
          <c:showVal val="0"/>
          <c:showCatName val="0"/>
          <c:showSerName val="0"/>
          <c:showPercent val="0"/>
          <c:showBubbleSize val="0"/>
        </c:dLbls>
        <c:axId val="782723360"/>
        <c:axId val="782728352"/>
      </c:scatterChart>
      <c:valAx>
        <c:axId val="7827233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782728352"/>
        <c:crosses val="autoZero"/>
        <c:crossBetween val="midCat"/>
        <c:majorUnit val="1"/>
      </c:valAx>
      <c:valAx>
        <c:axId val="78272835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78272336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800"/>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960" b="0" i="0" u="none" strike="noStrike" kern="1200" spc="0" baseline="0">
                <a:solidFill>
                  <a:schemeClr val="tx1">
                    <a:lumMod val="65000"/>
                    <a:lumOff val="35000"/>
                  </a:schemeClr>
                </a:solidFill>
                <a:latin typeface="+mn-lt"/>
                <a:ea typeface="+mn-ea"/>
                <a:cs typeface="+mn-cs"/>
              </a:defRPr>
            </a:pPr>
            <a:r>
              <a:rPr lang="en-US"/>
              <a:t>Trends in Live births, ANC-1, DPT-1, and BCG, DOSSO</a:t>
            </a:r>
          </a:p>
        </c:rich>
      </c:tx>
      <c:overlay val="0"/>
      <c:spPr>
        <a:noFill/>
        <a:ln>
          <a:noFill/>
        </a:ln>
        <a:effectLst/>
      </c:spPr>
      <c:txPr>
        <a:bodyPr rot="0" spcFirstLastPara="1" vertOverflow="ellipsis" vert="horz" wrap="square" anchor="ctr" anchorCtr="1"/>
        <a:lstStyle/>
        <a:p>
          <a:pPr>
            <a:defRPr sz="96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'Coverage Projected LB - DHIS-2'!$C$17</c:f>
              <c:strCache>
                <c:ptCount val="1"/>
                <c:pt idx="0">
                  <c:v>Lives births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'Coverage Projected LB - DHIS-2'!$B$42:$B$46</c:f>
              <c:numCache>
                <c:formatCode>General</c:formatCode>
                <c:ptCount val="5"/>
                <c:pt idx="0">
                  <c:v>2017</c:v>
                </c:pt>
                <c:pt idx="1">
                  <c:v>2018</c:v>
                </c:pt>
                <c:pt idx="2">
                  <c:v>2019</c:v>
                </c:pt>
                <c:pt idx="3">
                  <c:v>2020</c:v>
                </c:pt>
                <c:pt idx="4">
                  <c:v>2021</c:v>
                </c:pt>
              </c:numCache>
            </c:numRef>
          </c:xVal>
          <c:yVal>
            <c:numRef>
              <c:f>'Coverage Projected LB - DHIS-2'!$C$42:$C$46</c:f>
              <c:numCache>
                <c:formatCode>0</c:formatCode>
                <c:ptCount val="5"/>
                <c:pt idx="0">
                  <c:v>113643</c:v>
                </c:pt>
                <c:pt idx="1">
                  <c:v>117502</c:v>
                </c:pt>
                <c:pt idx="2">
                  <c:v>113098.4759338203</c:v>
                </c:pt>
                <c:pt idx="3">
                  <c:v>116273.37508352671</c:v>
                </c:pt>
                <c:pt idx="4">
                  <c:v>119790.58668341547</c:v>
                </c:pt>
              </c:numCache>
            </c:numRef>
          </c:yVal>
          <c:smooth val="0"/>
          <c:extLst>
            <c:ext xmlns:c16="http://schemas.microsoft.com/office/drawing/2014/chart" uri="{C3380CC4-5D6E-409C-BE32-E72D297353CC}">
              <c16:uniqueId val="{00000000-8DCA-4210-B2EC-864D444FBD76}"/>
            </c:ext>
          </c:extLst>
        </c:ser>
        <c:ser>
          <c:idx val="1"/>
          <c:order val="1"/>
          <c:tx>
            <c:strRef>
              <c:f>'Coverage Projected LB - DHIS-2'!$D$17</c:f>
              <c:strCache>
                <c:ptCount val="1"/>
                <c:pt idx="0">
                  <c:v>ANC-1</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'Coverage Projected LB - DHIS-2'!$B$42:$B$46</c:f>
              <c:numCache>
                <c:formatCode>General</c:formatCode>
                <c:ptCount val="5"/>
                <c:pt idx="0">
                  <c:v>2017</c:v>
                </c:pt>
                <c:pt idx="1">
                  <c:v>2018</c:v>
                </c:pt>
                <c:pt idx="2">
                  <c:v>2019</c:v>
                </c:pt>
                <c:pt idx="3">
                  <c:v>2020</c:v>
                </c:pt>
                <c:pt idx="4">
                  <c:v>2021</c:v>
                </c:pt>
              </c:numCache>
            </c:numRef>
          </c:xVal>
          <c:yVal>
            <c:numRef>
              <c:f>'Coverage Projected LB - DHIS-2'!$D$42:$D$46</c:f>
              <c:numCache>
                <c:formatCode>General</c:formatCode>
                <c:ptCount val="5"/>
                <c:pt idx="0">
                  <c:v>107649</c:v>
                </c:pt>
                <c:pt idx="1">
                  <c:v>98961</c:v>
                </c:pt>
                <c:pt idx="2">
                  <c:v>102758</c:v>
                </c:pt>
                <c:pt idx="3">
                  <c:v>111209</c:v>
                </c:pt>
                <c:pt idx="4">
                  <c:v>113437</c:v>
                </c:pt>
              </c:numCache>
            </c:numRef>
          </c:yVal>
          <c:smooth val="0"/>
          <c:extLst>
            <c:ext xmlns:c16="http://schemas.microsoft.com/office/drawing/2014/chart" uri="{C3380CC4-5D6E-409C-BE32-E72D297353CC}">
              <c16:uniqueId val="{00000001-8DCA-4210-B2EC-864D444FBD76}"/>
            </c:ext>
          </c:extLst>
        </c:ser>
        <c:ser>
          <c:idx val="2"/>
          <c:order val="2"/>
          <c:tx>
            <c:strRef>
              <c:f>'Coverage Projected LB - DHIS-2'!$E$17</c:f>
              <c:strCache>
                <c:ptCount val="1"/>
                <c:pt idx="0">
                  <c:v>DPT-1</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'Coverage Projected LB - DHIS-2'!$B$42:$B$46</c:f>
              <c:numCache>
                <c:formatCode>General</c:formatCode>
                <c:ptCount val="5"/>
                <c:pt idx="0">
                  <c:v>2017</c:v>
                </c:pt>
                <c:pt idx="1">
                  <c:v>2018</c:v>
                </c:pt>
                <c:pt idx="2">
                  <c:v>2019</c:v>
                </c:pt>
                <c:pt idx="3">
                  <c:v>2020</c:v>
                </c:pt>
                <c:pt idx="4">
                  <c:v>2021</c:v>
                </c:pt>
              </c:numCache>
            </c:numRef>
          </c:xVal>
          <c:yVal>
            <c:numRef>
              <c:f>'Coverage Projected LB - DHIS-2'!$E$42:$E$46</c:f>
              <c:numCache>
                <c:formatCode>General</c:formatCode>
                <c:ptCount val="5"/>
                <c:pt idx="0">
                  <c:v>121721</c:v>
                </c:pt>
                <c:pt idx="1">
                  <c:v>108751</c:v>
                </c:pt>
                <c:pt idx="2">
                  <c:v>113715</c:v>
                </c:pt>
                <c:pt idx="3">
                  <c:v>117474</c:v>
                </c:pt>
                <c:pt idx="4">
                  <c:v>119938</c:v>
                </c:pt>
              </c:numCache>
            </c:numRef>
          </c:yVal>
          <c:smooth val="0"/>
          <c:extLst>
            <c:ext xmlns:c16="http://schemas.microsoft.com/office/drawing/2014/chart" uri="{C3380CC4-5D6E-409C-BE32-E72D297353CC}">
              <c16:uniqueId val="{00000002-8DCA-4210-B2EC-864D444FBD76}"/>
            </c:ext>
          </c:extLst>
        </c:ser>
        <c:ser>
          <c:idx val="3"/>
          <c:order val="3"/>
          <c:tx>
            <c:strRef>
              <c:f>'Coverage Projected LB - DHIS-2'!$F$17</c:f>
              <c:strCache>
                <c:ptCount val="1"/>
                <c:pt idx="0">
                  <c:v>BCG</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'Coverage Projected LB - DHIS-2'!$B$42:$B$46</c:f>
              <c:numCache>
                <c:formatCode>General</c:formatCode>
                <c:ptCount val="5"/>
                <c:pt idx="0">
                  <c:v>2017</c:v>
                </c:pt>
                <c:pt idx="1">
                  <c:v>2018</c:v>
                </c:pt>
                <c:pt idx="2">
                  <c:v>2019</c:v>
                </c:pt>
                <c:pt idx="3">
                  <c:v>2020</c:v>
                </c:pt>
                <c:pt idx="4">
                  <c:v>2021</c:v>
                </c:pt>
              </c:numCache>
            </c:numRef>
          </c:xVal>
          <c:yVal>
            <c:numRef>
              <c:f>'Coverage Projected LB - DHIS-2'!$F$42:$F$46</c:f>
              <c:numCache>
                <c:formatCode>General</c:formatCode>
                <c:ptCount val="5"/>
                <c:pt idx="0">
                  <c:v>134486</c:v>
                </c:pt>
                <c:pt idx="1">
                  <c:v>117910</c:v>
                </c:pt>
                <c:pt idx="2">
                  <c:v>120571</c:v>
                </c:pt>
                <c:pt idx="3">
                  <c:v>128197</c:v>
                </c:pt>
                <c:pt idx="4">
                  <c:v>125036</c:v>
                </c:pt>
              </c:numCache>
            </c:numRef>
          </c:yVal>
          <c:smooth val="0"/>
          <c:extLst>
            <c:ext xmlns:c16="http://schemas.microsoft.com/office/drawing/2014/chart" uri="{C3380CC4-5D6E-409C-BE32-E72D297353CC}">
              <c16:uniqueId val="{00000003-8DCA-4210-B2EC-864D444FBD76}"/>
            </c:ext>
          </c:extLst>
        </c:ser>
        <c:dLbls>
          <c:showLegendKey val="0"/>
          <c:showVal val="0"/>
          <c:showCatName val="0"/>
          <c:showSerName val="0"/>
          <c:showPercent val="0"/>
          <c:showBubbleSize val="0"/>
        </c:dLbls>
        <c:axId val="1736171472"/>
        <c:axId val="1736166064"/>
      </c:scatterChart>
      <c:valAx>
        <c:axId val="1736171472"/>
        <c:scaling>
          <c:orientation val="minMax"/>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736166064"/>
        <c:crosses val="autoZero"/>
        <c:crossBetween val="midCat"/>
        <c:majorUnit val="1"/>
      </c:valAx>
      <c:valAx>
        <c:axId val="17361660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r>
                  <a:rPr lang="en-US"/>
                  <a:t>Number</a:t>
                </a:r>
              </a:p>
            </c:rich>
          </c:tx>
          <c:overlay val="0"/>
          <c:spPr>
            <a:noFill/>
            <a:ln>
              <a:noFill/>
            </a:ln>
            <a:effectLst/>
          </c:spPr>
          <c:txPr>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73617147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800"/>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960" b="0" i="0" u="none" strike="noStrike" kern="1200" spc="0" baseline="0">
                <a:solidFill>
                  <a:schemeClr val="tx1">
                    <a:lumMod val="65000"/>
                    <a:lumOff val="35000"/>
                  </a:schemeClr>
                </a:solidFill>
                <a:latin typeface="+mn-lt"/>
                <a:ea typeface="+mn-ea"/>
                <a:cs typeface="+mn-cs"/>
              </a:defRPr>
            </a:pPr>
            <a:r>
              <a:rPr lang="en-US"/>
              <a:t>Coverage of ANC-1, DPT-1, and BCG, DHIS-2 data, DOSSO</a:t>
            </a:r>
          </a:p>
        </c:rich>
      </c:tx>
      <c:overlay val="0"/>
      <c:spPr>
        <a:noFill/>
        <a:ln>
          <a:noFill/>
        </a:ln>
        <a:effectLst/>
      </c:spPr>
      <c:txPr>
        <a:bodyPr rot="0" spcFirstLastPara="1" vertOverflow="ellipsis" vert="horz" wrap="square" anchor="ctr" anchorCtr="1"/>
        <a:lstStyle/>
        <a:p>
          <a:pPr>
            <a:defRPr sz="96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'Coverage Projected LB - DHIS-2'!$I$17</c:f>
              <c:strCache>
                <c:ptCount val="1"/>
                <c:pt idx="0">
                  <c:v>Coverage of ANC-1</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'Coverage Projected LB - DHIS-2'!$B$42:$B$46</c:f>
              <c:numCache>
                <c:formatCode>General</c:formatCode>
                <c:ptCount val="5"/>
                <c:pt idx="0">
                  <c:v>2017</c:v>
                </c:pt>
                <c:pt idx="1">
                  <c:v>2018</c:v>
                </c:pt>
                <c:pt idx="2">
                  <c:v>2019</c:v>
                </c:pt>
                <c:pt idx="3">
                  <c:v>2020</c:v>
                </c:pt>
                <c:pt idx="4">
                  <c:v>2021</c:v>
                </c:pt>
              </c:numCache>
            </c:numRef>
          </c:xVal>
          <c:yVal>
            <c:numRef>
              <c:f>'Coverage Projected LB - DHIS-2'!$I$42:$I$46</c:f>
              <c:numCache>
                <c:formatCode>0</c:formatCode>
                <c:ptCount val="5"/>
                <c:pt idx="0">
                  <c:v>93.765049723449749</c:v>
                </c:pt>
                <c:pt idx="1">
                  <c:v>83.366677748957471</c:v>
                </c:pt>
                <c:pt idx="2">
                  <c:v>89.935793062993397</c:v>
                </c:pt>
                <c:pt idx="3">
                  <c:v>94.674568614647555</c:v>
                </c:pt>
                <c:pt idx="4">
                  <c:v>93.73584934566955</c:v>
                </c:pt>
              </c:numCache>
            </c:numRef>
          </c:yVal>
          <c:smooth val="0"/>
          <c:extLst>
            <c:ext xmlns:c16="http://schemas.microsoft.com/office/drawing/2014/chart" uri="{C3380CC4-5D6E-409C-BE32-E72D297353CC}">
              <c16:uniqueId val="{00000000-3513-46B4-BC5C-0F289A264281}"/>
            </c:ext>
          </c:extLst>
        </c:ser>
        <c:ser>
          <c:idx val="1"/>
          <c:order val="1"/>
          <c:tx>
            <c:strRef>
              <c:f>'Coverage Projected LB - DHIS-2'!$J$17</c:f>
              <c:strCache>
                <c:ptCount val="1"/>
                <c:pt idx="0">
                  <c:v>Coverage of DPT-1</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'Coverage Projected LB - DHIS-2'!$B$42:$B$46</c:f>
              <c:numCache>
                <c:formatCode>General</c:formatCode>
                <c:ptCount val="5"/>
                <c:pt idx="0">
                  <c:v>2017</c:v>
                </c:pt>
                <c:pt idx="1">
                  <c:v>2018</c:v>
                </c:pt>
                <c:pt idx="2">
                  <c:v>2019</c:v>
                </c:pt>
                <c:pt idx="3">
                  <c:v>2020</c:v>
                </c:pt>
                <c:pt idx="4">
                  <c:v>2021</c:v>
                </c:pt>
              </c:numCache>
            </c:numRef>
          </c:xVal>
          <c:yVal>
            <c:numRef>
              <c:f>'Coverage Projected LB - DHIS-2'!$J$42:$J$46</c:f>
              <c:numCache>
                <c:formatCode>0</c:formatCode>
                <c:ptCount val="5"/>
                <c:pt idx="0">
                  <c:v>109.74203368818343</c:v>
                </c:pt>
                <c:pt idx="1">
                  <c:v>94.828347532835849</c:v>
                </c:pt>
                <c:pt idx="2">
                  <c:v>103.01754248216393</c:v>
                </c:pt>
                <c:pt idx="3">
                  <c:v>103.51699590002306</c:v>
                </c:pt>
                <c:pt idx="4">
                  <c:v>102.58510162132836</c:v>
                </c:pt>
              </c:numCache>
            </c:numRef>
          </c:yVal>
          <c:smooth val="0"/>
          <c:extLst>
            <c:ext xmlns:c16="http://schemas.microsoft.com/office/drawing/2014/chart" uri="{C3380CC4-5D6E-409C-BE32-E72D297353CC}">
              <c16:uniqueId val="{00000001-3513-46B4-BC5C-0F289A264281}"/>
            </c:ext>
          </c:extLst>
        </c:ser>
        <c:ser>
          <c:idx val="2"/>
          <c:order val="2"/>
          <c:tx>
            <c:strRef>
              <c:f>'Coverage Projected LB - DHIS-2'!$K$17</c:f>
              <c:strCache>
                <c:ptCount val="1"/>
                <c:pt idx="0">
                  <c:v>Coverage of BCG</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'Coverage Projected LB - DHIS-2'!$B$42:$B$46</c:f>
              <c:numCache>
                <c:formatCode>General</c:formatCode>
                <c:ptCount val="5"/>
                <c:pt idx="0">
                  <c:v>2017</c:v>
                </c:pt>
                <c:pt idx="1">
                  <c:v>2018</c:v>
                </c:pt>
                <c:pt idx="2">
                  <c:v>2019</c:v>
                </c:pt>
                <c:pt idx="3">
                  <c:v>2020</c:v>
                </c:pt>
                <c:pt idx="4">
                  <c:v>2021</c:v>
                </c:pt>
              </c:numCache>
            </c:numRef>
          </c:xVal>
          <c:yVal>
            <c:numRef>
              <c:f>'Coverage Projected LB - DHIS-2'!$K$42:$K$46</c:f>
              <c:numCache>
                <c:formatCode>0</c:formatCode>
                <c:ptCount val="5"/>
                <c:pt idx="0">
                  <c:v>118.34076889909629</c:v>
                </c:pt>
                <c:pt idx="1">
                  <c:v>100.34722813228711</c:v>
                </c:pt>
                <c:pt idx="2">
                  <c:v>106.607095280888</c:v>
                </c:pt>
                <c:pt idx="3">
                  <c:v>110.25481965059308</c:v>
                </c:pt>
                <c:pt idx="4">
                  <c:v>104.37881928940476</c:v>
                </c:pt>
              </c:numCache>
            </c:numRef>
          </c:yVal>
          <c:smooth val="0"/>
          <c:extLst>
            <c:ext xmlns:c16="http://schemas.microsoft.com/office/drawing/2014/chart" uri="{C3380CC4-5D6E-409C-BE32-E72D297353CC}">
              <c16:uniqueId val="{00000002-3513-46B4-BC5C-0F289A264281}"/>
            </c:ext>
          </c:extLst>
        </c:ser>
        <c:dLbls>
          <c:showLegendKey val="0"/>
          <c:showVal val="0"/>
          <c:showCatName val="0"/>
          <c:showSerName val="0"/>
          <c:showPercent val="0"/>
          <c:showBubbleSize val="0"/>
        </c:dLbls>
        <c:axId val="782723360"/>
        <c:axId val="782728352"/>
      </c:scatterChart>
      <c:valAx>
        <c:axId val="7827233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782728352"/>
        <c:crosses val="autoZero"/>
        <c:crossBetween val="midCat"/>
        <c:majorUnit val="1"/>
      </c:valAx>
      <c:valAx>
        <c:axId val="78272835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78272336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800"/>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960" b="0" i="0" u="none" strike="noStrike" kern="1200" spc="0" baseline="0">
                <a:solidFill>
                  <a:schemeClr val="tx1">
                    <a:lumMod val="65000"/>
                    <a:lumOff val="35000"/>
                  </a:schemeClr>
                </a:solidFill>
                <a:latin typeface="+mn-lt"/>
                <a:ea typeface="+mn-ea"/>
                <a:cs typeface="+mn-cs"/>
              </a:defRPr>
            </a:pPr>
            <a:r>
              <a:rPr lang="en-US"/>
              <a:t>Trends in Live births, ANC-1, DPT-1, and BCG, MARADI</a:t>
            </a:r>
          </a:p>
        </c:rich>
      </c:tx>
      <c:overlay val="0"/>
      <c:spPr>
        <a:noFill/>
        <a:ln>
          <a:noFill/>
        </a:ln>
        <a:effectLst/>
      </c:spPr>
      <c:txPr>
        <a:bodyPr rot="0" spcFirstLastPara="1" vertOverflow="ellipsis" vert="horz" wrap="square" anchor="ctr" anchorCtr="1"/>
        <a:lstStyle/>
        <a:p>
          <a:pPr>
            <a:defRPr sz="96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'Coverage Projected LB - DHIS-2'!$C$17</c:f>
              <c:strCache>
                <c:ptCount val="1"/>
                <c:pt idx="0">
                  <c:v>Lives births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'Coverage Projected LB - DHIS-2'!$B$49:$B$53</c:f>
              <c:numCache>
                <c:formatCode>General</c:formatCode>
                <c:ptCount val="5"/>
                <c:pt idx="0">
                  <c:v>2017</c:v>
                </c:pt>
                <c:pt idx="1">
                  <c:v>2018</c:v>
                </c:pt>
                <c:pt idx="2">
                  <c:v>2019</c:v>
                </c:pt>
                <c:pt idx="3">
                  <c:v>2020</c:v>
                </c:pt>
                <c:pt idx="4">
                  <c:v>2021</c:v>
                </c:pt>
              </c:numCache>
            </c:numRef>
          </c:xVal>
          <c:yVal>
            <c:numRef>
              <c:f>'Coverage Projected LB - DHIS-2'!$C$49:$C$53</c:f>
              <c:numCache>
                <c:formatCode>0</c:formatCode>
                <c:ptCount val="5"/>
                <c:pt idx="0">
                  <c:v>244247</c:v>
                </c:pt>
                <c:pt idx="1">
                  <c:v>208802</c:v>
                </c:pt>
                <c:pt idx="2">
                  <c:v>186826.15328765006</c:v>
                </c:pt>
                <c:pt idx="3">
                  <c:v>192384.58380106767</c:v>
                </c:pt>
                <c:pt idx="4">
                  <c:v>198204.12150089614</c:v>
                </c:pt>
              </c:numCache>
            </c:numRef>
          </c:yVal>
          <c:smooth val="0"/>
          <c:extLst>
            <c:ext xmlns:c16="http://schemas.microsoft.com/office/drawing/2014/chart" uri="{C3380CC4-5D6E-409C-BE32-E72D297353CC}">
              <c16:uniqueId val="{00000000-B25F-4BB3-AA17-2027A2D2913B}"/>
            </c:ext>
          </c:extLst>
        </c:ser>
        <c:ser>
          <c:idx val="1"/>
          <c:order val="1"/>
          <c:tx>
            <c:strRef>
              <c:f>'Coverage Projected LB - DHIS-2'!$D$17</c:f>
              <c:strCache>
                <c:ptCount val="1"/>
                <c:pt idx="0">
                  <c:v>ANC-1</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'Coverage Projected LB - DHIS-2'!$B$49:$B$53</c:f>
              <c:numCache>
                <c:formatCode>General</c:formatCode>
                <c:ptCount val="5"/>
                <c:pt idx="0">
                  <c:v>2017</c:v>
                </c:pt>
                <c:pt idx="1">
                  <c:v>2018</c:v>
                </c:pt>
                <c:pt idx="2">
                  <c:v>2019</c:v>
                </c:pt>
                <c:pt idx="3">
                  <c:v>2020</c:v>
                </c:pt>
                <c:pt idx="4">
                  <c:v>2021</c:v>
                </c:pt>
              </c:numCache>
            </c:numRef>
          </c:xVal>
          <c:yVal>
            <c:numRef>
              <c:f>'Coverage Projected LB - DHIS-2'!$D$49:$D$53</c:f>
              <c:numCache>
                <c:formatCode>General</c:formatCode>
                <c:ptCount val="5"/>
                <c:pt idx="0">
                  <c:v>169108</c:v>
                </c:pt>
                <c:pt idx="1">
                  <c:v>171456</c:v>
                </c:pt>
                <c:pt idx="2">
                  <c:v>183383</c:v>
                </c:pt>
                <c:pt idx="3">
                  <c:v>200105</c:v>
                </c:pt>
                <c:pt idx="4">
                  <c:v>198863</c:v>
                </c:pt>
              </c:numCache>
            </c:numRef>
          </c:yVal>
          <c:smooth val="0"/>
          <c:extLst>
            <c:ext xmlns:c16="http://schemas.microsoft.com/office/drawing/2014/chart" uri="{C3380CC4-5D6E-409C-BE32-E72D297353CC}">
              <c16:uniqueId val="{00000001-B25F-4BB3-AA17-2027A2D2913B}"/>
            </c:ext>
          </c:extLst>
        </c:ser>
        <c:ser>
          <c:idx val="2"/>
          <c:order val="2"/>
          <c:tx>
            <c:strRef>
              <c:f>'Coverage Projected LB - DHIS-2'!$E$17</c:f>
              <c:strCache>
                <c:ptCount val="1"/>
                <c:pt idx="0">
                  <c:v>DPT-1</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'Coverage Projected LB - DHIS-2'!$B$49:$B$53</c:f>
              <c:numCache>
                <c:formatCode>General</c:formatCode>
                <c:ptCount val="5"/>
                <c:pt idx="0">
                  <c:v>2017</c:v>
                </c:pt>
                <c:pt idx="1">
                  <c:v>2018</c:v>
                </c:pt>
                <c:pt idx="2">
                  <c:v>2019</c:v>
                </c:pt>
                <c:pt idx="3">
                  <c:v>2020</c:v>
                </c:pt>
                <c:pt idx="4">
                  <c:v>2021</c:v>
                </c:pt>
              </c:numCache>
            </c:numRef>
          </c:xVal>
          <c:yVal>
            <c:numRef>
              <c:f>'Coverage Projected LB - DHIS-2'!$E$49:$E$53</c:f>
              <c:numCache>
                <c:formatCode>General</c:formatCode>
                <c:ptCount val="5"/>
                <c:pt idx="0">
                  <c:v>208081</c:v>
                </c:pt>
                <c:pt idx="1">
                  <c:v>219585</c:v>
                </c:pt>
                <c:pt idx="2">
                  <c:v>230404</c:v>
                </c:pt>
                <c:pt idx="3">
                  <c:v>247816</c:v>
                </c:pt>
                <c:pt idx="4">
                  <c:v>233475</c:v>
                </c:pt>
              </c:numCache>
            </c:numRef>
          </c:yVal>
          <c:smooth val="0"/>
          <c:extLst>
            <c:ext xmlns:c16="http://schemas.microsoft.com/office/drawing/2014/chart" uri="{C3380CC4-5D6E-409C-BE32-E72D297353CC}">
              <c16:uniqueId val="{00000002-B25F-4BB3-AA17-2027A2D2913B}"/>
            </c:ext>
          </c:extLst>
        </c:ser>
        <c:ser>
          <c:idx val="3"/>
          <c:order val="3"/>
          <c:tx>
            <c:strRef>
              <c:f>'Coverage Projected LB - DHIS-2'!$F$17</c:f>
              <c:strCache>
                <c:ptCount val="1"/>
                <c:pt idx="0">
                  <c:v>BCG</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'Coverage Projected LB - DHIS-2'!$B$49:$B$53</c:f>
              <c:numCache>
                <c:formatCode>General</c:formatCode>
                <c:ptCount val="5"/>
                <c:pt idx="0">
                  <c:v>2017</c:v>
                </c:pt>
                <c:pt idx="1">
                  <c:v>2018</c:v>
                </c:pt>
                <c:pt idx="2">
                  <c:v>2019</c:v>
                </c:pt>
                <c:pt idx="3">
                  <c:v>2020</c:v>
                </c:pt>
                <c:pt idx="4">
                  <c:v>2021</c:v>
                </c:pt>
              </c:numCache>
            </c:numRef>
          </c:xVal>
          <c:yVal>
            <c:numRef>
              <c:f>'Coverage Projected LB - DHIS-2'!$F$49:$F$53</c:f>
              <c:numCache>
                <c:formatCode>General</c:formatCode>
                <c:ptCount val="5"/>
                <c:pt idx="0">
                  <c:v>233276</c:v>
                </c:pt>
                <c:pt idx="1">
                  <c:v>245051</c:v>
                </c:pt>
                <c:pt idx="2">
                  <c:v>245418</c:v>
                </c:pt>
                <c:pt idx="3">
                  <c:v>272904</c:v>
                </c:pt>
                <c:pt idx="4">
                  <c:v>259086</c:v>
                </c:pt>
              </c:numCache>
            </c:numRef>
          </c:yVal>
          <c:smooth val="0"/>
          <c:extLst>
            <c:ext xmlns:c16="http://schemas.microsoft.com/office/drawing/2014/chart" uri="{C3380CC4-5D6E-409C-BE32-E72D297353CC}">
              <c16:uniqueId val="{00000003-B25F-4BB3-AA17-2027A2D2913B}"/>
            </c:ext>
          </c:extLst>
        </c:ser>
        <c:dLbls>
          <c:showLegendKey val="0"/>
          <c:showVal val="0"/>
          <c:showCatName val="0"/>
          <c:showSerName val="0"/>
          <c:showPercent val="0"/>
          <c:showBubbleSize val="0"/>
        </c:dLbls>
        <c:axId val="1736171472"/>
        <c:axId val="1736166064"/>
      </c:scatterChart>
      <c:valAx>
        <c:axId val="1736171472"/>
        <c:scaling>
          <c:orientation val="minMax"/>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736166064"/>
        <c:crosses val="autoZero"/>
        <c:crossBetween val="midCat"/>
        <c:majorUnit val="1"/>
      </c:valAx>
      <c:valAx>
        <c:axId val="17361660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r>
                  <a:rPr lang="en-US"/>
                  <a:t>Number</a:t>
                </a:r>
              </a:p>
            </c:rich>
          </c:tx>
          <c:overlay val="0"/>
          <c:spPr>
            <a:noFill/>
            <a:ln>
              <a:noFill/>
            </a:ln>
            <a:effectLst/>
          </c:spPr>
          <c:txPr>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73617147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800"/>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960" b="0" i="0" u="none" strike="noStrike" kern="1200" spc="0" baseline="0">
                <a:solidFill>
                  <a:schemeClr val="tx1">
                    <a:lumMod val="65000"/>
                    <a:lumOff val="35000"/>
                  </a:schemeClr>
                </a:solidFill>
                <a:latin typeface="+mn-lt"/>
                <a:ea typeface="+mn-ea"/>
                <a:cs typeface="+mn-cs"/>
              </a:defRPr>
            </a:pPr>
            <a:r>
              <a:rPr lang="en-US"/>
              <a:t>Coverage of ANC-1, DPT-1, and BCG, DHIS-2 data, MARADI</a:t>
            </a:r>
          </a:p>
        </c:rich>
      </c:tx>
      <c:overlay val="0"/>
      <c:spPr>
        <a:noFill/>
        <a:ln>
          <a:noFill/>
        </a:ln>
        <a:effectLst/>
      </c:spPr>
      <c:txPr>
        <a:bodyPr rot="0" spcFirstLastPara="1" vertOverflow="ellipsis" vert="horz" wrap="square" anchor="ctr" anchorCtr="1"/>
        <a:lstStyle/>
        <a:p>
          <a:pPr>
            <a:defRPr sz="96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'Coverage Projected LB - DHIS-2'!$I$17</c:f>
              <c:strCache>
                <c:ptCount val="1"/>
                <c:pt idx="0">
                  <c:v>Coverage of ANC-1</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'Coverage Projected LB - DHIS-2'!$B$49:$B$53</c:f>
              <c:numCache>
                <c:formatCode>General</c:formatCode>
                <c:ptCount val="5"/>
                <c:pt idx="0">
                  <c:v>2017</c:v>
                </c:pt>
                <c:pt idx="1">
                  <c:v>2018</c:v>
                </c:pt>
                <c:pt idx="2">
                  <c:v>2019</c:v>
                </c:pt>
                <c:pt idx="3">
                  <c:v>2020</c:v>
                </c:pt>
                <c:pt idx="4">
                  <c:v>2021</c:v>
                </c:pt>
              </c:numCache>
            </c:numRef>
          </c:xVal>
          <c:yVal>
            <c:numRef>
              <c:f>'Coverage Projected LB - DHIS-2'!$I$49:$I$53</c:f>
              <c:numCache>
                <c:formatCode>0</c:formatCode>
                <c:ptCount val="5"/>
                <c:pt idx="0">
                  <c:v>68.093428145311918</c:v>
                </c:pt>
                <c:pt idx="1">
                  <c:v>80.758513685960864</c:v>
                </c:pt>
                <c:pt idx="2">
                  <c:v>96.536530280850258</c:v>
                </c:pt>
                <c:pt idx="3">
                  <c:v>102.29583610155557</c:v>
                </c:pt>
                <c:pt idx="4">
                  <c:v>98.676012145890581</c:v>
                </c:pt>
              </c:numCache>
            </c:numRef>
          </c:yVal>
          <c:smooth val="0"/>
          <c:extLst>
            <c:ext xmlns:c16="http://schemas.microsoft.com/office/drawing/2014/chart" uri="{C3380CC4-5D6E-409C-BE32-E72D297353CC}">
              <c16:uniqueId val="{00000000-5EBA-44C3-885F-9BB28822466B}"/>
            </c:ext>
          </c:extLst>
        </c:ser>
        <c:ser>
          <c:idx val="1"/>
          <c:order val="1"/>
          <c:tx>
            <c:strRef>
              <c:f>'Coverage Projected LB - DHIS-2'!$J$17</c:f>
              <c:strCache>
                <c:ptCount val="1"/>
                <c:pt idx="0">
                  <c:v>Coverage of DPT-1</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'Coverage Projected LB - DHIS-2'!$B$49:$B$53</c:f>
              <c:numCache>
                <c:formatCode>General</c:formatCode>
                <c:ptCount val="5"/>
                <c:pt idx="0">
                  <c:v>2017</c:v>
                </c:pt>
                <c:pt idx="1">
                  <c:v>2018</c:v>
                </c:pt>
                <c:pt idx="2">
                  <c:v>2019</c:v>
                </c:pt>
                <c:pt idx="3">
                  <c:v>2020</c:v>
                </c:pt>
                <c:pt idx="4">
                  <c:v>2021</c:v>
                </c:pt>
              </c:numCache>
            </c:numRef>
          </c:xVal>
          <c:yVal>
            <c:numRef>
              <c:f>'Coverage Projected LB - DHIS-2'!$J$49:$J$53</c:f>
              <c:numCache>
                <c:formatCode>0</c:formatCode>
                <c:ptCount val="5"/>
                <c:pt idx="0">
                  <c:v>87.287764394911449</c:v>
                </c:pt>
                <c:pt idx="1">
                  <c:v>107.75022803782578</c:v>
                </c:pt>
                <c:pt idx="2">
                  <c:v>126.35793649708071</c:v>
                </c:pt>
                <c:pt idx="3">
                  <c:v>131.98034429210054</c:v>
                </c:pt>
                <c:pt idx="4">
                  <c:v>120.69183360725856</c:v>
                </c:pt>
              </c:numCache>
            </c:numRef>
          </c:yVal>
          <c:smooth val="0"/>
          <c:extLst>
            <c:ext xmlns:c16="http://schemas.microsoft.com/office/drawing/2014/chart" uri="{C3380CC4-5D6E-409C-BE32-E72D297353CC}">
              <c16:uniqueId val="{00000001-5EBA-44C3-885F-9BB28822466B}"/>
            </c:ext>
          </c:extLst>
        </c:ser>
        <c:ser>
          <c:idx val="2"/>
          <c:order val="2"/>
          <c:tx>
            <c:strRef>
              <c:f>'Coverage Projected LB - DHIS-2'!$K$17</c:f>
              <c:strCache>
                <c:ptCount val="1"/>
                <c:pt idx="0">
                  <c:v>Coverage of BCG</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'Coverage Projected LB - DHIS-2'!$B$49:$B$53</c:f>
              <c:numCache>
                <c:formatCode>General</c:formatCode>
                <c:ptCount val="5"/>
                <c:pt idx="0">
                  <c:v>2017</c:v>
                </c:pt>
                <c:pt idx="1">
                  <c:v>2018</c:v>
                </c:pt>
                <c:pt idx="2">
                  <c:v>2019</c:v>
                </c:pt>
                <c:pt idx="3">
                  <c:v>2020</c:v>
                </c:pt>
                <c:pt idx="4">
                  <c:v>2021</c:v>
                </c:pt>
              </c:numCache>
            </c:numRef>
          </c:xVal>
          <c:yVal>
            <c:numRef>
              <c:f>'Coverage Projected LB - DHIS-2'!$K$49:$K$53</c:f>
              <c:numCache>
                <c:formatCode>0</c:formatCode>
                <c:ptCount val="5"/>
                <c:pt idx="0">
                  <c:v>95.508235515686991</c:v>
                </c:pt>
                <c:pt idx="1">
                  <c:v>117.36046589592054</c:v>
                </c:pt>
                <c:pt idx="2">
                  <c:v>131.36169411042684</c:v>
                </c:pt>
                <c:pt idx="3">
                  <c:v>141.85336195242763</c:v>
                </c:pt>
                <c:pt idx="4">
                  <c:v>130.71675706745009</c:v>
                </c:pt>
              </c:numCache>
            </c:numRef>
          </c:yVal>
          <c:smooth val="0"/>
          <c:extLst>
            <c:ext xmlns:c16="http://schemas.microsoft.com/office/drawing/2014/chart" uri="{C3380CC4-5D6E-409C-BE32-E72D297353CC}">
              <c16:uniqueId val="{00000002-5EBA-44C3-885F-9BB28822466B}"/>
            </c:ext>
          </c:extLst>
        </c:ser>
        <c:dLbls>
          <c:showLegendKey val="0"/>
          <c:showVal val="0"/>
          <c:showCatName val="0"/>
          <c:showSerName val="0"/>
          <c:showPercent val="0"/>
          <c:showBubbleSize val="0"/>
        </c:dLbls>
        <c:axId val="782723360"/>
        <c:axId val="782728352"/>
      </c:scatterChart>
      <c:valAx>
        <c:axId val="7827233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782728352"/>
        <c:crosses val="autoZero"/>
        <c:crossBetween val="midCat"/>
        <c:majorUnit val="1"/>
      </c:valAx>
      <c:valAx>
        <c:axId val="78272835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78272336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800"/>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960" b="0" i="0" u="none" strike="noStrike" kern="1200" spc="0" baseline="0">
                <a:solidFill>
                  <a:schemeClr val="tx1">
                    <a:lumMod val="65000"/>
                    <a:lumOff val="35000"/>
                  </a:schemeClr>
                </a:solidFill>
                <a:latin typeface="+mn-lt"/>
                <a:ea typeface="+mn-ea"/>
                <a:cs typeface="+mn-cs"/>
              </a:defRPr>
            </a:pPr>
            <a:r>
              <a:rPr lang="en-US"/>
              <a:t>Trends in Live births, ANC-1, DPT-1, and BCG, NIAMEY</a:t>
            </a:r>
          </a:p>
        </c:rich>
      </c:tx>
      <c:overlay val="0"/>
      <c:spPr>
        <a:noFill/>
        <a:ln>
          <a:noFill/>
        </a:ln>
        <a:effectLst/>
      </c:spPr>
      <c:txPr>
        <a:bodyPr rot="0" spcFirstLastPara="1" vertOverflow="ellipsis" vert="horz" wrap="square" anchor="ctr" anchorCtr="1"/>
        <a:lstStyle/>
        <a:p>
          <a:pPr>
            <a:defRPr sz="96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'Coverage Projected LB - DHIS-2'!$C$17</c:f>
              <c:strCache>
                <c:ptCount val="1"/>
                <c:pt idx="0">
                  <c:v>Lives births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'Coverage Projected LB - DHIS-2'!$B$56:$B$60</c:f>
              <c:numCache>
                <c:formatCode>General</c:formatCode>
                <c:ptCount val="5"/>
                <c:pt idx="0">
                  <c:v>2017</c:v>
                </c:pt>
                <c:pt idx="1">
                  <c:v>2018</c:v>
                </c:pt>
                <c:pt idx="2">
                  <c:v>2019</c:v>
                </c:pt>
                <c:pt idx="3">
                  <c:v>2020</c:v>
                </c:pt>
                <c:pt idx="4">
                  <c:v>2021</c:v>
                </c:pt>
              </c:numCache>
            </c:numRef>
          </c:xVal>
          <c:yVal>
            <c:numRef>
              <c:f>'Coverage Projected LB - DHIS-2'!$C$56:$C$60</c:f>
              <c:numCache>
                <c:formatCode>0</c:formatCode>
                <c:ptCount val="5"/>
                <c:pt idx="0">
                  <c:v>44178</c:v>
                </c:pt>
                <c:pt idx="1">
                  <c:v>44888</c:v>
                </c:pt>
                <c:pt idx="2">
                  <c:v>55022.2394969456</c:v>
                </c:pt>
                <c:pt idx="3">
                  <c:v>56339.023415314718</c:v>
                </c:pt>
                <c:pt idx="4">
                  <c:v>57675.792107355686</c:v>
                </c:pt>
              </c:numCache>
            </c:numRef>
          </c:yVal>
          <c:smooth val="0"/>
          <c:extLst>
            <c:ext xmlns:c16="http://schemas.microsoft.com/office/drawing/2014/chart" uri="{C3380CC4-5D6E-409C-BE32-E72D297353CC}">
              <c16:uniqueId val="{00000000-8154-4A35-A8D6-8A341592C94F}"/>
            </c:ext>
          </c:extLst>
        </c:ser>
        <c:ser>
          <c:idx val="1"/>
          <c:order val="1"/>
          <c:tx>
            <c:strRef>
              <c:f>'Coverage Projected LB - DHIS-2'!$D$17</c:f>
              <c:strCache>
                <c:ptCount val="1"/>
                <c:pt idx="0">
                  <c:v>ANC-1</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'Coverage Projected LB - DHIS-2'!$B$56:$B$60</c:f>
              <c:numCache>
                <c:formatCode>General</c:formatCode>
                <c:ptCount val="5"/>
                <c:pt idx="0">
                  <c:v>2017</c:v>
                </c:pt>
                <c:pt idx="1">
                  <c:v>2018</c:v>
                </c:pt>
                <c:pt idx="2">
                  <c:v>2019</c:v>
                </c:pt>
                <c:pt idx="3">
                  <c:v>2020</c:v>
                </c:pt>
                <c:pt idx="4">
                  <c:v>2021</c:v>
                </c:pt>
              </c:numCache>
            </c:numRef>
          </c:xVal>
          <c:yVal>
            <c:numRef>
              <c:f>'Coverage Projected LB - DHIS-2'!$D$56:$D$60</c:f>
              <c:numCache>
                <c:formatCode>General</c:formatCode>
                <c:ptCount val="5"/>
                <c:pt idx="0">
                  <c:v>53967</c:v>
                </c:pt>
                <c:pt idx="1">
                  <c:v>50703</c:v>
                </c:pt>
                <c:pt idx="2">
                  <c:v>49579</c:v>
                </c:pt>
                <c:pt idx="3">
                  <c:v>53088</c:v>
                </c:pt>
                <c:pt idx="4">
                  <c:v>55451</c:v>
                </c:pt>
              </c:numCache>
            </c:numRef>
          </c:yVal>
          <c:smooth val="0"/>
          <c:extLst>
            <c:ext xmlns:c16="http://schemas.microsoft.com/office/drawing/2014/chart" uri="{C3380CC4-5D6E-409C-BE32-E72D297353CC}">
              <c16:uniqueId val="{00000001-8154-4A35-A8D6-8A341592C94F}"/>
            </c:ext>
          </c:extLst>
        </c:ser>
        <c:ser>
          <c:idx val="2"/>
          <c:order val="2"/>
          <c:tx>
            <c:strRef>
              <c:f>'Coverage Projected LB - DHIS-2'!$E$17</c:f>
              <c:strCache>
                <c:ptCount val="1"/>
                <c:pt idx="0">
                  <c:v>DPT-1</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'Coverage Projected LB - DHIS-2'!$B$56:$B$60</c:f>
              <c:numCache>
                <c:formatCode>General</c:formatCode>
                <c:ptCount val="5"/>
                <c:pt idx="0">
                  <c:v>2017</c:v>
                </c:pt>
                <c:pt idx="1">
                  <c:v>2018</c:v>
                </c:pt>
                <c:pt idx="2">
                  <c:v>2019</c:v>
                </c:pt>
                <c:pt idx="3">
                  <c:v>2020</c:v>
                </c:pt>
                <c:pt idx="4">
                  <c:v>2021</c:v>
                </c:pt>
              </c:numCache>
            </c:numRef>
          </c:xVal>
          <c:yVal>
            <c:numRef>
              <c:f>'Coverage Projected LB - DHIS-2'!$E$56:$E$60</c:f>
              <c:numCache>
                <c:formatCode>General</c:formatCode>
                <c:ptCount val="5"/>
                <c:pt idx="0">
                  <c:v>55618</c:v>
                </c:pt>
                <c:pt idx="1">
                  <c:v>53766</c:v>
                </c:pt>
                <c:pt idx="2">
                  <c:v>53146</c:v>
                </c:pt>
                <c:pt idx="3">
                  <c:v>54320</c:v>
                </c:pt>
                <c:pt idx="4">
                  <c:v>58217</c:v>
                </c:pt>
              </c:numCache>
            </c:numRef>
          </c:yVal>
          <c:smooth val="0"/>
          <c:extLst>
            <c:ext xmlns:c16="http://schemas.microsoft.com/office/drawing/2014/chart" uri="{C3380CC4-5D6E-409C-BE32-E72D297353CC}">
              <c16:uniqueId val="{00000002-8154-4A35-A8D6-8A341592C94F}"/>
            </c:ext>
          </c:extLst>
        </c:ser>
        <c:ser>
          <c:idx val="3"/>
          <c:order val="3"/>
          <c:tx>
            <c:strRef>
              <c:f>'Coverage Projected LB - DHIS-2'!$F$17</c:f>
              <c:strCache>
                <c:ptCount val="1"/>
                <c:pt idx="0">
                  <c:v>BCG</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'Coverage Projected LB - DHIS-2'!$B$56:$B$60</c:f>
              <c:numCache>
                <c:formatCode>General</c:formatCode>
                <c:ptCount val="5"/>
                <c:pt idx="0">
                  <c:v>2017</c:v>
                </c:pt>
                <c:pt idx="1">
                  <c:v>2018</c:v>
                </c:pt>
                <c:pt idx="2">
                  <c:v>2019</c:v>
                </c:pt>
                <c:pt idx="3">
                  <c:v>2020</c:v>
                </c:pt>
                <c:pt idx="4">
                  <c:v>2021</c:v>
                </c:pt>
              </c:numCache>
            </c:numRef>
          </c:xVal>
          <c:yVal>
            <c:numRef>
              <c:f>'Coverage Projected LB - DHIS-2'!$F$56:$F$60</c:f>
              <c:numCache>
                <c:formatCode>General</c:formatCode>
                <c:ptCount val="5"/>
                <c:pt idx="0">
                  <c:v>62983</c:v>
                </c:pt>
                <c:pt idx="1">
                  <c:v>63885</c:v>
                </c:pt>
                <c:pt idx="2">
                  <c:v>63415</c:v>
                </c:pt>
                <c:pt idx="3">
                  <c:v>62856</c:v>
                </c:pt>
                <c:pt idx="4">
                  <c:v>65572</c:v>
                </c:pt>
              </c:numCache>
            </c:numRef>
          </c:yVal>
          <c:smooth val="0"/>
          <c:extLst>
            <c:ext xmlns:c16="http://schemas.microsoft.com/office/drawing/2014/chart" uri="{C3380CC4-5D6E-409C-BE32-E72D297353CC}">
              <c16:uniqueId val="{00000003-8154-4A35-A8D6-8A341592C94F}"/>
            </c:ext>
          </c:extLst>
        </c:ser>
        <c:dLbls>
          <c:showLegendKey val="0"/>
          <c:showVal val="0"/>
          <c:showCatName val="0"/>
          <c:showSerName val="0"/>
          <c:showPercent val="0"/>
          <c:showBubbleSize val="0"/>
        </c:dLbls>
        <c:axId val="1736171472"/>
        <c:axId val="1736166064"/>
      </c:scatterChart>
      <c:valAx>
        <c:axId val="1736171472"/>
        <c:scaling>
          <c:orientation val="minMax"/>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736166064"/>
        <c:crosses val="autoZero"/>
        <c:crossBetween val="midCat"/>
        <c:majorUnit val="1"/>
      </c:valAx>
      <c:valAx>
        <c:axId val="17361660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r>
                  <a:rPr lang="en-US"/>
                  <a:t>Number</a:t>
                </a:r>
              </a:p>
            </c:rich>
          </c:tx>
          <c:overlay val="0"/>
          <c:spPr>
            <a:noFill/>
            <a:ln>
              <a:noFill/>
            </a:ln>
            <a:effectLst/>
          </c:spPr>
          <c:txPr>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73617147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800"/>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960" b="0" i="0" u="none" strike="noStrike" kern="1200" spc="0" baseline="0">
                <a:solidFill>
                  <a:schemeClr val="tx1">
                    <a:lumMod val="65000"/>
                    <a:lumOff val="35000"/>
                  </a:schemeClr>
                </a:solidFill>
                <a:latin typeface="+mn-lt"/>
                <a:ea typeface="+mn-ea"/>
                <a:cs typeface="+mn-cs"/>
              </a:defRPr>
            </a:pPr>
            <a:r>
              <a:rPr lang="en-US"/>
              <a:t>Coverage of ANC-1, DPT-1, and BCG, DHIS-2 data, NIAMEY</a:t>
            </a:r>
          </a:p>
        </c:rich>
      </c:tx>
      <c:overlay val="0"/>
      <c:spPr>
        <a:noFill/>
        <a:ln>
          <a:noFill/>
        </a:ln>
        <a:effectLst/>
      </c:spPr>
      <c:txPr>
        <a:bodyPr rot="0" spcFirstLastPara="1" vertOverflow="ellipsis" vert="horz" wrap="square" anchor="ctr" anchorCtr="1"/>
        <a:lstStyle/>
        <a:p>
          <a:pPr>
            <a:defRPr sz="96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'Coverage Projected LB - DHIS-2'!$I$17</c:f>
              <c:strCache>
                <c:ptCount val="1"/>
                <c:pt idx="0">
                  <c:v>Coverage of ANC-1</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'Coverage Projected LB - DHIS-2'!$B$56:$B$60</c:f>
              <c:numCache>
                <c:formatCode>General</c:formatCode>
                <c:ptCount val="5"/>
                <c:pt idx="0">
                  <c:v>2017</c:v>
                </c:pt>
                <c:pt idx="1">
                  <c:v>2018</c:v>
                </c:pt>
                <c:pt idx="2">
                  <c:v>2019</c:v>
                </c:pt>
                <c:pt idx="3">
                  <c:v>2020</c:v>
                </c:pt>
                <c:pt idx="4">
                  <c:v>2021</c:v>
                </c:pt>
              </c:numCache>
            </c:numRef>
          </c:xVal>
          <c:yVal>
            <c:numRef>
              <c:f>'Coverage Projected LB - DHIS-2'!$I$56:$I$60</c:f>
              <c:numCache>
                <c:formatCode>0</c:formatCode>
                <c:ptCount val="5"/>
                <c:pt idx="0">
                  <c:v>120.32714811272579</c:v>
                </c:pt>
                <c:pt idx="1">
                  <c:v>111.26147130449118</c:v>
                </c:pt>
                <c:pt idx="2">
                  <c:v>88.756649152005139</c:v>
                </c:pt>
                <c:pt idx="3">
                  <c:v>92.817196716166919</c:v>
                </c:pt>
                <c:pt idx="4">
                  <c:v>94.701577368980864</c:v>
                </c:pt>
              </c:numCache>
            </c:numRef>
          </c:yVal>
          <c:smooth val="0"/>
          <c:extLst>
            <c:ext xmlns:c16="http://schemas.microsoft.com/office/drawing/2014/chart" uri="{C3380CC4-5D6E-409C-BE32-E72D297353CC}">
              <c16:uniqueId val="{00000000-9061-406E-BB02-2FCA68597E15}"/>
            </c:ext>
          </c:extLst>
        </c:ser>
        <c:ser>
          <c:idx val="1"/>
          <c:order val="1"/>
          <c:tx>
            <c:strRef>
              <c:f>'Coverage Projected LB - DHIS-2'!$J$17</c:f>
              <c:strCache>
                <c:ptCount val="1"/>
                <c:pt idx="0">
                  <c:v>Coverage of DPT-1</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'Coverage Projected LB - DHIS-2'!$B$56:$B$60</c:f>
              <c:numCache>
                <c:formatCode>General</c:formatCode>
                <c:ptCount val="5"/>
                <c:pt idx="0">
                  <c:v>2017</c:v>
                </c:pt>
                <c:pt idx="1">
                  <c:v>2018</c:v>
                </c:pt>
                <c:pt idx="2">
                  <c:v>2019</c:v>
                </c:pt>
                <c:pt idx="3">
                  <c:v>2020</c:v>
                </c:pt>
                <c:pt idx="4">
                  <c:v>2021</c:v>
                </c:pt>
              </c:numCache>
            </c:numRef>
          </c:xVal>
          <c:yVal>
            <c:numRef>
              <c:f>'Coverage Projected LB - DHIS-2'!$J$56:$J$60</c:f>
              <c:numCache>
                <c:formatCode>0</c:formatCode>
                <c:ptCount val="5"/>
                <c:pt idx="0">
                  <c:v>128.99102661438931</c:v>
                </c:pt>
                <c:pt idx="1">
                  <c:v>122.72347788740501</c:v>
                </c:pt>
                <c:pt idx="2">
                  <c:v>98.965199072789119</c:v>
                </c:pt>
                <c:pt idx="3">
                  <c:v>98.787189289101264</c:v>
                </c:pt>
                <c:pt idx="4">
                  <c:v>103.42045318206077</c:v>
                </c:pt>
              </c:numCache>
            </c:numRef>
          </c:yVal>
          <c:smooth val="0"/>
          <c:extLst>
            <c:ext xmlns:c16="http://schemas.microsoft.com/office/drawing/2014/chart" uri="{C3380CC4-5D6E-409C-BE32-E72D297353CC}">
              <c16:uniqueId val="{00000001-9061-406E-BB02-2FCA68597E15}"/>
            </c:ext>
          </c:extLst>
        </c:ser>
        <c:ser>
          <c:idx val="2"/>
          <c:order val="2"/>
          <c:tx>
            <c:strRef>
              <c:f>'Coverage Projected LB - DHIS-2'!$K$17</c:f>
              <c:strCache>
                <c:ptCount val="1"/>
                <c:pt idx="0">
                  <c:v>Coverage of BCG</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'Coverage Projected LB - DHIS-2'!$B$56:$B$60</c:f>
              <c:numCache>
                <c:formatCode>General</c:formatCode>
                <c:ptCount val="5"/>
                <c:pt idx="0">
                  <c:v>2017</c:v>
                </c:pt>
                <c:pt idx="1">
                  <c:v>2018</c:v>
                </c:pt>
                <c:pt idx="2">
                  <c:v>2019</c:v>
                </c:pt>
                <c:pt idx="3">
                  <c:v>2020</c:v>
                </c:pt>
                <c:pt idx="4">
                  <c:v>2021</c:v>
                </c:pt>
              </c:numCache>
            </c:numRef>
          </c:xVal>
          <c:yVal>
            <c:numRef>
              <c:f>'Coverage Projected LB - DHIS-2'!$K$56:$K$60</c:f>
              <c:numCache>
                <c:formatCode>0</c:formatCode>
                <c:ptCount val="5"/>
                <c:pt idx="0">
                  <c:v>142.56643578251618</c:v>
                </c:pt>
                <c:pt idx="1">
                  <c:v>142.32088754232757</c:v>
                </c:pt>
                <c:pt idx="2">
                  <c:v>115.2533967715369</c:v>
                </c:pt>
                <c:pt idx="3">
                  <c:v>111.56742909198842</c:v>
                </c:pt>
                <c:pt idx="4">
                  <c:v>113.69067957999881</c:v>
                </c:pt>
              </c:numCache>
            </c:numRef>
          </c:yVal>
          <c:smooth val="0"/>
          <c:extLst>
            <c:ext xmlns:c16="http://schemas.microsoft.com/office/drawing/2014/chart" uri="{C3380CC4-5D6E-409C-BE32-E72D297353CC}">
              <c16:uniqueId val="{00000002-9061-406E-BB02-2FCA68597E15}"/>
            </c:ext>
          </c:extLst>
        </c:ser>
        <c:dLbls>
          <c:showLegendKey val="0"/>
          <c:showVal val="0"/>
          <c:showCatName val="0"/>
          <c:showSerName val="0"/>
          <c:showPercent val="0"/>
          <c:showBubbleSize val="0"/>
        </c:dLbls>
        <c:axId val="782723360"/>
        <c:axId val="782728352"/>
      </c:scatterChart>
      <c:valAx>
        <c:axId val="7827233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782728352"/>
        <c:crosses val="autoZero"/>
        <c:crossBetween val="midCat"/>
        <c:majorUnit val="1"/>
      </c:valAx>
      <c:valAx>
        <c:axId val="78272835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78272336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800"/>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960" b="0" i="0" u="none" strike="noStrike" kern="1200" spc="0" baseline="0">
                <a:solidFill>
                  <a:schemeClr val="tx1">
                    <a:lumMod val="65000"/>
                    <a:lumOff val="35000"/>
                  </a:schemeClr>
                </a:solidFill>
                <a:latin typeface="+mn-lt"/>
                <a:ea typeface="+mn-ea"/>
                <a:cs typeface="+mn-cs"/>
              </a:defRPr>
            </a:pPr>
            <a:r>
              <a:rPr lang="en-US"/>
              <a:t>Trends in Live births, ANC-1, DPT-1, and BCG, TAHOUA</a:t>
            </a:r>
          </a:p>
        </c:rich>
      </c:tx>
      <c:overlay val="0"/>
      <c:spPr>
        <a:noFill/>
        <a:ln>
          <a:noFill/>
        </a:ln>
        <a:effectLst/>
      </c:spPr>
      <c:txPr>
        <a:bodyPr rot="0" spcFirstLastPara="1" vertOverflow="ellipsis" vert="horz" wrap="square" anchor="ctr" anchorCtr="1"/>
        <a:lstStyle/>
        <a:p>
          <a:pPr>
            <a:defRPr sz="96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'Coverage Projected LB - DHIS-2'!$C$17</c:f>
              <c:strCache>
                <c:ptCount val="1"/>
                <c:pt idx="0">
                  <c:v>Lives births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'Coverage Projected LB - DHIS-2'!$B$63:$B$67</c:f>
              <c:numCache>
                <c:formatCode>General</c:formatCode>
                <c:ptCount val="5"/>
                <c:pt idx="0">
                  <c:v>2017</c:v>
                </c:pt>
                <c:pt idx="1">
                  <c:v>2018</c:v>
                </c:pt>
                <c:pt idx="2">
                  <c:v>2019</c:v>
                </c:pt>
                <c:pt idx="3">
                  <c:v>2020</c:v>
                </c:pt>
                <c:pt idx="4">
                  <c:v>2021</c:v>
                </c:pt>
              </c:numCache>
            </c:numRef>
          </c:xVal>
          <c:yVal>
            <c:numRef>
              <c:f>'Coverage Projected LB - DHIS-2'!$C$63:$C$67</c:f>
              <c:numCache>
                <c:formatCode>General</c:formatCode>
                <c:ptCount val="5"/>
                <c:pt idx="0">
                  <c:v>171276</c:v>
                </c:pt>
                <c:pt idx="1">
                  <c:v>176411</c:v>
                </c:pt>
                <c:pt idx="2">
                  <c:v>183613.53068109998</c:v>
                </c:pt>
                <c:pt idx="3">
                  <c:v>188949.12577798919</c:v>
                </c:pt>
                <c:pt idx="4">
                  <c:v>194511.06808982778</c:v>
                </c:pt>
              </c:numCache>
            </c:numRef>
          </c:yVal>
          <c:smooth val="0"/>
          <c:extLst>
            <c:ext xmlns:c16="http://schemas.microsoft.com/office/drawing/2014/chart" uri="{C3380CC4-5D6E-409C-BE32-E72D297353CC}">
              <c16:uniqueId val="{00000000-E9FA-4961-8292-1C135EE556C1}"/>
            </c:ext>
          </c:extLst>
        </c:ser>
        <c:ser>
          <c:idx val="1"/>
          <c:order val="1"/>
          <c:tx>
            <c:strRef>
              <c:f>'Coverage Projected LB - DHIS-2'!$D$17</c:f>
              <c:strCache>
                <c:ptCount val="1"/>
                <c:pt idx="0">
                  <c:v>ANC-1</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'Coverage Projected LB - DHIS-2'!$B$63:$B$67</c:f>
              <c:numCache>
                <c:formatCode>General</c:formatCode>
                <c:ptCount val="5"/>
                <c:pt idx="0">
                  <c:v>2017</c:v>
                </c:pt>
                <c:pt idx="1">
                  <c:v>2018</c:v>
                </c:pt>
                <c:pt idx="2">
                  <c:v>2019</c:v>
                </c:pt>
                <c:pt idx="3">
                  <c:v>2020</c:v>
                </c:pt>
                <c:pt idx="4">
                  <c:v>2021</c:v>
                </c:pt>
              </c:numCache>
            </c:numRef>
          </c:xVal>
          <c:yVal>
            <c:numRef>
              <c:f>'Coverage Projected LB - DHIS-2'!$D$63:$D$67</c:f>
              <c:numCache>
                <c:formatCode>General</c:formatCode>
                <c:ptCount val="5"/>
                <c:pt idx="0">
                  <c:v>143306</c:v>
                </c:pt>
                <c:pt idx="1">
                  <c:v>137243</c:v>
                </c:pt>
                <c:pt idx="2">
                  <c:v>147953</c:v>
                </c:pt>
                <c:pt idx="3">
                  <c:v>159393</c:v>
                </c:pt>
                <c:pt idx="4">
                  <c:v>165999</c:v>
                </c:pt>
              </c:numCache>
            </c:numRef>
          </c:yVal>
          <c:smooth val="0"/>
          <c:extLst>
            <c:ext xmlns:c16="http://schemas.microsoft.com/office/drawing/2014/chart" uri="{C3380CC4-5D6E-409C-BE32-E72D297353CC}">
              <c16:uniqueId val="{00000001-E9FA-4961-8292-1C135EE556C1}"/>
            </c:ext>
          </c:extLst>
        </c:ser>
        <c:ser>
          <c:idx val="2"/>
          <c:order val="2"/>
          <c:tx>
            <c:strRef>
              <c:f>'Coverage Projected LB - DHIS-2'!$E$17</c:f>
              <c:strCache>
                <c:ptCount val="1"/>
                <c:pt idx="0">
                  <c:v>DPT-1</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'Coverage Projected LB - DHIS-2'!$B$63:$B$67</c:f>
              <c:numCache>
                <c:formatCode>General</c:formatCode>
                <c:ptCount val="5"/>
                <c:pt idx="0">
                  <c:v>2017</c:v>
                </c:pt>
                <c:pt idx="1">
                  <c:v>2018</c:v>
                </c:pt>
                <c:pt idx="2">
                  <c:v>2019</c:v>
                </c:pt>
                <c:pt idx="3">
                  <c:v>2020</c:v>
                </c:pt>
                <c:pt idx="4">
                  <c:v>2021</c:v>
                </c:pt>
              </c:numCache>
            </c:numRef>
          </c:xVal>
          <c:yVal>
            <c:numRef>
              <c:f>'Coverage Projected LB - DHIS-2'!$E$63:$E$67</c:f>
              <c:numCache>
                <c:formatCode>General</c:formatCode>
                <c:ptCount val="5"/>
                <c:pt idx="0">
                  <c:v>173336</c:v>
                </c:pt>
                <c:pt idx="1">
                  <c:v>156004</c:v>
                </c:pt>
                <c:pt idx="2">
                  <c:v>177080</c:v>
                </c:pt>
                <c:pt idx="3">
                  <c:v>194867</c:v>
                </c:pt>
                <c:pt idx="4">
                  <c:v>191003</c:v>
                </c:pt>
              </c:numCache>
            </c:numRef>
          </c:yVal>
          <c:smooth val="0"/>
          <c:extLst>
            <c:ext xmlns:c16="http://schemas.microsoft.com/office/drawing/2014/chart" uri="{C3380CC4-5D6E-409C-BE32-E72D297353CC}">
              <c16:uniqueId val="{00000002-E9FA-4961-8292-1C135EE556C1}"/>
            </c:ext>
          </c:extLst>
        </c:ser>
        <c:ser>
          <c:idx val="3"/>
          <c:order val="3"/>
          <c:tx>
            <c:strRef>
              <c:f>'Coverage Projected LB - DHIS-2'!$F$17</c:f>
              <c:strCache>
                <c:ptCount val="1"/>
                <c:pt idx="0">
                  <c:v>BCG</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'Coverage Projected LB - DHIS-2'!$B$63:$B$67</c:f>
              <c:numCache>
                <c:formatCode>General</c:formatCode>
                <c:ptCount val="5"/>
                <c:pt idx="0">
                  <c:v>2017</c:v>
                </c:pt>
                <c:pt idx="1">
                  <c:v>2018</c:v>
                </c:pt>
                <c:pt idx="2">
                  <c:v>2019</c:v>
                </c:pt>
                <c:pt idx="3">
                  <c:v>2020</c:v>
                </c:pt>
                <c:pt idx="4">
                  <c:v>2021</c:v>
                </c:pt>
              </c:numCache>
            </c:numRef>
          </c:xVal>
          <c:yVal>
            <c:numRef>
              <c:f>'Coverage Projected LB - DHIS-2'!$F$63:$F$67</c:f>
              <c:numCache>
                <c:formatCode>General</c:formatCode>
                <c:ptCount val="5"/>
                <c:pt idx="0">
                  <c:v>188659</c:v>
                </c:pt>
                <c:pt idx="1">
                  <c:v>177108</c:v>
                </c:pt>
                <c:pt idx="2">
                  <c:v>193154</c:v>
                </c:pt>
                <c:pt idx="3">
                  <c:v>211770</c:v>
                </c:pt>
                <c:pt idx="4">
                  <c:v>209271</c:v>
                </c:pt>
              </c:numCache>
            </c:numRef>
          </c:yVal>
          <c:smooth val="0"/>
          <c:extLst>
            <c:ext xmlns:c16="http://schemas.microsoft.com/office/drawing/2014/chart" uri="{C3380CC4-5D6E-409C-BE32-E72D297353CC}">
              <c16:uniqueId val="{00000003-E9FA-4961-8292-1C135EE556C1}"/>
            </c:ext>
          </c:extLst>
        </c:ser>
        <c:dLbls>
          <c:showLegendKey val="0"/>
          <c:showVal val="0"/>
          <c:showCatName val="0"/>
          <c:showSerName val="0"/>
          <c:showPercent val="0"/>
          <c:showBubbleSize val="0"/>
        </c:dLbls>
        <c:axId val="1736171472"/>
        <c:axId val="1736166064"/>
      </c:scatterChart>
      <c:valAx>
        <c:axId val="1736171472"/>
        <c:scaling>
          <c:orientation val="minMax"/>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736166064"/>
        <c:crosses val="autoZero"/>
        <c:crossBetween val="midCat"/>
        <c:majorUnit val="1"/>
      </c:valAx>
      <c:valAx>
        <c:axId val="17361660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r>
                  <a:rPr lang="en-US"/>
                  <a:t>Number</a:t>
                </a:r>
              </a:p>
            </c:rich>
          </c:tx>
          <c:overlay val="0"/>
          <c:spPr>
            <a:noFill/>
            <a:ln>
              <a:noFill/>
            </a:ln>
            <a:effectLst/>
          </c:spPr>
          <c:txPr>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73617147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800"/>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960" b="0" i="0" u="none" strike="noStrike" kern="1200" spc="0" baseline="0">
                <a:solidFill>
                  <a:schemeClr val="tx1">
                    <a:lumMod val="65000"/>
                    <a:lumOff val="35000"/>
                  </a:schemeClr>
                </a:solidFill>
                <a:latin typeface="+mn-lt"/>
                <a:ea typeface="+mn-ea"/>
                <a:cs typeface="+mn-cs"/>
              </a:defRPr>
            </a:pPr>
            <a:r>
              <a:rPr lang="en-US"/>
              <a:t>Trends in Live births, ANC-1, DPT-1, and BCG, TILLABERI</a:t>
            </a:r>
          </a:p>
        </c:rich>
      </c:tx>
      <c:overlay val="0"/>
      <c:spPr>
        <a:noFill/>
        <a:ln>
          <a:noFill/>
        </a:ln>
        <a:effectLst/>
      </c:spPr>
      <c:txPr>
        <a:bodyPr rot="0" spcFirstLastPara="1" vertOverflow="ellipsis" vert="horz" wrap="square" anchor="ctr" anchorCtr="1"/>
        <a:lstStyle/>
        <a:p>
          <a:pPr>
            <a:defRPr sz="96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'Coverage Projected LB - DHIS-2'!$C$17</c:f>
              <c:strCache>
                <c:ptCount val="1"/>
                <c:pt idx="0">
                  <c:v>Lives births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'Coverage Projected LB - DHIS-2'!$B$70:$B$74</c:f>
              <c:numCache>
                <c:formatCode>General</c:formatCode>
                <c:ptCount val="5"/>
                <c:pt idx="0">
                  <c:v>2017</c:v>
                </c:pt>
                <c:pt idx="1">
                  <c:v>2018</c:v>
                </c:pt>
                <c:pt idx="2">
                  <c:v>2019</c:v>
                </c:pt>
                <c:pt idx="3">
                  <c:v>2020</c:v>
                </c:pt>
                <c:pt idx="4">
                  <c:v>2021</c:v>
                </c:pt>
              </c:numCache>
            </c:numRef>
          </c:xVal>
          <c:yVal>
            <c:numRef>
              <c:f>'Coverage Projected LB - DHIS-2'!$C$70:$C$74</c:f>
              <c:numCache>
                <c:formatCode>0</c:formatCode>
                <c:ptCount val="5"/>
                <c:pt idx="0">
                  <c:v>153847</c:v>
                </c:pt>
                <c:pt idx="1">
                  <c:v>159233</c:v>
                </c:pt>
                <c:pt idx="2">
                  <c:v>149785.82965630543</c:v>
                </c:pt>
                <c:pt idx="3">
                  <c:v>154225.73209953669</c:v>
                </c:pt>
                <c:pt idx="4">
                  <c:v>158863.8326327737</c:v>
                </c:pt>
              </c:numCache>
            </c:numRef>
          </c:yVal>
          <c:smooth val="0"/>
          <c:extLst>
            <c:ext xmlns:c16="http://schemas.microsoft.com/office/drawing/2014/chart" uri="{C3380CC4-5D6E-409C-BE32-E72D297353CC}">
              <c16:uniqueId val="{00000000-426A-48E7-AC87-BBDD1FD9A305}"/>
            </c:ext>
          </c:extLst>
        </c:ser>
        <c:ser>
          <c:idx val="1"/>
          <c:order val="1"/>
          <c:tx>
            <c:strRef>
              <c:f>'Coverage Projected LB - DHIS-2'!$D$17</c:f>
              <c:strCache>
                <c:ptCount val="1"/>
                <c:pt idx="0">
                  <c:v>ANC-1</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'Coverage Projected LB - DHIS-2'!$B$70:$B$74</c:f>
              <c:numCache>
                <c:formatCode>General</c:formatCode>
                <c:ptCount val="5"/>
                <c:pt idx="0">
                  <c:v>2017</c:v>
                </c:pt>
                <c:pt idx="1">
                  <c:v>2018</c:v>
                </c:pt>
                <c:pt idx="2">
                  <c:v>2019</c:v>
                </c:pt>
                <c:pt idx="3">
                  <c:v>2020</c:v>
                </c:pt>
                <c:pt idx="4">
                  <c:v>2021</c:v>
                </c:pt>
              </c:numCache>
            </c:numRef>
          </c:xVal>
          <c:yVal>
            <c:numRef>
              <c:f>'Coverage Projected LB - DHIS-2'!$D$70:$D$74</c:f>
              <c:numCache>
                <c:formatCode>General</c:formatCode>
                <c:ptCount val="5"/>
                <c:pt idx="0">
                  <c:v>131759</c:v>
                </c:pt>
                <c:pt idx="1">
                  <c:v>142723</c:v>
                </c:pt>
                <c:pt idx="2">
                  <c:v>142287</c:v>
                </c:pt>
                <c:pt idx="3">
                  <c:v>152795</c:v>
                </c:pt>
                <c:pt idx="4">
                  <c:v>157155</c:v>
                </c:pt>
              </c:numCache>
            </c:numRef>
          </c:yVal>
          <c:smooth val="0"/>
          <c:extLst>
            <c:ext xmlns:c16="http://schemas.microsoft.com/office/drawing/2014/chart" uri="{C3380CC4-5D6E-409C-BE32-E72D297353CC}">
              <c16:uniqueId val="{00000001-426A-48E7-AC87-BBDD1FD9A305}"/>
            </c:ext>
          </c:extLst>
        </c:ser>
        <c:ser>
          <c:idx val="2"/>
          <c:order val="2"/>
          <c:tx>
            <c:strRef>
              <c:f>'Coverage Projected LB - DHIS-2'!$E$17</c:f>
              <c:strCache>
                <c:ptCount val="1"/>
                <c:pt idx="0">
                  <c:v>DPT-1</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'Coverage Projected LB - DHIS-2'!$B$70:$B$74</c:f>
              <c:numCache>
                <c:formatCode>General</c:formatCode>
                <c:ptCount val="5"/>
                <c:pt idx="0">
                  <c:v>2017</c:v>
                </c:pt>
                <c:pt idx="1">
                  <c:v>2018</c:v>
                </c:pt>
                <c:pt idx="2">
                  <c:v>2019</c:v>
                </c:pt>
                <c:pt idx="3">
                  <c:v>2020</c:v>
                </c:pt>
                <c:pt idx="4">
                  <c:v>2021</c:v>
                </c:pt>
              </c:numCache>
            </c:numRef>
          </c:xVal>
          <c:yVal>
            <c:numRef>
              <c:f>'Coverage Projected LB - DHIS-2'!$E$70:$E$74</c:f>
              <c:numCache>
                <c:formatCode>General</c:formatCode>
                <c:ptCount val="5"/>
                <c:pt idx="0">
                  <c:v>146232</c:v>
                </c:pt>
                <c:pt idx="1">
                  <c:v>158922</c:v>
                </c:pt>
                <c:pt idx="2">
                  <c:v>159375</c:v>
                </c:pt>
                <c:pt idx="3">
                  <c:v>155532</c:v>
                </c:pt>
                <c:pt idx="4">
                  <c:v>156835</c:v>
                </c:pt>
              </c:numCache>
            </c:numRef>
          </c:yVal>
          <c:smooth val="0"/>
          <c:extLst>
            <c:ext xmlns:c16="http://schemas.microsoft.com/office/drawing/2014/chart" uri="{C3380CC4-5D6E-409C-BE32-E72D297353CC}">
              <c16:uniqueId val="{00000002-426A-48E7-AC87-BBDD1FD9A305}"/>
            </c:ext>
          </c:extLst>
        </c:ser>
        <c:ser>
          <c:idx val="3"/>
          <c:order val="3"/>
          <c:tx>
            <c:strRef>
              <c:f>'Coverage Projected LB - DHIS-2'!$F$17</c:f>
              <c:strCache>
                <c:ptCount val="1"/>
                <c:pt idx="0">
                  <c:v>BCG</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'Coverage Projected LB - DHIS-2'!$B$70:$B$74</c:f>
              <c:numCache>
                <c:formatCode>General</c:formatCode>
                <c:ptCount val="5"/>
                <c:pt idx="0">
                  <c:v>2017</c:v>
                </c:pt>
                <c:pt idx="1">
                  <c:v>2018</c:v>
                </c:pt>
                <c:pt idx="2">
                  <c:v>2019</c:v>
                </c:pt>
                <c:pt idx="3">
                  <c:v>2020</c:v>
                </c:pt>
                <c:pt idx="4">
                  <c:v>2021</c:v>
                </c:pt>
              </c:numCache>
            </c:numRef>
          </c:xVal>
          <c:yVal>
            <c:numRef>
              <c:f>'Coverage Projected LB - DHIS-2'!$F$70:$F$74</c:f>
              <c:numCache>
                <c:formatCode>General</c:formatCode>
                <c:ptCount val="5"/>
                <c:pt idx="0">
                  <c:v>150428</c:v>
                </c:pt>
                <c:pt idx="1">
                  <c:v>166088</c:v>
                </c:pt>
                <c:pt idx="2">
                  <c:v>171130</c:v>
                </c:pt>
                <c:pt idx="3">
                  <c:v>167317</c:v>
                </c:pt>
                <c:pt idx="4">
                  <c:v>174612</c:v>
                </c:pt>
              </c:numCache>
            </c:numRef>
          </c:yVal>
          <c:smooth val="0"/>
          <c:extLst>
            <c:ext xmlns:c16="http://schemas.microsoft.com/office/drawing/2014/chart" uri="{C3380CC4-5D6E-409C-BE32-E72D297353CC}">
              <c16:uniqueId val="{00000003-426A-48E7-AC87-BBDD1FD9A305}"/>
            </c:ext>
          </c:extLst>
        </c:ser>
        <c:dLbls>
          <c:showLegendKey val="0"/>
          <c:showVal val="0"/>
          <c:showCatName val="0"/>
          <c:showSerName val="0"/>
          <c:showPercent val="0"/>
          <c:showBubbleSize val="0"/>
        </c:dLbls>
        <c:axId val="1736171472"/>
        <c:axId val="1736166064"/>
      </c:scatterChart>
      <c:valAx>
        <c:axId val="1736171472"/>
        <c:scaling>
          <c:orientation val="minMax"/>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736166064"/>
        <c:crosses val="autoZero"/>
        <c:crossBetween val="midCat"/>
        <c:majorUnit val="1"/>
      </c:valAx>
      <c:valAx>
        <c:axId val="17361660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r>
                  <a:rPr lang="en-US"/>
                  <a:t>Number</a:t>
                </a:r>
              </a:p>
            </c:rich>
          </c:tx>
          <c:overlay val="0"/>
          <c:spPr>
            <a:noFill/>
            <a:ln>
              <a:noFill/>
            </a:ln>
            <a:effectLst/>
          </c:spPr>
          <c:txPr>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73617147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800"/>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960" b="0" i="0" u="none" strike="noStrike" kern="1200" spc="0" baseline="0">
                <a:solidFill>
                  <a:schemeClr val="tx1">
                    <a:lumMod val="65000"/>
                    <a:lumOff val="35000"/>
                  </a:schemeClr>
                </a:solidFill>
                <a:latin typeface="+mn-lt"/>
                <a:ea typeface="+mn-ea"/>
                <a:cs typeface="+mn-cs"/>
              </a:defRPr>
            </a:pPr>
            <a:r>
              <a:rPr lang="en-US"/>
              <a:t>Coverage of ANC-1, DPT-1, and BCG, DHIS-2 data, TAHOUA</a:t>
            </a:r>
          </a:p>
        </c:rich>
      </c:tx>
      <c:overlay val="0"/>
      <c:spPr>
        <a:noFill/>
        <a:ln>
          <a:noFill/>
        </a:ln>
        <a:effectLst/>
      </c:spPr>
      <c:txPr>
        <a:bodyPr rot="0" spcFirstLastPara="1" vertOverflow="ellipsis" vert="horz" wrap="square" anchor="ctr" anchorCtr="1"/>
        <a:lstStyle/>
        <a:p>
          <a:pPr>
            <a:defRPr sz="96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'Coverage Projected LB - DHIS-2'!$I$17</c:f>
              <c:strCache>
                <c:ptCount val="1"/>
                <c:pt idx="0">
                  <c:v>Coverage of ANC-1</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'Coverage Projected LB - DHIS-2'!$B$63:$B$67</c:f>
              <c:numCache>
                <c:formatCode>General</c:formatCode>
                <c:ptCount val="5"/>
                <c:pt idx="0">
                  <c:v>2017</c:v>
                </c:pt>
                <c:pt idx="1">
                  <c:v>2018</c:v>
                </c:pt>
                <c:pt idx="2">
                  <c:v>2019</c:v>
                </c:pt>
                <c:pt idx="3">
                  <c:v>2020</c:v>
                </c:pt>
                <c:pt idx="4">
                  <c:v>2021</c:v>
                </c:pt>
              </c:numCache>
            </c:numRef>
          </c:xVal>
          <c:yVal>
            <c:numRef>
              <c:f>'Coverage Projected LB - DHIS-2'!$I$63:$I$67</c:f>
              <c:numCache>
                <c:formatCode>0</c:formatCode>
                <c:ptCount val="5"/>
                <c:pt idx="0">
                  <c:v>82.415568758214803</c:v>
                </c:pt>
                <c:pt idx="1">
                  <c:v>76.631255130326338</c:v>
                </c:pt>
                <c:pt idx="2">
                  <c:v>79.370751419334866</c:v>
                </c:pt>
                <c:pt idx="3">
                  <c:v>83.093251921385445</c:v>
                </c:pt>
                <c:pt idx="4">
                  <c:v>84.062548272455373</c:v>
                </c:pt>
              </c:numCache>
            </c:numRef>
          </c:yVal>
          <c:smooth val="0"/>
          <c:extLst>
            <c:ext xmlns:c16="http://schemas.microsoft.com/office/drawing/2014/chart" uri="{C3380CC4-5D6E-409C-BE32-E72D297353CC}">
              <c16:uniqueId val="{00000000-DAF7-4F6D-B45E-CA4E776D32CD}"/>
            </c:ext>
          </c:extLst>
        </c:ser>
        <c:ser>
          <c:idx val="1"/>
          <c:order val="1"/>
          <c:tx>
            <c:strRef>
              <c:f>'Coverage Projected LB - DHIS-2'!$J$17</c:f>
              <c:strCache>
                <c:ptCount val="1"/>
                <c:pt idx="0">
                  <c:v>Coverage of DPT-1</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'Coverage Projected LB - DHIS-2'!$B$63:$B$67</c:f>
              <c:numCache>
                <c:formatCode>General</c:formatCode>
                <c:ptCount val="5"/>
                <c:pt idx="0">
                  <c:v>2017</c:v>
                </c:pt>
                <c:pt idx="1">
                  <c:v>2018</c:v>
                </c:pt>
                <c:pt idx="2">
                  <c:v>2019</c:v>
                </c:pt>
                <c:pt idx="3">
                  <c:v>2020</c:v>
                </c:pt>
                <c:pt idx="4">
                  <c:v>2021</c:v>
                </c:pt>
              </c:numCache>
            </c:numRef>
          </c:xVal>
          <c:yVal>
            <c:numRef>
              <c:f>'Coverage Projected LB - DHIS-2'!$J$63:$J$67</c:f>
              <c:numCache>
                <c:formatCode>0</c:formatCode>
                <c:ptCount val="5"/>
                <c:pt idx="0">
                  <c:v>103.69132899865581</c:v>
                </c:pt>
                <c:pt idx="1">
                  <c:v>90.606687754406607</c:v>
                </c:pt>
                <c:pt idx="2">
                  <c:v>98.813211399231548</c:v>
                </c:pt>
                <c:pt idx="3">
                  <c:v>105.66802606433029</c:v>
                </c:pt>
                <c:pt idx="4">
                  <c:v>100.61113591314529</c:v>
                </c:pt>
              </c:numCache>
            </c:numRef>
          </c:yVal>
          <c:smooth val="0"/>
          <c:extLst>
            <c:ext xmlns:c16="http://schemas.microsoft.com/office/drawing/2014/chart" uri="{C3380CC4-5D6E-409C-BE32-E72D297353CC}">
              <c16:uniqueId val="{00000001-DAF7-4F6D-B45E-CA4E776D32CD}"/>
            </c:ext>
          </c:extLst>
        </c:ser>
        <c:ser>
          <c:idx val="2"/>
          <c:order val="2"/>
          <c:tx>
            <c:strRef>
              <c:f>'Coverage Projected LB - DHIS-2'!$K$17</c:f>
              <c:strCache>
                <c:ptCount val="1"/>
                <c:pt idx="0">
                  <c:v>Coverage of BCG</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'Coverage Projected LB - DHIS-2'!$B$63:$B$67</c:f>
              <c:numCache>
                <c:formatCode>General</c:formatCode>
                <c:ptCount val="5"/>
                <c:pt idx="0">
                  <c:v>2017</c:v>
                </c:pt>
                <c:pt idx="1">
                  <c:v>2018</c:v>
                </c:pt>
                <c:pt idx="2">
                  <c:v>2019</c:v>
                </c:pt>
                <c:pt idx="3">
                  <c:v>2020</c:v>
                </c:pt>
                <c:pt idx="4">
                  <c:v>2021</c:v>
                </c:pt>
              </c:numCache>
            </c:numRef>
          </c:xVal>
          <c:yVal>
            <c:numRef>
              <c:f>'Coverage Projected LB - DHIS-2'!$K$63:$K$67</c:f>
              <c:numCache>
                <c:formatCode>0</c:formatCode>
                <c:ptCount val="5"/>
                <c:pt idx="0">
                  <c:v>110.14911604661482</c:v>
                </c:pt>
                <c:pt idx="1">
                  <c:v>100.39510007879328</c:v>
                </c:pt>
                <c:pt idx="2">
                  <c:v>105.19595112817144</c:v>
                </c:pt>
                <c:pt idx="3">
                  <c:v>112.07778767329403</c:v>
                </c:pt>
                <c:pt idx="4">
                  <c:v>107.58822212798496</c:v>
                </c:pt>
              </c:numCache>
            </c:numRef>
          </c:yVal>
          <c:smooth val="0"/>
          <c:extLst>
            <c:ext xmlns:c16="http://schemas.microsoft.com/office/drawing/2014/chart" uri="{C3380CC4-5D6E-409C-BE32-E72D297353CC}">
              <c16:uniqueId val="{00000002-DAF7-4F6D-B45E-CA4E776D32CD}"/>
            </c:ext>
          </c:extLst>
        </c:ser>
        <c:dLbls>
          <c:showLegendKey val="0"/>
          <c:showVal val="0"/>
          <c:showCatName val="0"/>
          <c:showSerName val="0"/>
          <c:showPercent val="0"/>
          <c:showBubbleSize val="0"/>
        </c:dLbls>
        <c:axId val="782723360"/>
        <c:axId val="782728352"/>
      </c:scatterChart>
      <c:valAx>
        <c:axId val="7827233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782728352"/>
        <c:crosses val="autoZero"/>
        <c:crossBetween val="midCat"/>
        <c:majorUnit val="1"/>
      </c:valAx>
      <c:valAx>
        <c:axId val="78272835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78272336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800"/>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960" b="0" i="0" u="none" strike="noStrike" kern="1200" spc="0" baseline="0">
                <a:solidFill>
                  <a:schemeClr val="tx1">
                    <a:lumMod val="65000"/>
                    <a:lumOff val="35000"/>
                  </a:schemeClr>
                </a:solidFill>
                <a:latin typeface="+mn-lt"/>
                <a:ea typeface="+mn-ea"/>
                <a:cs typeface="+mn-cs"/>
              </a:defRPr>
            </a:pPr>
            <a:r>
              <a:rPr lang="en-US"/>
              <a:t>Coverage of ANC-1, DPT-1, and BCG, DHIS-2 data, TILLABERI</a:t>
            </a:r>
          </a:p>
        </c:rich>
      </c:tx>
      <c:overlay val="0"/>
      <c:spPr>
        <a:noFill/>
        <a:ln>
          <a:noFill/>
        </a:ln>
        <a:effectLst/>
      </c:spPr>
      <c:txPr>
        <a:bodyPr rot="0" spcFirstLastPara="1" vertOverflow="ellipsis" vert="horz" wrap="square" anchor="ctr" anchorCtr="1"/>
        <a:lstStyle/>
        <a:p>
          <a:pPr>
            <a:defRPr sz="96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'Coverage Projected LB - DHIS-2'!$I$17</c:f>
              <c:strCache>
                <c:ptCount val="1"/>
                <c:pt idx="0">
                  <c:v>Coverage of ANC-1</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'Coverage Projected LB - DHIS-2'!$B$70:$B$74</c:f>
              <c:numCache>
                <c:formatCode>General</c:formatCode>
                <c:ptCount val="5"/>
                <c:pt idx="0">
                  <c:v>2017</c:v>
                </c:pt>
                <c:pt idx="1">
                  <c:v>2018</c:v>
                </c:pt>
                <c:pt idx="2">
                  <c:v>2019</c:v>
                </c:pt>
                <c:pt idx="3">
                  <c:v>2020</c:v>
                </c:pt>
                <c:pt idx="4">
                  <c:v>2021</c:v>
                </c:pt>
              </c:numCache>
            </c:numRef>
          </c:xVal>
          <c:yVal>
            <c:numRef>
              <c:f>'Coverage Projected LB - DHIS-2'!$I$70:$I$74</c:f>
              <c:numCache>
                <c:formatCode>0</c:formatCode>
                <c:ptCount val="5"/>
                <c:pt idx="0">
                  <c:v>84.709311633441004</c:v>
                </c:pt>
                <c:pt idx="1">
                  <c:v>88.654499628782972</c:v>
                </c:pt>
                <c:pt idx="2">
                  <c:v>93.958135039895964</c:v>
                </c:pt>
                <c:pt idx="3">
                  <c:v>97.992355417033551</c:v>
                </c:pt>
                <c:pt idx="4">
                  <c:v>97.845996735340151</c:v>
                </c:pt>
              </c:numCache>
            </c:numRef>
          </c:yVal>
          <c:smooth val="0"/>
          <c:extLst>
            <c:ext xmlns:c16="http://schemas.microsoft.com/office/drawing/2014/chart" uri="{C3380CC4-5D6E-409C-BE32-E72D297353CC}">
              <c16:uniqueId val="{00000000-982E-431F-BDEF-C1042985676E}"/>
            </c:ext>
          </c:extLst>
        </c:ser>
        <c:ser>
          <c:idx val="1"/>
          <c:order val="1"/>
          <c:tx>
            <c:strRef>
              <c:f>'Coverage Projected LB - DHIS-2'!$J$17</c:f>
              <c:strCache>
                <c:ptCount val="1"/>
                <c:pt idx="0">
                  <c:v>Coverage of DPT-1</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'Coverage Projected LB - DHIS-2'!$B$70:$B$74</c:f>
              <c:numCache>
                <c:formatCode>General</c:formatCode>
                <c:ptCount val="5"/>
                <c:pt idx="0">
                  <c:v>2017</c:v>
                </c:pt>
                <c:pt idx="1">
                  <c:v>2018</c:v>
                </c:pt>
                <c:pt idx="2">
                  <c:v>2019</c:v>
                </c:pt>
                <c:pt idx="3">
                  <c:v>2020</c:v>
                </c:pt>
                <c:pt idx="4">
                  <c:v>2021</c:v>
                </c:pt>
              </c:numCache>
            </c:numRef>
          </c:xVal>
          <c:yVal>
            <c:numRef>
              <c:f>'Coverage Projected LB - DHIS-2'!$J$70:$J$74</c:f>
              <c:numCache>
                <c:formatCode>0</c:formatCode>
                <c:ptCount val="5"/>
                <c:pt idx="0">
                  <c:v>97.387579122413186</c:v>
                </c:pt>
                <c:pt idx="1">
                  <c:v>102.25890238379412</c:v>
                </c:pt>
                <c:pt idx="2">
                  <c:v>109.01836158449659</c:v>
                </c:pt>
                <c:pt idx="3">
                  <c:v>103.32682828453106</c:v>
                </c:pt>
                <c:pt idx="4">
                  <c:v>101.15052350027779</c:v>
                </c:pt>
              </c:numCache>
            </c:numRef>
          </c:yVal>
          <c:smooth val="0"/>
          <c:extLst>
            <c:ext xmlns:c16="http://schemas.microsoft.com/office/drawing/2014/chart" uri="{C3380CC4-5D6E-409C-BE32-E72D297353CC}">
              <c16:uniqueId val="{00000001-982E-431F-BDEF-C1042985676E}"/>
            </c:ext>
          </c:extLst>
        </c:ser>
        <c:ser>
          <c:idx val="2"/>
          <c:order val="2"/>
          <c:tx>
            <c:strRef>
              <c:f>'Coverage Projected LB - DHIS-2'!$K$17</c:f>
              <c:strCache>
                <c:ptCount val="1"/>
                <c:pt idx="0">
                  <c:v>Coverage of BCG</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'Coverage Projected LB - DHIS-2'!$B$70:$B$74</c:f>
              <c:numCache>
                <c:formatCode>General</c:formatCode>
                <c:ptCount val="5"/>
                <c:pt idx="0">
                  <c:v>2017</c:v>
                </c:pt>
                <c:pt idx="1">
                  <c:v>2018</c:v>
                </c:pt>
                <c:pt idx="2">
                  <c:v>2019</c:v>
                </c:pt>
                <c:pt idx="3">
                  <c:v>2020</c:v>
                </c:pt>
                <c:pt idx="4">
                  <c:v>2021</c:v>
                </c:pt>
              </c:numCache>
            </c:numRef>
          </c:xVal>
          <c:yVal>
            <c:numRef>
              <c:f>'Coverage Projected LB - DHIS-2'!$K$70:$K$74</c:f>
              <c:numCache>
                <c:formatCode>0</c:formatCode>
                <c:ptCount val="5"/>
                <c:pt idx="0">
                  <c:v>97.777662222857771</c:v>
                </c:pt>
                <c:pt idx="1">
                  <c:v>104.30501215200367</c:v>
                </c:pt>
                <c:pt idx="2">
                  <c:v>114.24979278258186</c:v>
                </c:pt>
                <c:pt idx="3">
                  <c:v>108.48838110362431</c:v>
                </c:pt>
                <c:pt idx="4">
                  <c:v>109.91299725446599</c:v>
                </c:pt>
              </c:numCache>
            </c:numRef>
          </c:yVal>
          <c:smooth val="0"/>
          <c:extLst>
            <c:ext xmlns:c16="http://schemas.microsoft.com/office/drawing/2014/chart" uri="{C3380CC4-5D6E-409C-BE32-E72D297353CC}">
              <c16:uniqueId val="{00000002-982E-431F-BDEF-C1042985676E}"/>
            </c:ext>
          </c:extLst>
        </c:ser>
        <c:dLbls>
          <c:showLegendKey val="0"/>
          <c:showVal val="0"/>
          <c:showCatName val="0"/>
          <c:showSerName val="0"/>
          <c:showPercent val="0"/>
          <c:showBubbleSize val="0"/>
        </c:dLbls>
        <c:axId val="782723360"/>
        <c:axId val="782728352"/>
      </c:scatterChart>
      <c:valAx>
        <c:axId val="7827233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782728352"/>
        <c:crosses val="autoZero"/>
        <c:crossBetween val="midCat"/>
        <c:majorUnit val="1"/>
      </c:valAx>
      <c:valAx>
        <c:axId val="78272835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78272336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800"/>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960" b="0" i="0" u="none" strike="noStrike" kern="1200" spc="0" baseline="0">
                <a:solidFill>
                  <a:schemeClr val="tx1">
                    <a:lumMod val="65000"/>
                    <a:lumOff val="35000"/>
                  </a:schemeClr>
                </a:solidFill>
                <a:latin typeface="+mn-lt"/>
                <a:ea typeface="+mn-ea"/>
                <a:cs typeface="+mn-cs"/>
              </a:defRPr>
            </a:pPr>
            <a:r>
              <a:rPr lang="en-US"/>
              <a:t>Trends in Live births, ANC-1, DPT-1, and BCG, ZINDER</a:t>
            </a:r>
          </a:p>
        </c:rich>
      </c:tx>
      <c:overlay val="0"/>
      <c:spPr>
        <a:noFill/>
        <a:ln>
          <a:noFill/>
        </a:ln>
        <a:effectLst/>
      </c:spPr>
      <c:txPr>
        <a:bodyPr rot="0" spcFirstLastPara="1" vertOverflow="ellipsis" vert="horz" wrap="square" anchor="ctr" anchorCtr="1"/>
        <a:lstStyle/>
        <a:p>
          <a:pPr>
            <a:defRPr sz="96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'Coverage Projected LB - DHIS-2'!$C$17</c:f>
              <c:strCache>
                <c:ptCount val="1"/>
                <c:pt idx="0">
                  <c:v>Lives births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'Coverage Projected LB - DHIS-2'!$B$77:$B$81</c:f>
              <c:numCache>
                <c:formatCode>General</c:formatCode>
                <c:ptCount val="5"/>
                <c:pt idx="0">
                  <c:v>2017</c:v>
                </c:pt>
                <c:pt idx="1">
                  <c:v>2018</c:v>
                </c:pt>
                <c:pt idx="2">
                  <c:v>2019</c:v>
                </c:pt>
                <c:pt idx="3">
                  <c:v>2020</c:v>
                </c:pt>
                <c:pt idx="4">
                  <c:v>2021</c:v>
                </c:pt>
              </c:numCache>
            </c:numRef>
          </c:xVal>
          <c:yVal>
            <c:numRef>
              <c:f>'Coverage Projected LB - DHIS-2'!$C$77:$C$81</c:f>
              <c:numCache>
                <c:formatCode>General</c:formatCode>
                <c:ptCount val="5"/>
                <c:pt idx="0">
                  <c:v>210131</c:v>
                </c:pt>
                <c:pt idx="1">
                  <c:v>218517</c:v>
                </c:pt>
                <c:pt idx="2">
                  <c:v>194640.56491628219</c:v>
                </c:pt>
                <c:pt idx="3">
                  <c:v>200483.06004083878</c:v>
                </c:pt>
                <c:pt idx="4">
                  <c:v>206494.44148363813</c:v>
                </c:pt>
              </c:numCache>
            </c:numRef>
          </c:yVal>
          <c:smooth val="0"/>
          <c:extLst>
            <c:ext xmlns:c16="http://schemas.microsoft.com/office/drawing/2014/chart" uri="{C3380CC4-5D6E-409C-BE32-E72D297353CC}">
              <c16:uniqueId val="{00000000-3177-4AD0-8EA0-50F8AB92857D}"/>
            </c:ext>
          </c:extLst>
        </c:ser>
        <c:ser>
          <c:idx val="1"/>
          <c:order val="1"/>
          <c:tx>
            <c:strRef>
              <c:f>'Coverage Projected LB - DHIS-2'!$D$17</c:f>
              <c:strCache>
                <c:ptCount val="1"/>
                <c:pt idx="0">
                  <c:v>ANC-1</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'Coverage Projected LB - DHIS-2'!$B$77:$B$81</c:f>
              <c:numCache>
                <c:formatCode>General</c:formatCode>
                <c:ptCount val="5"/>
                <c:pt idx="0">
                  <c:v>2017</c:v>
                </c:pt>
                <c:pt idx="1">
                  <c:v>2018</c:v>
                </c:pt>
                <c:pt idx="2">
                  <c:v>2019</c:v>
                </c:pt>
                <c:pt idx="3">
                  <c:v>2020</c:v>
                </c:pt>
                <c:pt idx="4">
                  <c:v>2021</c:v>
                </c:pt>
              </c:numCache>
            </c:numRef>
          </c:xVal>
          <c:yVal>
            <c:numRef>
              <c:f>'Coverage Projected LB - DHIS-2'!$D$77:$D$81</c:f>
              <c:numCache>
                <c:formatCode>General</c:formatCode>
                <c:ptCount val="5"/>
                <c:pt idx="0">
                  <c:v>165986</c:v>
                </c:pt>
                <c:pt idx="1">
                  <c:v>179151</c:v>
                </c:pt>
                <c:pt idx="2">
                  <c:v>189009</c:v>
                </c:pt>
                <c:pt idx="3">
                  <c:v>191667</c:v>
                </c:pt>
                <c:pt idx="4">
                  <c:v>193829</c:v>
                </c:pt>
              </c:numCache>
            </c:numRef>
          </c:yVal>
          <c:smooth val="0"/>
          <c:extLst>
            <c:ext xmlns:c16="http://schemas.microsoft.com/office/drawing/2014/chart" uri="{C3380CC4-5D6E-409C-BE32-E72D297353CC}">
              <c16:uniqueId val="{00000001-3177-4AD0-8EA0-50F8AB92857D}"/>
            </c:ext>
          </c:extLst>
        </c:ser>
        <c:ser>
          <c:idx val="2"/>
          <c:order val="2"/>
          <c:tx>
            <c:strRef>
              <c:f>'Coverage Projected LB - DHIS-2'!$E$17</c:f>
              <c:strCache>
                <c:ptCount val="1"/>
                <c:pt idx="0">
                  <c:v>DPT-1</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'Coverage Projected LB - DHIS-2'!$B$77:$B$81</c:f>
              <c:numCache>
                <c:formatCode>General</c:formatCode>
                <c:ptCount val="5"/>
                <c:pt idx="0">
                  <c:v>2017</c:v>
                </c:pt>
                <c:pt idx="1">
                  <c:v>2018</c:v>
                </c:pt>
                <c:pt idx="2">
                  <c:v>2019</c:v>
                </c:pt>
                <c:pt idx="3">
                  <c:v>2020</c:v>
                </c:pt>
                <c:pt idx="4">
                  <c:v>2021</c:v>
                </c:pt>
              </c:numCache>
            </c:numRef>
          </c:xVal>
          <c:yVal>
            <c:numRef>
              <c:f>'Coverage Projected LB - DHIS-2'!$E$77:$E$81</c:f>
              <c:numCache>
                <c:formatCode>General</c:formatCode>
                <c:ptCount val="5"/>
                <c:pt idx="0">
                  <c:v>230754</c:v>
                </c:pt>
                <c:pt idx="1">
                  <c:v>245268</c:v>
                </c:pt>
                <c:pt idx="2">
                  <c:v>244755</c:v>
                </c:pt>
                <c:pt idx="3">
                  <c:v>235806</c:v>
                </c:pt>
                <c:pt idx="4">
                  <c:v>231125</c:v>
                </c:pt>
              </c:numCache>
            </c:numRef>
          </c:yVal>
          <c:smooth val="0"/>
          <c:extLst>
            <c:ext xmlns:c16="http://schemas.microsoft.com/office/drawing/2014/chart" uri="{C3380CC4-5D6E-409C-BE32-E72D297353CC}">
              <c16:uniqueId val="{00000002-3177-4AD0-8EA0-50F8AB92857D}"/>
            </c:ext>
          </c:extLst>
        </c:ser>
        <c:ser>
          <c:idx val="3"/>
          <c:order val="3"/>
          <c:tx>
            <c:strRef>
              <c:f>'Coverage Projected LB - DHIS-2'!$F$17</c:f>
              <c:strCache>
                <c:ptCount val="1"/>
                <c:pt idx="0">
                  <c:v>BCG</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'Coverage Projected LB - DHIS-2'!$B$77:$B$81</c:f>
              <c:numCache>
                <c:formatCode>General</c:formatCode>
                <c:ptCount val="5"/>
                <c:pt idx="0">
                  <c:v>2017</c:v>
                </c:pt>
                <c:pt idx="1">
                  <c:v>2018</c:v>
                </c:pt>
                <c:pt idx="2">
                  <c:v>2019</c:v>
                </c:pt>
                <c:pt idx="3">
                  <c:v>2020</c:v>
                </c:pt>
                <c:pt idx="4">
                  <c:v>2021</c:v>
                </c:pt>
              </c:numCache>
            </c:numRef>
          </c:xVal>
          <c:yVal>
            <c:numRef>
              <c:f>'Coverage Projected LB - DHIS-2'!$F$77:$F$81</c:f>
              <c:numCache>
                <c:formatCode>General</c:formatCode>
                <c:ptCount val="5"/>
                <c:pt idx="0">
                  <c:v>287529</c:v>
                </c:pt>
                <c:pt idx="1">
                  <c:v>269950</c:v>
                </c:pt>
                <c:pt idx="2">
                  <c:v>248354</c:v>
                </c:pt>
                <c:pt idx="3">
                  <c:v>271777</c:v>
                </c:pt>
                <c:pt idx="4">
                  <c:v>267293</c:v>
                </c:pt>
              </c:numCache>
            </c:numRef>
          </c:yVal>
          <c:smooth val="0"/>
          <c:extLst>
            <c:ext xmlns:c16="http://schemas.microsoft.com/office/drawing/2014/chart" uri="{C3380CC4-5D6E-409C-BE32-E72D297353CC}">
              <c16:uniqueId val="{00000003-3177-4AD0-8EA0-50F8AB92857D}"/>
            </c:ext>
          </c:extLst>
        </c:ser>
        <c:dLbls>
          <c:showLegendKey val="0"/>
          <c:showVal val="0"/>
          <c:showCatName val="0"/>
          <c:showSerName val="0"/>
          <c:showPercent val="0"/>
          <c:showBubbleSize val="0"/>
        </c:dLbls>
        <c:axId val="1736171472"/>
        <c:axId val="1736166064"/>
      </c:scatterChart>
      <c:valAx>
        <c:axId val="1736171472"/>
        <c:scaling>
          <c:orientation val="minMax"/>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736166064"/>
        <c:crosses val="autoZero"/>
        <c:crossBetween val="midCat"/>
        <c:majorUnit val="1"/>
      </c:valAx>
      <c:valAx>
        <c:axId val="17361660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r>
                  <a:rPr lang="en-US"/>
                  <a:t>Number</a:t>
                </a:r>
              </a:p>
            </c:rich>
          </c:tx>
          <c:overlay val="0"/>
          <c:spPr>
            <a:noFill/>
            <a:ln>
              <a:noFill/>
            </a:ln>
            <a:effectLst/>
          </c:spPr>
          <c:txPr>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73617147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800"/>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960" b="0" i="0" u="none" strike="noStrike" kern="1200" spc="0" baseline="0">
                <a:solidFill>
                  <a:schemeClr val="tx1">
                    <a:lumMod val="65000"/>
                    <a:lumOff val="35000"/>
                  </a:schemeClr>
                </a:solidFill>
                <a:latin typeface="+mn-lt"/>
                <a:ea typeface="+mn-ea"/>
                <a:cs typeface="+mn-cs"/>
              </a:defRPr>
            </a:pPr>
            <a:r>
              <a:rPr lang="en-US"/>
              <a:t>Coverage of ANC-1, DPT-1, and BCG, DHIS-2 data, ZINDER</a:t>
            </a:r>
          </a:p>
        </c:rich>
      </c:tx>
      <c:overlay val="0"/>
      <c:spPr>
        <a:noFill/>
        <a:ln>
          <a:noFill/>
        </a:ln>
        <a:effectLst/>
      </c:spPr>
      <c:txPr>
        <a:bodyPr rot="0" spcFirstLastPara="1" vertOverflow="ellipsis" vert="horz" wrap="square" anchor="ctr" anchorCtr="1"/>
        <a:lstStyle/>
        <a:p>
          <a:pPr>
            <a:defRPr sz="96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'Coverage Projected LB - DHIS-2'!$I$17</c:f>
              <c:strCache>
                <c:ptCount val="1"/>
                <c:pt idx="0">
                  <c:v>Coverage of ANC-1</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'Coverage Projected LB - DHIS-2'!$B$77:$B$81</c:f>
              <c:numCache>
                <c:formatCode>General</c:formatCode>
                <c:ptCount val="5"/>
                <c:pt idx="0">
                  <c:v>2017</c:v>
                </c:pt>
                <c:pt idx="1">
                  <c:v>2018</c:v>
                </c:pt>
                <c:pt idx="2">
                  <c:v>2019</c:v>
                </c:pt>
                <c:pt idx="3">
                  <c:v>2020</c:v>
                </c:pt>
                <c:pt idx="4">
                  <c:v>2021</c:v>
                </c:pt>
              </c:numCache>
            </c:numRef>
          </c:xVal>
          <c:yVal>
            <c:numRef>
              <c:f>'Coverage Projected LB - DHIS-2'!$I$77:$I$81</c:f>
              <c:numCache>
                <c:formatCode>0</c:formatCode>
                <c:ptCount val="5"/>
                <c:pt idx="0">
                  <c:v>77.199502402767791</c:v>
                </c:pt>
                <c:pt idx="1">
                  <c:v>80.124840186740627</c:v>
                </c:pt>
                <c:pt idx="2">
                  <c:v>94.903514807507435</c:v>
                </c:pt>
                <c:pt idx="3">
                  <c:v>93.433546072402763</c:v>
                </c:pt>
                <c:pt idx="4">
                  <c:v>91.736794051645148</c:v>
                </c:pt>
              </c:numCache>
            </c:numRef>
          </c:yVal>
          <c:smooth val="0"/>
          <c:extLst>
            <c:ext xmlns:c16="http://schemas.microsoft.com/office/drawing/2014/chart" uri="{C3380CC4-5D6E-409C-BE32-E72D297353CC}">
              <c16:uniqueId val="{00000000-3BE8-470B-A651-21B797855446}"/>
            </c:ext>
          </c:extLst>
        </c:ser>
        <c:ser>
          <c:idx val="1"/>
          <c:order val="1"/>
          <c:tx>
            <c:strRef>
              <c:f>'Coverage Projected LB - DHIS-2'!$J$17</c:f>
              <c:strCache>
                <c:ptCount val="1"/>
                <c:pt idx="0">
                  <c:v>Coverage of DPT-1</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'Coverage Projected LB - DHIS-2'!$B$77:$B$81</c:f>
              <c:numCache>
                <c:formatCode>General</c:formatCode>
                <c:ptCount val="5"/>
                <c:pt idx="0">
                  <c:v>2017</c:v>
                </c:pt>
                <c:pt idx="1">
                  <c:v>2018</c:v>
                </c:pt>
                <c:pt idx="2">
                  <c:v>2019</c:v>
                </c:pt>
                <c:pt idx="3">
                  <c:v>2020</c:v>
                </c:pt>
                <c:pt idx="4">
                  <c:v>2021</c:v>
                </c:pt>
              </c:numCache>
            </c:numRef>
          </c:xVal>
          <c:yVal>
            <c:numRef>
              <c:f>'Coverage Projected LB - DHIS-2'!$J$77:$J$81</c:f>
              <c:numCache>
                <c:formatCode>0</c:formatCode>
                <c:ptCount val="5"/>
                <c:pt idx="0">
                  <c:v>112.51470686787033</c:v>
                </c:pt>
                <c:pt idx="1">
                  <c:v>115.0021189783261</c:v>
                </c:pt>
                <c:pt idx="2">
                  <c:v>128.83931244323708</c:v>
                </c:pt>
                <c:pt idx="3">
                  <c:v>120.5111834124569</c:v>
                </c:pt>
                <c:pt idx="4">
                  <c:v>114.68027901279274</c:v>
                </c:pt>
              </c:numCache>
            </c:numRef>
          </c:yVal>
          <c:smooth val="0"/>
          <c:extLst>
            <c:ext xmlns:c16="http://schemas.microsoft.com/office/drawing/2014/chart" uri="{C3380CC4-5D6E-409C-BE32-E72D297353CC}">
              <c16:uniqueId val="{00000001-3BE8-470B-A651-21B797855446}"/>
            </c:ext>
          </c:extLst>
        </c:ser>
        <c:ser>
          <c:idx val="2"/>
          <c:order val="2"/>
          <c:tx>
            <c:strRef>
              <c:f>'Coverage Projected LB - DHIS-2'!$K$17</c:f>
              <c:strCache>
                <c:ptCount val="1"/>
                <c:pt idx="0">
                  <c:v>Coverage of BCG</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'Coverage Projected LB - DHIS-2'!$B$77:$B$81</c:f>
              <c:numCache>
                <c:formatCode>General</c:formatCode>
                <c:ptCount val="5"/>
                <c:pt idx="0">
                  <c:v>2017</c:v>
                </c:pt>
                <c:pt idx="1">
                  <c:v>2018</c:v>
                </c:pt>
                <c:pt idx="2">
                  <c:v>2019</c:v>
                </c:pt>
                <c:pt idx="3">
                  <c:v>2020</c:v>
                </c:pt>
                <c:pt idx="4">
                  <c:v>2021</c:v>
                </c:pt>
              </c:numCache>
            </c:numRef>
          </c:xVal>
          <c:yVal>
            <c:numRef>
              <c:f>'Coverage Projected LB - DHIS-2'!$K$77:$K$81</c:f>
              <c:numCache>
                <c:formatCode>0</c:formatCode>
                <c:ptCount val="5"/>
                <c:pt idx="0">
                  <c:v>136.83321356677502</c:v>
                </c:pt>
                <c:pt idx="1">
                  <c:v>123.53729915750262</c:v>
                </c:pt>
                <c:pt idx="2">
                  <c:v>127.59621824300642</c:v>
                </c:pt>
                <c:pt idx="3">
                  <c:v>135.56107929749203</c:v>
                </c:pt>
                <c:pt idx="4">
                  <c:v>129.4431937632468</c:v>
                </c:pt>
              </c:numCache>
            </c:numRef>
          </c:yVal>
          <c:smooth val="0"/>
          <c:extLst>
            <c:ext xmlns:c16="http://schemas.microsoft.com/office/drawing/2014/chart" uri="{C3380CC4-5D6E-409C-BE32-E72D297353CC}">
              <c16:uniqueId val="{00000002-3BE8-470B-A651-21B797855446}"/>
            </c:ext>
          </c:extLst>
        </c:ser>
        <c:dLbls>
          <c:showLegendKey val="0"/>
          <c:showVal val="0"/>
          <c:showCatName val="0"/>
          <c:showSerName val="0"/>
          <c:showPercent val="0"/>
          <c:showBubbleSize val="0"/>
        </c:dLbls>
        <c:axId val="782723360"/>
        <c:axId val="782728352"/>
      </c:scatterChart>
      <c:valAx>
        <c:axId val="7827233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782728352"/>
        <c:crosses val="autoZero"/>
        <c:crossBetween val="midCat"/>
        <c:majorUnit val="1"/>
      </c:valAx>
      <c:valAx>
        <c:axId val="78272835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78272336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800"/>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t>Trends in Coverage</a:t>
            </a:r>
            <a:r>
              <a:rPr lang="en-US" sz="1000" b="1" baseline="0"/>
              <a:t> of Selected Intervention, based on ANC-1 derived denominators, National, Niger</a:t>
            </a:r>
            <a:endParaRPr lang="en-US" sz="1000" b="1"/>
          </a:p>
        </c:rich>
      </c:tx>
      <c:layout>
        <c:manualLayout>
          <c:xMode val="edge"/>
          <c:yMode val="edge"/>
          <c:x val="0.13061055039981853"/>
          <c:y val="3.417760310720161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'HF Derived Denominators'!$C$34</c:f>
              <c:strCache>
                <c:ptCount val="1"/>
                <c:pt idx="0">
                  <c:v>ANC-4</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'HF Derived Denominators'!$B$35:$B$39</c:f>
              <c:numCache>
                <c:formatCode>General</c:formatCode>
                <c:ptCount val="5"/>
                <c:pt idx="0">
                  <c:v>2017</c:v>
                </c:pt>
                <c:pt idx="1">
                  <c:v>2018</c:v>
                </c:pt>
                <c:pt idx="2">
                  <c:v>2019</c:v>
                </c:pt>
                <c:pt idx="3">
                  <c:v>2020</c:v>
                </c:pt>
                <c:pt idx="4">
                  <c:v>2021</c:v>
                </c:pt>
              </c:numCache>
            </c:numRef>
          </c:xVal>
          <c:yVal>
            <c:numRef>
              <c:f>'HF Derived Denominators'!$C$35:$C$39</c:f>
              <c:numCache>
                <c:formatCode>_(* #,##0.0_);_(* \(#,##0.0\);_(* "-"??_);_(@_)</c:formatCode>
                <c:ptCount val="5"/>
                <c:pt idx="0">
                  <c:v>34.052936286158449</c:v>
                </c:pt>
                <c:pt idx="1">
                  <c:v>34.45005413796077</c:v>
                </c:pt>
                <c:pt idx="2">
                  <c:v>36.01379172246348</c:v>
                </c:pt>
                <c:pt idx="3">
                  <c:v>36.790390744262034</c:v>
                </c:pt>
                <c:pt idx="4">
                  <c:v>36.632126111373289</c:v>
                </c:pt>
              </c:numCache>
            </c:numRef>
          </c:yVal>
          <c:smooth val="0"/>
          <c:extLst>
            <c:ext xmlns:c16="http://schemas.microsoft.com/office/drawing/2014/chart" uri="{C3380CC4-5D6E-409C-BE32-E72D297353CC}">
              <c16:uniqueId val="{00000000-61EE-4376-BC5F-49511D5EA8AD}"/>
            </c:ext>
          </c:extLst>
        </c:ser>
        <c:ser>
          <c:idx val="1"/>
          <c:order val="1"/>
          <c:tx>
            <c:strRef>
              <c:f>'HF Derived Denominators'!$D$34</c:f>
              <c:strCache>
                <c:ptCount val="1"/>
                <c:pt idx="0">
                  <c:v>IPT2</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'HF Derived Denominators'!$B$35:$B$39</c:f>
              <c:numCache>
                <c:formatCode>General</c:formatCode>
                <c:ptCount val="5"/>
                <c:pt idx="0">
                  <c:v>2017</c:v>
                </c:pt>
                <c:pt idx="1">
                  <c:v>2018</c:v>
                </c:pt>
                <c:pt idx="2">
                  <c:v>2019</c:v>
                </c:pt>
                <c:pt idx="3">
                  <c:v>2020</c:v>
                </c:pt>
                <c:pt idx="4">
                  <c:v>2021</c:v>
                </c:pt>
              </c:numCache>
            </c:numRef>
          </c:xVal>
          <c:yVal>
            <c:numRef>
              <c:f>'HF Derived Denominators'!$D$35:$D$39</c:f>
              <c:numCache>
                <c:formatCode>_(* #,##0.0_);_(* \(#,##0.0\);_(* "-"??_);_(@_)</c:formatCode>
                <c:ptCount val="5"/>
                <c:pt idx="0">
                  <c:v>59.184133891092742</c:v>
                </c:pt>
                <c:pt idx="1">
                  <c:v>61.856325996761299</c:v>
                </c:pt>
                <c:pt idx="2">
                  <c:v>62.956096767330379</c:v>
                </c:pt>
                <c:pt idx="3">
                  <c:v>64.91396234500121</c:v>
                </c:pt>
                <c:pt idx="4">
                  <c:v>65.463021842249361</c:v>
                </c:pt>
              </c:numCache>
            </c:numRef>
          </c:yVal>
          <c:smooth val="0"/>
          <c:extLst>
            <c:ext xmlns:c16="http://schemas.microsoft.com/office/drawing/2014/chart" uri="{C3380CC4-5D6E-409C-BE32-E72D297353CC}">
              <c16:uniqueId val="{00000001-61EE-4376-BC5F-49511D5EA8AD}"/>
            </c:ext>
          </c:extLst>
        </c:ser>
        <c:ser>
          <c:idx val="2"/>
          <c:order val="2"/>
          <c:tx>
            <c:strRef>
              <c:f>'HF Derived Denominators'!$E$34</c:f>
              <c:strCache>
                <c:ptCount val="1"/>
                <c:pt idx="0">
                  <c:v>Institutional deliveries</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'HF Derived Denominators'!$B$35:$B$39</c:f>
              <c:numCache>
                <c:formatCode>General</c:formatCode>
                <c:ptCount val="5"/>
                <c:pt idx="0">
                  <c:v>2017</c:v>
                </c:pt>
                <c:pt idx="1">
                  <c:v>2018</c:v>
                </c:pt>
                <c:pt idx="2">
                  <c:v>2019</c:v>
                </c:pt>
                <c:pt idx="3">
                  <c:v>2020</c:v>
                </c:pt>
                <c:pt idx="4">
                  <c:v>2021</c:v>
                </c:pt>
              </c:numCache>
            </c:numRef>
          </c:xVal>
          <c:yVal>
            <c:numRef>
              <c:f>'HF Derived Denominators'!$E$35:$E$39</c:f>
              <c:numCache>
                <c:formatCode>_(* #,##0.0_);_(* \(#,##0.0\);_(* "-"??_);_(@_)</c:formatCode>
                <c:ptCount val="5"/>
                <c:pt idx="0">
                  <c:v>31.208009852185267</c:v>
                </c:pt>
                <c:pt idx="1">
                  <c:v>34.205117822793575</c:v>
                </c:pt>
                <c:pt idx="2">
                  <c:v>37.820970391454367</c:v>
                </c:pt>
                <c:pt idx="3">
                  <c:v>39.827903883145872</c:v>
                </c:pt>
                <c:pt idx="4">
                  <c:v>39.83380400422547</c:v>
                </c:pt>
              </c:numCache>
            </c:numRef>
          </c:yVal>
          <c:smooth val="0"/>
          <c:extLst>
            <c:ext xmlns:c16="http://schemas.microsoft.com/office/drawing/2014/chart" uri="{C3380CC4-5D6E-409C-BE32-E72D297353CC}">
              <c16:uniqueId val="{00000002-61EE-4376-BC5F-49511D5EA8AD}"/>
            </c:ext>
          </c:extLst>
        </c:ser>
        <c:ser>
          <c:idx val="3"/>
          <c:order val="3"/>
          <c:tx>
            <c:strRef>
              <c:f>'HF Derived Denominators'!$F$34</c:f>
              <c:strCache>
                <c:ptCount val="1"/>
                <c:pt idx="0">
                  <c:v>BCG</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'HF Derived Denominators'!$B$35:$B$39</c:f>
              <c:numCache>
                <c:formatCode>General</c:formatCode>
                <c:ptCount val="5"/>
                <c:pt idx="0">
                  <c:v>2017</c:v>
                </c:pt>
                <c:pt idx="1">
                  <c:v>2018</c:v>
                </c:pt>
                <c:pt idx="2">
                  <c:v>2019</c:v>
                </c:pt>
                <c:pt idx="3">
                  <c:v>2020</c:v>
                </c:pt>
                <c:pt idx="4">
                  <c:v>2021</c:v>
                </c:pt>
              </c:numCache>
            </c:numRef>
          </c:xVal>
          <c:yVal>
            <c:numRef>
              <c:f>'HF Derived Denominators'!$F$35:$F$39</c:f>
              <c:numCache>
                <c:formatCode>_(* #,##0.0_);_(* \(#,##0.0\);_(* "-"??_);_(@_)</c:formatCode>
                <c:ptCount val="5"/>
                <c:pt idx="0">
                  <c:v>114.33856346661763</c:v>
                </c:pt>
                <c:pt idx="1">
                  <c:v>111.04704615834019</c:v>
                </c:pt>
                <c:pt idx="2">
                  <c:v>105.29703104996047</c:v>
                </c:pt>
                <c:pt idx="3">
                  <c:v>106.04476817004893</c:v>
                </c:pt>
                <c:pt idx="4">
                  <c:v>103.64088641702305</c:v>
                </c:pt>
              </c:numCache>
            </c:numRef>
          </c:yVal>
          <c:smooth val="0"/>
          <c:extLst>
            <c:ext xmlns:c16="http://schemas.microsoft.com/office/drawing/2014/chart" uri="{C3380CC4-5D6E-409C-BE32-E72D297353CC}">
              <c16:uniqueId val="{00000003-61EE-4376-BC5F-49511D5EA8AD}"/>
            </c:ext>
          </c:extLst>
        </c:ser>
        <c:ser>
          <c:idx val="4"/>
          <c:order val="4"/>
          <c:tx>
            <c:strRef>
              <c:f>'HF Derived Denominators'!$G$34</c:f>
              <c:strCache>
                <c:ptCount val="1"/>
                <c:pt idx="0">
                  <c:v>DPT1</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'HF Derived Denominators'!$B$35:$B$39</c:f>
              <c:numCache>
                <c:formatCode>General</c:formatCode>
                <c:ptCount val="5"/>
                <c:pt idx="0">
                  <c:v>2017</c:v>
                </c:pt>
                <c:pt idx="1">
                  <c:v>2018</c:v>
                </c:pt>
                <c:pt idx="2">
                  <c:v>2019</c:v>
                </c:pt>
                <c:pt idx="3">
                  <c:v>2020</c:v>
                </c:pt>
                <c:pt idx="4">
                  <c:v>2021</c:v>
                </c:pt>
              </c:numCache>
            </c:numRef>
          </c:xVal>
          <c:yVal>
            <c:numRef>
              <c:f>'HF Derived Denominators'!$G$35:$G$39</c:f>
              <c:numCache>
                <c:formatCode>_(* #,##0.0_);_(* \(#,##0.0\);_(* "-"??_);_(@_)</c:formatCode>
                <c:ptCount val="5"/>
                <c:pt idx="0">
                  <c:v>103.88404421106129</c:v>
                </c:pt>
                <c:pt idx="1">
                  <c:v>103.00531415943428</c:v>
                </c:pt>
                <c:pt idx="2">
                  <c:v>101.79113099633756</c:v>
                </c:pt>
                <c:pt idx="3">
                  <c:v>98.571889147304603</c:v>
                </c:pt>
                <c:pt idx="4">
                  <c:v>95.718428336079967</c:v>
                </c:pt>
              </c:numCache>
            </c:numRef>
          </c:yVal>
          <c:smooth val="0"/>
          <c:extLst>
            <c:ext xmlns:c16="http://schemas.microsoft.com/office/drawing/2014/chart" uri="{C3380CC4-5D6E-409C-BE32-E72D297353CC}">
              <c16:uniqueId val="{00000004-61EE-4376-BC5F-49511D5EA8AD}"/>
            </c:ext>
          </c:extLst>
        </c:ser>
        <c:ser>
          <c:idx val="5"/>
          <c:order val="5"/>
          <c:tx>
            <c:strRef>
              <c:f>'HF Derived Denominators'!$H$34</c:f>
              <c:strCache>
                <c:ptCount val="1"/>
                <c:pt idx="0">
                  <c:v>DPT3</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'HF Derived Denominators'!$B$35:$B$39</c:f>
              <c:numCache>
                <c:formatCode>General</c:formatCode>
                <c:ptCount val="5"/>
                <c:pt idx="0">
                  <c:v>2017</c:v>
                </c:pt>
                <c:pt idx="1">
                  <c:v>2018</c:v>
                </c:pt>
                <c:pt idx="2">
                  <c:v>2019</c:v>
                </c:pt>
                <c:pt idx="3">
                  <c:v>2020</c:v>
                </c:pt>
                <c:pt idx="4">
                  <c:v>2021</c:v>
                </c:pt>
              </c:numCache>
            </c:numRef>
          </c:xVal>
          <c:yVal>
            <c:numRef>
              <c:f>'HF Derived Denominators'!$H$35:$H$39</c:f>
              <c:numCache>
                <c:formatCode>_(* #,##0.0_);_(* \(#,##0.0\);_(* "-"??_);_(@_)</c:formatCode>
                <c:ptCount val="5"/>
                <c:pt idx="0">
                  <c:v>98.006634678852024</c:v>
                </c:pt>
                <c:pt idx="1">
                  <c:v>97.032221137956327</c:v>
                </c:pt>
                <c:pt idx="2">
                  <c:v>96.807703986317691</c:v>
                </c:pt>
                <c:pt idx="3">
                  <c:v>92.722571915947128</c:v>
                </c:pt>
                <c:pt idx="4">
                  <c:v>90.523944508798706</c:v>
                </c:pt>
              </c:numCache>
            </c:numRef>
          </c:yVal>
          <c:smooth val="0"/>
          <c:extLst>
            <c:ext xmlns:c16="http://schemas.microsoft.com/office/drawing/2014/chart" uri="{C3380CC4-5D6E-409C-BE32-E72D297353CC}">
              <c16:uniqueId val="{00000005-61EE-4376-BC5F-49511D5EA8AD}"/>
            </c:ext>
          </c:extLst>
        </c:ser>
        <c:ser>
          <c:idx val="6"/>
          <c:order val="6"/>
          <c:tx>
            <c:strRef>
              <c:f>'HF Derived Denominators'!$I$34</c:f>
              <c:strCache>
                <c:ptCount val="1"/>
                <c:pt idx="0">
                  <c:v>Measles vacc</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'HF Derived Denominators'!$B$35:$B$39</c:f>
              <c:numCache>
                <c:formatCode>General</c:formatCode>
                <c:ptCount val="5"/>
                <c:pt idx="0">
                  <c:v>2017</c:v>
                </c:pt>
                <c:pt idx="1">
                  <c:v>2018</c:v>
                </c:pt>
                <c:pt idx="2">
                  <c:v>2019</c:v>
                </c:pt>
                <c:pt idx="3">
                  <c:v>2020</c:v>
                </c:pt>
                <c:pt idx="4">
                  <c:v>2021</c:v>
                </c:pt>
              </c:numCache>
            </c:numRef>
          </c:xVal>
          <c:yVal>
            <c:numRef>
              <c:f>'HF Derived Denominators'!$I$35:$I$39</c:f>
              <c:numCache>
                <c:formatCode>_(* #,##0.0_);_(* \(#,##0.0\);_(* "-"??_);_(@_)</c:formatCode>
                <c:ptCount val="5"/>
                <c:pt idx="0">
                  <c:v>97.812979070594892</c:v>
                </c:pt>
                <c:pt idx="1">
                  <c:v>97.801893493644954</c:v>
                </c:pt>
                <c:pt idx="2">
                  <c:v>98.057493712945217</c:v>
                </c:pt>
                <c:pt idx="3">
                  <c:v>94.358861120132886</c:v>
                </c:pt>
                <c:pt idx="4">
                  <c:v>92.611198210615697</c:v>
                </c:pt>
              </c:numCache>
            </c:numRef>
          </c:yVal>
          <c:smooth val="0"/>
          <c:extLst>
            <c:ext xmlns:c16="http://schemas.microsoft.com/office/drawing/2014/chart" uri="{C3380CC4-5D6E-409C-BE32-E72D297353CC}">
              <c16:uniqueId val="{00000006-61EE-4376-BC5F-49511D5EA8AD}"/>
            </c:ext>
          </c:extLst>
        </c:ser>
        <c:dLbls>
          <c:showLegendKey val="0"/>
          <c:showVal val="0"/>
          <c:showCatName val="0"/>
          <c:showSerName val="0"/>
          <c:showPercent val="0"/>
          <c:showBubbleSize val="0"/>
        </c:dLbls>
        <c:axId val="728165183"/>
        <c:axId val="728166431"/>
      </c:scatterChart>
      <c:valAx>
        <c:axId val="7281651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166431"/>
        <c:crosses val="autoZero"/>
        <c:crossBetween val="midCat"/>
        <c:majorUnit val="1"/>
      </c:valAx>
      <c:valAx>
        <c:axId val="7281664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16518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t>Trends in Coverage</a:t>
            </a:r>
            <a:r>
              <a:rPr lang="en-US" sz="1000" b="1" baseline="0"/>
              <a:t> of Selected Intervention, based on DPT-1 derived denominators, National, Niger</a:t>
            </a:r>
            <a:endParaRPr lang="en-US" sz="1000" b="1"/>
          </a:p>
        </c:rich>
      </c:tx>
      <c:layout>
        <c:manualLayout>
          <c:xMode val="edge"/>
          <c:yMode val="edge"/>
          <c:x val="0.13061055039981853"/>
          <c:y val="3.417760310720161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'HF Derived Denominators'!$K$34</c:f>
              <c:strCache>
                <c:ptCount val="1"/>
                <c:pt idx="0">
                  <c:v> ANC-1 </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'HF Derived Denominators'!$B$35:$B$39</c:f>
              <c:numCache>
                <c:formatCode>General</c:formatCode>
                <c:ptCount val="5"/>
                <c:pt idx="0">
                  <c:v>2017</c:v>
                </c:pt>
                <c:pt idx="1">
                  <c:v>2018</c:v>
                </c:pt>
                <c:pt idx="2">
                  <c:v>2019</c:v>
                </c:pt>
                <c:pt idx="3">
                  <c:v>2020</c:v>
                </c:pt>
                <c:pt idx="4">
                  <c:v>2021</c:v>
                </c:pt>
              </c:numCache>
            </c:numRef>
          </c:xVal>
          <c:yVal>
            <c:numRef>
              <c:f>'HF Derived Denominators'!$K$35:$K$39</c:f>
              <c:numCache>
                <c:formatCode>_(* #,##0.0_);_(* \(#,##0.0\);_(* "-"??_);_(@_)</c:formatCode>
                <c:ptCount val="5"/>
                <c:pt idx="0">
                  <c:v>67.113290139484562</c:v>
                </c:pt>
                <c:pt idx="1">
                  <c:v>67.685828220557227</c:v>
                </c:pt>
                <c:pt idx="2">
                  <c:v>68.493197116071443</c:v>
                </c:pt>
                <c:pt idx="3">
                  <c:v>70.73010429556777</c:v>
                </c:pt>
                <c:pt idx="4">
                  <c:v>72.838638506687488</c:v>
                </c:pt>
              </c:numCache>
            </c:numRef>
          </c:yVal>
          <c:smooth val="0"/>
          <c:extLst>
            <c:ext xmlns:c16="http://schemas.microsoft.com/office/drawing/2014/chart" uri="{C3380CC4-5D6E-409C-BE32-E72D297353CC}">
              <c16:uniqueId val="{00000000-5043-4FBD-A7F5-778CC7D00347}"/>
            </c:ext>
          </c:extLst>
        </c:ser>
        <c:ser>
          <c:idx val="1"/>
          <c:order val="1"/>
          <c:tx>
            <c:strRef>
              <c:f>'HF Derived Denominators'!$L$34</c:f>
              <c:strCache>
                <c:ptCount val="1"/>
                <c:pt idx="0">
                  <c:v>ANC-4</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'HF Derived Denominators'!$B$35:$B$39</c:f>
              <c:numCache>
                <c:formatCode>General</c:formatCode>
                <c:ptCount val="5"/>
                <c:pt idx="0">
                  <c:v>2017</c:v>
                </c:pt>
                <c:pt idx="1">
                  <c:v>2018</c:v>
                </c:pt>
                <c:pt idx="2">
                  <c:v>2019</c:v>
                </c:pt>
                <c:pt idx="3">
                  <c:v>2020</c:v>
                </c:pt>
                <c:pt idx="4">
                  <c:v>2021</c:v>
                </c:pt>
              </c:numCache>
            </c:numRef>
          </c:xVal>
          <c:yVal>
            <c:numRef>
              <c:f>'HF Derived Denominators'!$L$35:$L$39</c:f>
              <c:numCache>
                <c:formatCode>_(* #,##0.0_);_(* \(#,##0.0\);_(* "-"??_);_(@_)</c:formatCode>
                <c:ptCount val="5"/>
                <c:pt idx="0">
                  <c:v>27.534995097281133</c:v>
                </c:pt>
                <c:pt idx="1">
                  <c:v>28.093740320131442</c:v>
                </c:pt>
                <c:pt idx="2">
                  <c:v>29.719273919805225</c:v>
                </c:pt>
                <c:pt idx="3">
                  <c:v>31.351664752004154</c:v>
                </c:pt>
                <c:pt idx="4">
                  <c:v>32.147399898285627</c:v>
                </c:pt>
              </c:numCache>
            </c:numRef>
          </c:yVal>
          <c:smooth val="0"/>
          <c:extLst>
            <c:ext xmlns:c16="http://schemas.microsoft.com/office/drawing/2014/chart" uri="{C3380CC4-5D6E-409C-BE32-E72D297353CC}">
              <c16:uniqueId val="{00000001-5043-4FBD-A7F5-778CC7D00347}"/>
            </c:ext>
          </c:extLst>
        </c:ser>
        <c:ser>
          <c:idx val="2"/>
          <c:order val="2"/>
          <c:tx>
            <c:strRef>
              <c:f>'HF Derived Denominators'!$M$34</c:f>
              <c:strCache>
                <c:ptCount val="1"/>
                <c:pt idx="0">
                  <c:v>IPT2</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'HF Derived Denominators'!$B$35:$B$39</c:f>
              <c:numCache>
                <c:formatCode>General</c:formatCode>
                <c:ptCount val="5"/>
                <c:pt idx="0">
                  <c:v>2017</c:v>
                </c:pt>
                <c:pt idx="1">
                  <c:v>2018</c:v>
                </c:pt>
                <c:pt idx="2">
                  <c:v>2019</c:v>
                </c:pt>
                <c:pt idx="3">
                  <c:v>2020</c:v>
                </c:pt>
                <c:pt idx="4">
                  <c:v>2021</c:v>
                </c:pt>
              </c:numCache>
            </c:numRef>
          </c:xVal>
          <c:yVal>
            <c:numRef>
              <c:f>'HF Derived Denominators'!$M$35:$M$39</c:f>
              <c:numCache>
                <c:formatCode>_(* #,##0.0_);_(* \(#,##0.0\);_(* "-"??_);_(@_)</c:formatCode>
                <c:ptCount val="5"/>
                <c:pt idx="0">
                  <c:v>47.855927102253119</c:v>
                </c:pt>
                <c:pt idx="1">
                  <c:v>50.443333202067159</c:v>
                </c:pt>
                <c:pt idx="2">
                  <c:v>51.952582476424439</c:v>
                </c:pt>
                <c:pt idx="3">
                  <c:v>55.317726830126439</c:v>
                </c:pt>
                <c:pt idx="4">
                  <c:v>57.448643174975771</c:v>
                </c:pt>
              </c:numCache>
            </c:numRef>
          </c:yVal>
          <c:smooth val="0"/>
          <c:extLst>
            <c:ext xmlns:c16="http://schemas.microsoft.com/office/drawing/2014/chart" uri="{C3380CC4-5D6E-409C-BE32-E72D297353CC}">
              <c16:uniqueId val="{00000002-5043-4FBD-A7F5-778CC7D00347}"/>
            </c:ext>
          </c:extLst>
        </c:ser>
        <c:ser>
          <c:idx val="3"/>
          <c:order val="3"/>
          <c:tx>
            <c:strRef>
              <c:f>'HF Derived Denominators'!$N$34</c:f>
              <c:strCache>
                <c:ptCount val="1"/>
                <c:pt idx="0">
                  <c:v>Institutional deliveries</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'HF Derived Denominators'!$B$35:$B$39</c:f>
              <c:numCache>
                <c:formatCode>General</c:formatCode>
                <c:ptCount val="5"/>
                <c:pt idx="0">
                  <c:v>2017</c:v>
                </c:pt>
                <c:pt idx="1">
                  <c:v>2018</c:v>
                </c:pt>
                <c:pt idx="2">
                  <c:v>2019</c:v>
                </c:pt>
                <c:pt idx="3">
                  <c:v>2020</c:v>
                </c:pt>
                <c:pt idx="4">
                  <c:v>2021</c:v>
                </c:pt>
              </c:numCache>
            </c:numRef>
          </c:xVal>
          <c:yVal>
            <c:numRef>
              <c:f>'HF Derived Denominators'!$N$35:$N$39</c:f>
              <c:numCache>
                <c:formatCode>_(* #,##0.0_);_(* \(#,##0.0\);_(* "-"??_);_(@_)</c:formatCode>
                <c:ptCount val="5"/>
                <c:pt idx="0">
                  <c:v>25.23460505886268</c:v>
                </c:pt>
                <c:pt idx="1">
                  <c:v>27.893996737560563</c:v>
                </c:pt>
                <c:pt idx="2">
                  <c:v>31.210592531843204</c:v>
                </c:pt>
                <c:pt idx="3">
                  <c:v>33.940142114804289</c:v>
                </c:pt>
                <c:pt idx="4">
                  <c:v>34.957109038674929</c:v>
                </c:pt>
              </c:numCache>
            </c:numRef>
          </c:yVal>
          <c:smooth val="0"/>
          <c:extLst>
            <c:ext xmlns:c16="http://schemas.microsoft.com/office/drawing/2014/chart" uri="{C3380CC4-5D6E-409C-BE32-E72D297353CC}">
              <c16:uniqueId val="{00000003-5043-4FBD-A7F5-778CC7D00347}"/>
            </c:ext>
          </c:extLst>
        </c:ser>
        <c:ser>
          <c:idx val="4"/>
          <c:order val="4"/>
          <c:tx>
            <c:strRef>
              <c:f>'HF Derived Denominators'!$O$34</c:f>
              <c:strCache>
                <c:ptCount val="1"/>
                <c:pt idx="0">
                  <c:v>BCG</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'HF Derived Denominators'!$B$35:$B$39</c:f>
              <c:numCache>
                <c:formatCode>General</c:formatCode>
                <c:ptCount val="5"/>
                <c:pt idx="0">
                  <c:v>2017</c:v>
                </c:pt>
                <c:pt idx="1">
                  <c:v>2018</c:v>
                </c:pt>
                <c:pt idx="2">
                  <c:v>2019</c:v>
                </c:pt>
                <c:pt idx="3">
                  <c:v>2020</c:v>
                </c:pt>
                <c:pt idx="4">
                  <c:v>2021</c:v>
                </c:pt>
              </c:numCache>
            </c:numRef>
          </c:xVal>
          <c:yVal>
            <c:numRef>
              <c:f>'HF Derived Denominators'!$O$35:$O$39</c:f>
              <c:numCache>
                <c:formatCode>_(* #,##0.0_);_(* \(#,##0.0\);_(* "-"??_);_(@_)</c:formatCode>
                <c:ptCount val="5"/>
                <c:pt idx="0">
                  <c:v>92.453460048999744</c:v>
                </c:pt>
                <c:pt idx="1">
                  <c:v>90.557967357514499</c:v>
                </c:pt>
                <c:pt idx="2">
                  <c:v>86.89313618604865</c:v>
                </c:pt>
                <c:pt idx="3">
                  <c:v>90.368162803215256</c:v>
                </c:pt>
                <c:pt idx="4">
                  <c:v>90.952542894484324</c:v>
                </c:pt>
              </c:numCache>
            </c:numRef>
          </c:yVal>
          <c:smooth val="0"/>
          <c:extLst>
            <c:ext xmlns:c16="http://schemas.microsoft.com/office/drawing/2014/chart" uri="{C3380CC4-5D6E-409C-BE32-E72D297353CC}">
              <c16:uniqueId val="{00000004-5043-4FBD-A7F5-778CC7D00347}"/>
            </c:ext>
          </c:extLst>
        </c:ser>
        <c:ser>
          <c:idx val="5"/>
          <c:order val="5"/>
          <c:tx>
            <c:strRef>
              <c:f>'HF Derived Denominators'!$P$34</c:f>
              <c:strCache>
                <c:ptCount val="1"/>
                <c:pt idx="0">
                  <c:v>DPT3</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'HF Derived Denominators'!$B$35:$B$39</c:f>
              <c:numCache>
                <c:formatCode>General</c:formatCode>
                <c:ptCount val="5"/>
                <c:pt idx="0">
                  <c:v>2017</c:v>
                </c:pt>
                <c:pt idx="1">
                  <c:v>2018</c:v>
                </c:pt>
                <c:pt idx="2">
                  <c:v>2019</c:v>
                </c:pt>
                <c:pt idx="3">
                  <c:v>2020</c:v>
                </c:pt>
                <c:pt idx="4">
                  <c:v>2021</c:v>
                </c:pt>
              </c:numCache>
            </c:numRef>
          </c:xVal>
          <c:yVal>
            <c:numRef>
              <c:f>'HF Derived Denominators'!$P$35:$P$39</c:f>
              <c:numCache>
                <c:formatCode>_(* #,##0.0_);_(* \(#,##0.0\);_(* "-"??_);_(@_)</c:formatCode>
                <c:ptCount val="5"/>
                <c:pt idx="0">
                  <c:v>79.247562756581516</c:v>
                </c:pt>
                <c:pt idx="1">
                  <c:v>79.128990985576309</c:v>
                </c:pt>
                <c:pt idx="2">
                  <c:v>79.887580138423544</c:v>
                </c:pt>
                <c:pt idx="3">
                  <c:v>79.015387736966545</c:v>
                </c:pt>
                <c:pt idx="4">
                  <c:v>79.441456268383448</c:v>
                </c:pt>
              </c:numCache>
            </c:numRef>
          </c:yVal>
          <c:smooth val="0"/>
          <c:extLst>
            <c:ext xmlns:c16="http://schemas.microsoft.com/office/drawing/2014/chart" uri="{C3380CC4-5D6E-409C-BE32-E72D297353CC}">
              <c16:uniqueId val="{00000005-5043-4FBD-A7F5-778CC7D00347}"/>
            </c:ext>
          </c:extLst>
        </c:ser>
        <c:ser>
          <c:idx val="6"/>
          <c:order val="6"/>
          <c:tx>
            <c:strRef>
              <c:f>'HF Derived Denominators'!$Q$34</c:f>
              <c:strCache>
                <c:ptCount val="1"/>
                <c:pt idx="0">
                  <c:v>Measles vacc</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'HF Derived Denominators'!$B$35:$B$39</c:f>
              <c:numCache>
                <c:formatCode>General</c:formatCode>
                <c:ptCount val="5"/>
                <c:pt idx="0">
                  <c:v>2017</c:v>
                </c:pt>
                <c:pt idx="1">
                  <c:v>2018</c:v>
                </c:pt>
                <c:pt idx="2">
                  <c:v>2019</c:v>
                </c:pt>
                <c:pt idx="3">
                  <c:v>2020</c:v>
                </c:pt>
                <c:pt idx="4">
                  <c:v>2021</c:v>
                </c:pt>
              </c:numCache>
            </c:numRef>
          </c:xVal>
          <c:yVal>
            <c:numRef>
              <c:f>'HF Derived Denominators'!$Q$35:$Q$39</c:f>
              <c:numCache>
                <c:formatCode>_(* #,##0.0_);_(* \(#,##0.0\);_(* "-"??_);_(@_)</c:formatCode>
                <c:ptCount val="5"/>
                <c:pt idx="0">
                  <c:v>79.090974021351414</c:v>
                </c:pt>
                <c:pt idx="1">
                  <c:v>79.756652562121531</c:v>
                </c:pt>
                <c:pt idx="2">
                  <c:v>80.918930669743318</c:v>
                </c:pt>
                <c:pt idx="3">
                  <c:v>80.409784195638466</c:v>
                </c:pt>
                <c:pt idx="4">
                  <c:v>81.273175760653245</c:v>
                </c:pt>
              </c:numCache>
            </c:numRef>
          </c:yVal>
          <c:smooth val="0"/>
          <c:extLst>
            <c:ext xmlns:c16="http://schemas.microsoft.com/office/drawing/2014/chart" uri="{C3380CC4-5D6E-409C-BE32-E72D297353CC}">
              <c16:uniqueId val="{00000006-5043-4FBD-A7F5-778CC7D00347}"/>
            </c:ext>
          </c:extLst>
        </c:ser>
        <c:dLbls>
          <c:showLegendKey val="0"/>
          <c:showVal val="0"/>
          <c:showCatName val="0"/>
          <c:showSerName val="0"/>
          <c:showPercent val="0"/>
          <c:showBubbleSize val="0"/>
        </c:dLbls>
        <c:axId val="728165183"/>
        <c:axId val="728166431"/>
      </c:scatterChart>
      <c:valAx>
        <c:axId val="7281651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166431"/>
        <c:crosses val="autoZero"/>
        <c:crossBetween val="midCat"/>
        <c:majorUnit val="1"/>
      </c:valAx>
      <c:valAx>
        <c:axId val="7281664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16518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t>Trends in Coverage</a:t>
            </a:r>
            <a:r>
              <a:rPr lang="en-US" sz="1000" b="1" baseline="0"/>
              <a:t> of Selected Intervention, based on ANC-1 derived denominators, Agadez</a:t>
            </a:r>
            <a:endParaRPr lang="en-US" sz="1000" b="1"/>
          </a:p>
        </c:rich>
      </c:tx>
      <c:layout>
        <c:manualLayout>
          <c:xMode val="edge"/>
          <c:yMode val="edge"/>
          <c:x val="0.13061055039981853"/>
          <c:y val="3.417760310720161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'HF Derived Denominators'!$C$34</c:f>
              <c:strCache>
                <c:ptCount val="1"/>
                <c:pt idx="0">
                  <c:v>ANC-4</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'HF Derived Denominators'!$B$78:$B$82</c:f>
              <c:numCache>
                <c:formatCode>General</c:formatCode>
                <c:ptCount val="5"/>
                <c:pt idx="0">
                  <c:v>2017</c:v>
                </c:pt>
                <c:pt idx="1">
                  <c:v>2018</c:v>
                </c:pt>
                <c:pt idx="2">
                  <c:v>2019</c:v>
                </c:pt>
                <c:pt idx="3">
                  <c:v>2020</c:v>
                </c:pt>
                <c:pt idx="4">
                  <c:v>2021</c:v>
                </c:pt>
              </c:numCache>
            </c:numRef>
          </c:xVal>
          <c:yVal>
            <c:numRef>
              <c:f>'HF Derived Denominators'!$C$78:$C$82</c:f>
              <c:numCache>
                <c:formatCode>_(* #,##0.0_);_(* \(#,##0.0\);_(* "-"??_);_(@_)</c:formatCode>
                <c:ptCount val="5"/>
                <c:pt idx="0">
                  <c:v>37.673513763590094</c:v>
                </c:pt>
                <c:pt idx="1">
                  <c:v>39.281416338810459</c:v>
                </c:pt>
                <c:pt idx="2">
                  <c:v>39.356221219167459</c:v>
                </c:pt>
                <c:pt idx="3">
                  <c:v>38.136877535168722</c:v>
                </c:pt>
                <c:pt idx="4">
                  <c:v>34.594268774703558</c:v>
                </c:pt>
              </c:numCache>
            </c:numRef>
          </c:yVal>
          <c:smooth val="0"/>
          <c:extLst>
            <c:ext xmlns:c16="http://schemas.microsoft.com/office/drawing/2014/chart" uri="{C3380CC4-5D6E-409C-BE32-E72D297353CC}">
              <c16:uniqueId val="{00000000-9FAC-460F-87BA-3A5A01E1CE76}"/>
            </c:ext>
          </c:extLst>
        </c:ser>
        <c:ser>
          <c:idx val="1"/>
          <c:order val="1"/>
          <c:tx>
            <c:strRef>
              <c:f>'HF Derived Denominators'!$D$34</c:f>
              <c:strCache>
                <c:ptCount val="1"/>
                <c:pt idx="0">
                  <c:v>IPT2</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'HF Derived Denominators'!$B$78:$B$82</c:f>
              <c:numCache>
                <c:formatCode>General</c:formatCode>
                <c:ptCount val="5"/>
                <c:pt idx="0">
                  <c:v>2017</c:v>
                </c:pt>
                <c:pt idx="1">
                  <c:v>2018</c:v>
                </c:pt>
                <c:pt idx="2">
                  <c:v>2019</c:v>
                </c:pt>
                <c:pt idx="3">
                  <c:v>2020</c:v>
                </c:pt>
                <c:pt idx="4">
                  <c:v>2021</c:v>
                </c:pt>
              </c:numCache>
            </c:numRef>
          </c:xVal>
          <c:yVal>
            <c:numRef>
              <c:f>'HF Derived Denominators'!$D$78:$D$82</c:f>
              <c:numCache>
                <c:formatCode>_(* #,##0.0_);_(* \(#,##0.0\);_(* "-"??_);_(@_)</c:formatCode>
                <c:ptCount val="5"/>
                <c:pt idx="0">
                  <c:v>56.665787647467027</c:v>
                </c:pt>
                <c:pt idx="1">
                  <c:v>56.342420735940749</c:v>
                </c:pt>
                <c:pt idx="2">
                  <c:v>60.309624766333826</c:v>
                </c:pt>
                <c:pt idx="3">
                  <c:v>60.05985155778027</c:v>
                </c:pt>
                <c:pt idx="4">
                  <c:v>57.247035573122531</c:v>
                </c:pt>
              </c:numCache>
            </c:numRef>
          </c:yVal>
          <c:smooth val="0"/>
          <c:extLst>
            <c:ext xmlns:c16="http://schemas.microsoft.com/office/drawing/2014/chart" uri="{C3380CC4-5D6E-409C-BE32-E72D297353CC}">
              <c16:uniqueId val="{00000001-9FAC-460F-87BA-3A5A01E1CE76}"/>
            </c:ext>
          </c:extLst>
        </c:ser>
        <c:ser>
          <c:idx val="2"/>
          <c:order val="2"/>
          <c:tx>
            <c:strRef>
              <c:f>'HF Derived Denominators'!$E$34</c:f>
              <c:strCache>
                <c:ptCount val="1"/>
                <c:pt idx="0">
                  <c:v>Institutional deliveries</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'HF Derived Denominators'!$B$78:$B$82</c:f>
              <c:numCache>
                <c:formatCode>General</c:formatCode>
                <c:ptCount val="5"/>
                <c:pt idx="0">
                  <c:v>2017</c:v>
                </c:pt>
                <c:pt idx="1">
                  <c:v>2018</c:v>
                </c:pt>
                <c:pt idx="2">
                  <c:v>2019</c:v>
                </c:pt>
                <c:pt idx="3">
                  <c:v>2020</c:v>
                </c:pt>
                <c:pt idx="4">
                  <c:v>2021</c:v>
                </c:pt>
              </c:numCache>
            </c:numRef>
          </c:xVal>
          <c:yVal>
            <c:numRef>
              <c:f>'HF Derived Denominators'!$E$78:$E$82</c:f>
              <c:numCache>
                <c:formatCode>_(* #,##0.0_);_(* \(#,##0.0\);_(* "-"??_);_(@_)</c:formatCode>
                <c:ptCount val="5"/>
                <c:pt idx="0">
                  <c:v>51.241239021202816</c:v>
                </c:pt>
                <c:pt idx="1">
                  <c:v>53.803648926246069</c:v>
                </c:pt>
                <c:pt idx="2">
                  <c:v>52.62451110481264</c:v>
                </c:pt>
                <c:pt idx="3">
                  <c:v>52.649521014930528</c:v>
                </c:pt>
                <c:pt idx="4">
                  <c:v>49.165518927509062</c:v>
                </c:pt>
              </c:numCache>
            </c:numRef>
          </c:yVal>
          <c:smooth val="0"/>
          <c:extLst>
            <c:ext xmlns:c16="http://schemas.microsoft.com/office/drawing/2014/chart" uri="{C3380CC4-5D6E-409C-BE32-E72D297353CC}">
              <c16:uniqueId val="{00000002-9FAC-460F-87BA-3A5A01E1CE76}"/>
            </c:ext>
          </c:extLst>
        </c:ser>
        <c:ser>
          <c:idx val="3"/>
          <c:order val="3"/>
          <c:tx>
            <c:strRef>
              <c:f>'HF Derived Denominators'!$F$34</c:f>
              <c:strCache>
                <c:ptCount val="1"/>
                <c:pt idx="0">
                  <c:v>BCG</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'HF Derived Denominators'!$B$78:$B$82</c:f>
              <c:numCache>
                <c:formatCode>General</c:formatCode>
                <c:ptCount val="5"/>
                <c:pt idx="0">
                  <c:v>2017</c:v>
                </c:pt>
                <c:pt idx="1">
                  <c:v>2018</c:v>
                </c:pt>
                <c:pt idx="2">
                  <c:v>2019</c:v>
                </c:pt>
                <c:pt idx="3">
                  <c:v>2020</c:v>
                </c:pt>
                <c:pt idx="4">
                  <c:v>2021</c:v>
                </c:pt>
              </c:numCache>
            </c:numRef>
          </c:xVal>
          <c:yVal>
            <c:numRef>
              <c:f>'HF Derived Denominators'!$F$78:$F$82</c:f>
              <c:numCache>
                <c:formatCode>_(* #,##0.0_);_(* \(#,##0.0\);_(* "-"??_);_(@_)</c:formatCode>
                <c:ptCount val="5"/>
                <c:pt idx="0">
                  <c:v>92.447410915688039</c:v>
                </c:pt>
                <c:pt idx="1">
                  <c:v>91.888879721589575</c:v>
                </c:pt>
                <c:pt idx="2">
                  <c:v>97.272644583794445</c:v>
                </c:pt>
                <c:pt idx="3">
                  <c:v>87.746145647356101</c:v>
                </c:pt>
                <c:pt idx="4">
                  <c:v>91.239547322801073</c:v>
                </c:pt>
              </c:numCache>
            </c:numRef>
          </c:yVal>
          <c:smooth val="0"/>
          <c:extLst>
            <c:ext xmlns:c16="http://schemas.microsoft.com/office/drawing/2014/chart" uri="{C3380CC4-5D6E-409C-BE32-E72D297353CC}">
              <c16:uniqueId val="{00000003-9FAC-460F-87BA-3A5A01E1CE76}"/>
            </c:ext>
          </c:extLst>
        </c:ser>
        <c:ser>
          <c:idx val="4"/>
          <c:order val="4"/>
          <c:tx>
            <c:strRef>
              <c:f>'HF Derived Denominators'!$G$34</c:f>
              <c:strCache>
                <c:ptCount val="1"/>
                <c:pt idx="0">
                  <c:v>DPT1</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'HF Derived Denominators'!$B$78:$B$82</c:f>
              <c:numCache>
                <c:formatCode>General</c:formatCode>
                <c:ptCount val="5"/>
                <c:pt idx="0">
                  <c:v>2017</c:v>
                </c:pt>
                <c:pt idx="1">
                  <c:v>2018</c:v>
                </c:pt>
                <c:pt idx="2">
                  <c:v>2019</c:v>
                </c:pt>
                <c:pt idx="3">
                  <c:v>2020</c:v>
                </c:pt>
                <c:pt idx="4">
                  <c:v>2021</c:v>
                </c:pt>
              </c:numCache>
            </c:numRef>
          </c:xVal>
          <c:yVal>
            <c:numRef>
              <c:f>'HF Derived Denominators'!$G$78:$G$82</c:f>
              <c:numCache>
                <c:formatCode>_(* #,##0.0_);_(* \(#,##0.0\);_(* "-"??_);_(@_)</c:formatCode>
                <c:ptCount val="5"/>
                <c:pt idx="0">
                  <c:v>88.738431592398044</c:v>
                </c:pt>
                <c:pt idx="1">
                  <c:v>84.370734732487719</c:v>
                </c:pt>
                <c:pt idx="2">
                  <c:v>89.335575361464237</c:v>
                </c:pt>
                <c:pt idx="3">
                  <c:v>82.925324625464697</c:v>
                </c:pt>
                <c:pt idx="4">
                  <c:v>87.962229154428329</c:v>
                </c:pt>
              </c:numCache>
            </c:numRef>
          </c:yVal>
          <c:smooth val="0"/>
          <c:extLst>
            <c:ext xmlns:c16="http://schemas.microsoft.com/office/drawing/2014/chart" uri="{C3380CC4-5D6E-409C-BE32-E72D297353CC}">
              <c16:uniqueId val="{00000004-9FAC-460F-87BA-3A5A01E1CE76}"/>
            </c:ext>
          </c:extLst>
        </c:ser>
        <c:ser>
          <c:idx val="5"/>
          <c:order val="5"/>
          <c:tx>
            <c:strRef>
              <c:f>'HF Derived Denominators'!$H$34</c:f>
              <c:strCache>
                <c:ptCount val="1"/>
                <c:pt idx="0">
                  <c:v>DPT3</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'HF Derived Denominators'!$B$78:$B$82</c:f>
              <c:numCache>
                <c:formatCode>General</c:formatCode>
                <c:ptCount val="5"/>
                <c:pt idx="0">
                  <c:v>2017</c:v>
                </c:pt>
                <c:pt idx="1">
                  <c:v>2018</c:v>
                </c:pt>
                <c:pt idx="2">
                  <c:v>2019</c:v>
                </c:pt>
                <c:pt idx="3">
                  <c:v>2020</c:v>
                </c:pt>
                <c:pt idx="4">
                  <c:v>2021</c:v>
                </c:pt>
              </c:numCache>
            </c:numRef>
          </c:xVal>
          <c:yVal>
            <c:numRef>
              <c:f>'HF Derived Denominators'!$H$78:$H$82</c:f>
              <c:numCache>
                <c:formatCode>_(* #,##0.0_);_(* \(#,##0.0\);_(* "-"??_);_(@_)</c:formatCode>
                <c:ptCount val="5"/>
                <c:pt idx="0">
                  <c:v>81.100632289010164</c:v>
                </c:pt>
                <c:pt idx="1">
                  <c:v>75.945263285448078</c:v>
                </c:pt>
                <c:pt idx="2">
                  <c:v>82.387822070085647</c:v>
                </c:pt>
                <c:pt idx="3">
                  <c:v>74.443689749455757</c:v>
                </c:pt>
                <c:pt idx="4">
                  <c:v>80.44955032153176</c:v>
                </c:pt>
              </c:numCache>
            </c:numRef>
          </c:yVal>
          <c:smooth val="0"/>
          <c:extLst>
            <c:ext xmlns:c16="http://schemas.microsoft.com/office/drawing/2014/chart" uri="{C3380CC4-5D6E-409C-BE32-E72D297353CC}">
              <c16:uniqueId val="{00000005-9FAC-460F-87BA-3A5A01E1CE76}"/>
            </c:ext>
          </c:extLst>
        </c:ser>
        <c:ser>
          <c:idx val="6"/>
          <c:order val="6"/>
          <c:tx>
            <c:strRef>
              <c:f>'HF Derived Denominators'!$I$34</c:f>
              <c:strCache>
                <c:ptCount val="1"/>
                <c:pt idx="0">
                  <c:v>Measles vacc</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'HF Derived Denominators'!$B$78:$B$82</c:f>
              <c:numCache>
                <c:formatCode>General</c:formatCode>
                <c:ptCount val="5"/>
                <c:pt idx="0">
                  <c:v>2017</c:v>
                </c:pt>
                <c:pt idx="1">
                  <c:v>2018</c:v>
                </c:pt>
                <c:pt idx="2">
                  <c:v>2019</c:v>
                </c:pt>
                <c:pt idx="3">
                  <c:v>2020</c:v>
                </c:pt>
                <c:pt idx="4">
                  <c:v>2021</c:v>
                </c:pt>
              </c:numCache>
            </c:numRef>
          </c:xVal>
          <c:yVal>
            <c:numRef>
              <c:f>'HF Derived Denominators'!$I$78:$I$82</c:f>
              <c:numCache>
                <c:formatCode>_(* #,##0.0_);_(* \(#,##0.0\);_(* "-"??_);_(@_)</c:formatCode>
                <c:ptCount val="5"/>
                <c:pt idx="0">
                  <c:v>81.051871195564971</c:v>
                </c:pt>
                <c:pt idx="1">
                  <c:v>76.9717418165297</c:v>
                </c:pt>
                <c:pt idx="2">
                  <c:v>78.712669451485368</c:v>
                </c:pt>
                <c:pt idx="3">
                  <c:v>70.056314060225162</c:v>
                </c:pt>
                <c:pt idx="4">
                  <c:v>80.050213415669219</c:v>
                </c:pt>
              </c:numCache>
            </c:numRef>
          </c:yVal>
          <c:smooth val="0"/>
          <c:extLst>
            <c:ext xmlns:c16="http://schemas.microsoft.com/office/drawing/2014/chart" uri="{C3380CC4-5D6E-409C-BE32-E72D297353CC}">
              <c16:uniqueId val="{00000006-9FAC-460F-87BA-3A5A01E1CE76}"/>
            </c:ext>
          </c:extLst>
        </c:ser>
        <c:dLbls>
          <c:showLegendKey val="0"/>
          <c:showVal val="0"/>
          <c:showCatName val="0"/>
          <c:showSerName val="0"/>
          <c:showPercent val="0"/>
          <c:showBubbleSize val="0"/>
        </c:dLbls>
        <c:axId val="728165183"/>
        <c:axId val="728166431"/>
      </c:scatterChart>
      <c:valAx>
        <c:axId val="7281651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166431"/>
        <c:crosses val="autoZero"/>
        <c:crossBetween val="midCat"/>
        <c:majorUnit val="1"/>
      </c:valAx>
      <c:valAx>
        <c:axId val="7281664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16518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t>Trends in Coverage</a:t>
            </a:r>
            <a:r>
              <a:rPr lang="en-US" sz="1000" b="1" baseline="0"/>
              <a:t> of Selected Intervention, based on DPT-1 derived denominators, Agadez</a:t>
            </a:r>
            <a:endParaRPr lang="en-US" sz="1000" b="1"/>
          </a:p>
        </c:rich>
      </c:tx>
      <c:layout>
        <c:manualLayout>
          <c:xMode val="edge"/>
          <c:yMode val="edge"/>
          <c:x val="0.13061055039981853"/>
          <c:y val="3.417760310720161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'HF Derived Denominators'!$K$34</c:f>
              <c:strCache>
                <c:ptCount val="1"/>
                <c:pt idx="0">
                  <c:v> ANC-1 </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'HF Derived Denominators'!$B$78:$B$82</c:f>
              <c:numCache>
                <c:formatCode>General</c:formatCode>
                <c:ptCount val="5"/>
                <c:pt idx="0">
                  <c:v>2017</c:v>
                </c:pt>
                <c:pt idx="1">
                  <c:v>2018</c:v>
                </c:pt>
                <c:pt idx="2">
                  <c:v>2019</c:v>
                </c:pt>
                <c:pt idx="3">
                  <c:v>2020</c:v>
                </c:pt>
                <c:pt idx="4">
                  <c:v>2021</c:v>
                </c:pt>
              </c:numCache>
            </c:numRef>
          </c:xVal>
          <c:yVal>
            <c:numRef>
              <c:f>'HF Derived Denominators'!$K$78:$K$82</c:f>
              <c:numCache>
                <c:formatCode>_(* #,##0.0_);_(* \(#,##0.0\);_(* "-"??_);_(@_)</c:formatCode>
                <c:ptCount val="5"/>
                <c:pt idx="0">
                  <c:v>78.567987678940099</c:v>
                </c:pt>
                <c:pt idx="1">
                  <c:v>82.635288433909622</c:v>
                </c:pt>
                <c:pt idx="2">
                  <c:v>78.042817453072999</c:v>
                </c:pt>
                <c:pt idx="3">
                  <c:v>84.075643134220996</c:v>
                </c:pt>
                <c:pt idx="4">
                  <c:v>79.261292796022829</c:v>
                </c:pt>
              </c:numCache>
            </c:numRef>
          </c:yVal>
          <c:smooth val="0"/>
          <c:extLst>
            <c:ext xmlns:c16="http://schemas.microsoft.com/office/drawing/2014/chart" uri="{C3380CC4-5D6E-409C-BE32-E72D297353CC}">
              <c16:uniqueId val="{00000000-46DA-4898-9B0F-500CE1101A3E}"/>
            </c:ext>
          </c:extLst>
        </c:ser>
        <c:ser>
          <c:idx val="1"/>
          <c:order val="1"/>
          <c:tx>
            <c:strRef>
              <c:f>'HF Derived Denominators'!$L$34</c:f>
              <c:strCache>
                <c:ptCount val="1"/>
                <c:pt idx="0">
                  <c:v>ANC-4</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'HF Derived Denominators'!$B$78:$B$82</c:f>
              <c:numCache>
                <c:formatCode>General</c:formatCode>
                <c:ptCount val="5"/>
                <c:pt idx="0">
                  <c:v>2017</c:v>
                </c:pt>
                <c:pt idx="1">
                  <c:v>2018</c:v>
                </c:pt>
                <c:pt idx="2">
                  <c:v>2019</c:v>
                </c:pt>
                <c:pt idx="3">
                  <c:v>2020</c:v>
                </c:pt>
                <c:pt idx="4">
                  <c:v>2021</c:v>
                </c:pt>
              </c:numCache>
            </c:numRef>
          </c:xVal>
          <c:yVal>
            <c:numRef>
              <c:f>'HF Derived Denominators'!$L$78:$L$82</c:f>
              <c:numCache>
                <c:formatCode>_(* #,##0.0_);_(* \(#,##0.0\);_(* "-"??_);_(@_)</c:formatCode>
                <c:ptCount val="5"/>
                <c:pt idx="0">
                  <c:v>35.661833315664182</c:v>
                </c:pt>
                <c:pt idx="1">
                  <c:v>39.108809268073401</c:v>
                </c:pt>
                <c:pt idx="2">
                  <c:v>37.0056673283162</c:v>
                </c:pt>
                <c:pt idx="3">
                  <c:v>38.631114528919703</c:v>
                </c:pt>
                <c:pt idx="4">
                  <c:v>33.035981523085404</c:v>
                </c:pt>
              </c:numCache>
            </c:numRef>
          </c:yVal>
          <c:smooth val="0"/>
          <c:extLst>
            <c:ext xmlns:c16="http://schemas.microsoft.com/office/drawing/2014/chart" uri="{C3380CC4-5D6E-409C-BE32-E72D297353CC}">
              <c16:uniqueId val="{00000001-46DA-4898-9B0F-500CE1101A3E}"/>
            </c:ext>
          </c:extLst>
        </c:ser>
        <c:ser>
          <c:idx val="2"/>
          <c:order val="2"/>
          <c:tx>
            <c:strRef>
              <c:f>'HF Derived Denominators'!$M$34</c:f>
              <c:strCache>
                <c:ptCount val="1"/>
                <c:pt idx="0">
                  <c:v>IPT2</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'HF Derived Denominators'!$B$78:$B$82</c:f>
              <c:numCache>
                <c:formatCode>General</c:formatCode>
                <c:ptCount val="5"/>
                <c:pt idx="0">
                  <c:v>2017</c:v>
                </c:pt>
                <c:pt idx="1">
                  <c:v>2018</c:v>
                </c:pt>
                <c:pt idx="2">
                  <c:v>2019</c:v>
                </c:pt>
                <c:pt idx="3">
                  <c:v>2020</c:v>
                </c:pt>
                <c:pt idx="4">
                  <c:v>2021</c:v>
                </c:pt>
              </c:numCache>
            </c:numRef>
          </c:xVal>
          <c:yVal>
            <c:numRef>
              <c:f>'HF Derived Denominators'!$M$78:$M$82</c:f>
              <c:numCache>
                <c:formatCode>_(* #,##0.0_);_(* \(#,##0.0\);_(* "-"??_);_(@_)</c:formatCode>
                <c:ptCount val="5"/>
                <c:pt idx="0">
                  <c:v>53.639962719320799</c:v>
                </c:pt>
                <c:pt idx="1">
                  <c:v>56.094845645531983</c:v>
                </c:pt>
                <c:pt idx="2">
                  <c:v>56.707626943401465</c:v>
                </c:pt>
                <c:pt idx="3">
                  <c:v>60.838200557424358</c:v>
                </c:pt>
                <c:pt idx="4">
                  <c:v>54.668362027296375</c:v>
                </c:pt>
              </c:numCache>
            </c:numRef>
          </c:yVal>
          <c:smooth val="0"/>
          <c:extLst>
            <c:ext xmlns:c16="http://schemas.microsoft.com/office/drawing/2014/chart" uri="{C3380CC4-5D6E-409C-BE32-E72D297353CC}">
              <c16:uniqueId val="{00000002-46DA-4898-9B0F-500CE1101A3E}"/>
            </c:ext>
          </c:extLst>
        </c:ser>
        <c:ser>
          <c:idx val="3"/>
          <c:order val="3"/>
          <c:tx>
            <c:strRef>
              <c:f>'HF Derived Denominators'!$N$34</c:f>
              <c:strCache>
                <c:ptCount val="1"/>
                <c:pt idx="0">
                  <c:v>Institutional deliveries</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'HF Derived Denominators'!$B$78:$B$82</c:f>
              <c:numCache>
                <c:formatCode>General</c:formatCode>
                <c:ptCount val="5"/>
                <c:pt idx="0">
                  <c:v>2017</c:v>
                </c:pt>
                <c:pt idx="1">
                  <c:v>2018</c:v>
                </c:pt>
                <c:pt idx="2">
                  <c:v>2019</c:v>
                </c:pt>
                <c:pt idx="3">
                  <c:v>2020</c:v>
                </c:pt>
                <c:pt idx="4">
                  <c:v>2021</c:v>
                </c:pt>
              </c:numCache>
            </c:numRef>
          </c:xVal>
          <c:yVal>
            <c:numRef>
              <c:f>'HF Derived Denominators'!$N$78:$N$82</c:f>
              <c:numCache>
                <c:formatCode>_(* #,##0.0_);_(* \(#,##0.0\);_(* "-"??_);_(@_)</c:formatCode>
                <c:ptCount val="5"/>
                <c:pt idx="0">
                  <c:v>48.505072723752868</c:v>
                </c:pt>
                <c:pt idx="1">
                  <c:v>53.567229491772963</c:v>
                </c:pt>
                <c:pt idx="2">
                  <c:v>49.481507394097662</c:v>
                </c:pt>
                <c:pt idx="3">
                  <c:v>53.331835422156239</c:v>
                </c:pt>
                <c:pt idx="4">
                  <c:v>46.950874592550583</c:v>
                </c:pt>
              </c:numCache>
            </c:numRef>
          </c:yVal>
          <c:smooth val="0"/>
          <c:extLst>
            <c:ext xmlns:c16="http://schemas.microsoft.com/office/drawing/2014/chart" uri="{C3380CC4-5D6E-409C-BE32-E72D297353CC}">
              <c16:uniqueId val="{00000003-46DA-4898-9B0F-500CE1101A3E}"/>
            </c:ext>
          </c:extLst>
        </c:ser>
        <c:ser>
          <c:idx val="4"/>
          <c:order val="4"/>
          <c:tx>
            <c:strRef>
              <c:f>'HF Derived Denominators'!$O$34</c:f>
              <c:strCache>
                <c:ptCount val="1"/>
                <c:pt idx="0">
                  <c:v>BCG</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'HF Derived Denominators'!$B$78:$B$82</c:f>
              <c:numCache>
                <c:formatCode>General</c:formatCode>
                <c:ptCount val="5"/>
                <c:pt idx="0">
                  <c:v>2017</c:v>
                </c:pt>
                <c:pt idx="1">
                  <c:v>2018</c:v>
                </c:pt>
                <c:pt idx="2">
                  <c:v>2019</c:v>
                </c:pt>
                <c:pt idx="3">
                  <c:v>2020</c:v>
                </c:pt>
                <c:pt idx="4">
                  <c:v>2021</c:v>
                </c:pt>
              </c:numCache>
            </c:numRef>
          </c:xVal>
          <c:yVal>
            <c:numRef>
              <c:f>'HF Derived Denominators'!$O$78:$O$82</c:f>
              <c:numCache>
                <c:formatCode>_(* #,##0.0_);_(* \(#,##0.0\);_(* "-"??_);_(@_)</c:formatCode>
                <c:ptCount val="5"/>
                <c:pt idx="0">
                  <c:v>87.510928214140861</c:v>
                </c:pt>
                <c:pt idx="1">
                  <c:v>91.485109393522691</c:v>
                </c:pt>
                <c:pt idx="2">
                  <c:v>91.463027041333973</c:v>
                </c:pt>
                <c:pt idx="3">
                  <c:v>88.883296721090261</c:v>
                </c:pt>
                <c:pt idx="4">
                  <c:v>87.129692469025514</c:v>
                </c:pt>
              </c:numCache>
            </c:numRef>
          </c:yVal>
          <c:smooth val="0"/>
          <c:extLst>
            <c:ext xmlns:c16="http://schemas.microsoft.com/office/drawing/2014/chart" uri="{C3380CC4-5D6E-409C-BE32-E72D297353CC}">
              <c16:uniqueId val="{00000004-46DA-4898-9B0F-500CE1101A3E}"/>
            </c:ext>
          </c:extLst>
        </c:ser>
        <c:ser>
          <c:idx val="5"/>
          <c:order val="5"/>
          <c:tx>
            <c:strRef>
              <c:f>'HF Derived Denominators'!$P$34</c:f>
              <c:strCache>
                <c:ptCount val="1"/>
                <c:pt idx="0">
                  <c:v>DPT3</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'HF Derived Denominators'!$B$78:$B$82</c:f>
              <c:numCache>
                <c:formatCode>General</c:formatCode>
                <c:ptCount val="5"/>
                <c:pt idx="0">
                  <c:v>2017</c:v>
                </c:pt>
                <c:pt idx="1">
                  <c:v>2018</c:v>
                </c:pt>
                <c:pt idx="2">
                  <c:v>2019</c:v>
                </c:pt>
                <c:pt idx="3">
                  <c:v>2020</c:v>
                </c:pt>
                <c:pt idx="4">
                  <c:v>2021</c:v>
                </c:pt>
              </c:numCache>
            </c:numRef>
          </c:xVal>
          <c:yVal>
            <c:numRef>
              <c:f>'HF Derived Denominators'!$P$78:$P$82</c:f>
              <c:numCache>
                <c:formatCode>_(* #,##0.0_);_(* \(#,##0.0\);_(* "-"??_);_(@_)</c:formatCode>
                <c:ptCount val="5"/>
                <c:pt idx="0">
                  <c:v>76.770041908881979</c:v>
                </c:pt>
                <c:pt idx="1">
                  <c:v>75.611551045568774</c:v>
                </c:pt>
                <c:pt idx="2">
                  <c:v>77.467201905686181</c:v>
                </c:pt>
                <c:pt idx="3">
                  <c:v>75.408446903251914</c:v>
                </c:pt>
                <c:pt idx="4">
                  <c:v>76.825727269196406</c:v>
                </c:pt>
              </c:numCache>
            </c:numRef>
          </c:yVal>
          <c:smooth val="0"/>
          <c:extLst>
            <c:ext xmlns:c16="http://schemas.microsoft.com/office/drawing/2014/chart" uri="{C3380CC4-5D6E-409C-BE32-E72D297353CC}">
              <c16:uniqueId val="{00000005-46DA-4898-9B0F-500CE1101A3E}"/>
            </c:ext>
          </c:extLst>
        </c:ser>
        <c:ser>
          <c:idx val="6"/>
          <c:order val="6"/>
          <c:tx>
            <c:strRef>
              <c:f>'HF Derived Denominators'!$Q$34</c:f>
              <c:strCache>
                <c:ptCount val="1"/>
                <c:pt idx="0">
                  <c:v>Measles vacc</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'HF Derived Denominators'!$B$78:$B$82</c:f>
              <c:numCache>
                <c:formatCode>General</c:formatCode>
                <c:ptCount val="5"/>
                <c:pt idx="0">
                  <c:v>2017</c:v>
                </c:pt>
                <c:pt idx="1">
                  <c:v>2018</c:v>
                </c:pt>
                <c:pt idx="2">
                  <c:v>2019</c:v>
                </c:pt>
                <c:pt idx="3">
                  <c:v>2020</c:v>
                </c:pt>
                <c:pt idx="4">
                  <c:v>2021</c:v>
                </c:pt>
              </c:numCache>
            </c:numRef>
          </c:xVal>
          <c:yVal>
            <c:numRef>
              <c:f>'HF Derived Denominators'!$Q$78:$Q$82</c:f>
              <c:numCache>
                <c:formatCode>_(* #,##0.0_);_(* \(#,##0.0\);_(* "-"??_);_(@_)</c:formatCode>
                <c:ptCount val="5"/>
                <c:pt idx="0">
                  <c:v>76.723884547568559</c:v>
                </c:pt>
                <c:pt idx="1">
                  <c:v>76.633519111678979</c:v>
                </c:pt>
                <c:pt idx="2">
                  <c:v>74.01154811140178</c:v>
                </c:pt>
                <c:pt idx="3">
                  <c:v>70.964212773812065</c:v>
                </c:pt>
                <c:pt idx="4">
                  <c:v>76.444378360523771</c:v>
                </c:pt>
              </c:numCache>
            </c:numRef>
          </c:yVal>
          <c:smooth val="0"/>
          <c:extLst>
            <c:ext xmlns:c16="http://schemas.microsoft.com/office/drawing/2014/chart" uri="{C3380CC4-5D6E-409C-BE32-E72D297353CC}">
              <c16:uniqueId val="{00000006-46DA-4898-9B0F-500CE1101A3E}"/>
            </c:ext>
          </c:extLst>
        </c:ser>
        <c:dLbls>
          <c:showLegendKey val="0"/>
          <c:showVal val="0"/>
          <c:showCatName val="0"/>
          <c:showSerName val="0"/>
          <c:showPercent val="0"/>
          <c:showBubbleSize val="0"/>
        </c:dLbls>
        <c:axId val="728165183"/>
        <c:axId val="728166431"/>
      </c:scatterChart>
      <c:valAx>
        <c:axId val="7281651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166431"/>
        <c:crosses val="autoZero"/>
        <c:crossBetween val="midCat"/>
        <c:majorUnit val="1"/>
      </c:valAx>
      <c:valAx>
        <c:axId val="7281664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16518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t>Trends in Coverage</a:t>
            </a:r>
            <a:r>
              <a:rPr lang="en-US" sz="1000" b="1" baseline="0"/>
              <a:t> of Selected Intervention, based on ANC-1 derived denominators, Diffa</a:t>
            </a:r>
            <a:endParaRPr lang="en-US" sz="1000" b="1"/>
          </a:p>
        </c:rich>
      </c:tx>
      <c:layout>
        <c:manualLayout>
          <c:xMode val="edge"/>
          <c:yMode val="edge"/>
          <c:x val="0.13061055039981853"/>
          <c:y val="3.417760310720161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'HF Derived Denominators'!$C$34</c:f>
              <c:strCache>
                <c:ptCount val="1"/>
                <c:pt idx="0">
                  <c:v>ANC-4</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'HF Derived Denominators'!$B$120:$B$124</c:f>
              <c:numCache>
                <c:formatCode>General</c:formatCode>
                <c:ptCount val="5"/>
                <c:pt idx="0">
                  <c:v>2017</c:v>
                </c:pt>
                <c:pt idx="1">
                  <c:v>2018</c:v>
                </c:pt>
                <c:pt idx="2">
                  <c:v>2019</c:v>
                </c:pt>
                <c:pt idx="3">
                  <c:v>2020</c:v>
                </c:pt>
                <c:pt idx="4">
                  <c:v>2021</c:v>
                </c:pt>
              </c:numCache>
            </c:numRef>
          </c:xVal>
          <c:yVal>
            <c:numRef>
              <c:f>'HF Derived Denominators'!$C$120:$C$124</c:f>
              <c:numCache>
                <c:formatCode>_(* #,##0.0_);_(* \(#,##0.0\);_(* "-"??_);_(@_)</c:formatCode>
                <c:ptCount val="5"/>
                <c:pt idx="0">
                  <c:v>35.594541910331387</c:v>
                </c:pt>
                <c:pt idx="1">
                  <c:v>34.819732623555744</c:v>
                </c:pt>
                <c:pt idx="2">
                  <c:v>32.867454973709876</c:v>
                </c:pt>
                <c:pt idx="3">
                  <c:v>34.377366568356962</c:v>
                </c:pt>
                <c:pt idx="4">
                  <c:v>32.250030208559892</c:v>
                </c:pt>
              </c:numCache>
            </c:numRef>
          </c:yVal>
          <c:smooth val="0"/>
          <c:extLst>
            <c:ext xmlns:c16="http://schemas.microsoft.com/office/drawing/2014/chart" uri="{C3380CC4-5D6E-409C-BE32-E72D297353CC}">
              <c16:uniqueId val="{00000000-B66A-40DD-AE2D-934B260C0CEF}"/>
            </c:ext>
          </c:extLst>
        </c:ser>
        <c:ser>
          <c:idx val="1"/>
          <c:order val="1"/>
          <c:tx>
            <c:strRef>
              <c:f>'HF Derived Denominators'!$D$34</c:f>
              <c:strCache>
                <c:ptCount val="1"/>
                <c:pt idx="0">
                  <c:v>IPT2</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'HF Derived Denominators'!$B$120:$B$124</c:f>
              <c:numCache>
                <c:formatCode>General</c:formatCode>
                <c:ptCount val="5"/>
                <c:pt idx="0">
                  <c:v>2017</c:v>
                </c:pt>
                <c:pt idx="1">
                  <c:v>2018</c:v>
                </c:pt>
                <c:pt idx="2">
                  <c:v>2019</c:v>
                </c:pt>
                <c:pt idx="3">
                  <c:v>2020</c:v>
                </c:pt>
                <c:pt idx="4">
                  <c:v>2021</c:v>
                </c:pt>
              </c:numCache>
            </c:numRef>
          </c:xVal>
          <c:yVal>
            <c:numRef>
              <c:f>'HF Derived Denominators'!$D$120:$D$124</c:f>
              <c:numCache>
                <c:formatCode>_(* #,##0.0_);_(* \(#,##0.0\);_(* "-"??_);_(@_)</c:formatCode>
                <c:ptCount val="5"/>
                <c:pt idx="0">
                  <c:v>69.177310967477169</c:v>
                </c:pt>
                <c:pt idx="1">
                  <c:v>63.215262234589559</c:v>
                </c:pt>
                <c:pt idx="2">
                  <c:v>52.895196402655181</c:v>
                </c:pt>
                <c:pt idx="3">
                  <c:v>60.392350870516601</c:v>
                </c:pt>
                <c:pt idx="4">
                  <c:v>57.712269508687974</c:v>
                </c:pt>
              </c:numCache>
            </c:numRef>
          </c:yVal>
          <c:smooth val="0"/>
          <c:extLst>
            <c:ext xmlns:c16="http://schemas.microsoft.com/office/drawing/2014/chart" uri="{C3380CC4-5D6E-409C-BE32-E72D297353CC}">
              <c16:uniqueId val="{00000001-B66A-40DD-AE2D-934B260C0CEF}"/>
            </c:ext>
          </c:extLst>
        </c:ser>
        <c:ser>
          <c:idx val="2"/>
          <c:order val="2"/>
          <c:tx>
            <c:strRef>
              <c:f>'HF Derived Denominators'!$E$34</c:f>
              <c:strCache>
                <c:ptCount val="1"/>
                <c:pt idx="0">
                  <c:v>Institutional deliveries</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'HF Derived Denominators'!$B$120:$B$124</c:f>
              <c:numCache>
                <c:formatCode>General</c:formatCode>
                <c:ptCount val="5"/>
                <c:pt idx="0">
                  <c:v>2017</c:v>
                </c:pt>
                <c:pt idx="1">
                  <c:v>2018</c:v>
                </c:pt>
                <c:pt idx="2">
                  <c:v>2019</c:v>
                </c:pt>
                <c:pt idx="3">
                  <c:v>2020</c:v>
                </c:pt>
                <c:pt idx="4">
                  <c:v>2021</c:v>
                </c:pt>
              </c:numCache>
            </c:numRef>
          </c:xVal>
          <c:yVal>
            <c:numRef>
              <c:f>'HF Derived Denominators'!$E$120:$E$124</c:f>
              <c:numCache>
                <c:formatCode>_(* #,##0.0_);_(* \(#,##0.0\);_(* "-"??_);_(@_)</c:formatCode>
                <c:ptCount val="5"/>
                <c:pt idx="0">
                  <c:v>16.962845559669962</c:v>
                </c:pt>
                <c:pt idx="1">
                  <c:v>21.403398924981307</c:v>
                </c:pt>
                <c:pt idx="2">
                  <c:v>19.877621009726006</c:v>
                </c:pt>
                <c:pt idx="3">
                  <c:v>22.820447307533492</c:v>
                </c:pt>
                <c:pt idx="4">
                  <c:v>21.785167684290276</c:v>
                </c:pt>
              </c:numCache>
            </c:numRef>
          </c:yVal>
          <c:smooth val="0"/>
          <c:extLst>
            <c:ext xmlns:c16="http://schemas.microsoft.com/office/drawing/2014/chart" uri="{C3380CC4-5D6E-409C-BE32-E72D297353CC}">
              <c16:uniqueId val="{00000002-B66A-40DD-AE2D-934B260C0CEF}"/>
            </c:ext>
          </c:extLst>
        </c:ser>
        <c:ser>
          <c:idx val="3"/>
          <c:order val="3"/>
          <c:tx>
            <c:strRef>
              <c:f>'HF Derived Denominators'!$F$34</c:f>
              <c:strCache>
                <c:ptCount val="1"/>
                <c:pt idx="0">
                  <c:v>BCG</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'HF Derived Denominators'!$B$120:$B$124</c:f>
              <c:numCache>
                <c:formatCode>General</c:formatCode>
                <c:ptCount val="5"/>
                <c:pt idx="0">
                  <c:v>2017</c:v>
                </c:pt>
                <c:pt idx="1">
                  <c:v>2018</c:v>
                </c:pt>
                <c:pt idx="2">
                  <c:v>2019</c:v>
                </c:pt>
                <c:pt idx="3">
                  <c:v>2020</c:v>
                </c:pt>
                <c:pt idx="4">
                  <c:v>2021</c:v>
                </c:pt>
              </c:numCache>
            </c:numRef>
          </c:xVal>
          <c:yVal>
            <c:numRef>
              <c:f>'HF Derived Denominators'!$F$120:$F$124</c:f>
              <c:numCache>
                <c:formatCode>_(* #,##0.0_);_(* \(#,##0.0\);_(* "-"??_);_(@_)</c:formatCode>
                <c:ptCount val="5"/>
                <c:pt idx="0">
                  <c:v>101.95418096279344</c:v>
                </c:pt>
                <c:pt idx="1">
                  <c:v>90.555912345548947</c:v>
                </c:pt>
                <c:pt idx="2">
                  <c:v>59.675261929457278</c:v>
                </c:pt>
                <c:pt idx="3">
                  <c:v>69.205672192220746</c:v>
                </c:pt>
                <c:pt idx="4">
                  <c:v>82.815294820240979</c:v>
                </c:pt>
              </c:numCache>
            </c:numRef>
          </c:yVal>
          <c:smooth val="0"/>
          <c:extLst>
            <c:ext xmlns:c16="http://schemas.microsoft.com/office/drawing/2014/chart" uri="{C3380CC4-5D6E-409C-BE32-E72D297353CC}">
              <c16:uniqueId val="{00000003-B66A-40DD-AE2D-934B260C0CEF}"/>
            </c:ext>
          </c:extLst>
        </c:ser>
        <c:ser>
          <c:idx val="4"/>
          <c:order val="4"/>
          <c:tx>
            <c:strRef>
              <c:f>'HF Derived Denominators'!$G$34</c:f>
              <c:strCache>
                <c:ptCount val="1"/>
                <c:pt idx="0">
                  <c:v>DPT1</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'HF Derived Denominators'!$B$120:$B$124</c:f>
              <c:numCache>
                <c:formatCode>General</c:formatCode>
                <c:ptCount val="5"/>
                <c:pt idx="0">
                  <c:v>2017</c:v>
                </c:pt>
                <c:pt idx="1">
                  <c:v>2018</c:v>
                </c:pt>
                <c:pt idx="2">
                  <c:v>2019</c:v>
                </c:pt>
                <c:pt idx="3">
                  <c:v>2020</c:v>
                </c:pt>
                <c:pt idx="4">
                  <c:v>2021</c:v>
                </c:pt>
              </c:numCache>
            </c:numRef>
          </c:xVal>
          <c:yVal>
            <c:numRef>
              <c:f>'HF Derived Denominators'!$G$120:$G$124</c:f>
              <c:numCache>
                <c:formatCode>_(* #,##0.0_);_(* \(#,##0.0\);_(* "-"??_);_(@_)</c:formatCode>
                <c:ptCount val="5"/>
                <c:pt idx="0">
                  <c:v>94.176742755686448</c:v>
                </c:pt>
                <c:pt idx="1">
                  <c:v>82.550195628387982</c:v>
                </c:pt>
                <c:pt idx="2">
                  <c:v>69.796272585844065</c:v>
                </c:pt>
                <c:pt idx="3">
                  <c:v>75.039658738732783</c:v>
                </c:pt>
                <c:pt idx="4">
                  <c:v>77.824798666625796</c:v>
                </c:pt>
              </c:numCache>
            </c:numRef>
          </c:yVal>
          <c:smooth val="0"/>
          <c:extLst>
            <c:ext xmlns:c16="http://schemas.microsoft.com/office/drawing/2014/chart" uri="{C3380CC4-5D6E-409C-BE32-E72D297353CC}">
              <c16:uniqueId val="{00000004-B66A-40DD-AE2D-934B260C0CEF}"/>
            </c:ext>
          </c:extLst>
        </c:ser>
        <c:ser>
          <c:idx val="5"/>
          <c:order val="5"/>
          <c:tx>
            <c:strRef>
              <c:f>'HF Derived Denominators'!$H$34</c:f>
              <c:strCache>
                <c:ptCount val="1"/>
                <c:pt idx="0">
                  <c:v>DPT3</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'HF Derived Denominators'!$B$120:$B$124</c:f>
              <c:numCache>
                <c:formatCode>General</c:formatCode>
                <c:ptCount val="5"/>
                <c:pt idx="0">
                  <c:v>2017</c:v>
                </c:pt>
                <c:pt idx="1">
                  <c:v>2018</c:v>
                </c:pt>
                <c:pt idx="2">
                  <c:v>2019</c:v>
                </c:pt>
                <c:pt idx="3">
                  <c:v>2020</c:v>
                </c:pt>
                <c:pt idx="4">
                  <c:v>2021</c:v>
                </c:pt>
              </c:numCache>
            </c:numRef>
          </c:xVal>
          <c:yVal>
            <c:numRef>
              <c:f>'HF Derived Denominators'!$H$120:$H$124</c:f>
              <c:numCache>
                <c:formatCode>_(* #,##0.0_);_(* \(#,##0.0\);_(* "-"??_);_(@_)</c:formatCode>
                <c:ptCount val="5"/>
                <c:pt idx="0">
                  <c:v>87.596785775957699</c:v>
                </c:pt>
                <c:pt idx="1">
                  <c:v>76.304552818778816</c:v>
                </c:pt>
                <c:pt idx="2">
                  <c:v>64.881331764389515</c:v>
                </c:pt>
                <c:pt idx="3">
                  <c:v>69.67395617419777</c:v>
                </c:pt>
                <c:pt idx="4">
                  <c:v>73.776580618583253</c:v>
                </c:pt>
              </c:numCache>
            </c:numRef>
          </c:yVal>
          <c:smooth val="0"/>
          <c:extLst>
            <c:ext xmlns:c16="http://schemas.microsoft.com/office/drawing/2014/chart" uri="{C3380CC4-5D6E-409C-BE32-E72D297353CC}">
              <c16:uniqueId val="{00000005-B66A-40DD-AE2D-934B260C0CEF}"/>
            </c:ext>
          </c:extLst>
        </c:ser>
        <c:ser>
          <c:idx val="6"/>
          <c:order val="6"/>
          <c:tx>
            <c:strRef>
              <c:f>'HF Derived Denominators'!$I$34</c:f>
              <c:strCache>
                <c:ptCount val="1"/>
                <c:pt idx="0">
                  <c:v>Measles vacc</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'HF Derived Denominators'!$B$120:$B$124</c:f>
              <c:numCache>
                <c:formatCode>General</c:formatCode>
                <c:ptCount val="5"/>
                <c:pt idx="0">
                  <c:v>2017</c:v>
                </c:pt>
                <c:pt idx="1">
                  <c:v>2018</c:v>
                </c:pt>
                <c:pt idx="2">
                  <c:v>2019</c:v>
                </c:pt>
                <c:pt idx="3">
                  <c:v>2020</c:v>
                </c:pt>
                <c:pt idx="4">
                  <c:v>2021</c:v>
                </c:pt>
              </c:numCache>
            </c:numRef>
          </c:xVal>
          <c:yVal>
            <c:numRef>
              <c:f>'HF Derived Denominators'!$I$120:$I$124</c:f>
              <c:numCache>
                <c:formatCode>_(* #,##0.0_);_(* \(#,##0.0\);_(* "-"??_);_(@_)</c:formatCode>
                <c:ptCount val="5"/>
                <c:pt idx="0">
                  <c:v>86.643878045729821</c:v>
                </c:pt>
                <c:pt idx="1">
                  <c:v>73.721854218176986</c:v>
                </c:pt>
                <c:pt idx="2">
                  <c:v>63.287028319652784</c:v>
                </c:pt>
                <c:pt idx="3">
                  <c:v>68.814656734320224</c:v>
                </c:pt>
                <c:pt idx="4">
                  <c:v>75.351961389550553</c:v>
                </c:pt>
              </c:numCache>
            </c:numRef>
          </c:yVal>
          <c:smooth val="0"/>
          <c:extLst>
            <c:ext xmlns:c16="http://schemas.microsoft.com/office/drawing/2014/chart" uri="{C3380CC4-5D6E-409C-BE32-E72D297353CC}">
              <c16:uniqueId val="{00000006-B66A-40DD-AE2D-934B260C0CEF}"/>
            </c:ext>
          </c:extLst>
        </c:ser>
        <c:dLbls>
          <c:showLegendKey val="0"/>
          <c:showVal val="0"/>
          <c:showCatName val="0"/>
          <c:showSerName val="0"/>
          <c:showPercent val="0"/>
          <c:showBubbleSize val="0"/>
        </c:dLbls>
        <c:axId val="728165183"/>
        <c:axId val="728166431"/>
      </c:scatterChart>
      <c:valAx>
        <c:axId val="7281651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166431"/>
        <c:crosses val="autoZero"/>
        <c:crossBetween val="midCat"/>
        <c:majorUnit val="1"/>
      </c:valAx>
      <c:valAx>
        <c:axId val="7281664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16518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t>Trends in Coverage</a:t>
            </a:r>
            <a:r>
              <a:rPr lang="en-US" sz="1000" b="1" baseline="0"/>
              <a:t> of Selected Intervention, based on DPT-1 derived denominators, Diffa</a:t>
            </a:r>
            <a:endParaRPr lang="en-US" sz="1000" b="1"/>
          </a:p>
        </c:rich>
      </c:tx>
      <c:layout>
        <c:manualLayout>
          <c:xMode val="edge"/>
          <c:yMode val="edge"/>
          <c:x val="0.13061055039981853"/>
          <c:y val="3.417760310720161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'HF Derived Denominators'!$K$34</c:f>
              <c:strCache>
                <c:ptCount val="1"/>
                <c:pt idx="0">
                  <c:v> ANC-1 </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'HF Derived Denominators'!$B$120:$B$124</c:f>
              <c:numCache>
                <c:formatCode>General</c:formatCode>
                <c:ptCount val="5"/>
                <c:pt idx="0">
                  <c:v>2017</c:v>
                </c:pt>
                <c:pt idx="1">
                  <c:v>2018</c:v>
                </c:pt>
                <c:pt idx="2">
                  <c:v>2019</c:v>
                </c:pt>
                <c:pt idx="3">
                  <c:v>2020</c:v>
                </c:pt>
                <c:pt idx="4">
                  <c:v>2021</c:v>
                </c:pt>
              </c:numCache>
            </c:numRef>
          </c:xVal>
          <c:yVal>
            <c:numRef>
              <c:f>'HF Derived Denominators'!$K$120:$K$124</c:f>
              <c:numCache>
                <c:formatCode>_(* #,##0.0_);_(* \(#,##0.0\);_(* "-"??_);_(@_)</c:formatCode>
                <c:ptCount val="5"/>
                <c:pt idx="0">
                  <c:v>74.031016533315253</c:v>
                </c:pt>
                <c:pt idx="1">
                  <c:v>84.457704151126421</c:v>
                </c:pt>
                <c:pt idx="2">
                  <c:v>99.890721118738455</c:v>
                </c:pt>
                <c:pt idx="3">
                  <c:v>92.91087029426086</c:v>
                </c:pt>
                <c:pt idx="4">
                  <c:v>89.585840496235761</c:v>
                </c:pt>
              </c:numCache>
            </c:numRef>
          </c:yVal>
          <c:smooth val="0"/>
          <c:extLst>
            <c:ext xmlns:c16="http://schemas.microsoft.com/office/drawing/2014/chart" uri="{C3380CC4-5D6E-409C-BE32-E72D297353CC}">
              <c16:uniqueId val="{00000000-5A33-477C-AEF2-4A8080BC1CAA}"/>
            </c:ext>
          </c:extLst>
        </c:ser>
        <c:ser>
          <c:idx val="1"/>
          <c:order val="1"/>
          <c:tx>
            <c:strRef>
              <c:f>'HF Derived Denominators'!$L$34</c:f>
              <c:strCache>
                <c:ptCount val="1"/>
                <c:pt idx="0">
                  <c:v>ANC-4</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'HF Derived Denominators'!$B$120:$B$124</c:f>
              <c:numCache>
                <c:formatCode>General</c:formatCode>
                <c:ptCount val="5"/>
                <c:pt idx="0">
                  <c:v>2017</c:v>
                </c:pt>
                <c:pt idx="1">
                  <c:v>2018</c:v>
                </c:pt>
                <c:pt idx="2">
                  <c:v>2019</c:v>
                </c:pt>
                <c:pt idx="3">
                  <c:v>2020</c:v>
                </c:pt>
                <c:pt idx="4">
                  <c:v>2021</c:v>
                </c:pt>
              </c:numCache>
            </c:numRef>
          </c:xVal>
          <c:yVal>
            <c:numRef>
              <c:f>'HF Derived Denominators'!$L$120:$L$124</c:f>
              <c:numCache>
                <c:formatCode>_(* #,##0.0_);_(* \(#,##0.0\);_(* "-"??_);_(@_)</c:formatCode>
                <c:ptCount val="5"/>
                <c:pt idx="0">
                  <c:v>31.748194224813556</c:v>
                </c:pt>
                <c:pt idx="1">
                  <c:v>35.43126116315176</c:v>
                </c:pt>
                <c:pt idx="2">
                  <c:v>39.556069622428275</c:v>
                </c:pt>
                <c:pt idx="3">
                  <c:v>38.482301762540637</c:v>
                </c:pt>
                <c:pt idx="4">
                  <c:v>34.80898870196183</c:v>
                </c:pt>
              </c:numCache>
            </c:numRef>
          </c:yVal>
          <c:smooth val="0"/>
          <c:extLst>
            <c:ext xmlns:c16="http://schemas.microsoft.com/office/drawing/2014/chart" uri="{C3380CC4-5D6E-409C-BE32-E72D297353CC}">
              <c16:uniqueId val="{00000001-5A33-477C-AEF2-4A8080BC1CAA}"/>
            </c:ext>
          </c:extLst>
        </c:ser>
        <c:ser>
          <c:idx val="2"/>
          <c:order val="2"/>
          <c:tx>
            <c:strRef>
              <c:f>'HF Derived Denominators'!$M$34</c:f>
              <c:strCache>
                <c:ptCount val="1"/>
                <c:pt idx="0">
                  <c:v>IPT2</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'HF Derived Denominators'!$B$120:$B$124</c:f>
              <c:numCache>
                <c:formatCode>General</c:formatCode>
                <c:ptCount val="5"/>
                <c:pt idx="0">
                  <c:v>2017</c:v>
                </c:pt>
                <c:pt idx="1">
                  <c:v>2018</c:v>
                </c:pt>
                <c:pt idx="2">
                  <c:v>2019</c:v>
                </c:pt>
                <c:pt idx="3">
                  <c:v>2020</c:v>
                </c:pt>
                <c:pt idx="4">
                  <c:v>2021</c:v>
                </c:pt>
              </c:numCache>
            </c:numRef>
          </c:xVal>
          <c:yVal>
            <c:numRef>
              <c:f>'HF Derived Denominators'!$M$120:$M$124</c:f>
              <c:numCache>
                <c:formatCode>_(* #,##0.0_);_(* \(#,##0.0\);_(* "-"??_);_(@_)</c:formatCode>
                <c:ptCount val="5"/>
                <c:pt idx="0">
                  <c:v>61.702007854983044</c:v>
                </c:pt>
                <c:pt idx="1">
                  <c:v>64.325492959576394</c:v>
                </c:pt>
                <c:pt idx="2">
                  <c:v>63.659509787693089</c:v>
                </c:pt>
                <c:pt idx="3">
                  <c:v>67.603685283085056</c:v>
                </c:pt>
                <c:pt idx="4">
                  <c:v>62.291592420254126</c:v>
                </c:pt>
              </c:numCache>
            </c:numRef>
          </c:yVal>
          <c:smooth val="0"/>
          <c:extLst>
            <c:ext xmlns:c16="http://schemas.microsoft.com/office/drawing/2014/chart" uri="{C3380CC4-5D6E-409C-BE32-E72D297353CC}">
              <c16:uniqueId val="{00000002-5A33-477C-AEF2-4A8080BC1CAA}"/>
            </c:ext>
          </c:extLst>
        </c:ser>
        <c:ser>
          <c:idx val="3"/>
          <c:order val="3"/>
          <c:tx>
            <c:strRef>
              <c:f>'HF Derived Denominators'!$N$34</c:f>
              <c:strCache>
                <c:ptCount val="1"/>
                <c:pt idx="0">
                  <c:v>Institutional deliveries</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'HF Derived Denominators'!$B$120:$B$124</c:f>
              <c:numCache>
                <c:formatCode>General</c:formatCode>
                <c:ptCount val="5"/>
                <c:pt idx="0">
                  <c:v>2017</c:v>
                </c:pt>
                <c:pt idx="1">
                  <c:v>2018</c:v>
                </c:pt>
                <c:pt idx="2">
                  <c:v>2019</c:v>
                </c:pt>
                <c:pt idx="3">
                  <c:v>2020</c:v>
                </c:pt>
                <c:pt idx="4">
                  <c:v>2021</c:v>
                </c:pt>
              </c:numCache>
            </c:numRef>
          </c:xVal>
          <c:yVal>
            <c:numRef>
              <c:f>'HF Derived Denominators'!$N$120:$N$124</c:f>
              <c:numCache>
                <c:formatCode>_(* #,##0.0_);_(* \(#,##0.0\);_(* "-"??_);_(@_)</c:formatCode>
                <c:ptCount val="5"/>
                <c:pt idx="0">
                  <c:v>15.129839759999999</c:v>
                </c:pt>
                <c:pt idx="1">
                  <c:v>21.779300412465162</c:v>
                </c:pt>
                <c:pt idx="2">
                  <c:v>23.922769840801411</c:v>
                </c:pt>
                <c:pt idx="3">
                  <c:v>25.545393010207938</c:v>
                </c:pt>
                <c:pt idx="4">
                  <c:v>23.513765751187695</c:v>
                </c:pt>
              </c:numCache>
            </c:numRef>
          </c:yVal>
          <c:smooth val="0"/>
          <c:extLst>
            <c:ext xmlns:c16="http://schemas.microsoft.com/office/drawing/2014/chart" uri="{C3380CC4-5D6E-409C-BE32-E72D297353CC}">
              <c16:uniqueId val="{00000003-5A33-477C-AEF2-4A8080BC1CAA}"/>
            </c:ext>
          </c:extLst>
        </c:ser>
        <c:ser>
          <c:idx val="4"/>
          <c:order val="4"/>
          <c:tx>
            <c:strRef>
              <c:f>'HF Derived Denominators'!$O$34</c:f>
              <c:strCache>
                <c:ptCount val="1"/>
                <c:pt idx="0">
                  <c:v>BCG</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'HF Derived Denominators'!$B$120:$B$124</c:f>
              <c:numCache>
                <c:formatCode>General</c:formatCode>
                <c:ptCount val="5"/>
                <c:pt idx="0">
                  <c:v>2017</c:v>
                </c:pt>
                <c:pt idx="1">
                  <c:v>2018</c:v>
                </c:pt>
                <c:pt idx="2">
                  <c:v>2019</c:v>
                </c:pt>
                <c:pt idx="3">
                  <c:v>2020</c:v>
                </c:pt>
                <c:pt idx="4">
                  <c:v>2021</c:v>
                </c:pt>
              </c:numCache>
            </c:numRef>
          </c:xVal>
          <c:yVal>
            <c:numRef>
              <c:f>'HF Derived Denominators'!$O$120:$O$124</c:f>
              <c:numCache>
                <c:formatCode>_(* #,##0.0_);_(* \(#,##0.0\);_(* "-"??_);_(@_)</c:formatCode>
                <c:ptCount val="5"/>
                <c:pt idx="0">
                  <c:v>90.937007909604517</c:v>
                </c:pt>
                <c:pt idx="1">
                  <c:v>92.146318723080824</c:v>
                </c:pt>
                <c:pt idx="2">
                  <c:v>71.819336711844429</c:v>
                </c:pt>
                <c:pt idx="3">
                  <c:v>77.469388345524777</c:v>
                </c:pt>
                <c:pt idx="4">
                  <c:v>89.386479426684915</c:v>
                </c:pt>
              </c:numCache>
            </c:numRef>
          </c:yVal>
          <c:smooth val="0"/>
          <c:extLst>
            <c:ext xmlns:c16="http://schemas.microsoft.com/office/drawing/2014/chart" uri="{C3380CC4-5D6E-409C-BE32-E72D297353CC}">
              <c16:uniqueId val="{00000004-5A33-477C-AEF2-4A8080BC1CAA}"/>
            </c:ext>
          </c:extLst>
        </c:ser>
        <c:ser>
          <c:idx val="5"/>
          <c:order val="5"/>
          <c:tx>
            <c:strRef>
              <c:f>'HF Derived Denominators'!$P$34</c:f>
              <c:strCache>
                <c:ptCount val="1"/>
                <c:pt idx="0">
                  <c:v>DPT3</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'HF Derived Denominators'!$B$120:$B$124</c:f>
              <c:numCache>
                <c:formatCode>General</c:formatCode>
                <c:ptCount val="5"/>
                <c:pt idx="0">
                  <c:v>2017</c:v>
                </c:pt>
                <c:pt idx="1">
                  <c:v>2018</c:v>
                </c:pt>
                <c:pt idx="2">
                  <c:v>2019</c:v>
                </c:pt>
                <c:pt idx="3">
                  <c:v>2020</c:v>
                </c:pt>
                <c:pt idx="4">
                  <c:v>2021</c:v>
                </c:pt>
              </c:numCache>
            </c:numRef>
          </c:xVal>
          <c:yVal>
            <c:numRef>
              <c:f>'HF Derived Denominators'!$P$120:$P$124</c:f>
              <c:numCache>
                <c:formatCode>_(* #,##0.0_);_(* \(#,##0.0\);_(* "-"??_);_(@_)</c:formatCode>
                <c:ptCount val="5"/>
                <c:pt idx="0">
                  <c:v>78.131073446327676</c:v>
                </c:pt>
                <c:pt idx="1">
                  <c:v>77.644666835571314</c:v>
                </c:pt>
                <c:pt idx="2">
                  <c:v>78.084855627578065</c:v>
                </c:pt>
                <c:pt idx="3">
                  <c:v>77.993589216733795</c:v>
                </c:pt>
                <c:pt idx="4">
                  <c:v>79.630566068121425</c:v>
                </c:pt>
              </c:numCache>
            </c:numRef>
          </c:yVal>
          <c:smooth val="0"/>
          <c:extLst>
            <c:ext xmlns:c16="http://schemas.microsoft.com/office/drawing/2014/chart" uri="{C3380CC4-5D6E-409C-BE32-E72D297353CC}">
              <c16:uniqueId val="{00000005-5A33-477C-AEF2-4A8080BC1CAA}"/>
            </c:ext>
          </c:extLst>
        </c:ser>
        <c:ser>
          <c:idx val="6"/>
          <c:order val="6"/>
          <c:tx>
            <c:strRef>
              <c:f>'HF Derived Denominators'!$Q$34</c:f>
              <c:strCache>
                <c:ptCount val="1"/>
                <c:pt idx="0">
                  <c:v>Measles vacc</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'HF Derived Denominators'!$B$120:$B$124</c:f>
              <c:numCache>
                <c:formatCode>General</c:formatCode>
                <c:ptCount val="5"/>
                <c:pt idx="0">
                  <c:v>2017</c:v>
                </c:pt>
                <c:pt idx="1">
                  <c:v>2018</c:v>
                </c:pt>
                <c:pt idx="2">
                  <c:v>2019</c:v>
                </c:pt>
                <c:pt idx="3">
                  <c:v>2020</c:v>
                </c:pt>
                <c:pt idx="4">
                  <c:v>2021</c:v>
                </c:pt>
              </c:numCache>
            </c:numRef>
          </c:xVal>
          <c:yVal>
            <c:numRef>
              <c:f>'HF Derived Denominators'!$Q$120:$Q$124</c:f>
              <c:numCache>
                <c:formatCode>_(* #,##0.0_);_(* \(#,##0.0\);_(* "-"??_);_(@_)</c:formatCode>
                <c:ptCount val="5"/>
                <c:pt idx="0">
                  <c:v>77.281136965228598</c:v>
                </c:pt>
                <c:pt idx="1">
                  <c:v>75.016609072665815</c:v>
                </c:pt>
                <c:pt idx="2">
                  <c:v>76.166107184483607</c:v>
                </c:pt>
                <c:pt idx="3">
                  <c:v>77.031682484174823</c:v>
                </c:pt>
                <c:pt idx="4">
                  <c:v>81.33094932678064</c:v>
                </c:pt>
              </c:numCache>
            </c:numRef>
          </c:yVal>
          <c:smooth val="0"/>
          <c:extLst>
            <c:ext xmlns:c16="http://schemas.microsoft.com/office/drawing/2014/chart" uri="{C3380CC4-5D6E-409C-BE32-E72D297353CC}">
              <c16:uniqueId val="{00000006-5A33-477C-AEF2-4A8080BC1CAA}"/>
            </c:ext>
          </c:extLst>
        </c:ser>
        <c:dLbls>
          <c:showLegendKey val="0"/>
          <c:showVal val="0"/>
          <c:showCatName val="0"/>
          <c:showSerName val="0"/>
          <c:showPercent val="0"/>
          <c:showBubbleSize val="0"/>
        </c:dLbls>
        <c:axId val="728165183"/>
        <c:axId val="728166431"/>
      </c:scatterChart>
      <c:valAx>
        <c:axId val="7281651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166431"/>
        <c:crosses val="autoZero"/>
        <c:crossBetween val="midCat"/>
        <c:majorUnit val="1"/>
      </c:valAx>
      <c:valAx>
        <c:axId val="7281664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16518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t>Trends in Coverage</a:t>
            </a:r>
            <a:r>
              <a:rPr lang="en-US" sz="1000" b="1" baseline="0"/>
              <a:t> of Selected Intervention, based on ANC-1 derived denominators, Dosso</a:t>
            </a:r>
            <a:endParaRPr lang="en-US" sz="1000" b="1"/>
          </a:p>
        </c:rich>
      </c:tx>
      <c:layout>
        <c:manualLayout>
          <c:xMode val="edge"/>
          <c:yMode val="edge"/>
          <c:x val="0.13061055039981853"/>
          <c:y val="3.417760310720161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'HF Derived Denominators'!$C$34</c:f>
              <c:strCache>
                <c:ptCount val="1"/>
                <c:pt idx="0">
                  <c:v>ANC-4</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'HF Derived Denominators'!$B$162:$B$166</c:f>
              <c:numCache>
                <c:formatCode>General</c:formatCode>
                <c:ptCount val="5"/>
                <c:pt idx="0">
                  <c:v>2017</c:v>
                </c:pt>
                <c:pt idx="1">
                  <c:v>2018</c:v>
                </c:pt>
                <c:pt idx="2">
                  <c:v>2019</c:v>
                </c:pt>
                <c:pt idx="3">
                  <c:v>2020</c:v>
                </c:pt>
                <c:pt idx="4">
                  <c:v>2021</c:v>
                </c:pt>
              </c:numCache>
            </c:numRef>
          </c:xVal>
          <c:yVal>
            <c:numRef>
              <c:f>'HF Derived Denominators'!$C$162:$C$166</c:f>
              <c:numCache>
                <c:formatCode>_(* #,##0.0_);_(* \(#,##0.0\);_(* "-"??_);_(@_)</c:formatCode>
                <c:ptCount val="5"/>
                <c:pt idx="0">
                  <c:v>35.718473929158655</c:v>
                </c:pt>
                <c:pt idx="1">
                  <c:v>35.012125989025975</c:v>
                </c:pt>
                <c:pt idx="2">
                  <c:v>36.281301699137778</c:v>
                </c:pt>
                <c:pt idx="3">
                  <c:v>37.452957944051292</c:v>
                </c:pt>
                <c:pt idx="4">
                  <c:v>37.309281803996932</c:v>
                </c:pt>
              </c:numCache>
            </c:numRef>
          </c:yVal>
          <c:smooth val="0"/>
          <c:extLst>
            <c:ext xmlns:c16="http://schemas.microsoft.com/office/drawing/2014/chart" uri="{C3380CC4-5D6E-409C-BE32-E72D297353CC}">
              <c16:uniqueId val="{00000000-C23F-4BB1-8B91-AEC1BE840F29}"/>
            </c:ext>
          </c:extLst>
        </c:ser>
        <c:ser>
          <c:idx val="1"/>
          <c:order val="1"/>
          <c:tx>
            <c:strRef>
              <c:f>'HF Derived Denominators'!$D$34</c:f>
              <c:strCache>
                <c:ptCount val="1"/>
                <c:pt idx="0">
                  <c:v>IPT2</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'HF Derived Denominators'!$B$162:$B$166</c:f>
              <c:numCache>
                <c:formatCode>General</c:formatCode>
                <c:ptCount val="5"/>
                <c:pt idx="0">
                  <c:v>2017</c:v>
                </c:pt>
                <c:pt idx="1">
                  <c:v>2018</c:v>
                </c:pt>
                <c:pt idx="2">
                  <c:v>2019</c:v>
                </c:pt>
                <c:pt idx="3">
                  <c:v>2020</c:v>
                </c:pt>
                <c:pt idx="4">
                  <c:v>2021</c:v>
                </c:pt>
              </c:numCache>
            </c:numRef>
          </c:xVal>
          <c:yVal>
            <c:numRef>
              <c:f>'HF Derived Denominators'!$D$162:$D$166</c:f>
              <c:numCache>
                <c:formatCode>_(* #,##0.0_);_(* \(#,##0.0\);_(* "-"??_);_(@_)</c:formatCode>
                <c:ptCount val="5"/>
                <c:pt idx="0">
                  <c:v>45.548263337327796</c:v>
                </c:pt>
                <c:pt idx="1">
                  <c:v>58.068380473115667</c:v>
                </c:pt>
                <c:pt idx="2">
                  <c:v>62.39660172443994</c:v>
                </c:pt>
                <c:pt idx="3">
                  <c:v>66.720031652114486</c:v>
                </c:pt>
                <c:pt idx="4">
                  <c:v>69.938714881387909</c:v>
                </c:pt>
              </c:numCache>
            </c:numRef>
          </c:yVal>
          <c:smooth val="0"/>
          <c:extLst>
            <c:ext xmlns:c16="http://schemas.microsoft.com/office/drawing/2014/chart" uri="{C3380CC4-5D6E-409C-BE32-E72D297353CC}">
              <c16:uniqueId val="{00000001-C23F-4BB1-8B91-AEC1BE840F29}"/>
            </c:ext>
          </c:extLst>
        </c:ser>
        <c:ser>
          <c:idx val="2"/>
          <c:order val="2"/>
          <c:tx>
            <c:strRef>
              <c:f>'HF Derived Denominators'!$E$34</c:f>
              <c:strCache>
                <c:ptCount val="1"/>
                <c:pt idx="0">
                  <c:v>Institutional deliveries</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'HF Derived Denominators'!$B$162:$B$166</c:f>
              <c:numCache>
                <c:formatCode>General</c:formatCode>
                <c:ptCount val="5"/>
                <c:pt idx="0">
                  <c:v>2017</c:v>
                </c:pt>
                <c:pt idx="1">
                  <c:v>2018</c:v>
                </c:pt>
                <c:pt idx="2">
                  <c:v>2019</c:v>
                </c:pt>
                <c:pt idx="3">
                  <c:v>2020</c:v>
                </c:pt>
                <c:pt idx="4">
                  <c:v>2021</c:v>
                </c:pt>
              </c:numCache>
            </c:numRef>
          </c:xVal>
          <c:yVal>
            <c:numRef>
              <c:f>'HF Derived Denominators'!$E$162:$E$166</c:f>
              <c:numCache>
                <c:formatCode>_(* #,##0.0_);_(* \(#,##0.0\);_(* "-"??_);_(@_)</c:formatCode>
                <c:ptCount val="5"/>
                <c:pt idx="0">
                  <c:v>32.76615016367149</c:v>
                </c:pt>
                <c:pt idx="1">
                  <c:v>33.359210443935162</c:v>
                </c:pt>
                <c:pt idx="2">
                  <c:v>38.598334230580384</c:v>
                </c:pt>
                <c:pt idx="3">
                  <c:v>42.158347155949421</c:v>
                </c:pt>
                <c:pt idx="4">
                  <c:v>42.92871041821752</c:v>
                </c:pt>
              </c:numCache>
            </c:numRef>
          </c:yVal>
          <c:smooth val="0"/>
          <c:extLst>
            <c:ext xmlns:c16="http://schemas.microsoft.com/office/drawing/2014/chart" uri="{C3380CC4-5D6E-409C-BE32-E72D297353CC}">
              <c16:uniqueId val="{00000002-C23F-4BB1-8B91-AEC1BE840F29}"/>
            </c:ext>
          </c:extLst>
        </c:ser>
        <c:ser>
          <c:idx val="3"/>
          <c:order val="3"/>
          <c:tx>
            <c:strRef>
              <c:f>'HF Derived Denominators'!$F$34</c:f>
              <c:strCache>
                <c:ptCount val="1"/>
                <c:pt idx="0">
                  <c:v>BCG</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'HF Derived Denominators'!$B$162:$B$166</c:f>
              <c:numCache>
                <c:formatCode>General</c:formatCode>
                <c:ptCount val="5"/>
                <c:pt idx="0">
                  <c:v>2017</c:v>
                </c:pt>
                <c:pt idx="1">
                  <c:v>2018</c:v>
                </c:pt>
                <c:pt idx="2">
                  <c:v>2019</c:v>
                </c:pt>
                <c:pt idx="3">
                  <c:v>2020</c:v>
                </c:pt>
                <c:pt idx="4">
                  <c:v>2021</c:v>
                </c:pt>
              </c:numCache>
            </c:numRef>
          </c:xVal>
          <c:yVal>
            <c:numRef>
              <c:f>'HF Derived Denominators'!$F$162:$F$166</c:f>
              <c:numCache>
                <c:formatCode>_(* #,##0.0_);_(* \(#,##0.0\);_(* "-"??_);_(@_)</c:formatCode>
                <c:ptCount val="5"/>
                <c:pt idx="0">
                  <c:v>105.39184549380911</c:v>
                </c:pt>
                <c:pt idx="1">
                  <c:v>100.51398623602026</c:v>
                </c:pt>
                <c:pt idx="2">
                  <c:v>98.984490642681948</c:v>
                </c:pt>
                <c:pt idx="3">
                  <c:v>97.247368729361128</c:v>
                </c:pt>
                <c:pt idx="4">
                  <c:v>92.986579378683501</c:v>
                </c:pt>
              </c:numCache>
            </c:numRef>
          </c:yVal>
          <c:smooth val="0"/>
          <c:extLst>
            <c:ext xmlns:c16="http://schemas.microsoft.com/office/drawing/2014/chart" uri="{C3380CC4-5D6E-409C-BE32-E72D297353CC}">
              <c16:uniqueId val="{00000003-C23F-4BB1-8B91-AEC1BE840F29}"/>
            </c:ext>
          </c:extLst>
        </c:ser>
        <c:ser>
          <c:idx val="4"/>
          <c:order val="4"/>
          <c:tx>
            <c:strRef>
              <c:f>'HF Derived Denominators'!$G$34</c:f>
              <c:strCache>
                <c:ptCount val="1"/>
                <c:pt idx="0">
                  <c:v>DPT1</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'HF Derived Denominators'!$B$162:$B$166</c:f>
              <c:numCache>
                <c:formatCode>General</c:formatCode>
                <c:ptCount val="5"/>
                <c:pt idx="0">
                  <c:v>2017</c:v>
                </c:pt>
                <c:pt idx="1">
                  <c:v>2018</c:v>
                </c:pt>
                <c:pt idx="2">
                  <c:v>2019</c:v>
                </c:pt>
                <c:pt idx="3">
                  <c:v>2020</c:v>
                </c:pt>
                <c:pt idx="4">
                  <c:v>2021</c:v>
                </c:pt>
              </c:numCache>
            </c:numRef>
          </c:xVal>
          <c:yVal>
            <c:numRef>
              <c:f>'HF Derived Denominators'!$G$162:$G$166</c:f>
              <c:numCache>
                <c:formatCode>_(* #,##0.0_);_(* \(#,##0.0\);_(* "-"??_);_(@_)</c:formatCode>
                <c:ptCount val="5"/>
                <c:pt idx="0">
                  <c:v>97.733989446216498</c:v>
                </c:pt>
                <c:pt idx="1">
                  <c:v>94.985934301389918</c:v>
                </c:pt>
                <c:pt idx="2">
                  <c:v>95.651597513190467</c:v>
                </c:pt>
                <c:pt idx="3">
                  <c:v>91.304448204148471</c:v>
                </c:pt>
                <c:pt idx="4">
                  <c:v>91.38863382362716</c:v>
                </c:pt>
              </c:numCache>
            </c:numRef>
          </c:yVal>
          <c:smooth val="0"/>
          <c:extLst>
            <c:ext xmlns:c16="http://schemas.microsoft.com/office/drawing/2014/chart" uri="{C3380CC4-5D6E-409C-BE32-E72D297353CC}">
              <c16:uniqueId val="{00000004-C23F-4BB1-8B91-AEC1BE840F29}"/>
            </c:ext>
          </c:extLst>
        </c:ser>
        <c:ser>
          <c:idx val="5"/>
          <c:order val="5"/>
          <c:tx>
            <c:strRef>
              <c:f>'HF Derived Denominators'!$H$34</c:f>
              <c:strCache>
                <c:ptCount val="1"/>
                <c:pt idx="0">
                  <c:v>DPT3</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'HF Derived Denominators'!$B$162:$B$166</c:f>
              <c:numCache>
                <c:formatCode>General</c:formatCode>
                <c:ptCount val="5"/>
                <c:pt idx="0">
                  <c:v>2017</c:v>
                </c:pt>
                <c:pt idx="1">
                  <c:v>2018</c:v>
                </c:pt>
                <c:pt idx="2">
                  <c:v>2019</c:v>
                </c:pt>
                <c:pt idx="3">
                  <c:v>2020</c:v>
                </c:pt>
                <c:pt idx="4">
                  <c:v>2021</c:v>
                </c:pt>
              </c:numCache>
            </c:numRef>
          </c:xVal>
          <c:yVal>
            <c:numRef>
              <c:f>'HF Derived Denominators'!$H$162:$H$166</c:f>
              <c:numCache>
                <c:formatCode>_(* #,##0.0_);_(* \(#,##0.0\);_(* "-"??_);_(@_)</c:formatCode>
                <c:ptCount val="5"/>
                <c:pt idx="0">
                  <c:v>93.57318290247882</c:v>
                </c:pt>
                <c:pt idx="1">
                  <c:v>91.921083003805734</c:v>
                </c:pt>
                <c:pt idx="2">
                  <c:v>92.408956626646486</c:v>
                </c:pt>
                <c:pt idx="3">
                  <c:v>86.92397363038252</c:v>
                </c:pt>
                <c:pt idx="4">
                  <c:v>87.577281738501654</c:v>
                </c:pt>
              </c:numCache>
            </c:numRef>
          </c:yVal>
          <c:smooth val="0"/>
          <c:extLst>
            <c:ext xmlns:c16="http://schemas.microsoft.com/office/drawing/2014/chart" uri="{C3380CC4-5D6E-409C-BE32-E72D297353CC}">
              <c16:uniqueId val="{00000005-C23F-4BB1-8B91-AEC1BE840F29}"/>
            </c:ext>
          </c:extLst>
        </c:ser>
        <c:ser>
          <c:idx val="6"/>
          <c:order val="6"/>
          <c:tx>
            <c:strRef>
              <c:f>'HF Derived Denominators'!$I$34</c:f>
              <c:strCache>
                <c:ptCount val="1"/>
                <c:pt idx="0">
                  <c:v>Measles vacc</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'HF Derived Denominators'!$B$162:$B$166</c:f>
              <c:numCache>
                <c:formatCode>General</c:formatCode>
                <c:ptCount val="5"/>
                <c:pt idx="0">
                  <c:v>2017</c:v>
                </c:pt>
                <c:pt idx="1">
                  <c:v>2018</c:v>
                </c:pt>
                <c:pt idx="2">
                  <c:v>2019</c:v>
                </c:pt>
                <c:pt idx="3">
                  <c:v>2020</c:v>
                </c:pt>
                <c:pt idx="4">
                  <c:v>2021</c:v>
                </c:pt>
              </c:numCache>
            </c:numRef>
          </c:xVal>
          <c:yVal>
            <c:numRef>
              <c:f>'HF Derived Denominators'!$I$162:$I$166</c:f>
              <c:numCache>
                <c:formatCode>_(* #,##0.0_);_(* \(#,##0.0\);_(* "-"??_);_(@_)</c:formatCode>
                <c:ptCount val="5"/>
                <c:pt idx="0">
                  <c:v>94.448206206922052</c:v>
                </c:pt>
                <c:pt idx="1">
                  <c:v>93.338013974523278</c:v>
                </c:pt>
                <c:pt idx="2">
                  <c:v>93.241146865717894</c:v>
                </c:pt>
                <c:pt idx="3">
                  <c:v>88.29961932395166</c:v>
                </c:pt>
                <c:pt idx="4">
                  <c:v>88.129144224765653</c:v>
                </c:pt>
              </c:numCache>
            </c:numRef>
          </c:yVal>
          <c:smooth val="0"/>
          <c:extLst>
            <c:ext xmlns:c16="http://schemas.microsoft.com/office/drawing/2014/chart" uri="{C3380CC4-5D6E-409C-BE32-E72D297353CC}">
              <c16:uniqueId val="{00000006-C23F-4BB1-8B91-AEC1BE840F29}"/>
            </c:ext>
          </c:extLst>
        </c:ser>
        <c:dLbls>
          <c:showLegendKey val="0"/>
          <c:showVal val="0"/>
          <c:showCatName val="0"/>
          <c:showSerName val="0"/>
          <c:showPercent val="0"/>
          <c:showBubbleSize val="0"/>
        </c:dLbls>
        <c:axId val="728165183"/>
        <c:axId val="728166431"/>
      </c:scatterChart>
      <c:valAx>
        <c:axId val="7281651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166431"/>
        <c:crosses val="autoZero"/>
        <c:crossBetween val="midCat"/>
        <c:majorUnit val="1"/>
      </c:valAx>
      <c:valAx>
        <c:axId val="7281664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16518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t>Trends in Coverage</a:t>
            </a:r>
            <a:r>
              <a:rPr lang="en-US" sz="1000" b="1" baseline="0"/>
              <a:t> of Selected Intervention, based on DPT-1 derived denominators, Dosso</a:t>
            </a:r>
            <a:endParaRPr lang="en-US" sz="1000" b="1"/>
          </a:p>
        </c:rich>
      </c:tx>
      <c:layout>
        <c:manualLayout>
          <c:xMode val="edge"/>
          <c:yMode val="edge"/>
          <c:x val="0.13061055039981853"/>
          <c:y val="3.417760310720161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'HF Derived Denominators'!$K$34</c:f>
              <c:strCache>
                <c:ptCount val="1"/>
                <c:pt idx="0">
                  <c:v> ANC-1 </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'HF Derived Denominators'!$B$162:$B$166</c:f>
              <c:numCache>
                <c:formatCode>General</c:formatCode>
                <c:ptCount val="5"/>
                <c:pt idx="0">
                  <c:v>2017</c:v>
                </c:pt>
                <c:pt idx="1">
                  <c:v>2018</c:v>
                </c:pt>
                <c:pt idx="2">
                  <c:v>2019</c:v>
                </c:pt>
                <c:pt idx="3">
                  <c:v>2020</c:v>
                </c:pt>
                <c:pt idx="4">
                  <c:v>2021</c:v>
                </c:pt>
              </c:numCache>
            </c:numRef>
          </c:xVal>
          <c:yVal>
            <c:numRef>
              <c:f>'HF Derived Denominators'!$K$162:$K$166</c:f>
              <c:numCache>
                <c:formatCode>_(* #,##0.0_);_(* \(#,##0.0\);_(* "-"??_);_(@_)</c:formatCode>
                <c:ptCount val="5"/>
                <c:pt idx="0">
                  <c:v>71.336492447560687</c:v>
                </c:pt>
                <c:pt idx="1">
                  <c:v>73.400341337675073</c:v>
                </c:pt>
                <c:pt idx="2">
                  <c:v>72.889530141287509</c:v>
                </c:pt>
                <c:pt idx="3">
                  <c:v>76.359916051529481</c:v>
                </c:pt>
                <c:pt idx="4">
                  <c:v>76.289574625389506</c:v>
                </c:pt>
              </c:numCache>
            </c:numRef>
          </c:yVal>
          <c:smooth val="0"/>
          <c:extLst>
            <c:ext xmlns:c16="http://schemas.microsoft.com/office/drawing/2014/chart" uri="{C3380CC4-5D6E-409C-BE32-E72D297353CC}">
              <c16:uniqueId val="{00000000-1250-44A8-88AC-9BF194E7C3FC}"/>
            </c:ext>
          </c:extLst>
        </c:ser>
        <c:ser>
          <c:idx val="1"/>
          <c:order val="1"/>
          <c:tx>
            <c:strRef>
              <c:f>'HF Derived Denominators'!$L$34</c:f>
              <c:strCache>
                <c:ptCount val="1"/>
                <c:pt idx="0">
                  <c:v>ANC-4</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'HF Derived Denominators'!$B$162:$B$166</c:f>
              <c:numCache>
                <c:formatCode>General</c:formatCode>
                <c:ptCount val="5"/>
                <c:pt idx="0">
                  <c:v>2017</c:v>
                </c:pt>
                <c:pt idx="1">
                  <c:v>2018</c:v>
                </c:pt>
                <c:pt idx="2">
                  <c:v>2019</c:v>
                </c:pt>
                <c:pt idx="3">
                  <c:v>2020</c:v>
                </c:pt>
                <c:pt idx="4">
                  <c:v>2021</c:v>
                </c:pt>
              </c:numCache>
            </c:numRef>
          </c:xVal>
          <c:yVal>
            <c:numRef>
              <c:f>'HF Derived Denominators'!$L$162:$L$166</c:f>
              <c:numCache>
                <c:formatCode>_(* #,##0.0_);_(* \(#,##0.0\);_(* "-"??_);_(@_)</c:formatCode>
                <c:ptCount val="5"/>
                <c:pt idx="0">
                  <c:v>30.699164405853253</c:v>
                </c:pt>
                <c:pt idx="1">
                  <c:v>30.962674681351707</c:v>
                </c:pt>
                <c:pt idx="2">
                  <c:v>31.86177149113794</c:v>
                </c:pt>
                <c:pt idx="3">
                  <c:v>34.456683427580977</c:v>
                </c:pt>
                <c:pt idx="4">
                  <c:v>34.29288239043025</c:v>
                </c:pt>
              </c:numCache>
            </c:numRef>
          </c:yVal>
          <c:smooth val="0"/>
          <c:extLst>
            <c:ext xmlns:c16="http://schemas.microsoft.com/office/drawing/2014/chart" uri="{C3380CC4-5D6E-409C-BE32-E72D297353CC}">
              <c16:uniqueId val="{00000001-1250-44A8-88AC-9BF194E7C3FC}"/>
            </c:ext>
          </c:extLst>
        </c:ser>
        <c:ser>
          <c:idx val="2"/>
          <c:order val="2"/>
          <c:tx>
            <c:strRef>
              <c:f>'HF Derived Denominators'!$M$34</c:f>
              <c:strCache>
                <c:ptCount val="1"/>
                <c:pt idx="0">
                  <c:v>IPT2</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'HF Derived Denominators'!$B$162:$B$166</c:f>
              <c:numCache>
                <c:formatCode>General</c:formatCode>
                <c:ptCount val="5"/>
                <c:pt idx="0">
                  <c:v>2017</c:v>
                </c:pt>
                <c:pt idx="1">
                  <c:v>2018</c:v>
                </c:pt>
                <c:pt idx="2">
                  <c:v>2019</c:v>
                </c:pt>
                <c:pt idx="3">
                  <c:v>2020</c:v>
                </c:pt>
                <c:pt idx="4">
                  <c:v>2021</c:v>
                </c:pt>
              </c:numCache>
            </c:numRef>
          </c:xVal>
          <c:yVal>
            <c:numRef>
              <c:f>'HF Derived Denominators'!$M$162:$M$166</c:f>
              <c:numCache>
                <c:formatCode>_(* #,##0.0_);_(* \(#,##0.0\);_(* "-"??_);_(@_)</c:formatCode>
                <c:ptCount val="5"/>
                <c:pt idx="0">
                  <c:v>39.147630645334822</c:v>
                </c:pt>
                <c:pt idx="1">
                  <c:v>51.352276477743089</c:v>
                </c:pt>
                <c:pt idx="2">
                  <c:v>54.7958913506925</c:v>
                </c:pt>
                <c:pt idx="3">
                  <c:v>61.382361637480152</c:v>
                </c:pt>
                <c:pt idx="4">
                  <c:v>64.284274796957618</c:v>
                </c:pt>
              </c:numCache>
            </c:numRef>
          </c:yVal>
          <c:smooth val="0"/>
          <c:extLst>
            <c:ext xmlns:c16="http://schemas.microsoft.com/office/drawing/2014/chart" uri="{C3380CC4-5D6E-409C-BE32-E72D297353CC}">
              <c16:uniqueId val="{00000002-1250-44A8-88AC-9BF194E7C3FC}"/>
            </c:ext>
          </c:extLst>
        </c:ser>
        <c:ser>
          <c:idx val="3"/>
          <c:order val="3"/>
          <c:tx>
            <c:strRef>
              <c:f>'HF Derived Denominators'!$N$34</c:f>
              <c:strCache>
                <c:ptCount val="1"/>
                <c:pt idx="0">
                  <c:v>Institutional deliveries</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'HF Derived Denominators'!$B$162:$B$166</c:f>
              <c:numCache>
                <c:formatCode>General</c:formatCode>
                <c:ptCount val="5"/>
                <c:pt idx="0">
                  <c:v>2017</c:v>
                </c:pt>
                <c:pt idx="1">
                  <c:v>2018</c:v>
                </c:pt>
                <c:pt idx="2">
                  <c:v>2019</c:v>
                </c:pt>
                <c:pt idx="3">
                  <c:v>2020</c:v>
                </c:pt>
                <c:pt idx="4">
                  <c:v>2021</c:v>
                </c:pt>
              </c:numCache>
            </c:numRef>
          </c:xVal>
          <c:yVal>
            <c:numRef>
              <c:f>'HF Derived Denominators'!$N$162:$N$166</c:f>
              <c:numCache>
                <c:formatCode>_(* #,##0.0_);_(* \(#,##0.0\);_(* "-"??_);_(@_)</c:formatCode>
                <c:ptCount val="5"/>
                <c:pt idx="0">
                  <c:v>28.161713538390252</c:v>
                </c:pt>
                <c:pt idx="1">
                  <c:v>29.500932931809359</c:v>
                </c:pt>
                <c:pt idx="2">
                  <c:v>33.896559594016615</c:v>
                </c:pt>
                <c:pt idx="3">
                  <c:v>38.785636743367888</c:v>
                </c:pt>
                <c:pt idx="4">
                  <c:v>39.457988638823387</c:v>
                </c:pt>
              </c:numCache>
            </c:numRef>
          </c:yVal>
          <c:smooth val="0"/>
          <c:extLst>
            <c:ext xmlns:c16="http://schemas.microsoft.com/office/drawing/2014/chart" uri="{C3380CC4-5D6E-409C-BE32-E72D297353CC}">
              <c16:uniqueId val="{00000003-1250-44A8-88AC-9BF194E7C3FC}"/>
            </c:ext>
          </c:extLst>
        </c:ser>
        <c:ser>
          <c:idx val="4"/>
          <c:order val="4"/>
          <c:tx>
            <c:strRef>
              <c:f>'HF Derived Denominators'!$O$34</c:f>
              <c:strCache>
                <c:ptCount val="1"/>
                <c:pt idx="0">
                  <c:v>BCG</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'HF Derived Denominators'!$B$162:$B$166</c:f>
              <c:numCache>
                <c:formatCode>General</c:formatCode>
                <c:ptCount val="5"/>
                <c:pt idx="0">
                  <c:v>2017</c:v>
                </c:pt>
                <c:pt idx="1">
                  <c:v>2018</c:v>
                </c:pt>
                <c:pt idx="2">
                  <c:v>2019</c:v>
                </c:pt>
                <c:pt idx="3">
                  <c:v>2020</c:v>
                </c:pt>
                <c:pt idx="4">
                  <c:v>2021</c:v>
                </c:pt>
              </c:numCache>
            </c:numRef>
          </c:xVal>
          <c:yVal>
            <c:numRef>
              <c:f>'HF Derived Denominators'!$O$162:$O$166</c:f>
              <c:numCache>
                <c:formatCode>_(* #,##0.0_);_(* \(#,##0.0\);_(* "-"??_);_(@_)</c:formatCode>
                <c:ptCount val="5"/>
                <c:pt idx="0">
                  <c:v>90.581742049440919</c:v>
                </c:pt>
                <c:pt idx="1">
                  <c:v>88.88868552932847</c:v>
                </c:pt>
                <c:pt idx="2">
                  <c:v>86.926903785780226</c:v>
                </c:pt>
                <c:pt idx="3">
                  <c:v>89.467480872363254</c:v>
                </c:pt>
                <c:pt idx="4">
                  <c:v>85.468754056262398</c:v>
                </c:pt>
              </c:numCache>
            </c:numRef>
          </c:yVal>
          <c:smooth val="0"/>
          <c:extLst>
            <c:ext xmlns:c16="http://schemas.microsoft.com/office/drawing/2014/chart" uri="{C3380CC4-5D6E-409C-BE32-E72D297353CC}">
              <c16:uniqueId val="{00000004-1250-44A8-88AC-9BF194E7C3FC}"/>
            </c:ext>
          </c:extLst>
        </c:ser>
        <c:ser>
          <c:idx val="5"/>
          <c:order val="5"/>
          <c:tx>
            <c:strRef>
              <c:f>'HF Derived Denominators'!$P$34</c:f>
              <c:strCache>
                <c:ptCount val="1"/>
                <c:pt idx="0">
                  <c:v>DPT3</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'HF Derived Denominators'!$B$162:$B$166</c:f>
              <c:numCache>
                <c:formatCode>General</c:formatCode>
                <c:ptCount val="5"/>
                <c:pt idx="0">
                  <c:v>2017</c:v>
                </c:pt>
                <c:pt idx="1">
                  <c:v>2018</c:v>
                </c:pt>
                <c:pt idx="2">
                  <c:v>2019</c:v>
                </c:pt>
                <c:pt idx="3">
                  <c:v>2020</c:v>
                </c:pt>
                <c:pt idx="4">
                  <c:v>2021</c:v>
                </c:pt>
              </c:numCache>
            </c:numRef>
          </c:xVal>
          <c:yVal>
            <c:numRef>
              <c:f>'HF Derived Denominators'!$P$162:$P$166</c:f>
              <c:numCache>
                <c:formatCode>_(* #,##0.0_);_(* \(#,##0.0\);_(* "-"??_);_(@_)</c:formatCode>
                <c:ptCount val="5"/>
                <c:pt idx="0">
                  <c:v>80.423887414661394</c:v>
                </c:pt>
                <c:pt idx="1">
                  <c:v>81.289624922989205</c:v>
                </c:pt>
                <c:pt idx="2">
                  <c:v>81.152354570637115</c:v>
                </c:pt>
                <c:pt idx="3">
                  <c:v>79.969967822667144</c:v>
                </c:pt>
                <c:pt idx="4">
                  <c:v>80.496790008170876</c:v>
                </c:pt>
              </c:numCache>
            </c:numRef>
          </c:yVal>
          <c:smooth val="0"/>
          <c:extLst>
            <c:ext xmlns:c16="http://schemas.microsoft.com/office/drawing/2014/chart" uri="{C3380CC4-5D6E-409C-BE32-E72D297353CC}">
              <c16:uniqueId val="{00000005-1250-44A8-88AC-9BF194E7C3FC}"/>
            </c:ext>
          </c:extLst>
        </c:ser>
        <c:ser>
          <c:idx val="6"/>
          <c:order val="6"/>
          <c:tx>
            <c:strRef>
              <c:f>'HF Derived Denominators'!$Q$34</c:f>
              <c:strCache>
                <c:ptCount val="1"/>
                <c:pt idx="0">
                  <c:v>Measles vacc</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'HF Derived Denominators'!$B$162:$B$166</c:f>
              <c:numCache>
                <c:formatCode>General</c:formatCode>
                <c:ptCount val="5"/>
                <c:pt idx="0">
                  <c:v>2017</c:v>
                </c:pt>
                <c:pt idx="1">
                  <c:v>2018</c:v>
                </c:pt>
                <c:pt idx="2">
                  <c:v>2019</c:v>
                </c:pt>
                <c:pt idx="3">
                  <c:v>2020</c:v>
                </c:pt>
                <c:pt idx="4">
                  <c:v>2021</c:v>
                </c:pt>
              </c:numCache>
            </c:numRef>
          </c:xVal>
          <c:yVal>
            <c:numRef>
              <c:f>'HF Derived Denominators'!$Q$162:$Q$166</c:f>
              <c:numCache>
                <c:formatCode>_(* #,##0.0_);_(* \(#,##0.0\);_(* "-"??_);_(@_)</c:formatCode>
                <c:ptCount val="5"/>
                <c:pt idx="0">
                  <c:v>81.175948780310236</c:v>
                </c:pt>
                <c:pt idx="1">
                  <c:v>82.542675729044518</c:v>
                </c:pt>
                <c:pt idx="2">
                  <c:v>81.883173311770634</c:v>
                </c:pt>
                <c:pt idx="3">
                  <c:v>81.235560469385064</c:v>
                </c:pt>
                <c:pt idx="4">
                  <c:v>81.004035241047873</c:v>
                </c:pt>
              </c:numCache>
            </c:numRef>
          </c:yVal>
          <c:smooth val="0"/>
          <c:extLst>
            <c:ext xmlns:c16="http://schemas.microsoft.com/office/drawing/2014/chart" uri="{C3380CC4-5D6E-409C-BE32-E72D297353CC}">
              <c16:uniqueId val="{00000006-1250-44A8-88AC-9BF194E7C3FC}"/>
            </c:ext>
          </c:extLst>
        </c:ser>
        <c:dLbls>
          <c:showLegendKey val="0"/>
          <c:showVal val="0"/>
          <c:showCatName val="0"/>
          <c:showSerName val="0"/>
          <c:showPercent val="0"/>
          <c:showBubbleSize val="0"/>
        </c:dLbls>
        <c:axId val="728165183"/>
        <c:axId val="728166431"/>
      </c:scatterChart>
      <c:valAx>
        <c:axId val="7281651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166431"/>
        <c:crosses val="autoZero"/>
        <c:crossBetween val="midCat"/>
        <c:majorUnit val="1"/>
      </c:valAx>
      <c:valAx>
        <c:axId val="7281664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16518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t>Trends in Coverage</a:t>
            </a:r>
            <a:r>
              <a:rPr lang="en-US" sz="1000" b="1" baseline="0"/>
              <a:t> of Selected Intervention, based on ANC-1 derived denominators, Maradi</a:t>
            </a:r>
            <a:endParaRPr lang="en-US" sz="1000" b="1"/>
          </a:p>
        </c:rich>
      </c:tx>
      <c:layout>
        <c:manualLayout>
          <c:xMode val="edge"/>
          <c:yMode val="edge"/>
          <c:x val="0.13061055039981853"/>
          <c:y val="3.417760310720161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'HF Derived Denominators'!$C$34</c:f>
              <c:strCache>
                <c:ptCount val="1"/>
                <c:pt idx="0">
                  <c:v>ANC-4</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'HF Derived Denominators'!$B$204:$B$208</c:f>
              <c:numCache>
                <c:formatCode>General</c:formatCode>
                <c:ptCount val="5"/>
                <c:pt idx="0">
                  <c:v>2017</c:v>
                </c:pt>
                <c:pt idx="1">
                  <c:v>2018</c:v>
                </c:pt>
                <c:pt idx="2">
                  <c:v>2019</c:v>
                </c:pt>
                <c:pt idx="3">
                  <c:v>2020</c:v>
                </c:pt>
                <c:pt idx="4">
                  <c:v>2021</c:v>
                </c:pt>
              </c:numCache>
            </c:numRef>
          </c:xVal>
          <c:yVal>
            <c:numRef>
              <c:f>'HF Derived Denominators'!$C$204:$C$208</c:f>
              <c:numCache>
                <c:formatCode>_(* #,##0.0_);_(* \(#,##0.0\);_(* "-"??_);_(@_)</c:formatCode>
                <c:ptCount val="5"/>
                <c:pt idx="0">
                  <c:v>34.557974785344271</c:v>
                </c:pt>
                <c:pt idx="1">
                  <c:v>34.489904115341545</c:v>
                </c:pt>
                <c:pt idx="2">
                  <c:v>35.046536483752583</c:v>
                </c:pt>
                <c:pt idx="3">
                  <c:v>36.309622448214682</c:v>
                </c:pt>
                <c:pt idx="4">
                  <c:v>37.028476891126047</c:v>
                </c:pt>
              </c:numCache>
            </c:numRef>
          </c:yVal>
          <c:smooth val="0"/>
          <c:extLst>
            <c:ext xmlns:c16="http://schemas.microsoft.com/office/drawing/2014/chart" uri="{C3380CC4-5D6E-409C-BE32-E72D297353CC}">
              <c16:uniqueId val="{00000000-E866-4BCC-A773-9C34850B5B65}"/>
            </c:ext>
          </c:extLst>
        </c:ser>
        <c:ser>
          <c:idx val="1"/>
          <c:order val="1"/>
          <c:tx>
            <c:strRef>
              <c:f>'HF Derived Denominators'!$D$34</c:f>
              <c:strCache>
                <c:ptCount val="1"/>
                <c:pt idx="0">
                  <c:v>IPT2</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'HF Derived Denominators'!$B$204:$B$208</c:f>
              <c:numCache>
                <c:formatCode>General</c:formatCode>
                <c:ptCount val="5"/>
                <c:pt idx="0">
                  <c:v>2017</c:v>
                </c:pt>
                <c:pt idx="1">
                  <c:v>2018</c:v>
                </c:pt>
                <c:pt idx="2">
                  <c:v>2019</c:v>
                </c:pt>
                <c:pt idx="3">
                  <c:v>2020</c:v>
                </c:pt>
                <c:pt idx="4">
                  <c:v>2021</c:v>
                </c:pt>
              </c:numCache>
            </c:numRef>
          </c:xVal>
          <c:yVal>
            <c:numRef>
              <c:f>'HF Derived Denominators'!$D$204:$D$208</c:f>
              <c:numCache>
                <c:formatCode>_(* #,##0.0_);_(* \(#,##0.0\);_(* "-"??_);_(@_)</c:formatCode>
                <c:ptCount val="5"/>
                <c:pt idx="0">
                  <c:v>64.300115902263641</c:v>
                </c:pt>
                <c:pt idx="1">
                  <c:v>64.862629479283314</c:v>
                </c:pt>
                <c:pt idx="2">
                  <c:v>62.91159485884733</c:v>
                </c:pt>
                <c:pt idx="3">
                  <c:v>65.019604707528543</c:v>
                </c:pt>
                <c:pt idx="4">
                  <c:v>64.025399395563767</c:v>
                </c:pt>
              </c:numCache>
            </c:numRef>
          </c:yVal>
          <c:smooth val="0"/>
          <c:extLst>
            <c:ext xmlns:c16="http://schemas.microsoft.com/office/drawing/2014/chart" uri="{C3380CC4-5D6E-409C-BE32-E72D297353CC}">
              <c16:uniqueId val="{00000001-E866-4BCC-A773-9C34850B5B65}"/>
            </c:ext>
          </c:extLst>
        </c:ser>
        <c:ser>
          <c:idx val="2"/>
          <c:order val="2"/>
          <c:tx>
            <c:strRef>
              <c:f>'HF Derived Denominators'!$E$34</c:f>
              <c:strCache>
                <c:ptCount val="1"/>
                <c:pt idx="0">
                  <c:v>Institutional deliveries</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'HF Derived Denominators'!$B$204:$B$208</c:f>
              <c:numCache>
                <c:formatCode>General</c:formatCode>
                <c:ptCount val="5"/>
                <c:pt idx="0">
                  <c:v>2017</c:v>
                </c:pt>
                <c:pt idx="1">
                  <c:v>2018</c:v>
                </c:pt>
                <c:pt idx="2">
                  <c:v>2019</c:v>
                </c:pt>
                <c:pt idx="3">
                  <c:v>2020</c:v>
                </c:pt>
                <c:pt idx="4">
                  <c:v>2021</c:v>
                </c:pt>
              </c:numCache>
            </c:numRef>
          </c:xVal>
          <c:yVal>
            <c:numRef>
              <c:f>'HF Derived Denominators'!$E$204:$E$208</c:f>
              <c:numCache>
                <c:formatCode>_(* #,##0.0_);_(* \(#,##0.0\);_(* "-"??_);_(@_)</c:formatCode>
                <c:ptCount val="5"/>
                <c:pt idx="0">
                  <c:v>29.198171168110953</c:v>
                </c:pt>
                <c:pt idx="1">
                  <c:v>33.021871139792886</c:v>
                </c:pt>
                <c:pt idx="2">
                  <c:v>34.649919488540434</c:v>
                </c:pt>
                <c:pt idx="3">
                  <c:v>36.670598451276994</c:v>
                </c:pt>
                <c:pt idx="4">
                  <c:v>38.437880173528775</c:v>
                </c:pt>
              </c:numCache>
            </c:numRef>
          </c:yVal>
          <c:smooth val="0"/>
          <c:extLst>
            <c:ext xmlns:c16="http://schemas.microsoft.com/office/drawing/2014/chart" uri="{C3380CC4-5D6E-409C-BE32-E72D297353CC}">
              <c16:uniqueId val="{00000002-E866-4BCC-A773-9C34850B5B65}"/>
            </c:ext>
          </c:extLst>
        </c:ser>
        <c:ser>
          <c:idx val="3"/>
          <c:order val="3"/>
          <c:tx>
            <c:strRef>
              <c:f>'HF Derived Denominators'!$F$34</c:f>
              <c:strCache>
                <c:ptCount val="1"/>
                <c:pt idx="0">
                  <c:v>BCG</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'HF Derived Denominators'!$B$204:$B$208</c:f>
              <c:numCache>
                <c:formatCode>General</c:formatCode>
                <c:ptCount val="5"/>
                <c:pt idx="0">
                  <c:v>2017</c:v>
                </c:pt>
                <c:pt idx="1">
                  <c:v>2018</c:v>
                </c:pt>
                <c:pt idx="2">
                  <c:v>2019</c:v>
                </c:pt>
                <c:pt idx="3">
                  <c:v>2020</c:v>
                </c:pt>
                <c:pt idx="4">
                  <c:v>2021</c:v>
                </c:pt>
              </c:numCache>
            </c:numRef>
          </c:xVal>
          <c:yVal>
            <c:numRef>
              <c:f>'HF Derived Denominators'!$F$204:$F$208</c:f>
              <c:numCache>
                <c:formatCode>_(* #,##0.0_);_(* \(#,##0.0\);_(* "-"??_);_(@_)</c:formatCode>
                <c:ptCount val="5"/>
                <c:pt idx="0">
                  <c:v>116.37128747691054</c:v>
                </c:pt>
                <c:pt idx="1">
                  <c:v>120.57123910150777</c:v>
                </c:pt>
                <c:pt idx="2">
                  <c:v>112.89826609352431</c:v>
                </c:pt>
                <c:pt idx="3">
                  <c:v>115.05139621004552</c:v>
                </c:pt>
                <c:pt idx="4">
                  <c:v>109.90814850347765</c:v>
                </c:pt>
              </c:numCache>
            </c:numRef>
          </c:yVal>
          <c:smooth val="0"/>
          <c:extLst>
            <c:ext xmlns:c16="http://schemas.microsoft.com/office/drawing/2014/chart" uri="{C3380CC4-5D6E-409C-BE32-E72D297353CC}">
              <c16:uniqueId val="{00000003-E866-4BCC-A773-9C34850B5B65}"/>
            </c:ext>
          </c:extLst>
        </c:ser>
        <c:ser>
          <c:idx val="4"/>
          <c:order val="4"/>
          <c:tx>
            <c:strRef>
              <c:f>'HF Derived Denominators'!$G$34</c:f>
              <c:strCache>
                <c:ptCount val="1"/>
                <c:pt idx="0">
                  <c:v>DPT1</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'HF Derived Denominators'!$B$204:$B$208</c:f>
              <c:numCache>
                <c:formatCode>General</c:formatCode>
                <c:ptCount val="5"/>
                <c:pt idx="0">
                  <c:v>2017</c:v>
                </c:pt>
                <c:pt idx="1">
                  <c:v>2018</c:v>
                </c:pt>
                <c:pt idx="2">
                  <c:v>2019</c:v>
                </c:pt>
                <c:pt idx="3">
                  <c:v>2020</c:v>
                </c:pt>
                <c:pt idx="4">
                  <c:v>2021</c:v>
                </c:pt>
              </c:numCache>
            </c:numRef>
          </c:xVal>
          <c:yVal>
            <c:numRef>
              <c:f>'HF Derived Denominators'!$G$204:$G$208</c:f>
              <c:numCache>
                <c:formatCode>_(* #,##0.0_);_(* \(#,##0.0\);_(* "-"??_);_(@_)</c:formatCode>
                <c:ptCount val="5"/>
                <c:pt idx="0">
                  <c:v>106.35511659042936</c:v>
                </c:pt>
                <c:pt idx="1">
                  <c:v>110.69808226146678</c:v>
                </c:pt>
                <c:pt idx="2">
                  <c:v>108.59780725486043</c:v>
                </c:pt>
                <c:pt idx="3">
                  <c:v>107.04379983733486</c:v>
                </c:pt>
                <c:pt idx="4">
                  <c:v>101.47907788455016</c:v>
                </c:pt>
              </c:numCache>
            </c:numRef>
          </c:yVal>
          <c:smooth val="0"/>
          <c:extLst>
            <c:ext xmlns:c16="http://schemas.microsoft.com/office/drawing/2014/chart" uri="{C3380CC4-5D6E-409C-BE32-E72D297353CC}">
              <c16:uniqueId val="{00000004-E866-4BCC-A773-9C34850B5B65}"/>
            </c:ext>
          </c:extLst>
        </c:ser>
        <c:ser>
          <c:idx val="5"/>
          <c:order val="5"/>
          <c:tx>
            <c:strRef>
              <c:f>'HF Derived Denominators'!$H$34</c:f>
              <c:strCache>
                <c:ptCount val="1"/>
                <c:pt idx="0">
                  <c:v>DPT3</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'HF Derived Denominators'!$B$204:$B$208</c:f>
              <c:numCache>
                <c:formatCode>General</c:formatCode>
                <c:ptCount val="5"/>
                <c:pt idx="0">
                  <c:v>2017</c:v>
                </c:pt>
                <c:pt idx="1">
                  <c:v>2018</c:v>
                </c:pt>
                <c:pt idx="2">
                  <c:v>2019</c:v>
                </c:pt>
                <c:pt idx="3">
                  <c:v>2020</c:v>
                </c:pt>
                <c:pt idx="4">
                  <c:v>2021</c:v>
                </c:pt>
              </c:numCache>
            </c:numRef>
          </c:xVal>
          <c:yVal>
            <c:numRef>
              <c:f>'HF Derived Denominators'!$H$204:$H$208</c:f>
              <c:numCache>
                <c:formatCode>_(* #,##0.0_);_(* \(#,##0.0\);_(* "-"??_);_(@_)</c:formatCode>
                <c:ptCount val="5"/>
                <c:pt idx="0">
                  <c:v>99.819378700656529</c:v>
                </c:pt>
                <c:pt idx="1">
                  <c:v>103.05707384633345</c:v>
                </c:pt>
                <c:pt idx="2">
                  <c:v>104.5216894915402</c:v>
                </c:pt>
                <c:pt idx="3">
                  <c:v>101.41507628566625</c:v>
                </c:pt>
                <c:pt idx="4">
                  <c:v>96.305915940093939</c:v>
                </c:pt>
              </c:numCache>
            </c:numRef>
          </c:yVal>
          <c:smooth val="0"/>
          <c:extLst>
            <c:ext xmlns:c16="http://schemas.microsoft.com/office/drawing/2014/chart" uri="{C3380CC4-5D6E-409C-BE32-E72D297353CC}">
              <c16:uniqueId val="{00000005-E866-4BCC-A773-9C34850B5B65}"/>
            </c:ext>
          </c:extLst>
        </c:ser>
        <c:ser>
          <c:idx val="6"/>
          <c:order val="6"/>
          <c:tx>
            <c:strRef>
              <c:f>'HF Derived Denominators'!$I$34</c:f>
              <c:strCache>
                <c:ptCount val="1"/>
                <c:pt idx="0">
                  <c:v>Measles vacc</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'HF Derived Denominators'!$B$204:$B$208</c:f>
              <c:numCache>
                <c:formatCode>General</c:formatCode>
                <c:ptCount val="5"/>
                <c:pt idx="0">
                  <c:v>2017</c:v>
                </c:pt>
                <c:pt idx="1">
                  <c:v>2018</c:v>
                </c:pt>
                <c:pt idx="2">
                  <c:v>2019</c:v>
                </c:pt>
                <c:pt idx="3">
                  <c:v>2020</c:v>
                </c:pt>
                <c:pt idx="4">
                  <c:v>2021</c:v>
                </c:pt>
              </c:numCache>
            </c:numRef>
          </c:xVal>
          <c:yVal>
            <c:numRef>
              <c:f>'HF Derived Denominators'!$I$204:$I$208</c:f>
              <c:numCache>
                <c:formatCode>_(* #,##0.0_);_(* \(#,##0.0\);_(* "-"??_);_(@_)</c:formatCode>
                <c:ptCount val="5"/>
                <c:pt idx="0">
                  <c:v>99.422009540118012</c:v>
                </c:pt>
                <c:pt idx="1">
                  <c:v>103.71229332979418</c:v>
                </c:pt>
                <c:pt idx="2">
                  <c:v>105.51404429443031</c:v>
                </c:pt>
                <c:pt idx="3">
                  <c:v>104.20320980424444</c:v>
                </c:pt>
                <c:pt idx="4">
                  <c:v>99.041548300868243</c:v>
                </c:pt>
              </c:numCache>
            </c:numRef>
          </c:yVal>
          <c:smooth val="0"/>
          <c:extLst>
            <c:ext xmlns:c16="http://schemas.microsoft.com/office/drawing/2014/chart" uri="{C3380CC4-5D6E-409C-BE32-E72D297353CC}">
              <c16:uniqueId val="{00000006-E866-4BCC-A773-9C34850B5B65}"/>
            </c:ext>
          </c:extLst>
        </c:ser>
        <c:dLbls>
          <c:showLegendKey val="0"/>
          <c:showVal val="0"/>
          <c:showCatName val="0"/>
          <c:showSerName val="0"/>
          <c:showPercent val="0"/>
          <c:showBubbleSize val="0"/>
        </c:dLbls>
        <c:axId val="728165183"/>
        <c:axId val="728166431"/>
      </c:scatterChart>
      <c:valAx>
        <c:axId val="7281651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166431"/>
        <c:crosses val="autoZero"/>
        <c:crossBetween val="midCat"/>
        <c:majorUnit val="1"/>
      </c:valAx>
      <c:valAx>
        <c:axId val="7281664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16518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t>Trends in Coverage</a:t>
            </a:r>
            <a:r>
              <a:rPr lang="en-US" sz="1000" b="1" baseline="0"/>
              <a:t> of Selected Intervention, based on DPT-1 derived denominators, Maradi</a:t>
            </a:r>
            <a:endParaRPr lang="en-US" sz="1000" b="1"/>
          </a:p>
        </c:rich>
      </c:tx>
      <c:layout>
        <c:manualLayout>
          <c:xMode val="edge"/>
          <c:yMode val="edge"/>
          <c:x val="0.13061055039981853"/>
          <c:y val="3.417760310720161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'HF Derived Denominators'!$K$34</c:f>
              <c:strCache>
                <c:ptCount val="1"/>
                <c:pt idx="0">
                  <c:v> ANC-1 </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'HF Derived Denominators'!$B$204:$B$208</c:f>
              <c:numCache>
                <c:formatCode>General</c:formatCode>
                <c:ptCount val="5"/>
                <c:pt idx="0">
                  <c:v>2017</c:v>
                </c:pt>
                <c:pt idx="1">
                  <c:v>2018</c:v>
                </c:pt>
                <c:pt idx="2">
                  <c:v>2019</c:v>
                </c:pt>
                <c:pt idx="3">
                  <c:v>2020</c:v>
                </c:pt>
                <c:pt idx="4">
                  <c:v>2021</c:v>
                </c:pt>
              </c:numCache>
            </c:numRef>
          </c:xVal>
          <c:yVal>
            <c:numRef>
              <c:f>'HF Derived Denominators'!$K$204:$K$208</c:f>
              <c:numCache>
                <c:formatCode>_(* #,##0.0_);_(* \(#,##0.0\);_(* "-"??_);_(@_)</c:formatCode>
                <c:ptCount val="5"/>
                <c:pt idx="0">
                  <c:v>65.553968849933</c:v>
                </c:pt>
                <c:pt idx="1">
                  <c:v>62.982120896478285</c:v>
                </c:pt>
                <c:pt idx="2">
                  <c:v>64.200191295188063</c:v>
                </c:pt>
                <c:pt idx="3">
                  <c:v>65.132217004578877</c:v>
                </c:pt>
                <c:pt idx="4">
                  <c:v>68.703817036373181</c:v>
                </c:pt>
              </c:numCache>
            </c:numRef>
          </c:yVal>
          <c:smooth val="0"/>
          <c:extLst>
            <c:ext xmlns:c16="http://schemas.microsoft.com/office/drawing/2014/chart" uri="{C3380CC4-5D6E-409C-BE32-E72D297353CC}">
              <c16:uniqueId val="{00000000-01D3-428B-A430-E08303D61B21}"/>
            </c:ext>
          </c:extLst>
        </c:ser>
        <c:ser>
          <c:idx val="1"/>
          <c:order val="1"/>
          <c:tx>
            <c:strRef>
              <c:f>'HF Derived Denominators'!$L$34</c:f>
              <c:strCache>
                <c:ptCount val="1"/>
                <c:pt idx="0">
                  <c:v>ANC-4</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'HF Derived Denominators'!$B$204:$B$208</c:f>
              <c:numCache>
                <c:formatCode>General</c:formatCode>
                <c:ptCount val="5"/>
                <c:pt idx="0">
                  <c:v>2017</c:v>
                </c:pt>
                <c:pt idx="1">
                  <c:v>2018</c:v>
                </c:pt>
                <c:pt idx="2">
                  <c:v>2019</c:v>
                </c:pt>
                <c:pt idx="3">
                  <c:v>2020</c:v>
                </c:pt>
                <c:pt idx="4">
                  <c:v>2021</c:v>
                </c:pt>
              </c:numCache>
            </c:numRef>
          </c:xVal>
          <c:yVal>
            <c:numRef>
              <c:f>'HF Derived Denominators'!$L$204:$L$208</c:f>
              <c:numCache>
                <c:formatCode>_(* #,##0.0_);_(* \(#,##0.0\);_(* "-"??_);_(@_)</c:formatCode>
                <c:ptCount val="5"/>
                <c:pt idx="0">
                  <c:v>27.294125332472639</c:v>
                </c:pt>
                <c:pt idx="1">
                  <c:v>26.171654345787772</c:v>
                </c:pt>
                <c:pt idx="2">
                  <c:v>27.10836562036992</c:v>
                </c:pt>
                <c:pt idx="3">
                  <c:v>28.493086851222259</c:v>
                </c:pt>
                <c:pt idx="4">
                  <c:v>30.65057471642767</c:v>
                </c:pt>
              </c:numCache>
            </c:numRef>
          </c:yVal>
          <c:smooth val="0"/>
          <c:extLst>
            <c:ext xmlns:c16="http://schemas.microsoft.com/office/drawing/2014/chart" uri="{C3380CC4-5D6E-409C-BE32-E72D297353CC}">
              <c16:uniqueId val="{00000001-01D3-428B-A430-E08303D61B21}"/>
            </c:ext>
          </c:extLst>
        </c:ser>
        <c:ser>
          <c:idx val="2"/>
          <c:order val="2"/>
          <c:tx>
            <c:strRef>
              <c:f>'HF Derived Denominators'!$M$34</c:f>
              <c:strCache>
                <c:ptCount val="1"/>
                <c:pt idx="0">
                  <c:v>IPT2</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'HF Derived Denominators'!$B$204:$B$208</c:f>
              <c:numCache>
                <c:formatCode>General</c:formatCode>
                <c:ptCount val="5"/>
                <c:pt idx="0">
                  <c:v>2017</c:v>
                </c:pt>
                <c:pt idx="1">
                  <c:v>2018</c:v>
                </c:pt>
                <c:pt idx="2">
                  <c:v>2019</c:v>
                </c:pt>
                <c:pt idx="3">
                  <c:v>2020</c:v>
                </c:pt>
                <c:pt idx="4">
                  <c:v>2021</c:v>
                </c:pt>
              </c:numCache>
            </c:numRef>
          </c:xVal>
          <c:yVal>
            <c:numRef>
              <c:f>'HF Derived Denominators'!$M$204:$M$208</c:f>
              <c:numCache>
                <c:formatCode>_(* #,##0.0_);_(* \(#,##0.0\);_(* "-"??_);_(@_)</c:formatCode>
                <c:ptCount val="5"/>
                <c:pt idx="0">
                  <c:v>50.784672227759913</c:v>
                </c:pt>
                <c:pt idx="1">
                  <c:v>49.219108090695158</c:v>
                </c:pt>
                <c:pt idx="2">
                  <c:v>48.661884634016488</c:v>
                </c:pt>
                <c:pt idx="3">
                  <c:v>51.022542209189005</c:v>
                </c:pt>
                <c:pt idx="4">
                  <c:v>52.997461756066649</c:v>
                </c:pt>
              </c:numCache>
            </c:numRef>
          </c:yVal>
          <c:smooth val="0"/>
          <c:extLst>
            <c:ext xmlns:c16="http://schemas.microsoft.com/office/drawing/2014/chart" uri="{C3380CC4-5D6E-409C-BE32-E72D297353CC}">
              <c16:uniqueId val="{00000002-01D3-428B-A430-E08303D61B21}"/>
            </c:ext>
          </c:extLst>
        </c:ser>
        <c:ser>
          <c:idx val="3"/>
          <c:order val="3"/>
          <c:tx>
            <c:strRef>
              <c:f>'HF Derived Denominators'!$N$34</c:f>
              <c:strCache>
                <c:ptCount val="1"/>
                <c:pt idx="0">
                  <c:v>Institutional deliveries</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'HF Derived Denominators'!$B$204:$B$208</c:f>
              <c:numCache>
                <c:formatCode>General</c:formatCode>
                <c:ptCount val="5"/>
                <c:pt idx="0">
                  <c:v>2017</c:v>
                </c:pt>
                <c:pt idx="1">
                  <c:v>2018</c:v>
                </c:pt>
                <c:pt idx="2">
                  <c:v>2019</c:v>
                </c:pt>
                <c:pt idx="3">
                  <c:v>2020</c:v>
                </c:pt>
                <c:pt idx="4">
                  <c:v>2021</c:v>
                </c:pt>
              </c:numCache>
            </c:numRef>
          </c:xVal>
          <c:yVal>
            <c:numRef>
              <c:f>'HF Derived Denominators'!$N$204:$N$208</c:f>
              <c:numCache>
                <c:formatCode>_(* #,##0.0_);_(* \(#,##0.0\);_(* "-"??_);_(@_)</c:formatCode>
                <c:ptCount val="5"/>
                <c:pt idx="0">
                  <c:v>23.060915701558525</c:v>
                </c:pt>
                <c:pt idx="1">
                  <c:v>25.057680486197146</c:v>
                </c:pt>
                <c:pt idx="2">
                  <c:v>26.801583849724825</c:v>
                </c:pt>
                <c:pt idx="3">
                  <c:v>28.776353927907799</c:v>
                </c:pt>
                <c:pt idx="4">
                  <c:v>31.817217912146472</c:v>
                </c:pt>
              </c:numCache>
            </c:numRef>
          </c:yVal>
          <c:smooth val="0"/>
          <c:extLst>
            <c:ext xmlns:c16="http://schemas.microsoft.com/office/drawing/2014/chart" uri="{C3380CC4-5D6E-409C-BE32-E72D297353CC}">
              <c16:uniqueId val="{00000003-01D3-428B-A430-E08303D61B21}"/>
            </c:ext>
          </c:extLst>
        </c:ser>
        <c:ser>
          <c:idx val="4"/>
          <c:order val="4"/>
          <c:tx>
            <c:strRef>
              <c:f>'HF Derived Denominators'!$O$34</c:f>
              <c:strCache>
                <c:ptCount val="1"/>
                <c:pt idx="0">
                  <c:v>BCG</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'HF Derived Denominators'!$B$204:$B$208</c:f>
              <c:numCache>
                <c:formatCode>General</c:formatCode>
                <c:ptCount val="5"/>
                <c:pt idx="0">
                  <c:v>2017</c:v>
                </c:pt>
                <c:pt idx="1">
                  <c:v>2018</c:v>
                </c:pt>
                <c:pt idx="2">
                  <c:v>2019</c:v>
                </c:pt>
                <c:pt idx="3">
                  <c:v>2020</c:v>
                </c:pt>
                <c:pt idx="4">
                  <c:v>2021</c:v>
                </c:pt>
              </c:numCache>
            </c:numRef>
          </c:xVal>
          <c:yVal>
            <c:numRef>
              <c:f>'HF Derived Denominators'!$O$204:$O$208</c:f>
              <c:numCache>
                <c:formatCode>_(* #,##0.0_);_(* \(#,##0.0\);_(* "-"??_);_(@_)</c:formatCode>
                <c:ptCount val="5"/>
                <c:pt idx="0">
                  <c:v>91.910840413108346</c:v>
                </c:pt>
                <c:pt idx="1">
                  <c:v>91.491956117221122</c:v>
                </c:pt>
                <c:pt idx="2">
                  <c:v>87.326388916859074</c:v>
                </c:pt>
                <c:pt idx="3">
                  <c:v>90.283765116053843</c:v>
                </c:pt>
                <c:pt idx="4">
                  <c:v>90.977220790234497</c:v>
                </c:pt>
              </c:numCache>
            </c:numRef>
          </c:yVal>
          <c:smooth val="0"/>
          <c:extLst>
            <c:ext xmlns:c16="http://schemas.microsoft.com/office/drawing/2014/chart" uri="{C3380CC4-5D6E-409C-BE32-E72D297353CC}">
              <c16:uniqueId val="{00000004-01D3-428B-A430-E08303D61B21}"/>
            </c:ext>
          </c:extLst>
        </c:ser>
        <c:ser>
          <c:idx val="5"/>
          <c:order val="5"/>
          <c:tx>
            <c:strRef>
              <c:f>'HF Derived Denominators'!$P$34</c:f>
              <c:strCache>
                <c:ptCount val="1"/>
                <c:pt idx="0">
                  <c:v>DPT3</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'HF Derived Denominators'!$B$204:$B$208</c:f>
              <c:numCache>
                <c:formatCode>General</c:formatCode>
                <c:ptCount val="5"/>
                <c:pt idx="0">
                  <c:v>2017</c:v>
                </c:pt>
                <c:pt idx="1">
                  <c:v>2018</c:v>
                </c:pt>
                <c:pt idx="2">
                  <c:v>2019</c:v>
                </c:pt>
                <c:pt idx="3">
                  <c:v>2020</c:v>
                </c:pt>
                <c:pt idx="4">
                  <c:v>2021</c:v>
                </c:pt>
              </c:numCache>
            </c:numRef>
          </c:xVal>
          <c:yVal>
            <c:numRef>
              <c:f>'HF Derived Denominators'!$P$204:$P$208</c:f>
              <c:numCache>
                <c:formatCode>_(* #,##0.0_);_(* \(#,##0.0\);_(* "-"??_);_(@_)</c:formatCode>
                <c:ptCount val="5"/>
                <c:pt idx="0">
                  <c:v>78.838029421234992</c:v>
                </c:pt>
                <c:pt idx="1">
                  <c:v>78.201844388277891</c:v>
                </c:pt>
                <c:pt idx="2">
                  <c:v>80.847138070519605</c:v>
                </c:pt>
                <c:pt idx="3">
                  <c:v>79.582997062336574</c:v>
                </c:pt>
                <c:pt idx="4">
                  <c:v>79.717879858657241</c:v>
                </c:pt>
              </c:numCache>
            </c:numRef>
          </c:yVal>
          <c:smooth val="0"/>
          <c:extLst>
            <c:ext xmlns:c16="http://schemas.microsoft.com/office/drawing/2014/chart" uri="{C3380CC4-5D6E-409C-BE32-E72D297353CC}">
              <c16:uniqueId val="{00000005-01D3-428B-A430-E08303D61B21}"/>
            </c:ext>
          </c:extLst>
        </c:ser>
        <c:ser>
          <c:idx val="6"/>
          <c:order val="6"/>
          <c:tx>
            <c:strRef>
              <c:f>'HF Derived Denominators'!$Q$34</c:f>
              <c:strCache>
                <c:ptCount val="1"/>
                <c:pt idx="0">
                  <c:v>Measles vacc</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'HF Derived Denominators'!$B$204:$B$208</c:f>
              <c:numCache>
                <c:formatCode>General</c:formatCode>
                <c:ptCount val="5"/>
                <c:pt idx="0">
                  <c:v>2017</c:v>
                </c:pt>
                <c:pt idx="1">
                  <c:v>2018</c:v>
                </c:pt>
                <c:pt idx="2">
                  <c:v>2019</c:v>
                </c:pt>
                <c:pt idx="3">
                  <c:v>2020</c:v>
                </c:pt>
                <c:pt idx="4">
                  <c:v>2021</c:v>
                </c:pt>
              </c:numCache>
            </c:numRef>
          </c:xVal>
          <c:yVal>
            <c:numRef>
              <c:f>'HF Derived Denominators'!$Q$204:$Q$208</c:f>
              <c:numCache>
                <c:formatCode>_(* #,##0.0_);_(* \(#,##0.0\);_(* "-"??_);_(@_)</c:formatCode>
                <c:ptCount val="5"/>
                <c:pt idx="0">
                  <c:v>78.524184534826972</c:v>
                </c:pt>
                <c:pt idx="1">
                  <c:v>78.699038517447178</c:v>
                </c:pt>
                <c:pt idx="2">
                  <c:v>81.614720819655062</c:v>
                </c:pt>
                <c:pt idx="3">
                  <c:v>81.770916548719413</c:v>
                </c:pt>
                <c:pt idx="4">
                  <c:v>81.982318234481568</c:v>
                </c:pt>
              </c:numCache>
            </c:numRef>
          </c:yVal>
          <c:smooth val="0"/>
          <c:extLst>
            <c:ext xmlns:c16="http://schemas.microsoft.com/office/drawing/2014/chart" uri="{C3380CC4-5D6E-409C-BE32-E72D297353CC}">
              <c16:uniqueId val="{00000006-01D3-428B-A430-E08303D61B21}"/>
            </c:ext>
          </c:extLst>
        </c:ser>
        <c:dLbls>
          <c:showLegendKey val="0"/>
          <c:showVal val="0"/>
          <c:showCatName val="0"/>
          <c:showSerName val="0"/>
          <c:showPercent val="0"/>
          <c:showBubbleSize val="0"/>
        </c:dLbls>
        <c:axId val="728165183"/>
        <c:axId val="728166431"/>
      </c:scatterChart>
      <c:valAx>
        <c:axId val="7281651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166431"/>
        <c:crosses val="autoZero"/>
        <c:crossBetween val="midCat"/>
        <c:majorUnit val="1"/>
      </c:valAx>
      <c:valAx>
        <c:axId val="7281664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16518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t>Trends in Coverage</a:t>
            </a:r>
            <a:r>
              <a:rPr lang="en-US" sz="1000" b="1" baseline="0"/>
              <a:t> of Selected Intervention, based on ANC-1 derived denominators, Niamey</a:t>
            </a:r>
            <a:endParaRPr lang="en-US" sz="1000" b="1"/>
          </a:p>
        </c:rich>
      </c:tx>
      <c:layout>
        <c:manualLayout>
          <c:xMode val="edge"/>
          <c:yMode val="edge"/>
          <c:x val="0.13061055039981853"/>
          <c:y val="3.417760310720161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'HF Derived Denominators'!$C$34</c:f>
              <c:strCache>
                <c:ptCount val="1"/>
                <c:pt idx="0">
                  <c:v>ANC-4</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'HF Derived Denominators'!$B$246:$B$250</c:f>
              <c:numCache>
                <c:formatCode>General</c:formatCode>
                <c:ptCount val="5"/>
                <c:pt idx="0">
                  <c:v>2017</c:v>
                </c:pt>
                <c:pt idx="1">
                  <c:v>2018</c:v>
                </c:pt>
                <c:pt idx="2">
                  <c:v>2019</c:v>
                </c:pt>
                <c:pt idx="3">
                  <c:v>2020</c:v>
                </c:pt>
                <c:pt idx="4">
                  <c:v>2021</c:v>
                </c:pt>
              </c:numCache>
            </c:numRef>
          </c:xVal>
          <c:yVal>
            <c:numRef>
              <c:f>'HF Derived Denominators'!$C$246:$C$250</c:f>
              <c:numCache>
                <c:formatCode>_(* #,##0.0_);_(* \(#,##0.0\);_(* "-"??_);_(@_)</c:formatCode>
                <c:ptCount val="5"/>
                <c:pt idx="0">
                  <c:v>38.140289436136896</c:v>
                </c:pt>
                <c:pt idx="1">
                  <c:v>40.837839970021491</c:v>
                </c:pt>
                <c:pt idx="2">
                  <c:v>47.348453982532924</c:v>
                </c:pt>
                <c:pt idx="3">
                  <c:v>44.667533152501505</c:v>
                </c:pt>
                <c:pt idx="4">
                  <c:v>47.52543687219346</c:v>
                </c:pt>
              </c:numCache>
            </c:numRef>
          </c:yVal>
          <c:smooth val="0"/>
          <c:extLst>
            <c:ext xmlns:c16="http://schemas.microsoft.com/office/drawing/2014/chart" uri="{C3380CC4-5D6E-409C-BE32-E72D297353CC}">
              <c16:uniqueId val="{00000000-140D-49D3-9AF3-1156FF25CB43}"/>
            </c:ext>
          </c:extLst>
        </c:ser>
        <c:ser>
          <c:idx val="1"/>
          <c:order val="1"/>
          <c:tx>
            <c:strRef>
              <c:f>'HF Derived Denominators'!$D$34</c:f>
              <c:strCache>
                <c:ptCount val="1"/>
                <c:pt idx="0">
                  <c:v>IPT2</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'HF Derived Denominators'!$B$246:$B$250</c:f>
              <c:numCache>
                <c:formatCode>General</c:formatCode>
                <c:ptCount val="5"/>
                <c:pt idx="0">
                  <c:v>2017</c:v>
                </c:pt>
                <c:pt idx="1">
                  <c:v>2018</c:v>
                </c:pt>
                <c:pt idx="2">
                  <c:v>2019</c:v>
                </c:pt>
                <c:pt idx="3">
                  <c:v>2020</c:v>
                </c:pt>
                <c:pt idx="4">
                  <c:v>2021</c:v>
                </c:pt>
              </c:numCache>
            </c:numRef>
          </c:xVal>
          <c:yVal>
            <c:numRef>
              <c:f>'HF Derived Denominators'!$D$246:$D$250</c:f>
              <c:numCache>
                <c:formatCode>_(* #,##0.0_);_(* \(#,##0.0\);_(* "-"??_);_(@_)</c:formatCode>
                <c:ptCount val="5"/>
                <c:pt idx="0">
                  <c:v>59.959567884077302</c:v>
                </c:pt>
                <c:pt idx="1">
                  <c:v>58.135849949707115</c:v>
                </c:pt>
                <c:pt idx="2">
                  <c:v>58.358982633776399</c:v>
                </c:pt>
                <c:pt idx="3">
                  <c:v>60.669360307414102</c:v>
                </c:pt>
                <c:pt idx="4">
                  <c:v>61.902364249517582</c:v>
                </c:pt>
              </c:numCache>
            </c:numRef>
          </c:yVal>
          <c:smooth val="0"/>
          <c:extLst>
            <c:ext xmlns:c16="http://schemas.microsoft.com/office/drawing/2014/chart" uri="{C3380CC4-5D6E-409C-BE32-E72D297353CC}">
              <c16:uniqueId val="{00000001-140D-49D3-9AF3-1156FF25CB43}"/>
            </c:ext>
          </c:extLst>
        </c:ser>
        <c:ser>
          <c:idx val="2"/>
          <c:order val="2"/>
          <c:tx>
            <c:strRef>
              <c:f>'HF Derived Denominators'!$E$34</c:f>
              <c:strCache>
                <c:ptCount val="1"/>
                <c:pt idx="0">
                  <c:v>Institutional deliveries</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'HF Derived Denominators'!$B$246:$B$250</c:f>
              <c:numCache>
                <c:formatCode>General</c:formatCode>
                <c:ptCount val="5"/>
                <c:pt idx="0">
                  <c:v>2017</c:v>
                </c:pt>
                <c:pt idx="1">
                  <c:v>2018</c:v>
                </c:pt>
                <c:pt idx="2">
                  <c:v>2019</c:v>
                </c:pt>
                <c:pt idx="3">
                  <c:v>2020</c:v>
                </c:pt>
                <c:pt idx="4">
                  <c:v>2021</c:v>
                </c:pt>
              </c:numCache>
            </c:numRef>
          </c:xVal>
          <c:yVal>
            <c:numRef>
              <c:f>'HF Derived Denominators'!$E$246:$E$250</c:f>
              <c:numCache>
                <c:formatCode>_(* #,##0.0_);_(* \(#,##0.0\);_(* "-"??_);_(@_)</c:formatCode>
                <c:ptCount val="5"/>
                <c:pt idx="0">
                  <c:v>59.487995623136626</c:v>
                </c:pt>
                <c:pt idx="1">
                  <c:v>64.85663122884003</c:v>
                </c:pt>
                <c:pt idx="2">
                  <c:v>63.620821336269948</c:v>
                </c:pt>
                <c:pt idx="3">
                  <c:v>63.512809697805778</c:v>
                </c:pt>
                <c:pt idx="4">
                  <c:v>61.060875330258142</c:v>
                </c:pt>
              </c:numCache>
            </c:numRef>
          </c:yVal>
          <c:smooth val="0"/>
          <c:extLst>
            <c:ext xmlns:c16="http://schemas.microsoft.com/office/drawing/2014/chart" uri="{C3380CC4-5D6E-409C-BE32-E72D297353CC}">
              <c16:uniqueId val="{00000002-140D-49D3-9AF3-1156FF25CB43}"/>
            </c:ext>
          </c:extLst>
        </c:ser>
        <c:ser>
          <c:idx val="3"/>
          <c:order val="3"/>
          <c:tx>
            <c:strRef>
              <c:f>'HF Derived Denominators'!$F$34</c:f>
              <c:strCache>
                <c:ptCount val="1"/>
                <c:pt idx="0">
                  <c:v>BCG</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'HF Derived Denominators'!$B$246:$B$250</c:f>
              <c:numCache>
                <c:formatCode>General</c:formatCode>
                <c:ptCount val="5"/>
                <c:pt idx="0">
                  <c:v>2017</c:v>
                </c:pt>
                <c:pt idx="1">
                  <c:v>2018</c:v>
                </c:pt>
                <c:pt idx="2">
                  <c:v>2019</c:v>
                </c:pt>
                <c:pt idx="3">
                  <c:v>2020</c:v>
                </c:pt>
                <c:pt idx="4">
                  <c:v>2021</c:v>
                </c:pt>
              </c:numCache>
            </c:numRef>
          </c:xVal>
          <c:yVal>
            <c:numRef>
              <c:f>'HF Derived Denominators'!$F$246:$F$250</c:f>
              <c:numCache>
                <c:formatCode>_(* #,##0.0_);_(* \(#,##0.0\);_(* "-"??_);_(@_)</c:formatCode>
                <c:ptCount val="5"/>
                <c:pt idx="0">
                  <c:v>98.454370376743881</c:v>
                </c:pt>
                <c:pt idx="1">
                  <c:v>106.29312496503728</c:v>
                </c:pt>
                <c:pt idx="2">
                  <c:v>107.90316077786053</c:v>
                </c:pt>
                <c:pt idx="3">
                  <c:v>99.882708016770664</c:v>
                </c:pt>
                <c:pt idx="4">
                  <c:v>99.758286354902168</c:v>
                </c:pt>
              </c:numCache>
            </c:numRef>
          </c:yVal>
          <c:smooth val="0"/>
          <c:extLst>
            <c:ext xmlns:c16="http://schemas.microsoft.com/office/drawing/2014/chart" uri="{C3380CC4-5D6E-409C-BE32-E72D297353CC}">
              <c16:uniqueId val="{00000003-140D-49D3-9AF3-1156FF25CB43}"/>
            </c:ext>
          </c:extLst>
        </c:ser>
        <c:ser>
          <c:idx val="4"/>
          <c:order val="4"/>
          <c:tx>
            <c:strRef>
              <c:f>'HF Derived Denominators'!$G$34</c:f>
              <c:strCache>
                <c:ptCount val="1"/>
                <c:pt idx="0">
                  <c:v>DPT1</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'HF Derived Denominators'!$B$246:$B$250</c:f>
              <c:numCache>
                <c:formatCode>General</c:formatCode>
                <c:ptCount val="5"/>
                <c:pt idx="0">
                  <c:v>2017</c:v>
                </c:pt>
                <c:pt idx="1">
                  <c:v>2018</c:v>
                </c:pt>
                <c:pt idx="2">
                  <c:v>2019</c:v>
                </c:pt>
                <c:pt idx="3">
                  <c:v>2020</c:v>
                </c:pt>
                <c:pt idx="4">
                  <c:v>2021</c:v>
                </c:pt>
              </c:numCache>
            </c:numRef>
          </c:xVal>
          <c:yVal>
            <c:numRef>
              <c:f>'HF Derived Denominators'!$G$246:$G$250</c:f>
              <c:numCache>
                <c:formatCode>_(* #,##0.0_);_(* \(#,##0.0\);_(* "-"??_);_(@_)</c:formatCode>
                <c:ptCount val="5"/>
                <c:pt idx="0">
                  <c:v>89.079384217354203</c:v>
                </c:pt>
                <c:pt idx="1">
                  <c:v>91.656693521886069</c:v>
                </c:pt>
                <c:pt idx="2">
                  <c:v>92.653735907949851</c:v>
                </c:pt>
                <c:pt idx="3">
                  <c:v>88.440972996027455</c:v>
                </c:pt>
                <c:pt idx="4">
                  <c:v>90.746640108085089</c:v>
                </c:pt>
              </c:numCache>
            </c:numRef>
          </c:yVal>
          <c:smooth val="0"/>
          <c:extLst>
            <c:ext xmlns:c16="http://schemas.microsoft.com/office/drawing/2014/chart" uri="{C3380CC4-5D6E-409C-BE32-E72D297353CC}">
              <c16:uniqueId val="{00000004-140D-49D3-9AF3-1156FF25CB43}"/>
            </c:ext>
          </c:extLst>
        </c:ser>
        <c:ser>
          <c:idx val="5"/>
          <c:order val="5"/>
          <c:tx>
            <c:strRef>
              <c:f>'HF Derived Denominators'!$H$34</c:f>
              <c:strCache>
                <c:ptCount val="1"/>
                <c:pt idx="0">
                  <c:v>DPT3</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'HF Derived Denominators'!$B$246:$B$250</c:f>
              <c:numCache>
                <c:formatCode>General</c:formatCode>
                <c:ptCount val="5"/>
                <c:pt idx="0">
                  <c:v>2017</c:v>
                </c:pt>
                <c:pt idx="1">
                  <c:v>2018</c:v>
                </c:pt>
                <c:pt idx="2">
                  <c:v>2019</c:v>
                </c:pt>
                <c:pt idx="3">
                  <c:v>2020</c:v>
                </c:pt>
                <c:pt idx="4">
                  <c:v>2021</c:v>
                </c:pt>
              </c:numCache>
            </c:numRef>
          </c:xVal>
          <c:yVal>
            <c:numRef>
              <c:f>'HF Derived Denominators'!$H$246:$H$250</c:f>
              <c:numCache>
                <c:formatCode>_(* #,##0.0_);_(* \(#,##0.0\);_(* "-"??_);_(@_)</c:formatCode>
                <c:ptCount val="5"/>
                <c:pt idx="0">
                  <c:v>84.727759079475263</c:v>
                </c:pt>
                <c:pt idx="1">
                  <c:v>82.386353541749614</c:v>
                </c:pt>
                <c:pt idx="2">
                  <c:v>84.248895264962115</c:v>
                </c:pt>
                <c:pt idx="3">
                  <c:v>78.672087908101005</c:v>
                </c:pt>
                <c:pt idx="4">
                  <c:v>84.257500118563854</c:v>
                </c:pt>
              </c:numCache>
            </c:numRef>
          </c:yVal>
          <c:smooth val="0"/>
          <c:extLst>
            <c:ext xmlns:c16="http://schemas.microsoft.com/office/drawing/2014/chart" uri="{C3380CC4-5D6E-409C-BE32-E72D297353CC}">
              <c16:uniqueId val="{00000005-140D-49D3-9AF3-1156FF25CB43}"/>
            </c:ext>
          </c:extLst>
        </c:ser>
        <c:ser>
          <c:idx val="6"/>
          <c:order val="6"/>
          <c:tx>
            <c:strRef>
              <c:f>'HF Derived Denominators'!$I$34</c:f>
              <c:strCache>
                <c:ptCount val="1"/>
                <c:pt idx="0">
                  <c:v>Measles vacc</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'HF Derived Denominators'!$B$246:$B$250</c:f>
              <c:numCache>
                <c:formatCode>General</c:formatCode>
                <c:ptCount val="5"/>
                <c:pt idx="0">
                  <c:v>2017</c:v>
                </c:pt>
                <c:pt idx="1">
                  <c:v>2018</c:v>
                </c:pt>
                <c:pt idx="2">
                  <c:v>2019</c:v>
                </c:pt>
                <c:pt idx="3">
                  <c:v>2020</c:v>
                </c:pt>
                <c:pt idx="4">
                  <c:v>2021</c:v>
                </c:pt>
              </c:numCache>
            </c:numRef>
          </c:xVal>
          <c:yVal>
            <c:numRef>
              <c:f>'HF Derived Denominators'!$I$246:$I$250</c:f>
              <c:numCache>
                <c:formatCode>_(* #,##0.0_);_(* \(#,##0.0\);_(* "-"??_);_(@_)</c:formatCode>
                <c:ptCount val="5"/>
                <c:pt idx="0">
                  <c:v>77.336206028430965</c:v>
                </c:pt>
                <c:pt idx="1">
                  <c:v>78.369993395886908</c:v>
                </c:pt>
                <c:pt idx="2">
                  <c:v>87.785585599251618</c:v>
                </c:pt>
                <c:pt idx="3">
                  <c:v>74.243460104565031</c:v>
                </c:pt>
                <c:pt idx="4">
                  <c:v>81.318989167984583</c:v>
                </c:pt>
              </c:numCache>
            </c:numRef>
          </c:yVal>
          <c:smooth val="0"/>
          <c:extLst>
            <c:ext xmlns:c16="http://schemas.microsoft.com/office/drawing/2014/chart" uri="{C3380CC4-5D6E-409C-BE32-E72D297353CC}">
              <c16:uniqueId val="{00000006-140D-49D3-9AF3-1156FF25CB43}"/>
            </c:ext>
          </c:extLst>
        </c:ser>
        <c:dLbls>
          <c:showLegendKey val="0"/>
          <c:showVal val="0"/>
          <c:showCatName val="0"/>
          <c:showSerName val="0"/>
          <c:showPercent val="0"/>
          <c:showBubbleSize val="0"/>
        </c:dLbls>
        <c:axId val="728165183"/>
        <c:axId val="728166431"/>
      </c:scatterChart>
      <c:valAx>
        <c:axId val="7281651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166431"/>
        <c:crosses val="autoZero"/>
        <c:crossBetween val="midCat"/>
        <c:majorUnit val="1"/>
      </c:valAx>
      <c:valAx>
        <c:axId val="7281664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16518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t>Trends in Coverage</a:t>
            </a:r>
            <a:r>
              <a:rPr lang="en-US" sz="1000" b="1" baseline="0"/>
              <a:t> of Selected Intervention, based on DPT-1 derived denominators, Niamey</a:t>
            </a:r>
            <a:endParaRPr lang="en-US" sz="1000" b="1"/>
          </a:p>
        </c:rich>
      </c:tx>
      <c:layout>
        <c:manualLayout>
          <c:xMode val="edge"/>
          <c:yMode val="edge"/>
          <c:x val="0.13061055039981853"/>
          <c:y val="3.417760310720161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'HF Derived Denominators'!$K$34</c:f>
              <c:strCache>
                <c:ptCount val="1"/>
                <c:pt idx="0">
                  <c:v> ANC-1 </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'HF Derived Denominators'!$B$246:$B$250</c:f>
              <c:numCache>
                <c:formatCode>General</c:formatCode>
                <c:ptCount val="5"/>
                <c:pt idx="0">
                  <c:v>2017</c:v>
                </c:pt>
                <c:pt idx="1">
                  <c:v>2018</c:v>
                </c:pt>
                <c:pt idx="2">
                  <c:v>2019</c:v>
                </c:pt>
                <c:pt idx="3">
                  <c:v>2020</c:v>
                </c:pt>
                <c:pt idx="4">
                  <c:v>2021</c:v>
                </c:pt>
              </c:numCache>
            </c:numRef>
          </c:xVal>
          <c:yVal>
            <c:numRef>
              <c:f>'HF Derived Denominators'!$K$246:$K$250</c:f>
              <c:numCache>
                <c:formatCode>_(* #,##0.0_);_(* \(#,##0.0\);_(* "-"??_);_(@_)</c:formatCode>
                <c:ptCount val="5"/>
                <c:pt idx="0">
                  <c:v>78.267267575495111</c:v>
                </c:pt>
                <c:pt idx="1">
                  <c:v>76.066457692314671</c:v>
                </c:pt>
                <c:pt idx="2">
                  <c:v>75.247910207598977</c:v>
                </c:pt>
                <c:pt idx="3">
                  <c:v>78.832239897599976</c:v>
                </c:pt>
                <c:pt idx="4">
                  <c:v>76.829290778103712</c:v>
                </c:pt>
              </c:numCache>
            </c:numRef>
          </c:yVal>
          <c:smooth val="0"/>
          <c:extLst>
            <c:ext xmlns:c16="http://schemas.microsoft.com/office/drawing/2014/chart" uri="{C3380CC4-5D6E-409C-BE32-E72D297353CC}">
              <c16:uniqueId val="{00000000-0968-41E7-91AD-03EEA573800F}"/>
            </c:ext>
          </c:extLst>
        </c:ser>
        <c:ser>
          <c:idx val="1"/>
          <c:order val="1"/>
          <c:tx>
            <c:strRef>
              <c:f>'HF Derived Denominators'!$L$34</c:f>
              <c:strCache>
                <c:ptCount val="1"/>
                <c:pt idx="0">
                  <c:v>ANC-4</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'HF Derived Denominators'!$B$246:$B$250</c:f>
              <c:numCache>
                <c:formatCode>General</c:formatCode>
                <c:ptCount val="5"/>
                <c:pt idx="0">
                  <c:v>2017</c:v>
                </c:pt>
                <c:pt idx="1">
                  <c:v>2018</c:v>
                </c:pt>
                <c:pt idx="2">
                  <c:v>2019</c:v>
                </c:pt>
                <c:pt idx="3">
                  <c:v>2020</c:v>
                </c:pt>
                <c:pt idx="4">
                  <c:v>2021</c:v>
                </c:pt>
              </c:numCache>
            </c:numRef>
          </c:xVal>
          <c:yVal>
            <c:numRef>
              <c:f>'HF Derived Denominators'!$L$246:$L$250</c:f>
              <c:numCache>
                <c:formatCode>_(* #,##0.0_);_(* \(#,##0.0\);_(* "-"??_);_(@_)</c:formatCode>
                <c:ptCount val="5"/>
                <c:pt idx="0">
                  <c:v>35.965496851866945</c:v>
                </c:pt>
                <c:pt idx="1">
                  <c:v>37.426383449700694</c:v>
                </c:pt>
                <c:pt idx="2">
                  <c:v>42.926171249955061</c:v>
                </c:pt>
                <c:pt idx="3">
                  <c:v>42.424598663999987</c:v>
                </c:pt>
                <c:pt idx="4">
                  <c:v>43.992115768797149</c:v>
                </c:pt>
              </c:numCache>
            </c:numRef>
          </c:yVal>
          <c:smooth val="0"/>
          <c:extLst>
            <c:ext xmlns:c16="http://schemas.microsoft.com/office/drawing/2014/chart" uri="{C3380CC4-5D6E-409C-BE32-E72D297353CC}">
              <c16:uniqueId val="{00000001-0968-41E7-91AD-03EEA573800F}"/>
            </c:ext>
          </c:extLst>
        </c:ser>
        <c:ser>
          <c:idx val="2"/>
          <c:order val="2"/>
          <c:tx>
            <c:strRef>
              <c:f>'HF Derived Denominators'!$M$34</c:f>
              <c:strCache>
                <c:ptCount val="1"/>
                <c:pt idx="0">
                  <c:v>IPT2</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'HF Derived Denominators'!$B$246:$B$250</c:f>
              <c:numCache>
                <c:formatCode>General</c:formatCode>
                <c:ptCount val="5"/>
                <c:pt idx="0">
                  <c:v>2017</c:v>
                </c:pt>
                <c:pt idx="1">
                  <c:v>2018</c:v>
                </c:pt>
                <c:pt idx="2">
                  <c:v>2019</c:v>
                </c:pt>
                <c:pt idx="3">
                  <c:v>2020</c:v>
                </c:pt>
                <c:pt idx="4">
                  <c:v>2021</c:v>
                </c:pt>
              </c:numCache>
            </c:numRef>
          </c:xVal>
          <c:yVal>
            <c:numRef>
              <c:f>'HF Derived Denominators'!$M$246:$M$250</c:f>
              <c:numCache>
                <c:formatCode>_(* #,##0.0_);_(* \(#,##0.0\);_(* "-"??_);_(@_)</c:formatCode>
                <c:ptCount val="5"/>
                <c:pt idx="0">
                  <c:v>56.540621003543876</c:v>
                </c:pt>
                <c:pt idx="1">
                  <c:v>53.279375549471695</c:v>
                </c:pt>
                <c:pt idx="2">
                  <c:v>52.908331144978725</c:v>
                </c:pt>
                <c:pt idx="3">
                  <c:v>57.622910435999977</c:v>
                </c:pt>
                <c:pt idx="4">
                  <c:v>57.300177623834685</c:v>
                </c:pt>
              </c:numCache>
            </c:numRef>
          </c:yVal>
          <c:smooth val="0"/>
          <c:extLst>
            <c:ext xmlns:c16="http://schemas.microsoft.com/office/drawing/2014/chart" uri="{C3380CC4-5D6E-409C-BE32-E72D297353CC}">
              <c16:uniqueId val="{00000002-0968-41E7-91AD-03EEA573800F}"/>
            </c:ext>
          </c:extLst>
        </c:ser>
        <c:ser>
          <c:idx val="3"/>
          <c:order val="3"/>
          <c:tx>
            <c:strRef>
              <c:f>'HF Derived Denominators'!$N$34</c:f>
              <c:strCache>
                <c:ptCount val="1"/>
                <c:pt idx="0">
                  <c:v>Institutional deliveries</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'HF Derived Denominators'!$B$246:$B$250</c:f>
              <c:numCache>
                <c:formatCode>General</c:formatCode>
                <c:ptCount val="5"/>
                <c:pt idx="0">
                  <c:v>2017</c:v>
                </c:pt>
                <c:pt idx="1">
                  <c:v>2018</c:v>
                </c:pt>
                <c:pt idx="2">
                  <c:v>2019</c:v>
                </c:pt>
                <c:pt idx="3">
                  <c:v>2020</c:v>
                </c:pt>
                <c:pt idx="4">
                  <c:v>2021</c:v>
                </c:pt>
              </c:numCache>
            </c:numRef>
          </c:xVal>
          <c:yVal>
            <c:numRef>
              <c:f>'HF Derived Denominators'!$N$246:$N$250</c:f>
              <c:numCache>
                <c:formatCode>_(* #,##0.0_);_(* \(#,##0.0\);_(* "-"??_);_(@_)</c:formatCode>
                <c:ptCount val="5"/>
                <c:pt idx="0">
                  <c:v>56.095938204408633</c:v>
                </c:pt>
                <c:pt idx="1">
                  <c:v>59.438725246200185</c:v>
                </c:pt>
                <c:pt idx="2">
                  <c:v>57.678721099341431</c:v>
                </c:pt>
                <c:pt idx="3">
                  <c:v>60.323578923711324</c:v>
                </c:pt>
                <c:pt idx="4">
                  <c:v>56.52124995077039</c:v>
                </c:pt>
              </c:numCache>
            </c:numRef>
          </c:yVal>
          <c:smooth val="0"/>
          <c:extLst>
            <c:ext xmlns:c16="http://schemas.microsoft.com/office/drawing/2014/chart" uri="{C3380CC4-5D6E-409C-BE32-E72D297353CC}">
              <c16:uniqueId val="{00000003-0968-41E7-91AD-03EEA573800F}"/>
            </c:ext>
          </c:extLst>
        </c:ser>
        <c:ser>
          <c:idx val="4"/>
          <c:order val="4"/>
          <c:tx>
            <c:strRef>
              <c:f>'HF Derived Denominators'!$O$34</c:f>
              <c:strCache>
                <c:ptCount val="1"/>
                <c:pt idx="0">
                  <c:v>BCG</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'HF Derived Denominators'!$B$246:$B$250</c:f>
              <c:numCache>
                <c:formatCode>General</c:formatCode>
                <c:ptCount val="5"/>
                <c:pt idx="0">
                  <c:v>2017</c:v>
                </c:pt>
                <c:pt idx="1">
                  <c:v>2018</c:v>
                </c:pt>
                <c:pt idx="2">
                  <c:v>2019</c:v>
                </c:pt>
                <c:pt idx="3">
                  <c:v>2020</c:v>
                </c:pt>
                <c:pt idx="4">
                  <c:v>2021</c:v>
                </c:pt>
              </c:numCache>
            </c:numRef>
          </c:xVal>
          <c:yVal>
            <c:numRef>
              <c:f>'HF Derived Denominators'!$O$246:$O$250</c:f>
              <c:numCache>
                <c:formatCode>_(* #,##0.0_);_(* \(#,##0.0\);_(* "-"??_);_(@_)</c:formatCode>
                <c:ptCount val="5"/>
                <c:pt idx="0">
                  <c:v>92.840416268114637</c:v>
                </c:pt>
                <c:pt idx="1">
                  <c:v>97.413752929360555</c:v>
                </c:pt>
                <c:pt idx="2">
                  <c:v>97.82514883528394</c:v>
                </c:pt>
                <c:pt idx="3">
                  <c:v>94.867199999999983</c:v>
                </c:pt>
                <c:pt idx="4">
                  <c:v>92.341667348025481</c:v>
                </c:pt>
              </c:numCache>
            </c:numRef>
          </c:yVal>
          <c:smooth val="0"/>
          <c:extLst>
            <c:ext xmlns:c16="http://schemas.microsoft.com/office/drawing/2014/chart" uri="{C3380CC4-5D6E-409C-BE32-E72D297353CC}">
              <c16:uniqueId val="{00000004-0968-41E7-91AD-03EEA573800F}"/>
            </c:ext>
          </c:extLst>
        </c:ser>
        <c:ser>
          <c:idx val="5"/>
          <c:order val="5"/>
          <c:tx>
            <c:strRef>
              <c:f>'HF Derived Denominators'!$P$34</c:f>
              <c:strCache>
                <c:ptCount val="1"/>
                <c:pt idx="0">
                  <c:v>DPT3</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'HF Derived Denominators'!$B$246:$B$250</c:f>
              <c:numCache>
                <c:formatCode>General</c:formatCode>
                <c:ptCount val="5"/>
                <c:pt idx="0">
                  <c:v>2017</c:v>
                </c:pt>
                <c:pt idx="1">
                  <c:v>2018</c:v>
                </c:pt>
                <c:pt idx="2">
                  <c:v>2019</c:v>
                </c:pt>
                <c:pt idx="3">
                  <c:v>2020</c:v>
                </c:pt>
                <c:pt idx="4">
                  <c:v>2021</c:v>
                </c:pt>
              </c:numCache>
            </c:numRef>
          </c:xVal>
          <c:yVal>
            <c:numRef>
              <c:f>'HF Derived Denominators'!$P$246:$P$250</c:f>
              <c:numCache>
                <c:formatCode>_(* #,##0.0_);_(* \(#,##0.0\);_(* "-"??_);_(@_)</c:formatCode>
                <c:ptCount val="5"/>
                <c:pt idx="0">
                  <c:v>79.896508324643094</c:v>
                </c:pt>
                <c:pt idx="1">
                  <c:v>75.504073206115379</c:v>
                </c:pt>
                <c:pt idx="2">
                  <c:v>76.380160313099765</c:v>
                </c:pt>
                <c:pt idx="3">
                  <c:v>74.721649484536073</c:v>
                </c:pt>
                <c:pt idx="4">
                  <c:v>77.993300925846398</c:v>
                </c:pt>
              </c:numCache>
            </c:numRef>
          </c:yVal>
          <c:smooth val="0"/>
          <c:extLst>
            <c:ext xmlns:c16="http://schemas.microsoft.com/office/drawing/2014/chart" uri="{C3380CC4-5D6E-409C-BE32-E72D297353CC}">
              <c16:uniqueId val="{00000005-0968-41E7-91AD-03EEA573800F}"/>
            </c:ext>
          </c:extLst>
        </c:ser>
        <c:ser>
          <c:idx val="6"/>
          <c:order val="6"/>
          <c:tx>
            <c:strRef>
              <c:f>'HF Derived Denominators'!$Q$34</c:f>
              <c:strCache>
                <c:ptCount val="1"/>
                <c:pt idx="0">
                  <c:v>Measles vacc</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'HF Derived Denominators'!$B$246:$B$250</c:f>
              <c:numCache>
                <c:formatCode>General</c:formatCode>
                <c:ptCount val="5"/>
                <c:pt idx="0">
                  <c:v>2017</c:v>
                </c:pt>
                <c:pt idx="1">
                  <c:v>2018</c:v>
                </c:pt>
                <c:pt idx="2">
                  <c:v>2019</c:v>
                </c:pt>
                <c:pt idx="3">
                  <c:v>2020</c:v>
                </c:pt>
                <c:pt idx="4">
                  <c:v>2021</c:v>
                </c:pt>
              </c:numCache>
            </c:numRef>
          </c:xVal>
          <c:yVal>
            <c:numRef>
              <c:f>'HF Derived Denominators'!$Q$246:$Q$250</c:f>
              <c:numCache>
                <c:formatCode>_(* #,##0.0_);_(* \(#,##0.0\);_(* "-"??_);_(@_)</c:formatCode>
                <c:ptCount val="5"/>
                <c:pt idx="0">
                  <c:v>72.926428078323198</c:v>
                </c:pt>
                <c:pt idx="1">
                  <c:v>71.823226349339919</c:v>
                </c:pt>
                <c:pt idx="2">
                  <c:v>79.586528466192533</c:v>
                </c:pt>
                <c:pt idx="3">
                  <c:v>70.515400696276686</c:v>
                </c:pt>
                <c:pt idx="4">
                  <c:v>75.273256199621144</c:v>
                </c:pt>
              </c:numCache>
            </c:numRef>
          </c:yVal>
          <c:smooth val="0"/>
          <c:extLst>
            <c:ext xmlns:c16="http://schemas.microsoft.com/office/drawing/2014/chart" uri="{C3380CC4-5D6E-409C-BE32-E72D297353CC}">
              <c16:uniqueId val="{00000006-0968-41E7-91AD-03EEA573800F}"/>
            </c:ext>
          </c:extLst>
        </c:ser>
        <c:dLbls>
          <c:showLegendKey val="0"/>
          <c:showVal val="0"/>
          <c:showCatName val="0"/>
          <c:showSerName val="0"/>
          <c:showPercent val="0"/>
          <c:showBubbleSize val="0"/>
        </c:dLbls>
        <c:axId val="728165183"/>
        <c:axId val="728166431"/>
      </c:scatterChart>
      <c:valAx>
        <c:axId val="7281651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166431"/>
        <c:crosses val="autoZero"/>
        <c:crossBetween val="midCat"/>
        <c:majorUnit val="1"/>
      </c:valAx>
      <c:valAx>
        <c:axId val="7281664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16518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t>Trends in Coverage</a:t>
            </a:r>
            <a:r>
              <a:rPr lang="en-US" sz="1000" b="1" baseline="0"/>
              <a:t> of Selected Intervention, based on ANC-1 derived denominators, Tahoua</a:t>
            </a:r>
            <a:endParaRPr lang="en-US" sz="1000" b="1"/>
          </a:p>
        </c:rich>
      </c:tx>
      <c:layout>
        <c:manualLayout>
          <c:xMode val="edge"/>
          <c:yMode val="edge"/>
          <c:x val="0.13061055039981853"/>
          <c:y val="3.417760310720161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'HF Derived Denominators'!$C$34</c:f>
              <c:strCache>
                <c:ptCount val="1"/>
                <c:pt idx="0">
                  <c:v>ANC-4</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'HF Derived Denominators'!$B$288:$B$292</c:f>
              <c:numCache>
                <c:formatCode>General</c:formatCode>
                <c:ptCount val="5"/>
                <c:pt idx="0">
                  <c:v>2017</c:v>
                </c:pt>
                <c:pt idx="1">
                  <c:v>2018</c:v>
                </c:pt>
                <c:pt idx="2">
                  <c:v>2019</c:v>
                </c:pt>
                <c:pt idx="3">
                  <c:v>2020</c:v>
                </c:pt>
                <c:pt idx="4">
                  <c:v>2021</c:v>
                </c:pt>
              </c:numCache>
            </c:numRef>
          </c:xVal>
          <c:yVal>
            <c:numRef>
              <c:f>'HF Derived Denominators'!$C$288:$C$292</c:f>
              <c:numCache>
                <c:formatCode>_(* #,##0.0_);_(* \(#,##0.0\);_(* "-"??_);_(@_)</c:formatCode>
                <c:ptCount val="5"/>
                <c:pt idx="0">
                  <c:v>34.866069808661187</c:v>
                </c:pt>
                <c:pt idx="1">
                  <c:v>38.061598770064769</c:v>
                </c:pt>
                <c:pt idx="2">
                  <c:v>38.793508749400146</c:v>
                </c:pt>
                <c:pt idx="3">
                  <c:v>42.041294159718426</c:v>
                </c:pt>
                <c:pt idx="4">
                  <c:v>40.006241001451812</c:v>
                </c:pt>
              </c:numCache>
            </c:numRef>
          </c:yVal>
          <c:smooth val="0"/>
          <c:extLst>
            <c:ext xmlns:c16="http://schemas.microsoft.com/office/drawing/2014/chart" uri="{C3380CC4-5D6E-409C-BE32-E72D297353CC}">
              <c16:uniqueId val="{00000000-2231-45B6-9412-F1B185664F80}"/>
            </c:ext>
          </c:extLst>
        </c:ser>
        <c:ser>
          <c:idx val="1"/>
          <c:order val="1"/>
          <c:tx>
            <c:strRef>
              <c:f>'HF Derived Denominators'!$D$34</c:f>
              <c:strCache>
                <c:ptCount val="1"/>
                <c:pt idx="0">
                  <c:v>IPT2</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'HF Derived Denominators'!$B$288:$B$292</c:f>
              <c:numCache>
                <c:formatCode>General</c:formatCode>
                <c:ptCount val="5"/>
                <c:pt idx="0">
                  <c:v>2017</c:v>
                </c:pt>
                <c:pt idx="1">
                  <c:v>2018</c:v>
                </c:pt>
                <c:pt idx="2">
                  <c:v>2019</c:v>
                </c:pt>
                <c:pt idx="3">
                  <c:v>2020</c:v>
                </c:pt>
                <c:pt idx="4">
                  <c:v>2021</c:v>
                </c:pt>
              </c:numCache>
            </c:numRef>
          </c:xVal>
          <c:yVal>
            <c:numRef>
              <c:f>'HF Derived Denominators'!$D$288:$D$292</c:f>
              <c:numCache>
                <c:formatCode>_(* #,##0.0_);_(* \(#,##0.0\);_(* "-"??_);_(@_)</c:formatCode>
                <c:ptCount val="5"/>
                <c:pt idx="0">
                  <c:v>63.208832847194117</c:v>
                </c:pt>
                <c:pt idx="1">
                  <c:v>64.993070684843659</c:v>
                </c:pt>
                <c:pt idx="2">
                  <c:v>65.335579542151905</c:v>
                </c:pt>
                <c:pt idx="3">
                  <c:v>65.527055767819164</c:v>
                </c:pt>
                <c:pt idx="4">
                  <c:v>65.67139561081693</c:v>
                </c:pt>
              </c:numCache>
            </c:numRef>
          </c:yVal>
          <c:smooth val="0"/>
          <c:extLst>
            <c:ext xmlns:c16="http://schemas.microsoft.com/office/drawing/2014/chart" uri="{C3380CC4-5D6E-409C-BE32-E72D297353CC}">
              <c16:uniqueId val="{00000001-2231-45B6-9412-F1B185664F80}"/>
            </c:ext>
          </c:extLst>
        </c:ser>
        <c:ser>
          <c:idx val="2"/>
          <c:order val="2"/>
          <c:tx>
            <c:strRef>
              <c:f>'HF Derived Denominators'!$E$34</c:f>
              <c:strCache>
                <c:ptCount val="1"/>
                <c:pt idx="0">
                  <c:v>Institutional deliveries</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'HF Derived Denominators'!$B$288:$B$292</c:f>
              <c:numCache>
                <c:formatCode>General</c:formatCode>
                <c:ptCount val="5"/>
                <c:pt idx="0">
                  <c:v>2017</c:v>
                </c:pt>
                <c:pt idx="1">
                  <c:v>2018</c:v>
                </c:pt>
                <c:pt idx="2">
                  <c:v>2019</c:v>
                </c:pt>
                <c:pt idx="3">
                  <c:v>2020</c:v>
                </c:pt>
                <c:pt idx="4">
                  <c:v>2021</c:v>
                </c:pt>
              </c:numCache>
            </c:numRef>
          </c:xVal>
          <c:yVal>
            <c:numRef>
              <c:f>'HF Derived Denominators'!$E$288:$E$292</c:f>
              <c:numCache>
                <c:formatCode>_(* #,##0.0_);_(* \(#,##0.0\);_(* "-"??_);_(@_)</c:formatCode>
                <c:ptCount val="5"/>
                <c:pt idx="0">
                  <c:v>31.112128167524446</c:v>
                </c:pt>
                <c:pt idx="1">
                  <c:v>36.928178636568397</c:v>
                </c:pt>
                <c:pt idx="2">
                  <c:v>43.136002858528286</c:v>
                </c:pt>
                <c:pt idx="3">
                  <c:v>48.696960589080184</c:v>
                </c:pt>
                <c:pt idx="4">
                  <c:v>44.635320433864244</c:v>
                </c:pt>
              </c:numCache>
            </c:numRef>
          </c:yVal>
          <c:smooth val="0"/>
          <c:extLst>
            <c:ext xmlns:c16="http://schemas.microsoft.com/office/drawing/2014/chart" uri="{C3380CC4-5D6E-409C-BE32-E72D297353CC}">
              <c16:uniqueId val="{00000002-2231-45B6-9412-F1B185664F80}"/>
            </c:ext>
          </c:extLst>
        </c:ser>
        <c:ser>
          <c:idx val="3"/>
          <c:order val="3"/>
          <c:tx>
            <c:strRef>
              <c:f>'HF Derived Denominators'!$F$34</c:f>
              <c:strCache>
                <c:ptCount val="1"/>
                <c:pt idx="0">
                  <c:v>BCG</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'HF Derived Denominators'!$B$288:$B$292</c:f>
              <c:numCache>
                <c:formatCode>General</c:formatCode>
                <c:ptCount val="5"/>
                <c:pt idx="0">
                  <c:v>2017</c:v>
                </c:pt>
                <c:pt idx="1">
                  <c:v>2018</c:v>
                </c:pt>
                <c:pt idx="2">
                  <c:v>2019</c:v>
                </c:pt>
                <c:pt idx="3">
                  <c:v>2020</c:v>
                </c:pt>
                <c:pt idx="4">
                  <c:v>2021</c:v>
                </c:pt>
              </c:numCache>
            </c:numRef>
          </c:xVal>
          <c:yVal>
            <c:numRef>
              <c:f>'HF Derived Denominators'!$F$288:$F$292</c:f>
              <c:numCache>
                <c:formatCode>_(* #,##0.0_);_(* \(#,##0.0\);_(* "-"??_);_(@_)</c:formatCode>
                <c:ptCount val="5"/>
                <c:pt idx="0">
                  <c:v>111.05882816492958</c:v>
                </c:pt>
                <c:pt idx="1">
                  <c:v>108.86490769311618</c:v>
                </c:pt>
                <c:pt idx="2">
                  <c:v>110.13360705164177</c:v>
                </c:pt>
                <c:pt idx="3">
                  <c:v>112.08180710466738</c:v>
                </c:pt>
                <c:pt idx="4">
                  <c:v>106.35147325018684</c:v>
                </c:pt>
              </c:numCache>
            </c:numRef>
          </c:yVal>
          <c:smooth val="0"/>
          <c:extLst>
            <c:ext xmlns:c16="http://schemas.microsoft.com/office/drawing/2014/chart" uri="{C3380CC4-5D6E-409C-BE32-E72D297353CC}">
              <c16:uniqueId val="{00000003-2231-45B6-9412-F1B185664F80}"/>
            </c:ext>
          </c:extLst>
        </c:ser>
        <c:ser>
          <c:idx val="4"/>
          <c:order val="4"/>
          <c:tx>
            <c:strRef>
              <c:f>'HF Derived Denominators'!$G$34</c:f>
              <c:strCache>
                <c:ptCount val="1"/>
                <c:pt idx="0">
                  <c:v>DPT1</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'HF Derived Denominators'!$B$288:$B$292</c:f>
              <c:numCache>
                <c:formatCode>General</c:formatCode>
                <c:ptCount val="5"/>
                <c:pt idx="0">
                  <c:v>2017</c:v>
                </c:pt>
                <c:pt idx="1">
                  <c:v>2018</c:v>
                </c:pt>
                <c:pt idx="2">
                  <c:v>2019</c:v>
                </c:pt>
                <c:pt idx="3">
                  <c:v>2020</c:v>
                </c:pt>
                <c:pt idx="4">
                  <c:v>2021</c:v>
                </c:pt>
              </c:numCache>
            </c:numRef>
          </c:xVal>
          <c:yVal>
            <c:numRef>
              <c:f>'HF Derived Denominators'!$G$288:$G$292</c:f>
              <c:numCache>
                <c:formatCode>_(* #,##0.0_);_(* \(#,##0.0\);_(* "-"??_);_(@_)</c:formatCode>
                <c:ptCount val="5"/>
                <c:pt idx="0">
                  <c:v>104.5477068066658</c:v>
                </c:pt>
                <c:pt idx="1">
                  <c:v>98.250698400828142</c:v>
                </c:pt>
                <c:pt idx="2">
                  <c:v>103.45127620448318</c:v>
                </c:pt>
                <c:pt idx="3">
                  <c:v>105.67181562324237</c:v>
                </c:pt>
                <c:pt idx="4">
                  <c:v>99.45459008523342</c:v>
                </c:pt>
              </c:numCache>
            </c:numRef>
          </c:yVal>
          <c:smooth val="0"/>
          <c:extLst>
            <c:ext xmlns:c16="http://schemas.microsoft.com/office/drawing/2014/chart" uri="{C3380CC4-5D6E-409C-BE32-E72D297353CC}">
              <c16:uniqueId val="{00000004-2231-45B6-9412-F1B185664F80}"/>
            </c:ext>
          </c:extLst>
        </c:ser>
        <c:ser>
          <c:idx val="5"/>
          <c:order val="5"/>
          <c:tx>
            <c:strRef>
              <c:f>'HF Derived Denominators'!$H$34</c:f>
              <c:strCache>
                <c:ptCount val="1"/>
                <c:pt idx="0">
                  <c:v>DPT3</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'HF Derived Denominators'!$B$288:$B$292</c:f>
              <c:numCache>
                <c:formatCode>General</c:formatCode>
                <c:ptCount val="5"/>
                <c:pt idx="0">
                  <c:v>2017</c:v>
                </c:pt>
                <c:pt idx="1">
                  <c:v>2018</c:v>
                </c:pt>
                <c:pt idx="2">
                  <c:v>2019</c:v>
                </c:pt>
                <c:pt idx="3">
                  <c:v>2020</c:v>
                </c:pt>
                <c:pt idx="4">
                  <c:v>2021</c:v>
                </c:pt>
              </c:numCache>
            </c:numRef>
          </c:xVal>
          <c:yVal>
            <c:numRef>
              <c:f>'HF Derived Denominators'!$H$288:$H$292</c:f>
              <c:numCache>
                <c:formatCode>_(* #,##0.0_);_(* \(#,##0.0\);_(* "-"??_);_(@_)</c:formatCode>
                <c:ptCount val="5"/>
                <c:pt idx="0">
                  <c:v>100.71347864765686</c:v>
                </c:pt>
                <c:pt idx="1">
                  <c:v>94.27101734652932</c:v>
                </c:pt>
                <c:pt idx="2">
                  <c:v>98.656109753803278</c:v>
                </c:pt>
                <c:pt idx="3">
                  <c:v>99.189441060282817</c:v>
                </c:pt>
                <c:pt idx="4">
                  <c:v>94.788108216656155</c:v>
                </c:pt>
              </c:numCache>
            </c:numRef>
          </c:yVal>
          <c:smooth val="0"/>
          <c:extLst>
            <c:ext xmlns:c16="http://schemas.microsoft.com/office/drawing/2014/chart" uri="{C3380CC4-5D6E-409C-BE32-E72D297353CC}">
              <c16:uniqueId val="{00000005-2231-45B6-9412-F1B185664F80}"/>
            </c:ext>
          </c:extLst>
        </c:ser>
        <c:ser>
          <c:idx val="6"/>
          <c:order val="6"/>
          <c:tx>
            <c:strRef>
              <c:f>'HF Derived Denominators'!$I$34</c:f>
              <c:strCache>
                <c:ptCount val="1"/>
                <c:pt idx="0">
                  <c:v>Measles vacc</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'HF Derived Denominators'!$B$288:$B$292</c:f>
              <c:numCache>
                <c:formatCode>General</c:formatCode>
                <c:ptCount val="5"/>
                <c:pt idx="0">
                  <c:v>2017</c:v>
                </c:pt>
                <c:pt idx="1">
                  <c:v>2018</c:v>
                </c:pt>
                <c:pt idx="2">
                  <c:v>2019</c:v>
                </c:pt>
                <c:pt idx="3">
                  <c:v>2020</c:v>
                </c:pt>
                <c:pt idx="4">
                  <c:v>2021</c:v>
                </c:pt>
              </c:numCache>
            </c:numRef>
          </c:xVal>
          <c:yVal>
            <c:numRef>
              <c:f>'HF Derived Denominators'!$I$288:$I$292</c:f>
              <c:numCache>
                <c:formatCode>_(* #,##0.0_);_(* \(#,##0.0\);_(* "-"??_);_(@_)</c:formatCode>
                <c:ptCount val="5"/>
                <c:pt idx="0">
                  <c:v>99.946438311158303</c:v>
                </c:pt>
                <c:pt idx="1">
                  <c:v>93.2811330050598</c:v>
                </c:pt>
                <c:pt idx="2">
                  <c:v>100.04057583449982</c:v>
                </c:pt>
                <c:pt idx="3">
                  <c:v>103.4765083218346</c:v>
                </c:pt>
                <c:pt idx="4">
                  <c:v>100.04035489394118</c:v>
                </c:pt>
              </c:numCache>
            </c:numRef>
          </c:yVal>
          <c:smooth val="0"/>
          <c:extLst>
            <c:ext xmlns:c16="http://schemas.microsoft.com/office/drawing/2014/chart" uri="{C3380CC4-5D6E-409C-BE32-E72D297353CC}">
              <c16:uniqueId val="{00000006-2231-45B6-9412-F1B185664F80}"/>
            </c:ext>
          </c:extLst>
        </c:ser>
        <c:dLbls>
          <c:showLegendKey val="0"/>
          <c:showVal val="0"/>
          <c:showCatName val="0"/>
          <c:showSerName val="0"/>
          <c:showPercent val="0"/>
          <c:showBubbleSize val="0"/>
        </c:dLbls>
        <c:axId val="728165183"/>
        <c:axId val="728166431"/>
      </c:scatterChart>
      <c:valAx>
        <c:axId val="7281651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166431"/>
        <c:crosses val="autoZero"/>
        <c:crossBetween val="midCat"/>
        <c:majorUnit val="1"/>
      </c:valAx>
      <c:valAx>
        <c:axId val="7281664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16518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t>Trends in Coverage</a:t>
            </a:r>
            <a:r>
              <a:rPr lang="en-US" sz="1000" b="1" baseline="0"/>
              <a:t> of Selected Intervention, based on DPT-1 derived denominators, Tahoua</a:t>
            </a:r>
            <a:endParaRPr lang="en-US" sz="1000" b="1"/>
          </a:p>
        </c:rich>
      </c:tx>
      <c:layout>
        <c:manualLayout>
          <c:xMode val="edge"/>
          <c:yMode val="edge"/>
          <c:x val="0.13061055039981853"/>
          <c:y val="3.417760310720161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'HF Derived Denominators'!$K$34</c:f>
              <c:strCache>
                <c:ptCount val="1"/>
                <c:pt idx="0">
                  <c:v> ANC-1 </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'HF Derived Denominators'!$B$288:$B$292</c:f>
              <c:numCache>
                <c:formatCode>General</c:formatCode>
                <c:ptCount val="5"/>
                <c:pt idx="0">
                  <c:v>2017</c:v>
                </c:pt>
                <c:pt idx="1">
                  <c:v>2018</c:v>
                </c:pt>
                <c:pt idx="2">
                  <c:v>2019</c:v>
                </c:pt>
                <c:pt idx="3">
                  <c:v>2020</c:v>
                </c:pt>
                <c:pt idx="4">
                  <c:v>2021</c:v>
                </c:pt>
              </c:numCache>
            </c:numRef>
          </c:xVal>
          <c:yVal>
            <c:numRef>
              <c:f>'HF Derived Denominators'!$K$288:$K$292</c:f>
              <c:numCache>
                <c:formatCode>_(* #,##0.0_);_(* \(#,##0.0\);_(* "-"??_);_(@_)</c:formatCode>
                <c:ptCount val="5"/>
                <c:pt idx="0">
                  <c:v>66.687258984005538</c:v>
                </c:pt>
                <c:pt idx="1">
                  <c:v>70.961327639185839</c:v>
                </c:pt>
                <c:pt idx="2">
                  <c:v>67.39404534961028</c:v>
                </c:pt>
                <c:pt idx="3">
                  <c:v>65.977857566653924</c:v>
                </c:pt>
                <c:pt idx="4">
                  <c:v>70.10234514088225</c:v>
                </c:pt>
              </c:numCache>
            </c:numRef>
          </c:yVal>
          <c:smooth val="0"/>
          <c:extLst>
            <c:ext xmlns:c16="http://schemas.microsoft.com/office/drawing/2014/chart" uri="{C3380CC4-5D6E-409C-BE32-E72D297353CC}">
              <c16:uniqueId val="{00000000-AEB0-426E-A378-A3437CDDB392}"/>
            </c:ext>
          </c:extLst>
        </c:ser>
        <c:ser>
          <c:idx val="1"/>
          <c:order val="1"/>
          <c:tx>
            <c:strRef>
              <c:f>'HF Derived Denominators'!$L$34</c:f>
              <c:strCache>
                <c:ptCount val="1"/>
                <c:pt idx="0">
                  <c:v>ANC-4</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'HF Derived Denominators'!$B$288:$B$292</c:f>
              <c:numCache>
                <c:formatCode>General</c:formatCode>
                <c:ptCount val="5"/>
                <c:pt idx="0">
                  <c:v>2017</c:v>
                </c:pt>
                <c:pt idx="1">
                  <c:v>2018</c:v>
                </c:pt>
                <c:pt idx="2">
                  <c:v>2019</c:v>
                </c:pt>
                <c:pt idx="3">
                  <c:v>2020</c:v>
                </c:pt>
                <c:pt idx="4">
                  <c:v>2021</c:v>
                </c:pt>
              </c:numCache>
            </c:numRef>
          </c:xVal>
          <c:yVal>
            <c:numRef>
              <c:f>'HF Derived Denominators'!$L$288:$L$292</c:f>
              <c:numCache>
                <c:formatCode>_(* #,##0.0_);_(* \(#,##0.0\);_(* "-"??_);_(@_)</c:formatCode>
                <c:ptCount val="5"/>
                <c:pt idx="0">
                  <c:v>28.013525627525357</c:v>
                </c:pt>
                <c:pt idx="1">
                  <c:v>32.540982901130114</c:v>
                </c:pt>
                <c:pt idx="2">
                  <c:v>31.499415517199722</c:v>
                </c:pt>
                <c:pt idx="3">
                  <c:v>33.419211060092799</c:v>
                </c:pt>
                <c:pt idx="4">
                  <c:v>33.789533909314336</c:v>
                </c:pt>
              </c:numCache>
            </c:numRef>
          </c:yVal>
          <c:smooth val="0"/>
          <c:extLst>
            <c:ext xmlns:c16="http://schemas.microsoft.com/office/drawing/2014/chart" uri="{C3380CC4-5D6E-409C-BE32-E72D297353CC}">
              <c16:uniqueId val="{00000001-AEB0-426E-A378-A3437CDDB392}"/>
            </c:ext>
          </c:extLst>
        </c:ser>
        <c:ser>
          <c:idx val="2"/>
          <c:order val="2"/>
          <c:tx>
            <c:strRef>
              <c:f>'HF Derived Denominators'!$M$34</c:f>
              <c:strCache>
                <c:ptCount val="1"/>
                <c:pt idx="0">
                  <c:v>IPT2</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'HF Derived Denominators'!$B$288:$B$292</c:f>
              <c:numCache>
                <c:formatCode>General</c:formatCode>
                <c:ptCount val="5"/>
                <c:pt idx="0">
                  <c:v>2017</c:v>
                </c:pt>
                <c:pt idx="1">
                  <c:v>2018</c:v>
                </c:pt>
                <c:pt idx="2">
                  <c:v>2019</c:v>
                </c:pt>
                <c:pt idx="3">
                  <c:v>2020</c:v>
                </c:pt>
                <c:pt idx="4">
                  <c:v>2021</c:v>
                </c:pt>
              </c:numCache>
            </c:numRef>
          </c:xVal>
          <c:yVal>
            <c:numRef>
              <c:f>'HF Derived Denominators'!$M$288:$M$292</c:f>
              <c:numCache>
                <c:formatCode>_(* #,##0.0_);_(* \(#,##0.0\);_(* "-"??_);_(@_)</c:formatCode>
                <c:ptCount val="5"/>
                <c:pt idx="0">
                  <c:v>50.785828989849996</c:v>
                </c:pt>
                <c:pt idx="1">
                  <c:v>55.566199796915136</c:v>
                </c:pt>
                <c:pt idx="2">
                  <c:v>53.050951935022354</c:v>
                </c:pt>
                <c:pt idx="3">
                  <c:v>52.08837050857062</c:v>
                </c:pt>
                <c:pt idx="4">
                  <c:v>55.466492060155517</c:v>
                </c:pt>
              </c:numCache>
            </c:numRef>
          </c:yVal>
          <c:smooth val="0"/>
          <c:extLst>
            <c:ext xmlns:c16="http://schemas.microsoft.com/office/drawing/2014/chart" uri="{C3380CC4-5D6E-409C-BE32-E72D297353CC}">
              <c16:uniqueId val="{00000002-AEB0-426E-A378-A3437CDDB392}"/>
            </c:ext>
          </c:extLst>
        </c:ser>
        <c:ser>
          <c:idx val="3"/>
          <c:order val="3"/>
          <c:tx>
            <c:strRef>
              <c:f>'HF Derived Denominators'!$N$34</c:f>
              <c:strCache>
                <c:ptCount val="1"/>
                <c:pt idx="0">
                  <c:v>Institutional deliveries</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'HF Derived Denominators'!$B$288:$B$292</c:f>
              <c:numCache>
                <c:formatCode>General</c:formatCode>
                <c:ptCount val="5"/>
                <c:pt idx="0">
                  <c:v>2017</c:v>
                </c:pt>
                <c:pt idx="1">
                  <c:v>2018</c:v>
                </c:pt>
                <c:pt idx="2">
                  <c:v>2019</c:v>
                </c:pt>
                <c:pt idx="3">
                  <c:v>2020</c:v>
                </c:pt>
                <c:pt idx="4">
                  <c:v>2021</c:v>
                </c:pt>
              </c:numCache>
            </c:numRef>
          </c:xVal>
          <c:yVal>
            <c:numRef>
              <c:f>'HF Derived Denominators'!$N$288:$N$292</c:f>
              <c:numCache>
                <c:formatCode>_(* #,##0.0_);_(* \(#,##0.0\);_(* "-"??_);_(@_)</c:formatCode>
                <c:ptCount val="5"/>
                <c:pt idx="0">
                  <c:v>24.997380104232239</c:v>
                </c:pt>
                <c:pt idx="1">
                  <c:v>31.57195883551703</c:v>
                </c:pt>
                <c:pt idx="2">
                  <c:v>35.025418468055108</c:v>
                </c:pt>
                <c:pt idx="3">
                  <c:v>38.709893128617978</c:v>
                </c:pt>
                <c:pt idx="4">
                  <c:v>37.699284801549702</c:v>
                </c:pt>
              </c:numCache>
            </c:numRef>
          </c:yVal>
          <c:smooth val="0"/>
          <c:extLst>
            <c:ext xmlns:c16="http://schemas.microsoft.com/office/drawing/2014/chart" uri="{C3380CC4-5D6E-409C-BE32-E72D297353CC}">
              <c16:uniqueId val="{00000003-AEB0-426E-A378-A3437CDDB392}"/>
            </c:ext>
          </c:extLst>
        </c:ser>
        <c:ser>
          <c:idx val="4"/>
          <c:order val="4"/>
          <c:tx>
            <c:strRef>
              <c:f>'HF Derived Denominators'!$O$34</c:f>
              <c:strCache>
                <c:ptCount val="1"/>
                <c:pt idx="0">
                  <c:v>BCG</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'HF Derived Denominators'!$B$288:$B$292</c:f>
              <c:numCache>
                <c:formatCode>General</c:formatCode>
                <c:ptCount val="5"/>
                <c:pt idx="0">
                  <c:v>2017</c:v>
                </c:pt>
                <c:pt idx="1">
                  <c:v>2018</c:v>
                </c:pt>
                <c:pt idx="2">
                  <c:v>2019</c:v>
                </c:pt>
                <c:pt idx="3">
                  <c:v>2020</c:v>
                </c:pt>
                <c:pt idx="4">
                  <c:v>2021</c:v>
                </c:pt>
              </c:numCache>
            </c:numRef>
          </c:xVal>
          <c:yVal>
            <c:numRef>
              <c:f>'HF Derived Denominators'!$O$288:$O$292</c:f>
              <c:numCache>
                <c:formatCode>_(* #,##0.0_);_(* \(#,##0.0\);_(* "-"??_);_(@_)</c:formatCode>
                <c:ptCount val="5"/>
                <c:pt idx="0">
                  <c:v>89.231431762588272</c:v>
                </c:pt>
                <c:pt idx="1">
                  <c:v>93.074679315914977</c:v>
                </c:pt>
                <c:pt idx="2">
                  <c:v>89.425895278969961</c:v>
                </c:pt>
                <c:pt idx="3">
                  <c:v>89.095391626083426</c:v>
                </c:pt>
                <c:pt idx="4">
                  <c:v>89.825152819589206</c:v>
                </c:pt>
              </c:numCache>
            </c:numRef>
          </c:yVal>
          <c:smooth val="0"/>
          <c:extLst>
            <c:ext xmlns:c16="http://schemas.microsoft.com/office/drawing/2014/chart" uri="{C3380CC4-5D6E-409C-BE32-E72D297353CC}">
              <c16:uniqueId val="{00000004-AEB0-426E-A378-A3437CDDB392}"/>
            </c:ext>
          </c:extLst>
        </c:ser>
        <c:ser>
          <c:idx val="5"/>
          <c:order val="5"/>
          <c:tx>
            <c:strRef>
              <c:f>'HF Derived Denominators'!$P$34</c:f>
              <c:strCache>
                <c:ptCount val="1"/>
                <c:pt idx="0">
                  <c:v>DPT3</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'HF Derived Denominators'!$B$288:$B$292</c:f>
              <c:numCache>
                <c:formatCode>General</c:formatCode>
                <c:ptCount val="5"/>
                <c:pt idx="0">
                  <c:v>2017</c:v>
                </c:pt>
                <c:pt idx="1">
                  <c:v>2018</c:v>
                </c:pt>
                <c:pt idx="2">
                  <c:v>2019</c:v>
                </c:pt>
                <c:pt idx="3">
                  <c:v>2020</c:v>
                </c:pt>
                <c:pt idx="4">
                  <c:v>2021</c:v>
                </c:pt>
              </c:numCache>
            </c:numRef>
          </c:xVal>
          <c:yVal>
            <c:numRef>
              <c:f>'HF Derived Denominators'!$P$288:$P$292</c:f>
              <c:numCache>
                <c:formatCode>_(* #,##0.0_);_(* \(#,##0.0\);_(* "-"??_);_(@_)</c:formatCode>
                <c:ptCount val="5"/>
                <c:pt idx="0">
                  <c:v>80.919347394655475</c:v>
                </c:pt>
                <c:pt idx="1">
                  <c:v>80.59754878080048</c:v>
                </c:pt>
                <c:pt idx="2">
                  <c:v>80.10643776824034</c:v>
                </c:pt>
                <c:pt idx="3">
                  <c:v>78.847070052907881</c:v>
                </c:pt>
                <c:pt idx="4">
                  <c:v>80.058658764522022</c:v>
                </c:pt>
              </c:numCache>
            </c:numRef>
          </c:yVal>
          <c:smooth val="0"/>
          <c:extLst>
            <c:ext xmlns:c16="http://schemas.microsoft.com/office/drawing/2014/chart" uri="{C3380CC4-5D6E-409C-BE32-E72D297353CC}">
              <c16:uniqueId val="{00000005-AEB0-426E-A378-A3437CDDB392}"/>
            </c:ext>
          </c:extLst>
        </c:ser>
        <c:ser>
          <c:idx val="6"/>
          <c:order val="6"/>
          <c:tx>
            <c:strRef>
              <c:f>'HF Derived Denominators'!$Q$34</c:f>
              <c:strCache>
                <c:ptCount val="1"/>
                <c:pt idx="0">
                  <c:v>Measles vacc</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'HF Derived Denominators'!$B$288:$B$292</c:f>
              <c:numCache>
                <c:formatCode>General</c:formatCode>
                <c:ptCount val="5"/>
                <c:pt idx="0">
                  <c:v>2017</c:v>
                </c:pt>
                <c:pt idx="1">
                  <c:v>2018</c:v>
                </c:pt>
                <c:pt idx="2">
                  <c:v>2019</c:v>
                </c:pt>
                <c:pt idx="3">
                  <c:v>2020</c:v>
                </c:pt>
                <c:pt idx="4">
                  <c:v>2021</c:v>
                </c:pt>
              </c:numCache>
            </c:numRef>
          </c:xVal>
          <c:yVal>
            <c:numRef>
              <c:f>'HF Derived Denominators'!$Q$288:$Q$292</c:f>
              <c:numCache>
                <c:formatCode>_(* #,##0.0_);_(* \(#,##0.0\);_(* "-"??_);_(@_)</c:formatCode>
                <c:ptCount val="5"/>
                <c:pt idx="0">
                  <c:v>80.303060435965619</c:v>
                </c:pt>
                <c:pt idx="1">
                  <c:v>79.751241466584617</c:v>
                </c:pt>
                <c:pt idx="2">
                  <c:v>81.23059162158323</c:v>
                </c:pt>
                <c:pt idx="3">
                  <c:v>82.254919609068466</c:v>
                </c:pt>
                <c:pt idx="4">
                  <c:v>84.494740804715832</c:v>
                </c:pt>
              </c:numCache>
            </c:numRef>
          </c:yVal>
          <c:smooth val="0"/>
          <c:extLst>
            <c:ext xmlns:c16="http://schemas.microsoft.com/office/drawing/2014/chart" uri="{C3380CC4-5D6E-409C-BE32-E72D297353CC}">
              <c16:uniqueId val="{00000006-AEB0-426E-A378-A3437CDDB392}"/>
            </c:ext>
          </c:extLst>
        </c:ser>
        <c:dLbls>
          <c:showLegendKey val="0"/>
          <c:showVal val="0"/>
          <c:showCatName val="0"/>
          <c:showSerName val="0"/>
          <c:showPercent val="0"/>
          <c:showBubbleSize val="0"/>
        </c:dLbls>
        <c:axId val="728165183"/>
        <c:axId val="728166431"/>
      </c:scatterChart>
      <c:valAx>
        <c:axId val="7281651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166431"/>
        <c:crosses val="autoZero"/>
        <c:crossBetween val="midCat"/>
        <c:majorUnit val="1"/>
      </c:valAx>
      <c:valAx>
        <c:axId val="7281664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16518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t>Trends in Coverage</a:t>
            </a:r>
            <a:r>
              <a:rPr lang="en-US" sz="1000" b="1" baseline="0"/>
              <a:t> of Selected Intervention, based on ANC-1 derived denominators, Tillaberi</a:t>
            </a:r>
            <a:endParaRPr lang="en-US" sz="1000" b="1"/>
          </a:p>
        </c:rich>
      </c:tx>
      <c:layout>
        <c:manualLayout>
          <c:xMode val="edge"/>
          <c:yMode val="edge"/>
          <c:x val="0.13061055039981853"/>
          <c:y val="3.417760310720161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'HF Derived Denominators'!$C$34</c:f>
              <c:strCache>
                <c:ptCount val="1"/>
                <c:pt idx="0">
                  <c:v>ANC-4</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'HF Derived Denominators'!$B$330:$B$334</c:f>
              <c:numCache>
                <c:formatCode>General</c:formatCode>
                <c:ptCount val="5"/>
                <c:pt idx="0">
                  <c:v>2017</c:v>
                </c:pt>
                <c:pt idx="1">
                  <c:v>2018</c:v>
                </c:pt>
                <c:pt idx="2">
                  <c:v>2019</c:v>
                </c:pt>
                <c:pt idx="3">
                  <c:v>2020</c:v>
                </c:pt>
                <c:pt idx="4">
                  <c:v>2021</c:v>
                </c:pt>
              </c:numCache>
            </c:numRef>
          </c:xVal>
          <c:yVal>
            <c:numRef>
              <c:f>'HF Derived Denominators'!$C$330:$C$334</c:f>
              <c:numCache>
                <c:formatCode>_(* #,##0.0_);_(* \(#,##0.0\);_(* "-"??_);_(@_)</c:formatCode>
                <c:ptCount val="5"/>
                <c:pt idx="0">
                  <c:v>29.437632343900603</c:v>
                </c:pt>
                <c:pt idx="1">
                  <c:v>30.872536311596587</c:v>
                </c:pt>
                <c:pt idx="2">
                  <c:v>36.725751474133261</c:v>
                </c:pt>
                <c:pt idx="3">
                  <c:v>34.251657449523869</c:v>
                </c:pt>
                <c:pt idx="4">
                  <c:v>34.128471890808441</c:v>
                </c:pt>
              </c:numCache>
            </c:numRef>
          </c:yVal>
          <c:smooth val="0"/>
          <c:extLst>
            <c:ext xmlns:c16="http://schemas.microsoft.com/office/drawing/2014/chart" uri="{C3380CC4-5D6E-409C-BE32-E72D297353CC}">
              <c16:uniqueId val="{00000000-0723-4015-99DB-0B0DAD46A6B8}"/>
            </c:ext>
          </c:extLst>
        </c:ser>
        <c:ser>
          <c:idx val="1"/>
          <c:order val="1"/>
          <c:tx>
            <c:strRef>
              <c:f>'HF Derived Denominators'!$D$34</c:f>
              <c:strCache>
                <c:ptCount val="1"/>
                <c:pt idx="0">
                  <c:v>IPT2</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'HF Derived Denominators'!$B$330:$B$334</c:f>
              <c:numCache>
                <c:formatCode>General</c:formatCode>
                <c:ptCount val="5"/>
                <c:pt idx="0">
                  <c:v>2017</c:v>
                </c:pt>
                <c:pt idx="1">
                  <c:v>2018</c:v>
                </c:pt>
                <c:pt idx="2">
                  <c:v>2019</c:v>
                </c:pt>
                <c:pt idx="3">
                  <c:v>2020</c:v>
                </c:pt>
                <c:pt idx="4">
                  <c:v>2021</c:v>
                </c:pt>
              </c:numCache>
            </c:numRef>
          </c:xVal>
          <c:yVal>
            <c:numRef>
              <c:f>'HF Derived Denominators'!$D$330:$D$334</c:f>
              <c:numCache>
                <c:formatCode>_(* #,##0.0_);_(* \(#,##0.0\);_(* "-"??_);_(@_)</c:formatCode>
                <c:ptCount val="5"/>
                <c:pt idx="0">
                  <c:v>45.534437875211559</c:v>
                </c:pt>
                <c:pt idx="1">
                  <c:v>55.366093762042553</c:v>
                </c:pt>
                <c:pt idx="2">
                  <c:v>60.467203609605932</c:v>
                </c:pt>
                <c:pt idx="3">
                  <c:v>63.517719820674756</c:v>
                </c:pt>
                <c:pt idx="4">
                  <c:v>65.273475231459386</c:v>
                </c:pt>
              </c:numCache>
            </c:numRef>
          </c:yVal>
          <c:smooth val="0"/>
          <c:extLst>
            <c:ext xmlns:c16="http://schemas.microsoft.com/office/drawing/2014/chart" uri="{C3380CC4-5D6E-409C-BE32-E72D297353CC}">
              <c16:uniqueId val="{00000001-0723-4015-99DB-0B0DAD46A6B8}"/>
            </c:ext>
          </c:extLst>
        </c:ser>
        <c:ser>
          <c:idx val="2"/>
          <c:order val="2"/>
          <c:tx>
            <c:strRef>
              <c:f>'HF Derived Denominators'!$E$34</c:f>
              <c:strCache>
                <c:ptCount val="1"/>
                <c:pt idx="0">
                  <c:v>Institutional deliveries</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'HF Derived Denominators'!$B$330:$B$334</c:f>
              <c:numCache>
                <c:formatCode>General</c:formatCode>
                <c:ptCount val="5"/>
                <c:pt idx="0">
                  <c:v>2017</c:v>
                </c:pt>
                <c:pt idx="1">
                  <c:v>2018</c:v>
                </c:pt>
                <c:pt idx="2">
                  <c:v>2019</c:v>
                </c:pt>
                <c:pt idx="3">
                  <c:v>2020</c:v>
                </c:pt>
                <c:pt idx="4">
                  <c:v>2021</c:v>
                </c:pt>
              </c:numCache>
            </c:numRef>
          </c:xVal>
          <c:yVal>
            <c:numRef>
              <c:f>'HF Derived Denominators'!$E$330:$E$334</c:f>
              <c:numCache>
                <c:formatCode>_(* #,##0.0_);_(* \(#,##0.0\);_(* "-"??_);_(@_)</c:formatCode>
                <c:ptCount val="5"/>
                <c:pt idx="0">
                  <c:v>30.972817209301923</c:v>
                </c:pt>
                <c:pt idx="1">
                  <c:v>31.776996331514052</c:v>
                </c:pt>
                <c:pt idx="2">
                  <c:v>35.670210324870474</c:v>
                </c:pt>
                <c:pt idx="3">
                  <c:v>34.362887002765987</c:v>
                </c:pt>
                <c:pt idx="4">
                  <c:v>37.013973006490737</c:v>
                </c:pt>
              </c:numCache>
            </c:numRef>
          </c:yVal>
          <c:smooth val="0"/>
          <c:extLst>
            <c:ext xmlns:c16="http://schemas.microsoft.com/office/drawing/2014/chart" uri="{C3380CC4-5D6E-409C-BE32-E72D297353CC}">
              <c16:uniqueId val="{00000002-0723-4015-99DB-0B0DAD46A6B8}"/>
            </c:ext>
          </c:extLst>
        </c:ser>
        <c:ser>
          <c:idx val="3"/>
          <c:order val="3"/>
          <c:tx>
            <c:strRef>
              <c:f>'HF Derived Denominators'!$F$34</c:f>
              <c:strCache>
                <c:ptCount val="1"/>
                <c:pt idx="0">
                  <c:v>BCG</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'HF Derived Denominators'!$B$330:$B$334</c:f>
              <c:numCache>
                <c:formatCode>General</c:formatCode>
                <c:ptCount val="5"/>
                <c:pt idx="0">
                  <c:v>2017</c:v>
                </c:pt>
                <c:pt idx="1">
                  <c:v>2018</c:v>
                </c:pt>
                <c:pt idx="2">
                  <c:v>2019</c:v>
                </c:pt>
                <c:pt idx="3">
                  <c:v>2020</c:v>
                </c:pt>
                <c:pt idx="4">
                  <c:v>2021</c:v>
                </c:pt>
              </c:numCache>
            </c:numRef>
          </c:xVal>
          <c:yVal>
            <c:numRef>
              <c:f>'HF Derived Denominators'!$F$330:$F$334</c:f>
              <c:numCache>
                <c:formatCode>_(* #,##0.0_);_(* \(#,##0.0\);_(* "-"??_);_(@_)</c:formatCode>
                <c:ptCount val="5"/>
                <c:pt idx="0">
                  <c:v>96.313756974773653</c:v>
                </c:pt>
                <c:pt idx="1">
                  <c:v>98.171227698249808</c:v>
                </c:pt>
                <c:pt idx="2">
                  <c:v>101.46140225783824</c:v>
                </c:pt>
                <c:pt idx="3">
                  <c:v>92.378489958962192</c:v>
                </c:pt>
                <c:pt idx="4">
                  <c:v>93.731553795353491</c:v>
                </c:pt>
              </c:numCache>
            </c:numRef>
          </c:yVal>
          <c:smooth val="0"/>
          <c:extLst>
            <c:ext xmlns:c16="http://schemas.microsoft.com/office/drawing/2014/chart" uri="{C3380CC4-5D6E-409C-BE32-E72D297353CC}">
              <c16:uniqueId val="{00000003-0723-4015-99DB-0B0DAD46A6B8}"/>
            </c:ext>
          </c:extLst>
        </c:ser>
        <c:ser>
          <c:idx val="4"/>
          <c:order val="4"/>
          <c:tx>
            <c:strRef>
              <c:f>'HF Derived Denominators'!$G$34</c:f>
              <c:strCache>
                <c:ptCount val="1"/>
                <c:pt idx="0">
                  <c:v>DPT1</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'HF Derived Denominators'!$B$330:$B$334</c:f>
              <c:numCache>
                <c:formatCode>General</c:formatCode>
                <c:ptCount val="5"/>
                <c:pt idx="0">
                  <c:v>2017</c:v>
                </c:pt>
                <c:pt idx="1">
                  <c:v>2018</c:v>
                </c:pt>
                <c:pt idx="2">
                  <c:v>2019</c:v>
                </c:pt>
                <c:pt idx="3">
                  <c:v>2020</c:v>
                </c:pt>
                <c:pt idx="4">
                  <c:v>2021</c:v>
                </c:pt>
              </c:numCache>
            </c:numRef>
          </c:xVal>
          <c:yVal>
            <c:numRef>
              <c:f>'HF Derived Denominators'!$G$330:$G$334</c:f>
              <c:numCache>
                <c:formatCode>_(* #,##0.0_);_(* \(#,##0.0\);_(* "-"??_);_(@_)</c:formatCode>
                <c:ptCount val="5"/>
                <c:pt idx="0">
                  <c:v>95.929514111096324</c:v>
                </c:pt>
                <c:pt idx="1">
                  <c:v>96.24544193008569</c:v>
                </c:pt>
                <c:pt idx="2">
                  <c:v>96.815543983213374</c:v>
                </c:pt>
                <c:pt idx="3">
                  <c:v>87.983397595883972</c:v>
                </c:pt>
                <c:pt idx="4">
                  <c:v>86.259095573059938</c:v>
                </c:pt>
              </c:numCache>
            </c:numRef>
          </c:yVal>
          <c:smooth val="0"/>
          <c:extLst>
            <c:ext xmlns:c16="http://schemas.microsoft.com/office/drawing/2014/chart" uri="{C3380CC4-5D6E-409C-BE32-E72D297353CC}">
              <c16:uniqueId val="{00000004-0723-4015-99DB-0B0DAD46A6B8}"/>
            </c:ext>
          </c:extLst>
        </c:ser>
        <c:ser>
          <c:idx val="5"/>
          <c:order val="5"/>
          <c:tx>
            <c:strRef>
              <c:f>'HF Derived Denominators'!$H$34</c:f>
              <c:strCache>
                <c:ptCount val="1"/>
                <c:pt idx="0">
                  <c:v>DPT3</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'HF Derived Denominators'!$B$330:$B$334</c:f>
              <c:numCache>
                <c:formatCode>General</c:formatCode>
                <c:ptCount val="5"/>
                <c:pt idx="0">
                  <c:v>2017</c:v>
                </c:pt>
                <c:pt idx="1">
                  <c:v>2018</c:v>
                </c:pt>
                <c:pt idx="2">
                  <c:v>2019</c:v>
                </c:pt>
                <c:pt idx="3">
                  <c:v>2020</c:v>
                </c:pt>
                <c:pt idx="4">
                  <c:v>2021</c:v>
                </c:pt>
              </c:numCache>
            </c:numRef>
          </c:xVal>
          <c:yVal>
            <c:numRef>
              <c:f>'HF Derived Denominators'!$H$330:$H$334</c:f>
              <c:numCache>
                <c:formatCode>_(* #,##0.0_);_(* \(#,##0.0\);_(* "-"??_);_(@_)</c:formatCode>
                <c:ptCount val="5"/>
                <c:pt idx="0">
                  <c:v>87.015663259425153</c:v>
                </c:pt>
                <c:pt idx="1">
                  <c:v>89.398366217084671</c:v>
                </c:pt>
                <c:pt idx="2">
                  <c:v>91.661160355307075</c:v>
                </c:pt>
                <c:pt idx="3">
                  <c:v>82.622888661268604</c:v>
                </c:pt>
                <c:pt idx="4">
                  <c:v>80.85700524425198</c:v>
                </c:pt>
              </c:numCache>
            </c:numRef>
          </c:yVal>
          <c:smooth val="0"/>
          <c:extLst>
            <c:ext xmlns:c16="http://schemas.microsoft.com/office/drawing/2014/chart" uri="{C3380CC4-5D6E-409C-BE32-E72D297353CC}">
              <c16:uniqueId val="{00000005-0723-4015-99DB-0B0DAD46A6B8}"/>
            </c:ext>
          </c:extLst>
        </c:ser>
        <c:ser>
          <c:idx val="6"/>
          <c:order val="6"/>
          <c:tx>
            <c:strRef>
              <c:f>'HF Derived Denominators'!$I$34</c:f>
              <c:strCache>
                <c:ptCount val="1"/>
                <c:pt idx="0">
                  <c:v>Measles vacc</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'HF Derived Denominators'!$B$330:$B$334</c:f>
              <c:numCache>
                <c:formatCode>General</c:formatCode>
                <c:ptCount val="5"/>
                <c:pt idx="0">
                  <c:v>2017</c:v>
                </c:pt>
                <c:pt idx="1">
                  <c:v>2018</c:v>
                </c:pt>
                <c:pt idx="2">
                  <c:v>2019</c:v>
                </c:pt>
                <c:pt idx="3">
                  <c:v>2020</c:v>
                </c:pt>
                <c:pt idx="4">
                  <c:v>2021</c:v>
                </c:pt>
              </c:numCache>
            </c:numRef>
          </c:xVal>
          <c:yVal>
            <c:numRef>
              <c:f>'HF Derived Denominators'!$I$330:$I$334</c:f>
              <c:numCache>
                <c:formatCode>_(* #,##0.0_);_(* \(#,##0.0\);_(* "-"??_);_(@_)</c:formatCode>
                <c:ptCount val="5"/>
                <c:pt idx="0">
                  <c:v>85.619773643361597</c:v>
                </c:pt>
                <c:pt idx="1">
                  <c:v>89.042144160191597</c:v>
                </c:pt>
                <c:pt idx="2">
                  <c:v>91.825832927332826</c:v>
                </c:pt>
                <c:pt idx="3">
                  <c:v>80.291548960404668</c:v>
                </c:pt>
                <c:pt idx="4">
                  <c:v>78.43557094476418</c:v>
                </c:pt>
              </c:numCache>
            </c:numRef>
          </c:yVal>
          <c:smooth val="0"/>
          <c:extLst>
            <c:ext xmlns:c16="http://schemas.microsoft.com/office/drawing/2014/chart" uri="{C3380CC4-5D6E-409C-BE32-E72D297353CC}">
              <c16:uniqueId val="{00000006-0723-4015-99DB-0B0DAD46A6B8}"/>
            </c:ext>
          </c:extLst>
        </c:ser>
        <c:dLbls>
          <c:showLegendKey val="0"/>
          <c:showVal val="0"/>
          <c:showCatName val="0"/>
          <c:showSerName val="0"/>
          <c:showPercent val="0"/>
          <c:showBubbleSize val="0"/>
        </c:dLbls>
        <c:axId val="728165183"/>
        <c:axId val="728166431"/>
      </c:scatterChart>
      <c:valAx>
        <c:axId val="7281651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166431"/>
        <c:crosses val="autoZero"/>
        <c:crossBetween val="midCat"/>
        <c:majorUnit val="1"/>
      </c:valAx>
      <c:valAx>
        <c:axId val="7281664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16518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t>Trends in Coverage</a:t>
            </a:r>
            <a:r>
              <a:rPr lang="en-US" sz="1000" b="1" baseline="0"/>
              <a:t> of Selected Intervention, based on DPT-1 derived denominators, Tillaberi</a:t>
            </a:r>
            <a:endParaRPr lang="en-US" sz="1000" b="1"/>
          </a:p>
        </c:rich>
      </c:tx>
      <c:layout>
        <c:manualLayout>
          <c:xMode val="edge"/>
          <c:yMode val="edge"/>
          <c:x val="0.13061055039981853"/>
          <c:y val="3.417760310720161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'HF Derived Denominators'!$K$34</c:f>
              <c:strCache>
                <c:ptCount val="1"/>
                <c:pt idx="0">
                  <c:v> ANC-1 </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'HF Derived Denominators'!$B$330:$B$334</c:f>
              <c:numCache>
                <c:formatCode>General</c:formatCode>
                <c:ptCount val="5"/>
                <c:pt idx="0">
                  <c:v>2017</c:v>
                </c:pt>
                <c:pt idx="1">
                  <c:v>2018</c:v>
                </c:pt>
                <c:pt idx="2">
                  <c:v>2019</c:v>
                </c:pt>
                <c:pt idx="3">
                  <c:v>2020</c:v>
                </c:pt>
                <c:pt idx="4">
                  <c:v>2021</c:v>
                </c:pt>
              </c:numCache>
            </c:numRef>
          </c:xVal>
          <c:yVal>
            <c:numRef>
              <c:f>'HF Derived Denominators'!$K$330:$K$334</c:f>
              <c:numCache>
                <c:formatCode>_(* #,##0.0_);_(* \(#,##0.0\);_(* "-"??_);_(@_)</c:formatCode>
                <c:ptCount val="5"/>
                <c:pt idx="0">
                  <c:v>72.678362489418006</c:v>
                </c:pt>
                <c:pt idx="1">
                  <c:v>72.439794136584425</c:v>
                </c:pt>
                <c:pt idx="2">
                  <c:v>72.0132296236321</c:v>
                </c:pt>
                <c:pt idx="3">
                  <c:v>79.242222856896817</c:v>
                </c:pt>
                <c:pt idx="4">
                  <c:v>80.826259001230071</c:v>
                </c:pt>
              </c:numCache>
            </c:numRef>
          </c:yVal>
          <c:smooth val="0"/>
          <c:extLst>
            <c:ext xmlns:c16="http://schemas.microsoft.com/office/drawing/2014/chart" uri="{C3380CC4-5D6E-409C-BE32-E72D297353CC}">
              <c16:uniqueId val="{00000000-4BBA-4CD7-B3E7-9BBB722038B3}"/>
            </c:ext>
          </c:extLst>
        </c:ser>
        <c:ser>
          <c:idx val="1"/>
          <c:order val="1"/>
          <c:tx>
            <c:strRef>
              <c:f>'HF Derived Denominators'!$L$34</c:f>
              <c:strCache>
                <c:ptCount val="1"/>
                <c:pt idx="0">
                  <c:v>ANC-4</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'HF Derived Denominators'!$B$330:$B$334</c:f>
              <c:numCache>
                <c:formatCode>General</c:formatCode>
                <c:ptCount val="5"/>
                <c:pt idx="0">
                  <c:v>2017</c:v>
                </c:pt>
                <c:pt idx="1">
                  <c:v>2018</c:v>
                </c:pt>
                <c:pt idx="2">
                  <c:v>2019</c:v>
                </c:pt>
                <c:pt idx="3">
                  <c:v>2020</c:v>
                </c:pt>
                <c:pt idx="4">
                  <c:v>2021</c:v>
                </c:pt>
              </c:numCache>
            </c:numRef>
          </c:xVal>
          <c:yVal>
            <c:numRef>
              <c:f>'HF Derived Denominators'!$L$330:$L$334</c:f>
              <c:numCache>
                <c:formatCode>_(* #,##0.0_);_(* \(#,##0.0\);_(* "-"??_);_(@_)</c:formatCode>
                <c:ptCount val="5"/>
                <c:pt idx="0">
                  <c:v>25.776854389400292</c:v>
                </c:pt>
                <c:pt idx="1">
                  <c:v>26.944580420316679</c:v>
                </c:pt>
                <c:pt idx="2">
                  <c:v>31.864337036231372</c:v>
                </c:pt>
                <c:pt idx="3">
                  <c:v>32.700933407629648</c:v>
                </c:pt>
                <c:pt idx="4">
                  <c:v>33.234659136899793</c:v>
                </c:pt>
              </c:numCache>
            </c:numRef>
          </c:yVal>
          <c:smooth val="0"/>
          <c:extLst>
            <c:ext xmlns:c16="http://schemas.microsoft.com/office/drawing/2014/chart" uri="{C3380CC4-5D6E-409C-BE32-E72D297353CC}">
              <c16:uniqueId val="{00000001-4BBA-4CD7-B3E7-9BBB722038B3}"/>
            </c:ext>
          </c:extLst>
        </c:ser>
        <c:ser>
          <c:idx val="2"/>
          <c:order val="2"/>
          <c:tx>
            <c:strRef>
              <c:f>'HF Derived Denominators'!$M$34</c:f>
              <c:strCache>
                <c:ptCount val="1"/>
                <c:pt idx="0">
                  <c:v>IPT2</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'HF Derived Denominators'!$B$330:$B$334</c:f>
              <c:numCache>
                <c:formatCode>General</c:formatCode>
                <c:ptCount val="5"/>
                <c:pt idx="0">
                  <c:v>2017</c:v>
                </c:pt>
                <c:pt idx="1">
                  <c:v>2018</c:v>
                </c:pt>
                <c:pt idx="2">
                  <c:v>2019</c:v>
                </c:pt>
                <c:pt idx="3">
                  <c:v>2020</c:v>
                </c:pt>
                <c:pt idx="4">
                  <c:v>2021</c:v>
                </c:pt>
              </c:numCache>
            </c:numRef>
          </c:xVal>
          <c:yVal>
            <c:numRef>
              <c:f>'HF Derived Denominators'!$M$330:$M$334</c:f>
              <c:numCache>
                <c:formatCode>_(* #,##0.0_);_(* \(#,##0.0\);_(* "-"??_);_(@_)</c:formatCode>
                <c:ptCount val="5"/>
                <c:pt idx="0">
                  <c:v>39.87190821260856</c:v>
                </c:pt>
                <c:pt idx="1">
                  <c:v>48.321788364689084</c:v>
                </c:pt>
                <c:pt idx="2">
                  <c:v>52.463115882379135</c:v>
                </c:pt>
                <c:pt idx="3">
                  <c:v>60.641991679419782</c:v>
                </c:pt>
                <c:pt idx="4">
                  <c:v>63.563985722509791</c:v>
                </c:pt>
              </c:numCache>
            </c:numRef>
          </c:yVal>
          <c:smooth val="0"/>
          <c:extLst>
            <c:ext xmlns:c16="http://schemas.microsoft.com/office/drawing/2014/chart" uri="{C3380CC4-5D6E-409C-BE32-E72D297353CC}">
              <c16:uniqueId val="{00000002-4BBA-4CD7-B3E7-9BBB722038B3}"/>
            </c:ext>
          </c:extLst>
        </c:ser>
        <c:ser>
          <c:idx val="3"/>
          <c:order val="3"/>
          <c:tx>
            <c:strRef>
              <c:f>'HF Derived Denominators'!$N$34</c:f>
              <c:strCache>
                <c:ptCount val="1"/>
                <c:pt idx="0">
                  <c:v>Institutional deliveries</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'HF Derived Denominators'!$B$330:$B$334</c:f>
              <c:numCache>
                <c:formatCode>General</c:formatCode>
                <c:ptCount val="5"/>
                <c:pt idx="0">
                  <c:v>2017</c:v>
                </c:pt>
                <c:pt idx="1">
                  <c:v>2018</c:v>
                </c:pt>
                <c:pt idx="2">
                  <c:v>2019</c:v>
                </c:pt>
                <c:pt idx="3">
                  <c:v>2020</c:v>
                </c:pt>
                <c:pt idx="4">
                  <c:v>2021</c:v>
                </c:pt>
              </c:numCache>
            </c:numRef>
          </c:xVal>
          <c:yVal>
            <c:numRef>
              <c:f>'HF Derived Denominators'!$N$330:$N$334</c:f>
              <c:numCache>
                <c:formatCode>_(* #,##0.0_);_(* \(#,##0.0\);_(* "-"??_);_(@_)</c:formatCode>
                <c:ptCount val="5"/>
                <c:pt idx="0">
                  <c:v>27.121128150073851</c:v>
                </c:pt>
                <c:pt idx="1">
                  <c:v>27.733964729323816</c:v>
                </c:pt>
                <c:pt idx="2">
                  <c:v>30.9485186367247</c:v>
                </c:pt>
                <c:pt idx="3">
                  <c:v>32.807127106982477</c:v>
                </c:pt>
                <c:pt idx="4">
                  <c:v>36.044589986592271</c:v>
                </c:pt>
              </c:numCache>
            </c:numRef>
          </c:yVal>
          <c:smooth val="0"/>
          <c:extLst>
            <c:ext xmlns:c16="http://schemas.microsoft.com/office/drawing/2014/chart" uri="{C3380CC4-5D6E-409C-BE32-E72D297353CC}">
              <c16:uniqueId val="{00000003-4BBA-4CD7-B3E7-9BBB722038B3}"/>
            </c:ext>
          </c:extLst>
        </c:ser>
        <c:ser>
          <c:idx val="4"/>
          <c:order val="4"/>
          <c:tx>
            <c:strRef>
              <c:f>'HF Derived Denominators'!$O$34</c:f>
              <c:strCache>
                <c:ptCount val="1"/>
                <c:pt idx="0">
                  <c:v>BCG</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'HF Derived Denominators'!$B$330:$B$334</c:f>
              <c:numCache>
                <c:formatCode>General</c:formatCode>
                <c:ptCount val="5"/>
                <c:pt idx="0">
                  <c:v>2017</c:v>
                </c:pt>
                <c:pt idx="1">
                  <c:v>2018</c:v>
                </c:pt>
                <c:pt idx="2">
                  <c:v>2019</c:v>
                </c:pt>
                <c:pt idx="3">
                  <c:v>2020</c:v>
                </c:pt>
                <c:pt idx="4">
                  <c:v>2021</c:v>
                </c:pt>
              </c:numCache>
            </c:numRef>
          </c:xVal>
          <c:yVal>
            <c:numRef>
              <c:f>'HF Derived Denominators'!$O$330:$O$334</c:f>
              <c:numCache>
                <c:formatCode>_(* #,##0.0_);_(* \(#,##0.0\);_(* "-"??_);_(@_)</c:formatCode>
                <c:ptCount val="5"/>
                <c:pt idx="0">
                  <c:v>84.336459543738712</c:v>
                </c:pt>
                <c:pt idx="1">
                  <c:v>85.680765356590015</c:v>
                </c:pt>
                <c:pt idx="2">
                  <c:v>88.030882635294105</c:v>
                </c:pt>
                <c:pt idx="3">
                  <c:v>88.196107090502267</c:v>
                </c:pt>
                <c:pt idx="4">
                  <c:v>91.276757152421325</c:v>
                </c:pt>
              </c:numCache>
            </c:numRef>
          </c:yVal>
          <c:smooth val="0"/>
          <c:extLst>
            <c:ext xmlns:c16="http://schemas.microsoft.com/office/drawing/2014/chart" uri="{C3380CC4-5D6E-409C-BE32-E72D297353CC}">
              <c16:uniqueId val="{00000004-4BBA-4CD7-B3E7-9BBB722038B3}"/>
            </c:ext>
          </c:extLst>
        </c:ser>
        <c:ser>
          <c:idx val="5"/>
          <c:order val="5"/>
          <c:tx>
            <c:strRef>
              <c:f>'HF Derived Denominators'!$P$34</c:f>
              <c:strCache>
                <c:ptCount val="1"/>
                <c:pt idx="0">
                  <c:v>DPT3</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'HF Derived Denominators'!$B$330:$B$334</c:f>
              <c:numCache>
                <c:formatCode>General</c:formatCode>
                <c:ptCount val="5"/>
                <c:pt idx="0">
                  <c:v>2017</c:v>
                </c:pt>
                <c:pt idx="1">
                  <c:v>2018</c:v>
                </c:pt>
                <c:pt idx="2">
                  <c:v>2019</c:v>
                </c:pt>
                <c:pt idx="3">
                  <c:v>2020</c:v>
                </c:pt>
                <c:pt idx="4">
                  <c:v>2021</c:v>
                </c:pt>
              </c:numCache>
            </c:numRef>
          </c:xVal>
          <c:yVal>
            <c:numRef>
              <c:f>'HF Derived Denominators'!$P$330:$P$334</c:f>
              <c:numCache>
                <c:formatCode>_(* #,##0.0_);_(* \(#,##0.0\);_(* "-"??_);_(@_)</c:formatCode>
                <c:ptCount val="5"/>
                <c:pt idx="0">
                  <c:v>76.194649597899229</c:v>
                </c:pt>
                <c:pt idx="1">
                  <c:v>78.024087288103587</c:v>
                </c:pt>
                <c:pt idx="2">
                  <c:v>79.52790588235294</c:v>
                </c:pt>
                <c:pt idx="3">
                  <c:v>78.882185016588224</c:v>
                </c:pt>
                <c:pt idx="4">
                  <c:v>78.73938852934613</c:v>
                </c:pt>
              </c:numCache>
            </c:numRef>
          </c:yVal>
          <c:smooth val="0"/>
          <c:extLst>
            <c:ext xmlns:c16="http://schemas.microsoft.com/office/drawing/2014/chart" uri="{C3380CC4-5D6E-409C-BE32-E72D297353CC}">
              <c16:uniqueId val="{00000005-4BBA-4CD7-B3E7-9BBB722038B3}"/>
            </c:ext>
          </c:extLst>
        </c:ser>
        <c:ser>
          <c:idx val="6"/>
          <c:order val="6"/>
          <c:tx>
            <c:strRef>
              <c:f>'HF Derived Denominators'!$Q$34</c:f>
              <c:strCache>
                <c:ptCount val="1"/>
                <c:pt idx="0">
                  <c:v>Measles vacc</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'HF Derived Denominators'!$B$330:$B$334</c:f>
              <c:numCache>
                <c:formatCode>General</c:formatCode>
                <c:ptCount val="5"/>
                <c:pt idx="0">
                  <c:v>2017</c:v>
                </c:pt>
                <c:pt idx="1">
                  <c:v>2018</c:v>
                </c:pt>
                <c:pt idx="2">
                  <c:v>2019</c:v>
                </c:pt>
                <c:pt idx="3">
                  <c:v>2020</c:v>
                </c:pt>
                <c:pt idx="4">
                  <c:v>2021</c:v>
                </c:pt>
              </c:numCache>
            </c:numRef>
          </c:xVal>
          <c:yVal>
            <c:numRef>
              <c:f>'HF Derived Denominators'!$Q$330:$Q$334</c:f>
              <c:numCache>
                <c:formatCode>_(* #,##0.0_);_(* \(#,##0.0\);_(* "-"??_);_(@_)</c:formatCode>
                <c:ptCount val="5"/>
                <c:pt idx="0">
                  <c:v>74.972348736315112</c:v>
                </c:pt>
                <c:pt idx="1">
                  <c:v>77.713187860775335</c:v>
                </c:pt>
                <c:pt idx="2">
                  <c:v>79.670780626232499</c:v>
                </c:pt>
                <c:pt idx="3">
                  <c:v>76.656395376455791</c:v>
                </c:pt>
                <c:pt idx="4">
                  <c:v>76.381370748082702</c:v>
                </c:pt>
              </c:numCache>
            </c:numRef>
          </c:yVal>
          <c:smooth val="0"/>
          <c:extLst>
            <c:ext xmlns:c16="http://schemas.microsoft.com/office/drawing/2014/chart" uri="{C3380CC4-5D6E-409C-BE32-E72D297353CC}">
              <c16:uniqueId val="{00000006-4BBA-4CD7-B3E7-9BBB722038B3}"/>
            </c:ext>
          </c:extLst>
        </c:ser>
        <c:dLbls>
          <c:showLegendKey val="0"/>
          <c:showVal val="0"/>
          <c:showCatName val="0"/>
          <c:showSerName val="0"/>
          <c:showPercent val="0"/>
          <c:showBubbleSize val="0"/>
        </c:dLbls>
        <c:axId val="728165183"/>
        <c:axId val="728166431"/>
      </c:scatterChart>
      <c:valAx>
        <c:axId val="7281651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166431"/>
        <c:crosses val="autoZero"/>
        <c:crossBetween val="midCat"/>
        <c:majorUnit val="1"/>
      </c:valAx>
      <c:valAx>
        <c:axId val="7281664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16518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t>Trends in Coverage</a:t>
            </a:r>
            <a:r>
              <a:rPr lang="en-US" sz="1000" b="1" baseline="0"/>
              <a:t> of Selected Intervention, based on ANC-1 derived denominators, Zinder</a:t>
            </a:r>
            <a:endParaRPr lang="en-US" sz="1000" b="1"/>
          </a:p>
        </c:rich>
      </c:tx>
      <c:layout>
        <c:manualLayout>
          <c:xMode val="edge"/>
          <c:yMode val="edge"/>
          <c:x val="0.13061055039981853"/>
          <c:y val="3.417760310720161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'HF Derived Denominators'!$C$34</c:f>
              <c:strCache>
                <c:ptCount val="1"/>
                <c:pt idx="0">
                  <c:v>ANC-4</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'HF Derived Denominators'!$B$372:$B$376</c:f>
              <c:numCache>
                <c:formatCode>General</c:formatCode>
                <c:ptCount val="5"/>
                <c:pt idx="0">
                  <c:v>2017</c:v>
                </c:pt>
                <c:pt idx="1">
                  <c:v>2018</c:v>
                </c:pt>
                <c:pt idx="2">
                  <c:v>2019</c:v>
                </c:pt>
                <c:pt idx="3">
                  <c:v>2020</c:v>
                </c:pt>
                <c:pt idx="4">
                  <c:v>2021</c:v>
                </c:pt>
              </c:numCache>
            </c:numRef>
          </c:xVal>
          <c:yVal>
            <c:numRef>
              <c:f>'HF Derived Denominators'!$C$372:$C$376</c:f>
              <c:numCache>
                <c:formatCode>_(* #,##0.0_);_(* \(#,##0.0\);_(* "-"??_);_(@_)</c:formatCode>
                <c:ptCount val="5"/>
                <c:pt idx="0">
                  <c:v>33.257304832937713</c:v>
                </c:pt>
                <c:pt idx="1">
                  <c:v>31.726069070225673</c:v>
                </c:pt>
                <c:pt idx="2">
                  <c:v>31.433545492542684</c:v>
                </c:pt>
                <c:pt idx="3">
                  <c:v>32.749722174396219</c:v>
                </c:pt>
                <c:pt idx="4">
                  <c:v>33.054579036160739</c:v>
                </c:pt>
              </c:numCache>
            </c:numRef>
          </c:yVal>
          <c:smooth val="0"/>
          <c:extLst>
            <c:ext xmlns:c16="http://schemas.microsoft.com/office/drawing/2014/chart" uri="{C3380CC4-5D6E-409C-BE32-E72D297353CC}">
              <c16:uniqueId val="{00000000-0439-4A8F-92EC-A7B033801E3A}"/>
            </c:ext>
          </c:extLst>
        </c:ser>
        <c:ser>
          <c:idx val="1"/>
          <c:order val="1"/>
          <c:tx>
            <c:strRef>
              <c:f>'HF Derived Denominators'!$D$34</c:f>
              <c:strCache>
                <c:ptCount val="1"/>
                <c:pt idx="0">
                  <c:v>IPT2</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'HF Derived Denominators'!$B$372:$B$376</c:f>
              <c:numCache>
                <c:formatCode>General</c:formatCode>
                <c:ptCount val="5"/>
                <c:pt idx="0">
                  <c:v>2017</c:v>
                </c:pt>
                <c:pt idx="1">
                  <c:v>2018</c:v>
                </c:pt>
                <c:pt idx="2">
                  <c:v>2019</c:v>
                </c:pt>
                <c:pt idx="3">
                  <c:v>2020</c:v>
                </c:pt>
                <c:pt idx="4">
                  <c:v>2021</c:v>
                </c:pt>
              </c:numCache>
            </c:numRef>
          </c:xVal>
          <c:yVal>
            <c:numRef>
              <c:f>'HF Derived Denominators'!$D$372:$D$376</c:f>
              <c:numCache>
                <c:formatCode>_(* #,##0.0_);_(* \(#,##0.0\);_(* "-"??_);_(@_)</c:formatCode>
                <c:ptCount val="5"/>
                <c:pt idx="0">
                  <c:v>67.904226862506476</c:v>
                </c:pt>
                <c:pt idx="1">
                  <c:v>65.306250034886759</c:v>
                </c:pt>
                <c:pt idx="2">
                  <c:v>67.064758821008525</c:v>
                </c:pt>
                <c:pt idx="3">
                  <c:v>67.113394585400712</c:v>
                </c:pt>
                <c:pt idx="4">
                  <c:v>68.039540006913313</c:v>
                </c:pt>
              </c:numCache>
            </c:numRef>
          </c:yVal>
          <c:smooth val="0"/>
          <c:extLst>
            <c:ext xmlns:c16="http://schemas.microsoft.com/office/drawing/2014/chart" uri="{C3380CC4-5D6E-409C-BE32-E72D297353CC}">
              <c16:uniqueId val="{00000001-0439-4A8F-92EC-A7B033801E3A}"/>
            </c:ext>
          </c:extLst>
        </c:ser>
        <c:ser>
          <c:idx val="2"/>
          <c:order val="2"/>
          <c:tx>
            <c:strRef>
              <c:f>'HF Derived Denominators'!$E$34</c:f>
              <c:strCache>
                <c:ptCount val="1"/>
                <c:pt idx="0">
                  <c:v>Institutional deliveries</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'HF Derived Denominators'!$B$372:$B$376</c:f>
              <c:numCache>
                <c:formatCode>General</c:formatCode>
                <c:ptCount val="5"/>
                <c:pt idx="0">
                  <c:v>2017</c:v>
                </c:pt>
                <c:pt idx="1">
                  <c:v>2018</c:v>
                </c:pt>
                <c:pt idx="2">
                  <c:v>2019</c:v>
                </c:pt>
                <c:pt idx="3">
                  <c:v>2020</c:v>
                </c:pt>
                <c:pt idx="4">
                  <c:v>2021</c:v>
                </c:pt>
              </c:numCache>
            </c:numRef>
          </c:xVal>
          <c:yVal>
            <c:numRef>
              <c:f>'HF Derived Denominators'!$E$372:$E$376</c:f>
              <c:numCache>
                <c:formatCode>_(* #,##0.0_);_(* \(#,##0.0\);_(* "-"??_);_(@_)</c:formatCode>
                <c:ptCount val="5"/>
                <c:pt idx="0">
                  <c:v>24.05718355827053</c:v>
                </c:pt>
                <c:pt idx="1">
                  <c:v>26.97721964314271</c:v>
                </c:pt>
                <c:pt idx="2">
                  <c:v>33.438357514530622</c:v>
                </c:pt>
                <c:pt idx="3">
                  <c:v>34.373324352981406</c:v>
                </c:pt>
                <c:pt idx="4">
                  <c:v>34.191222755438652</c:v>
                </c:pt>
              </c:numCache>
            </c:numRef>
          </c:yVal>
          <c:smooth val="0"/>
          <c:extLst>
            <c:ext xmlns:c16="http://schemas.microsoft.com/office/drawing/2014/chart" uri="{C3380CC4-5D6E-409C-BE32-E72D297353CC}">
              <c16:uniqueId val="{00000002-0439-4A8F-92EC-A7B033801E3A}"/>
            </c:ext>
          </c:extLst>
        </c:ser>
        <c:ser>
          <c:idx val="3"/>
          <c:order val="3"/>
          <c:tx>
            <c:strRef>
              <c:f>'HF Derived Denominators'!$F$34</c:f>
              <c:strCache>
                <c:ptCount val="1"/>
                <c:pt idx="0">
                  <c:v>BCG</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'HF Derived Denominators'!$B$372:$B$376</c:f>
              <c:numCache>
                <c:formatCode>General</c:formatCode>
                <c:ptCount val="5"/>
                <c:pt idx="0">
                  <c:v>2017</c:v>
                </c:pt>
                <c:pt idx="1">
                  <c:v>2018</c:v>
                </c:pt>
                <c:pt idx="2">
                  <c:v>2019</c:v>
                </c:pt>
                <c:pt idx="3">
                  <c:v>2020</c:v>
                </c:pt>
                <c:pt idx="4">
                  <c:v>2021</c:v>
                </c:pt>
              </c:numCache>
            </c:numRef>
          </c:xVal>
          <c:yVal>
            <c:numRef>
              <c:f>'HF Derived Denominators'!$F$372:$F$376</c:f>
              <c:numCache>
                <c:formatCode>_(* #,##0.0_);_(* \(#,##0.0\);_(* "-"??_);_(@_)</c:formatCode>
                <c:ptCount val="5"/>
                <c:pt idx="0">
                  <c:v>146.13361481283644</c:v>
                </c:pt>
                <c:pt idx="1">
                  <c:v>127.11711500205143</c:v>
                </c:pt>
                <c:pt idx="2">
                  <c:v>110.84819034095688</c:v>
                </c:pt>
                <c:pt idx="3">
                  <c:v>119.62041030908797</c:v>
                </c:pt>
                <c:pt idx="4">
                  <c:v>116.3345630157845</c:v>
                </c:pt>
              </c:numCache>
            </c:numRef>
          </c:yVal>
          <c:smooth val="0"/>
          <c:extLst>
            <c:ext xmlns:c16="http://schemas.microsoft.com/office/drawing/2014/chart" uri="{C3380CC4-5D6E-409C-BE32-E72D297353CC}">
              <c16:uniqueId val="{00000003-0439-4A8F-92EC-A7B033801E3A}"/>
            </c:ext>
          </c:extLst>
        </c:ser>
        <c:ser>
          <c:idx val="4"/>
          <c:order val="4"/>
          <c:tx>
            <c:strRef>
              <c:f>'HF Derived Denominators'!$G$34</c:f>
              <c:strCache>
                <c:ptCount val="1"/>
                <c:pt idx="0">
                  <c:v>DPT1</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'HF Derived Denominators'!$B$372:$B$376</c:f>
              <c:numCache>
                <c:formatCode>General</c:formatCode>
                <c:ptCount val="5"/>
                <c:pt idx="0">
                  <c:v>2017</c:v>
                </c:pt>
                <c:pt idx="1">
                  <c:v>2018</c:v>
                </c:pt>
                <c:pt idx="2">
                  <c:v>2019</c:v>
                </c:pt>
                <c:pt idx="3">
                  <c:v>2020</c:v>
                </c:pt>
                <c:pt idx="4">
                  <c:v>2021</c:v>
                </c:pt>
              </c:numCache>
            </c:numRef>
          </c:xVal>
          <c:yVal>
            <c:numRef>
              <c:f>'HF Derived Denominators'!$G$372:$G$376</c:f>
              <c:numCache>
                <c:formatCode>_(* #,##0.0_);_(* \(#,##0.0\);_(* "-"??_);_(@_)</c:formatCode>
                <c:ptCount val="5"/>
                <c:pt idx="0">
                  <c:v>120.16220627738697</c:v>
                </c:pt>
                <c:pt idx="1">
                  <c:v>118.33460568867926</c:v>
                </c:pt>
                <c:pt idx="2">
                  <c:v>111.92811844867303</c:v>
                </c:pt>
                <c:pt idx="3">
                  <c:v>106.34023630777149</c:v>
                </c:pt>
                <c:pt idx="4">
                  <c:v>103.06667934880264</c:v>
                </c:pt>
              </c:numCache>
            </c:numRef>
          </c:yVal>
          <c:smooth val="0"/>
          <c:extLst>
            <c:ext xmlns:c16="http://schemas.microsoft.com/office/drawing/2014/chart" uri="{C3380CC4-5D6E-409C-BE32-E72D297353CC}">
              <c16:uniqueId val="{00000004-0439-4A8F-92EC-A7B033801E3A}"/>
            </c:ext>
          </c:extLst>
        </c:ser>
        <c:ser>
          <c:idx val="5"/>
          <c:order val="5"/>
          <c:tx>
            <c:strRef>
              <c:f>'HF Derived Denominators'!$H$34</c:f>
              <c:strCache>
                <c:ptCount val="1"/>
                <c:pt idx="0">
                  <c:v>DPT3</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'HF Derived Denominators'!$B$372:$B$376</c:f>
              <c:numCache>
                <c:formatCode>General</c:formatCode>
                <c:ptCount val="5"/>
                <c:pt idx="0">
                  <c:v>2017</c:v>
                </c:pt>
                <c:pt idx="1">
                  <c:v>2018</c:v>
                </c:pt>
                <c:pt idx="2">
                  <c:v>2019</c:v>
                </c:pt>
                <c:pt idx="3">
                  <c:v>2020</c:v>
                </c:pt>
                <c:pt idx="4">
                  <c:v>2021</c:v>
                </c:pt>
              </c:numCache>
            </c:numRef>
          </c:xVal>
          <c:yVal>
            <c:numRef>
              <c:f>'HF Derived Denominators'!$H$372:$H$376</c:f>
              <c:numCache>
                <c:formatCode>_(* #,##0.0_);_(* \(#,##0.0\);_(* "-"??_);_(@_)</c:formatCode>
                <c:ptCount val="5"/>
                <c:pt idx="0">
                  <c:v>114.38670929868888</c:v>
                </c:pt>
                <c:pt idx="1">
                  <c:v>112.79970265827771</c:v>
                </c:pt>
                <c:pt idx="2">
                  <c:v>106.20949729200348</c:v>
                </c:pt>
                <c:pt idx="3">
                  <c:v>100.8429738098209</c:v>
                </c:pt>
                <c:pt idx="4">
                  <c:v>97.185245345854625</c:v>
                </c:pt>
              </c:numCache>
            </c:numRef>
          </c:yVal>
          <c:smooth val="0"/>
          <c:extLst>
            <c:ext xmlns:c16="http://schemas.microsoft.com/office/drawing/2014/chart" uri="{C3380CC4-5D6E-409C-BE32-E72D297353CC}">
              <c16:uniqueId val="{00000005-0439-4A8F-92EC-A7B033801E3A}"/>
            </c:ext>
          </c:extLst>
        </c:ser>
        <c:ser>
          <c:idx val="6"/>
          <c:order val="6"/>
          <c:tx>
            <c:strRef>
              <c:f>'HF Derived Denominators'!$I$34</c:f>
              <c:strCache>
                <c:ptCount val="1"/>
                <c:pt idx="0">
                  <c:v>Measles vacc</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'HF Derived Denominators'!$B$372:$B$376</c:f>
              <c:numCache>
                <c:formatCode>General</c:formatCode>
                <c:ptCount val="5"/>
                <c:pt idx="0">
                  <c:v>2017</c:v>
                </c:pt>
                <c:pt idx="1">
                  <c:v>2018</c:v>
                </c:pt>
                <c:pt idx="2">
                  <c:v>2019</c:v>
                </c:pt>
                <c:pt idx="3">
                  <c:v>2020</c:v>
                </c:pt>
                <c:pt idx="4">
                  <c:v>2021</c:v>
                </c:pt>
              </c:numCache>
            </c:numRef>
          </c:xVal>
          <c:yVal>
            <c:numRef>
              <c:f>'HF Derived Denominators'!$I$372:$I$376</c:f>
              <c:numCache>
                <c:formatCode>_(* #,##0.0_);_(* \(#,##0.0\);_(* "-"??_);_(@_)</c:formatCode>
                <c:ptCount val="5"/>
                <c:pt idx="0">
                  <c:v>117.65660336157559</c:v>
                </c:pt>
                <c:pt idx="1">
                  <c:v>117.50852208519382</c:v>
                </c:pt>
                <c:pt idx="2">
                  <c:v>109.25163429331901</c:v>
                </c:pt>
                <c:pt idx="3">
                  <c:v>105.34207060522974</c:v>
                </c:pt>
                <c:pt idx="4">
                  <c:v>102.3225279395956</c:v>
                </c:pt>
              </c:numCache>
            </c:numRef>
          </c:yVal>
          <c:smooth val="0"/>
          <c:extLst>
            <c:ext xmlns:c16="http://schemas.microsoft.com/office/drawing/2014/chart" uri="{C3380CC4-5D6E-409C-BE32-E72D297353CC}">
              <c16:uniqueId val="{00000006-0439-4A8F-92EC-A7B033801E3A}"/>
            </c:ext>
          </c:extLst>
        </c:ser>
        <c:dLbls>
          <c:showLegendKey val="0"/>
          <c:showVal val="0"/>
          <c:showCatName val="0"/>
          <c:showSerName val="0"/>
          <c:showPercent val="0"/>
          <c:showBubbleSize val="0"/>
        </c:dLbls>
        <c:axId val="728165183"/>
        <c:axId val="728166431"/>
      </c:scatterChart>
      <c:valAx>
        <c:axId val="7281651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166431"/>
        <c:crosses val="autoZero"/>
        <c:crossBetween val="midCat"/>
        <c:majorUnit val="1"/>
      </c:valAx>
      <c:valAx>
        <c:axId val="7281664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16518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t>Trends in Coverage</a:t>
            </a:r>
            <a:r>
              <a:rPr lang="en-US" sz="1000" b="1" baseline="0"/>
              <a:t> of Selected Intervention, based on DPT-1 derived denominators,  Zinder</a:t>
            </a:r>
            <a:endParaRPr lang="en-US" sz="1000" b="1"/>
          </a:p>
        </c:rich>
      </c:tx>
      <c:layout>
        <c:manualLayout>
          <c:xMode val="edge"/>
          <c:yMode val="edge"/>
          <c:x val="0.13061055039981853"/>
          <c:y val="3.417760310720161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'HF Derived Denominators'!$K$34</c:f>
              <c:strCache>
                <c:ptCount val="1"/>
                <c:pt idx="0">
                  <c:v> ANC-1 </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'HF Derived Denominators'!$B$372:$B$376</c:f>
              <c:numCache>
                <c:formatCode>General</c:formatCode>
                <c:ptCount val="5"/>
                <c:pt idx="0">
                  <c:v>2017</c:v>
                </c:pt>
                <c:pt idx="1">
                  <c:v>2018</c:v>
                </c:pt>
                <c:pt idx="2">
                  <c:v>2019</c:v>
                </c:pt>
                <c:pt idx="3">
                  <c:v>2020</c:v>
                </c:pt>
                <c:pt idx="4">
                  <c:v>2021</c:v>
                </c:pt>
              </c:numCache>
            </c:numRef>
          </c:xVal>
          <c:yVal>
            <c:numRef>
              <c:f>'HF Derived Denominators'!$K$372:$K$376</c:f>
              <c:numCache>
                <c:formatCode>_(* #,##0.0_);_(* \(#,##0.0\);_(* "-"??_);_(@_)</c:formatCode>
                <c:ptCount val="5"/>
                <c:pt idx="0">
                  <c:v>58.021571141142097</c:v>
                </c:pt>
                <c:pt idx="1">
                  <c:v>58.917676358700128</c:v>
                </c:pt>
                <c:pt idx="2">
                  <c:v>62.289977680605389</c:v>
                </c:pt>
                <c:pt idx="3">
                  <c:v>65.563141874365726</c:v>
                </c:pt>
                <c:pt idx="4">
                  <c:v>67.645528545700614</c:v>
                </c:pt>
              </c:numCache>
            </c:numRef>
          </c:yVal>
          <c:smooth val="0"/>
          <c:extLst>
            <c:ext xmlns:c16="http://schemas.microsoft.com/office/drawing/2014/chart" uri="{C3380CC4-5D6E-409C-BE32-E72D297353CC}">
              <c16:uniqueId val="{00000000-78C2-4A3B-B9F5-C7F7F7DE177D}"/>
            </c:ext>
          </c:extLst>
        </c:ser>
        <c:ser>
          <c:idx val="1"/>
          <c:order val="1"/>
          <c:tx>
            <c:strRef>
              <c:f>'HF Derived Denominators'!$L$34</c:f>
              <c:strCache>
                <c:ptCount val="1"/>
                <c:pt idx="0">
                  <c:v>ANC-4</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'HF Derived Denominators'!$B$372:$B$376</c:f>
              <c:numCache>
                <c:formatCode>General</c:formatCode>
                <c:ptCount val="5"/>
                <c:pt idx="0">
                  <c:v>2017</c:v>
                </c:pt>
                <c:pt idx="1">
                  <c:v>2018</c:v>
                </c:pt>
                <c:pt idx="2">
                  <c:v>2019</c:v>
                </c:pt>
                <c:pt idx="3">
                  <c:v>2020</c:v>
                </c:pt>
                <c:pt idx="4">
                  <c:v>2021</c:v>
                </c:pt>
              </c:numCache>
            </c:numRef>
          </c:xVal>
          <c:yVal>
            <c:numRef>
              <c:f>'HF Derived Denominators'!$L$372:$L$376</c:f>
              <c:numCache>
                <c:formatCode>_(* #,##0.0_);_(* \(#,##0.0\);_(* "-"??_);_(@_)</c:formatCode>
                <c:ptCount val="5"/>
                <c:pt idx="0">
                  <c:v>23.248687690686079</c:v>
                </c:pt>
                <c:pt idx="1">
                  <c:v>22.520798429076176</c:v>
                </c:pt>
                <c:pt idx="2">
                  <c:v>23.59029936328648</c:v>
                </c:pt>
                <c:pt idx="3">
                  <c:v>25.869574473084345</c:v>
                </c:pt>
                <c:pt idx="4">
                  <c:v>26.939692406707572</c:v>
                </c:pt>
              </c:numCache>
            </c:numRef>
          </c:yVal>
          <c:smooth val="0"/>
          <c:extLst>
            <c:ext xmlns:c16="http://schemas.microsoft.com/office/drawing/2014/chart" uri="{C3380CC4-5D6E-409C-BE32-E72D297353CC}">
              <c16:uniqueId val="{00000001-78C2-4A3B-B9F5-C7F7F7DE177D}"/>
            </c:ext>
          </c:extLst>
        </c:ser>
        <c:ser>
          <c:idx val="2"/>
          <c:order val="2"/>
          <c:tx>
            <c:strRef>
              <c:f>'HF Derived Denominators'!$M$34</c:f>
              <c:strCache>
                <c:ptCount val="1"/>
                <c:pt idx="0">
                  <c:v>IPT2</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'HF Derived Denominators'!$B$372:$B$376</c:f>
              <c:numCache>
                <c:formatCode>General</c:formatCode>
                <c:ptCount val="5"/>
                <c:pt idx="0">
                  <c:v>2017</c:v>
                </c:pt>
                <c:pt idx="1">
                  <c:v>2018</c:v>
                </c:pt>
                <c:pt idx="2">
                  <c:v>2019</c:v>
                </c:pt>
                <c:pt idx="3">
                  <c:v>2020</c:v>
                </c:pt>
                <c:pt idx="4">
                  <c:v>2021</c:v>
                </c:pt>
              </c:numCache>
            </c:numRef>
          </c:xVal>
          <c:yVal>
            <c:numRef>
              <c:f>'HF Derived Denominators'!$M$372:$M$376</c:f>
              <c:numCache>
                <c:formatCode>_(* #,##0.0_);_(* \(#,##0.0\);_(* "-"??_);_(@_)</c:formatCode>
                <c:ptCount val="5"/>
                <c:pt idx="0">
                  <c:v>47.468794333580384</c:v>
                </c:pt>
                <c:pt idx="1">
                  <c:v>46.357741009106114</c:v>
                </c:pt>
                <c:pt idx="2">
                  <c:v>50.33087144717836</c:v>
                </c:pt>
                <c:pt idx="3">
                  <c:v>53.014036275577304</c:v>
                </c:pt>
                <c:pt idx="4">
                  <c:v>55.452658382819195</c:v>
                </c:pt>
              </c:numCache>
            </c:numRef>
          </c:yVal>
          <c:smooth val="0"/>
          <c:extLst>
            <c:ext xmlns:c16="http://schemas.microsoft.com/office/drawing/2014/chart" uri="{C3380CC4-5D6E-409C-BE32-E72D297353CC}">
              <c16:uniqueId val="{00000002-78C2-4A3B-B9F5-C7F7F7DE177D}"/>
            </c:ext>
          </c:extLst>
        </c:ser>
        <c:ser>
          <c:idx val="3"/>
          <c:order val="3"/>
          <c:tx>
            <c:strRef>
              <c:f>'HF Derived Denominators'!$N$34</c:f>
              <c:strCache>
                <c:ptCount val="1"/>
                <c:pt idx="0">
                  <c:v>Institutional deliveries</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'HF Derived Denominators'!$B$372:$B$376</c:f>
              <c:numCache>
                <c:formatCode>General</c:formatCode>
                <c:ptCount val="5"/>
                <c:pt idx="0">
                  <c:v>2017</c:v>
                </c:pt>
                <c:pt idx="1">
                  <c:v>2018</c:v>
                </c:pt>
                <c:pt idx="2">
                  <c:v>2019</c:v>
                </c:pt>
                <c:pt idx="3">
                  <c:v>2020</c:v>
                </c:pt>
                <c:pt idx="4">
                  <c:v>2021</c:v>
                </c:pt>
              </c:numCache>
            </c:numRef>
          </c:xVal>
          <c:yVal>
            <c:numRef>
              <c:f>'HF Derived Denominators'!$N$372:$N$376</c:f>
              <c:numCache>
                <c:formatCode>_(* #,##0.0_);_(* \(#,##0.0\);_(* "-"??_);_(@_)</c:formatCode>
                <c:ptCount val="5"/>
                <c:pt idx="0">
                  <c:v>16.817296232309729</c:v>
                </c:pt>
                <c:pt idx="1">
                  <c:v>19.149820433641565</c:v>
                </c:pt>
                <c:pt idx="2">
                  <c:v>25.094874015135129</c:v>
                </c:pt>
                <c:pt idx="3">
                  <c:v>27.152086039133859</c:v>
                </c:pt>
                <c:pt idx="4">
                  <c:v>27.86606427608956</c:v>
                </c:pt>
              </c:numCache>
            </c:numRef>
          </c:yVal>
          <c:smooth val="0"/>
          <c:extLst>
            <c:ext xmlns:c16="http://schemas.microsoft.com/office/drawing/2014/chart" uri="{C3380CC4-5D6E-409C-BE32-E72D297353CC}">
              <c16:uniqueId val="{00000003-78C2-4A3B-B9F5-C7F7F7DE177D}"/>
            </c:ext>
          </c:extLst>
        </c:ser>
        <c:ser>
          <c:idx val="4"/>
          <c:order val="4"/>
          <c:tx>
            <c:strRef>
              <c:f>'HF Derived Denominators'!$O$34</c:f>
              <c:strCache>
                <c:ptCount val="1"/>
                <c:pt idx="0">
                  <c:v>BCG</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'HF Derived Denominators'!$B$372:$B$376</c:f>
              <c:numCache>
                <c:formatCode>General</c:formatCode>
                <c:ptCount val="5"/>
                <c:pt idx="0">
                  <c:v>2017</c:v>
                </c:pt>
                <c:pt idx="1">
                  <c:v>2018</c:v>
                </c:pt>
                <c:pt idx="2">
                  <c:v>2019</c:v>
                </c:pt>
                <c:pt idx="3">
                  <c:v>2020</c:v>
                </c:pt>
                <c:pt idx="4">
                  <c:v>2021</c:v>
                </c:pt>
              </c:numCache>
            </c:numRef>
          </c:xVal>
          <c:yVal>
            <c:numRef>
              <c:f>'HF Derived Denominators'!$O$372:$O$376</c:f>
              <c:numCache>
                <c:formatCode>_(* #,##0.0_);_(* \(#,##0.0\);_(* "-"??_);_(@_)</c:formatCode>
                <c:ptCount val="5"/>
                <c:pt idx="0">
                  <c:v>102.15544491536443</c:v>
                </c:pt>
                <c:pt idx="1">
                  <c:v>90.234277606536523</c:v>
                </c:pt>
                <c:pt idx="2">
                  <c:v>83.189533762333753</c:v>
                </c:pt>
                <c:pt idx="3">
                  <c:v>94.490240146561149</c:v>
                </c:pt>
                <c:pt idx="4">
                  <c:v>94.813409678745273</c:v>
                </c:pt>
              </c:numCache>
            </c:numRef>
          </c:yVal>
          <c:smooth val="0"/>
          <c:extLst>
            <c:ext xmlns:c16="http://schemas.microsoft.com/office/drawing/2014/chart" uri="{C3380CC4-5D6E-409C-BE32-E72D297353CC}">
              <c16:uniqueId val="{00000004-78C2-4A3B-B9F5-C7F7F7DE177D}"/>
            </c:ext>
          </c:extLst>
        </c:ser>
        <c:ser>
          <c:idx val="5"/>
          <c:order val="5"/>
          <c:tx>
            <c:strRef>
              <c:f>'HF Derived Denominators'!$P$34</c:f>
              <c:strCache>
                <c:ptCount val="1"/>
                <c:pt idx="0">
                  <c:v>DPT3</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'HF Derived Denominators'!$B$372:$B$376</c:f>
              <c:numCache>
                <c:formatCode>General</c:formatCode>
                <c:ptCount val="5"/>
                <c:pt idx="0">
                  <c:v>2017</c:v>
                </c:pt>
                <c:pt idx="1">
                  <c:v>2018</c:v>
                </c:pt>
                <c:pt idx="2">
                  <c:v>2019</c:v>
                </c:pt>
                <c:pt idx="3">
                  <c:v>2020</c:v>
                </c:pt>
                <c:pt idx="4">
                  <c:v>2021</c:v>
                </c:pt>
              </c:numCache>
            </c:numRef>
          </c:xVal>
          <c:yVal>
            <c:numRef>
              <c:f>'HF Derived Denominators'!$P$372:$P$376</c:f>
              <c:numCache>
                <c:formatCode>_(* #,##0.0_);_(* \(#,##0.0\);_(* "-"??_);_(@_)</c:formatCode>
                <c:ptCount val="5"/>
                <c:pt idx="0">
                  <c:v>79.962609532229138</c:v>
                </c:pt>
                <c:pt idx="1">
                  <c:v>80.071040657566414</c:v>
                </c:pt>
                <c:pt idx="2">
                  <c:v>79.708279708279704</c:v>
                </c:pt>
                <c:pt idx="3">
                  <c:v>79.657616854532961</c:v>
                </c:pt>
                <c:pt idx="4">
                  <c:v>79.206593834505142</c:v>
                </c:pt>
              </c:numCache>
            </c:numRef>
          </c:yVal>
          <c:smooth val="0"/>
          <c:extLst>
            <c:ext xmlns:c16="http://schemas.microsoft.com/office/drawing/2014/chart" uri="{C3380CC4-5D6E-409C-BE32-E72D297353CC}">
              <c16:uniqueId val="{00000005-78C2-4A3B-B9F5-C7F7F7DE177D}"/>
            </c:ext>
          </c:extLst>
        </c:ser>
        <c:ser>
          <c:idx val="6"/>
          <c:order val="6"/>
          <c:tx>
            <c:strRef>
              <c:f>'HF Derived Denominators'!$Q$34</c:f>
              <c:strCache>
                <c:ptCount val="1"/>
                <c:pt idx="0">
                  <c:v>Measles vacc</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'HF Derived Denominators'!$B$372:$B$376</c:f>
              <c:numCache>
                <c:formatCode>General</c:formatCode>
                <c:ptCount val="5"/>
                <c:pt idx="0">
                  <c:v>2017</c:v>
                </c:pt>
                <c:pt idx="1">
                  <c:v>2018</c:v>
                </c:pt>
                <c:pt idx="2">
                  <c:v>2019</c:v>
                </c:pt>
                <c:pt idx="3">
                  <c:v>2020</c:v>
                </c:pt>
                <c:pt idx="4">
                  <c:v>2021</c:v>
                </c:pt>
              </c:numCache>
            </c:numRef>
          </c:xVal>
          <c:yVal>
            <c:numRef>
              <c:f>'HF Derived Denominators'!$Q$372:$Q$376</c:f>
              <c:numCache>
                <c:formatCode>_(* #,##0.0_);_(* \(#,##0.0\);_(* "-"??_);_(@_)</c:formatCode>
                <c:ptCount val="5"/>
                <c:pt idx="0">
                  <c:v>82.248445568298763</c:v>
                </c:pt>
                <c:pt idx="1">
                  <c:v>83.413603296441138</c:v>
                </c:pt>
                <c:pt idx="2">
                  <c:v>81.991347731331388</c:v>
                </c:pt>
                <c:pt idx="3">
                  <c:v>83.211531571447338</c:v>
                </c:pt>
                <c:pt idx="4">
                  <c:v>83.393511862724836</c:v>
                </c:pt>
              </c:numCache>
            </c:numRef>
          </c:yVal>
          <c:smooth val="0"/>
          <c:extLst>
            <c:ext xmlns:c16="http://schemas.microsoft.com/office/drawing/2014/chart" uri="{C3380CC4-5D6E-409C-BE32-E72D297353CC}">
              <c16:uniqueId val="{00000006-78C2-4A3B-B9F5-C7F7F7DE177D}"/>
            </c:ext>
          </c:extLst>
        </c:ser>
        <c:dLbls>
          <c:showLegendKey val="0"/>
          <c:showVal val="0"/>
          <c:showCatName val="0"/>
          <c:showSerName val="0"/>
          <c:showPercent val="0"/>
          <c:showBubbleSize val="0"/>
        </c:dLbls>
        <c:axId val="728165183"/>
        <c:axId val="728166431"/>
      </c:scatterChart>
      <c:valAx>
        <c:axId val="7281651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166431"/>
        <c:crosses val="autoZero"/>
        <c:crossBetween val="midCat"/>
        <c:majorUnit val="1"/>
      </c:valAx>
      <c:valAx>
        <c:axId val="7281664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16518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4.xml"/><Relationship Id="rId13" Type="http://schemas.openxmlformats.org/officeDocument/2006/relationships/chart" Target="../charts/chart19.xml"/><Relationship Id="rId18" Type="http://schemas.openxmlformats.org/officeDocument/2006/relationships/chart" Target="../charts/chart24.xml"/><Relationship Id="rId3" Type="http://schemas.openxmlformats.org/officeDocument/2006/relationships/chart" Target="../charts/chart9.xml"/><Relationship Id="rId7" Type="http://schemas.openxmlformats.org/officeDocument/2006/relationships/chart" Target="../charts/chart13.xml"/><Relationship Id="rId12" Type="http://schemas.openxmlformats.org/officeDocument/2006/relationships/chart" Target="../charts/chart18.xml"/><Relationship Id="rId17" Type="http://schemas.openxmlformats.org/officeDocument/2006/relationships/chart" Target="../charts/chart23.xml"/><Relationship Id="rId2" Type="http://schemas.openxmlformats.org/officeDocument/2006/relationships/chart" Target="../charts/chart8.xml"/><Relationship Id="rId16" Type="http://schemas.openxmlformats.org/officeDocument/2006/relationships/chart" Target="../charts/chart22.xml"/><Relationship Id="rId1" Type="http://schemas.openxmlformats.org/officeDocument/2006/relationships/chart" Target="../charts/chart7.xml"/><Relationship Id="rId6" Type="http://schemas.openxmlformats.org/officeDocument/2006/relationships/chart" Target="../charts/chart12.xml"/><Relationship Id="rId11" Type="http://schemas.openxmlformats.org/officeDocument/2006/relationships/chart" Target="../charts/chart17.xml"/><Relationship Id="rId5" Type="http://schemas.openxmlformats.org/officeDocument/2006/relationships/chart" Target="../charts/chart11.xml"/><Relationship Id="rId15" Type="http://schemas.openxmlformats.org/officeDocument/2006/relationships/chart" Target="../charts/chart21.xml"/><Relationship Id="rId10" Type="http://schemas.openxmlformats.org/officeDocument/2006/relationships/chart" Target="../charts/chart16.xml"/><Relationship Id="rId4" Type="http://schemas.openxmlformats.org/officeDocument/2006/relationships/chart" Target="../charts/chart10.xml"/><Relationship Id="rId9" Type="http://schemas.openxmlformats.org/officeDocument/2006/relationships/chart" Target="../charts/chart15.xml"/><Relationship Id="rId14" Type="http://schemas.openxmlformats.org/officeDocument/2006/relationships/chart" Target="../charts/chart20.xml"/></Relationships>
</file>

<file path=xl/drawings/_rels/drawing3.xml.rels><?xml version="1.0" encoding="UTF-8" standalone="yes"?>
<Relationships xmlns="http://schemas.openxmlformats.org/package/2006/relationships"><Relationship Id="rId8" Type="http://schemas.openxmlformats.org/officeDocument/2006/relationships/chart" Target="../charts/chart32.xml"/><Relationship Id="rId13" Type="http://schemas.openxmlformats.org/officeDocument/2006/relationships/chart" Target="../charts/chart37.xml"/><Relationship Id="rId18" Type="http://schemas.openxmlformats.org/officeDocument/2006/relationships/chart" Target="../charts/chart42.xml"/><Relationship Id="rId3" Type="http://schemas.openxmlformats.org/officeDocument/2006/relationships/chart" Target="../charts/chart27.xml"/><Relationship Id="rId7" Type="http://schemas.openxmlformats.org/officeDocument/2006/relationships/chart" Target="../charts/chart31.xml"/><Relationship Id="rId12" Type="http://schemas.openxmlformats.org/officeDocument/2006/relationships/chart" Target="../charts/chart36.xml"/><Relationship Id="rId17" Type="http://schemas.openxmlformats.org/officeDocument/2006/relationships/chart" Target="../charts/chart41.xml"/><Relationship Id="rId2" Type="http://schemas.openxmlformats.org/officeDocument/2006/relationships/chart" Target="../charts/chart26.xml"/><Relationship Id="rId16" Type="http://schemas.openxmlformats.org/officeDocument/2006/relationships/chart" Target="../charts/chart40.xml"/><Relationship Id="rId1" Type="http://schemas.openxmlformats.org/officeDocument/2006/relationships/chart" Target="../charts/chart25.xml"/><Relationship Id="rId6" Type="http://schemas.openxmlformats.org/officeDocument/2006/relationships/chart" Target="../charts/chart30.xml"/><Relationship Id="rId11" Type="http://schemas.openxmlformats.org/officeDocument/2006/relationships/chart" Target="../charts/chart35.xml"/><Relationship Id="rId5" Type="http://schemas.openxmlformats.org/officeDocument/2006/relationships/chart" Target="../charts/chart29.xml"/><Relationship Id="rId15" Type="http://schemas.openxmlformats.org/officeDocument/2006/relationships/chart" Target="../charts/chart39.xml"/><Relationship Id="rId10" Type="http://schemas.openxmlformats.org/officeDocument/2006/relationships/chart" Target="../charts/chart34.xml"/><Relationship Id="rId4" Type="http://schemas.openxmlformats.org/officeDocument/2006/relationships/chart" Target="../charts/chart28.xml"/><Relationship Id="rId9" Type="http://schemas.openxmlformats.org/officeDocument/2006/relationships/chart" Target="../charts/chart33.xml"/><Relationship Id="rId14" Type="http://schemas.openxmlformats.org/officeDocument/2006/relationships/chart" Target="../charts/chart38.xml"/></Relationships>
</file>

<file path=xl/drawings/drawing1.xml><?xml version="1.0" encoding="utf-8"?>
<xdr:wsDr xmlns:xdr="http://schemas.openxmlformats.org/drawingml/2006/spreadsheetDrawing" xmlns:a="http://schemas.openxmlformats.org/drawingml/2006/main">
  <xdr:twoCellAnchor>
    <xdr:from>
      <xdr:col>1</xdr:col>
      <xdr:colOff>35718</xdr:colOff>
      <xdr:row>28</xdr:row>
      <xdr:rowOff>51592</xdr:rowOff>
    </xdr:from>
    <xdr:to>
      <xdr:col>3</xdr:col>
      <xdr:colOff>603251</xdr:colOff>
      <xdr:row>38</xdr:row>
      <xdr:rowOff>171051</xdr:rowOff>
    </xdr:to>
    <xdr:graphicFrame macro="">
      <xdr:nvGraphicFramePr>
        <xdr:cNvPr id="2" name="Chart 1">
          <a:extLst>
            <a:ext uri="{FF2B5EF4-FFF2-40B4-BE49-F238E27FC236}">
              <a16:creationId xmlns:a16="http://schemas.microsoft.com/office/drawing/2014/main" id="{3281CB72-D75F-3AC4-44E7-BE620F1427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694532</xdr:colOff>
      <xdr:row>28</xdr:row>
      <xdr:rowOff>43657</xdr:rowOff>
    </xdr:from>
    <xdr:to>
      <xdr:col>6</xdr:col>
      <xdr:colOff>535781</xdr:colOff>
      <xdr:row>38</xdr:row>
      <xdr:rowOff>146844</xdr:rowOff>
    </xdr:to>
    <xdr:graphicFrame macro="">
      <xdr:nvGraphicFramePr>
        <xdr:cNvPr id="3" name="Chart 2">
          <a:extLst>
            <a:ext uri="{FF2B5EF4-FFF2-40B4-BE49-F238E27FC236}">
              <a16:creationId xmlns:a16="http://schemas.microsoft.com/office/drawing/2014/main" id="{7D329D7B-BD8C-C91D-5CD2-7C5813AC86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603251</xdr:colOff>
      <xdr:row>28</xdr:row>
      <xdr:rowOff>55563</xdr:rowOff>
    </xdr:from>
    <xdr:to>
      <xdr:col>10</xdr:col>
      <xdr:colOff>11907</xdr:colOff>
      <xdr:row>39</xdr:row>
      <xdr:rowOff>397</xdr:rowOff>
    </xdr:to>
    <xdr:graphicFrame macro="">
      <xdr:nvGraphicFramePr>
        <xdr:cNvPr id="4" name="Chart 3">
          <a:extLst>
            <a:ext uri="{FF2B5EF4-FFF2-40B4-BE49-F238E27FC236}">
              <a16:creationId xmlns:a16="http://schemas.microsoft.com/office/drawing/2014/main" id="{9678FB19-DF14-3948-33C2-6C13FCE605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157224</xdr:colOff>
      <xdr:row>28</xdr:row>
      <xdr:rowOff>59835</xdr:rowOff>
    </xdr:from>
    <xdr:to>
      <xdr:col>18</xdr:col>
      <xdr:colOff>51288</xdr:colOff>
      <xdr:row>39</xdr:row>
      <xdr:rowOff>24117</xdr:rowOff>
    </xdr:to>
    <xdr:graphicFrame macro="">
      <xdr:nvGraphicFramePr>
        <xdr:cNvPr id="6" name="Chart 5">
          <a:extLst>
            <a:ext uri="{FF2B5EF4-FFF2-40B4-BE49-F238E27FC236}">
              <a16:creationId xmlns:a16="http://schemas.microsoft.com/office/drawing/2014/main" id="{3849A4A9-4FA1-420B-8748-644EA1059D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92657</xdr:colOff>
      <xdr:row>27</xdr:row>
      <xdr:rowOff>118452</xdr:rowOff>
    </xdr:from>
    <xdr:to>
      <xdr:col>23</xdr:col>
      <xdr:colOff>355967</xdr:colOff>
      <xdr:row>39</xdr:row>
      <xdr:rowOff>31139</xdr:rowOff>
    </xdr:to>
    <xdr:graphicFrame macro="">
      <xdr:nvGraphicFramePr>
        <xdr:cNvPr id="7" name="Chart 6">
          <a:extLst>
            <a:ext uri="{FF2B5EF4-FFF2-40B4-BE49-F238E27FC236}">
              <a16:creationId xmlns:a16="http://schemas.microsoft.com/office/drawing/2014/main" id="{55FF6DE7-E564-F68B-AD27-877D719A80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56173</xdr:colOff>
      <xdr:row>28</xdr:row>
      <xdr:rowOff>83039</xdr:rowOff>
    </xdr:from>
    <xdr:to>
      <xdr:col>14</xdr:col>
      <xdr:colOff>73269</xdr:colOff>
      <xdr:row>39</xdr:row>
      <xdr:rowOff>0</xdr:rowOff>
    </xdr:to>
    <xdr:graphicFrame macro="">
      <xdr:nvGraphicFramePr>
        <xdr:cNvPr id="8" name="Chart 7">
          <a:extLst>
            <a:ext uri="{FF2B5EF4-FFF2-40B4-BE49-F238E27FC236}">
              <a16:creationId xmlns:a16="http://schemas.microsoft.com/office/drawing/2014/main" id="{0878A875-E5F0-FAD1-2107-0F8ABF2D56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386292</xdr:colOff>
      <xdr:row>4</xdr:row>
      <xdr:rowOff>190501</xdr:rowOff>
    </xdr:from>
    <xdr:to>
      <xdr:col>25</xdr:col>
      <xdr:colOff>22225</xdr:colOff>
      <xdr:row>16</xdr:row>
      <xdr:rowOff>727076</xdr:rowOff>
    </xdr:to>
    <xdr:graphicFrame macro="">
      <xdr:nvGraphicFramePr>
        <xdr:cNvPr id="2" name="Chart 1">
          <a:extLst>
            <a:ext uri="{FF2B5EF4-FFF2-40B4-BE49-F238E27FC236}">
              <a16:creationId xmlns:a16="http://schemas.microsoft.com/office/drawing/2014/main" id="{1531C87F-BF58-882E-685C-8661866BD2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25</xdr:col>
      <xdr:colOff>60325</xdr:colOff>
      <xdr:row>8</xdr:row>
      <xdr:rowOff>85725</xdr:rowOff>
    </xdr:from>
    <xdr:to>
      <xdr:col>32</xdr:col>
      <xdr:colOff>365125</xdr:colOff>
      <xdr:row>16</xdr:row>
      <xdr:rowOff>720725</xdr:rowOff>
    </xdr:to>
    <xdr:graphicFrame macro="">
      <xdr:nvGraphicFramePr>
        <xdr:cNvPr id="3" name="Chart 2">
          <a:extLst>
            <a:ext uri="{FF2B5EF4-FFF2-40B4-BE49-F238E27FC236}">
              <a16:creationId xmlns:a16="http://schemas.microsoft.com/office/drawing/2014/main" id="{A055D9AF-F36B-1659-8308-CA8A12B630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44450</xdr:colOff>
      <xdr:row>18</xdr:row>
      <xdr:rowOff>19050</xdr:rowOff>
    </xdr:from>
    <xdr:to>
      <xdr:col>24</xdr:col>
      <xdr:colOff>336550</xdr:colOff>
      <xdr:row>29</xdr:row>
      <xdr:rowOff>19050</xdr:rowOff>
    </xdr:to>
    <xdr:graphicFrame macro="">
      <xdr:nvGraphicFramePr>
        <xdr:cNvPr id="4" name="Chart 3">
          <a:extLst>
            <a:ext uri="{FF2B5EF4-FFF2-40B4-BE49-F238E27FC236}">
              <a16:creationId xmlns:a16="http://schemas.microsoft.com/office/drawing/2014/main" id="{C12CEB3E-6C24-46C8-9550-64E118F370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25</xdr:col>
      <xdr:colOff>107950</xdr:colOff>
      <xdr:row>18</xdr:row>
      <xdr:rowOff>19050</xdr:rowOff>
    </xdr:from>
    <xdr:to>
      <xdr:col>31</xdr:col>
      <xdr:colOff>552450</xdr:colOff>
      <xdr:row>29</xdr:row>
      <xdr:rowOff>88900</xdr:rowOff>
    </xdr:to>
    <xdr:graphicFrame macro="">
      <xdr:nvGraphicFramePr>
        <xdr:cNvPr id="5" name="Chart 4">
          <a:extLst>
            <a:ext uri="{FF2B5EF4-FFF2-40B4-BE49-F238E27FC236}">
              <a16:creationId xmlns:a16="http://schemas.microsoft.com/office/drawing/2014/main" id="{321F5E97-8EC1-4344-9238-AAC44968BA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165100</xdr:colOff>
      <xdr:row>30</xdr:row>
      <xdr:rowOff>6350</xdr:rowOff>
    </xdr:from>
    <xdr:to>
      <xdr:col>24</xdr:col>
      <xdr:colOff>457200</xdr:colOff>
      <xdr:row>41</xdr:row>
      <xdr:rowOff>57150</xdr:rowOff>
    </xdr:to>
    <xdr:graphicFrame macro="">
      <xdr:nvGraphicFramePr>
        <xdr:cNvPr id="6" name="Chart 5">
          <a:extLst>
            <a:ext uri="{FF2B5EF4-FFF2-40B4-BE49-F238E27FC236}">
              <a16:creationId xmlns:a16="http://schemas.microsoft.com/office/drawing/2014/main" id="{3EF265B0-C6F6-49C3-94FD-19C511B33B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25</xdr:col>
      <xdr:colOff>330200</xdr:colOff>
      <xdr:row>30</xdr:row>
      <xdr:rowOff>82550</xdr:rowOff>
    </xdr:from>
    <xdr:to>
      <xdr:col>32</xdr:col>
      <xdr:colOff>165100</xdr:colOff>
      <xdr:row>41</xdr:row>
      <xdr:rowOff>69850</xdr:rowOff>
    </xdr:to>
    <xdr:graphicFrame macro="">
      <xdr:nvGraphicFramePr>
        <xdr:cNvPr id="7" name="Chart 6">
          <a:extLst>
            <a:ext uri="{FF2B5EF4-FFF2-40B4-BE49-F238E27FC236}">
              <a16:creationId xmlns:a16="http://schemas.microsoft.com/office/drawing/2014/main" id="{D9B51331-C870-49AC-8A24-F9E886F306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18</xdr:col>
      <xdr:colOff>127000</xdr:colOff>
      <xdr:row>42</xdr:row>
      <xdr:rowOff>44450</xdr:rowOff>
    </xdr:from>
    <xdr:to>
      <xdr:col>24</xdr:col>
      <xdr:colOff>419100</xdr:colOff>
      <xdr:row>53</xdr:row>
      <xdr:rowOff>146050</xdr:rowOff>
    </xdr:to>
    <xdr:graphicFrame macro="">
      <xdr:nvGraphicFramePr>
        <xdr:cNvPr id="8" name="Chart 7">
          <a:extLst>
            <a:ext uri="{FF2B5EF4-FFF2-40B4-BE49-F238E27FC236}">
              <a16:creationId xmlns:a16="http://schemas.microsoft.com/office/drawing/2014/main" id="{9053A120-08A6-4062-B5CD-CCF1405477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25</xdr:col>
      <xdr:colOff>266700</xdr:colOff>
      <xdr:row>42</xdr:row>
      <xdr:rowOff>38100</xdr:rowOff>
    </xdr:from>
    <xdr:to>
      <xdr:col>32</xdr:col>
      <xdr:colOff>101600</xdr:colOff>
      <xdr:row>53</xdr:row>
      <xdr:rowOff>76200</xdr:rowOff>
    </xdr:to>
    <xdr:graphicFrame macro="">
      <xdr:nvGraphicFramePr>
        <xdr:cNvPr id="9" name="Chart 8">
          <a:extLst>
            <a:ext uri="{FF2B5EF4-FFF2-40B4-BE49-F238E27FC236}">
              <a16:creationId xmlns:a16="http://schemas.microsoft.com/office/drawing/2014/main" id="{9A35B43D-2144-4CB4-8E4E-7C5944C768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18</xdr:col>
      <xdr:colOff>139700</xdr:colOff>
      <xdr:row>54</xdr:row>
      <xdr:rowOff>63500</xdr:rowOff>
    </xdr:from>
    <xdr:to>
      <xdr:col>24</xdr:col>
      <xdr:colOff>431800</xdr:colOff>
      <xdr:row>65</xdr:row>
      <xdr:rowOff>114300</xdr:rowOff>
    </xdr:to>
    <xdr:graphicFrame macro="">
      <xdr:nvGraphicFramePr>
        <xdr:cNvPr id="10" name="Chart 9">
          <a:extLst>
            <a:ext uri="{FF2B5EF4-FFF2-40B4-BE49-F238E27FC236}">
              <a16:creationId xmlns:a16="http://schemas.microsoft.com/office/drawing/2014/main" id="{A388A80C-24DF-4391-9F3E-FB210175DF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25</xdr:col>
      <xdr:colOff>273050</xdr:colOff>
      <xdr:row>54</xdr:row>
      <xdr:rowOff>88900</xdr:rowOff>
    </xdr:from>
    <xdr:to>
      <xdr:col>32</xdr:col>
      <xdr:colOff>107950</xdr:colOff>
      <xdr:row>65</xdr:row>
      <xdr:rowOff>76200</xdr:rowOff>
    </xdr:to>
    <xdr:graphicFrame macro="">
      <xdr:nvGraphicFramePr>
        <xdr:cNvPr id="11" name="Chart 10">
          <a:extLst>
            <a:ext uri="{FF2B5EF4-FFF2-40B4-BE49-F238E27FC236}">
              <a16:creationId xmlns:a16="http://schemas.microsoft.com/office/drawing/2014/main" id="{E23AA013-82E5-4C5B-8A86-F37A1B2961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18</xdr:col>
      <xdr:colOff>152400</xdr:colOff>
      <xdr:row>66</xdr:row>
      <xdr:rowOff>107950</xdr:rowOff>
    </xdr:from>
    <xdr:to>
      <xdr:col>24</xdr:col>
      <xdr:colOff>444500</xdr:colOff>
      <xdr:row>77</xdr:row>
      <xdr:rowOff>158750</xdr:rowOff>
    </xdr:to>
    <xdr:graphicFrame macro="">
      <xdr:nvGraphicFramePr>
        <xdr:cNvPr id="12" name="Chart 11">
          <a:extLst>
            <a:ext uri="{FF2B5EF4-FFF2-40B4-BE49-F238E27FC236}">
              <a16:creationId xmlns:a16="http://schemas.microsoft.com/office/drawing/2014/main" id="{BD016116-BEE3-4545-922C-F7929423AA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25</xdr:col>
      <xdr:colOff>304800</xdr:colOff>
      <xdr:row>66</xdr:row>
      <xdr:rowOff>50800</xdr:rowOff>
    </xdr:from>
    <xdr:to>
      <xdr:col>32</xdr:col>
      <xdr:colOff>139700</xdr:colOff>
      <xdr:row>77</xdr:row>
      <xdr:rowOff>38100</xdr:rowOff>
    </xdr:to>
    <xdr:graphicFrame macro="">
      <xdr:nvGraphicFramePr>
        <xdr:cNvPr id="13" name="Chart 12">
          <a:extLst>
            <a:ext uri="{FF2B5EF4-FFF2-40B4-BE49-F238E27FC236}">
              <a16:creationId xmlns:a16="http://schemas.microsoft.com/office/drawing/2014/main" id="{1701E136-FA5E-45DD-9665-269D4211C8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18</xdr:col>
      <xdr:colOff>127000</xdr:colOff>
      <xdr:row>78</xdr:row>
      <xdr:rowOff>177800</xdr:rowOff>
    </xdr:from>
    <xdr:to>
      <xdr:col>24</xdr:col>
      <xdr:colOff>419100</xdr:colOff>
      <xdr:row>90</xdr:row>
      <xdr:rowOff>146050</xdr:rowOff>
    </xdr:to>
    <xdr:graphicFrame macro="">
      <xdr:nvGraphicFramePr>
        <xdr:cNvPr id="14" name="Chart 13">
          <a:extLst>
            <a:ext uri="{FF2B5EF4-FFF2-40B4-BE49-F238E27FC236}">
              <a16:creationId xmlns:a16="http://schemas.microsoft.com/office/drawing/2014/main" id="{753A37BB-FCEE-47FB-A50C-0119B0E05A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127000</xdr:colOff>
      <xdr:row>91</xdr:row>
      <xdr:rowOff>107950</xdr:rowOff>
    </xdr:from>
    <xdr:to>
      <xdr:col>24</xdr:col>
      <xdr:colOff>419100</xdr:colOff>
      <xdr:row>103</xdr:row>
      <xdr:rowOff>76200</xdr:rowOff>
    </xdr:to>
    <xdr:graphicFrame macro="">
      <xdr:nvGraphicFramePr>
        <xdr:cNvPr id="16" name="Chart 15">
          <a:extLst>
            <a:ext uri="{FF2B5EF4-FFF2-40B4-BE49-F238E27FC236}">
              <a16:creationId xmlns:a16="http://schemas.microsoft.com/office/drawing/2014/main" id="{210C6056-0127-4931-91E1-95E6980D43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25</xdr:col>
      <xdr:colOff>349250</xdr:colOff>
      <xdr:row>78</xdr:row>
      <xdr:rowOff>44450</xdr:rowOff>
    </xdr:from>
    <xdr:to>
      <xdr:col>32</xdr:col>
      <xdr:colOff>184150</xdr:colOff>
      <xdr:row>89</xdr:row>
      <xdr:rowOff>133350</xdr:rowOff>
    </xdr:to>
    <xdr:graphicFrame macro="">
      <xdr:nvGraphicFramePr>
        <xdr:cNvPr id="18" name="Chart 17">
          <a:extLst>
            <a:ext uri="{FF2B5EF4-FFF2-40B4-BE49-F238E27FC236}">
              <a16:creationId xmlns:a16="http://schemas.microsoft.com/office/drawing/2014/main" id="{55B0C3DF-9632-45BC-B0E5-2D761EF447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25</xdr:col>
      <xdr:colOff>285750</xdr:colOff>
      <xdr:row>90</xdr:row>
      <xdr:rowOff>171450</xdr:rowOff>
    </xdr:from>
    <xdr:to>
      <xdr:col>32</xdr:col>
      <xdr:colOff>120650</xdr:colOff>
      <xdr:row>102</xdr:row>
      <xdr:rowOff>76200</xdr:rowOff>
    </xdr:to>
    <xdr:graphicFrame macro="">
      <xdr:nvGraphicFramePr>
        <xdr:cNvPr id="19" name="Chart 18">
          <a:extLst>
            <a:ext uri="{FF2B5EF4-FFF2-40B4-BE49-F238E27FC236}">
              <a16:creationId xmlns:a16="http://schemas.microsoft.com/office/drawing/2014/main" id="{EE79E45C-B6F6-446F-A2CE-63AF3C09B1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18</xdr:col>
      <xdr:colOff>107950</xdr:colOff>
      <xdr:row>104</xdr:row>
      <xdr:rowOff>152400</xdr:rowOff>
    </xdr:from>
    <xdr:to>
      <xdr:col>24</xdr:col>
      <xdr:colOff>400050</xdr:colOff>
      <xdr:row>116</xdr:row>
      <xdr:rowOff>120650</xdr:rowOff>
    </xdr:to>
    <xdr:graphicFrame macro="">
      <xdr:nvGraphicFramePr>
        <xdr:cNvPr id="20" name="Chart 19">
          <a:extLst>
            <a:ext uri="{FF2B5EF4-FFF2-40B4-BE49-F238E27FC236}">
              <a16:creationId xmlns:a16="http://schemas.microsoft.com/office/drawing/2014/main" id="{CEF9C8A2-1EC9-4B51-AA32-8E7D6FCD21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25</xdr:col>
      <xdr:colOff>304800</xdr:colOff>
      <xdr:row>103</xdr:row>
      <xdr:rowOff>120650</xdr:rowOff>
    </xdr:from>
    <xdr:to>
      <xdr:col>32</xdr:col>
      <xdr:colOff>139700</xdr:colOff>
      <xdr:row>115</xdr:row>
      <xdr:rowOff>25400</xdr:rowOff>
    </xdr:to>
    <xdr:graphicFrame macro="">
      <xdr:nvGraphicFramePr>
        <xdr:cNvPr id="21" name="Chart 20">
          <a:extLst>
            <a:ext uri="{FF2B5EF4-FFF2-40B4-BE49-F238E27FC236}">
              <a16:creationId xmlns:a16="http://schemas.microsoft.com/office/drawing/2014/main" id="{E93DFA95-E2D7-4D58-BD80-0C93122972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458107</xdr:colOff>
      <xdr:row>40</xdr:row>
      <xdr:rowOff>43543</xdr:rowOff>
    </xdr:from>
    <xdr:to>
      <xdr:col>7</xdr:col>
      <xdr:colOff>800553</xdr:colOff>
      <xdr:row>54</xdr:row>
      <xdr:rowOff>154214</xdr:rowOff>
    </xdr:to>
    <xdr:graphicFrame macro="">
      <xdr:nvGraphicFramePr>
        <xdr:cNvPr id="2" name="Chart 1">
          <a:extLst>
            <a:ext uri="{FF2B5EF4-FFF2-40B4-BE49-F238E27FC236}">
              <a16:creationId xmlns:a16="http://schemas.microsoft.com/office/drawing/2014/main" id="{E2C8DBEB-E89A-7555-1D0D-F8A9A04861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45358</xdr:colOff>
      <xdr:row>40</xdr:row>
      <xdr:rowOff>40822</xdr:rowOff>
    </xdr:from>
    <xdr:to>
      <xdr:col>16</xdr:col>
      <xdr:colOff>569232</xdr:colOff>
      <xdr:row>54</xdr:row>
      <xdr:rowOff>172358</xdr:rowOff>
    </xdr:to>
    <xdr:graphicFrame macro="">
      <xdr:nvGraphicFramePr>
        <xdr:cNvPr id="3" name="Chart 2">
          <a:extLst>
            <a:ext uri="{FF2B5EF4-FFF2-40B4-BE49-F238E27FC236}">
              <a16:creationId xmlns:a16="http://schemas.microsoft.com/office/drawing/2014/main" id="{914D0D0C-261D-4727-A5CB-A08A8187C1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0</xdr:colOff>
      <xdr:row>83</xdr:row>
      <xdr:rowOff>0</xdr:rowOff>
    </xdr:from>
    <xdr:to>
      <xdr:col>8</xdr:col>
      <xdr:colOff>587374</xdr:colOff>
      <xdr:row>98</xdr:row>
      <xdr:rowOff>38101</xdr:rowOff>
    </xdr:to>
    <xdr:graphicFrame macro="">
      <xdr:nvGraphicFramePr>
        <xdr:cNvPr id="4" name="Chart 3">
          <a:extLst>
            <a:ext uri="{FF2B5EF4-FFF2-40B4-BE49-F238E27FC236}">
              <a16:creationId xmlns:a16="http://schemas.microsoft.com/office/drawing/2014/main" id="{4D3B810D-6FE8-4A9E-AB98-68B065E9FC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83</xdr:row>
      <xdr:rowOff>0</xdr:rowOff>
    </xdr:from>
    <xdr:to>
      <xdr:col>16</xdr:col>
      <xdr:colOff>523874</xdr:colOff>
      <xdr:row>98</xdr:row>
      <xdr:rowOff>38101</xdr:rowOff>
    </xdr:to>
    <xdr:graphicFrame macro="">
      <xdr:nvGraphicFramePr>
        <xdr:cNvPr id="5" name="Chart 4">
          <a:extLst>
            <a:ext uri="{FF2B5EF4-FFF2-40B4-BE49-F238E27FC236}">
              <a16:creationId xmlns:a16="http://schemas.microsoft.com/office/drawing/2014/main" id="{5DCD6F48-6B69-43D7-870E-0DCD4CA64F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0</xdr:colOff>
      <xdr:row>125</xdr:row>
      <xdr:rowOff>0</xdr:rowOff>
    </xdr:from>
    <xdr:to>
      <xdr:col>8</xdr:col>
      <xdr:colOff>587374</xdr:colOff>
      <xdr:row>140</xdr:row>
      <xdr:rowOff>38100</xdr:rowOff>
    </xdr:to>
    <xdr:graphicFrame macro="">
      <xdr:nvGraphicFramePr>
        <xdr:cNvPr id="6" name="Chart 5">
          <a:extLst>
            <a:ext uri="{FF2B5EF4-FFF2-40B4-BE49-F238E27FC236}">
              <a16:creationId xmlns:a16="http://schemas.microsoft.com/office/drawing/2014/main" id="{32A476C1-F090-4468-9D8F-81160FCA45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0</xdr:colOff>
      <xdr:row>125</xdr:row>
      <xdr:rowOff>0</xdr:rowOff>
    </xdr:from>
    <xdr:to>
      <xdr:col>16</xdr:col>
      <xdr:colOff>523874</xdr:colOff>
      <xdr:row>140</xdr:row>
      <xdr:rowOff>38100</xdr:rowOff>
    </xdr:to>
    <xdr:graphicFrame macro="">
      <xdr:nvGraphicFramePr>
        <xdr:cNvPr id="7" name="Chart 6">
          <a:extLst>
            <a:ext uri="{FF2B5EF4-FFF2-40B4-BE49-F238E27FC236}">
              <a16:creationId xmlns:a16="http://schemas.microsoft.com/office/drawing/2014/main" id="{EFB60139-9400-4EE5-BE1C-CDFA14967F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0</xdr:colOff>
      <xdr:row>167</xdr:row>
      <xdr:rowOff>0</xdr:rowOff>
    </xdr:from>
    <xdr:to>
      <xdr:col>8</xdr:col>
      <xdr:colOff>587374</xdr:colOff>
      <xdr:row>182</xdr:row>
      <xdr:rowOff>38101</xdr:rowOff>
    </xdr:to>
    <xdr:graphicFrame macro="">
      <xdr:nvGraphicFramePr>
        <xdr:cNvPr id="8" name="Chart 7">
          <a:extLst>
            <a:ext uri="{FF2B5EF4-FFF2-40B4-BE49-F238E27FC236}">
              <a16:creationId xmlns:a16="http://schemas.microsoft.com/office/drawing/2014/main" id="{8C89E1CE-517D-4E8A-93FB-4C6B58C1FD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0</xdr:colOff>
      <xdr:row>167</xdr:row>
      <xdr:rowOff>0</xdr:rowOff>
    </xdr:from>
    <xdr:to>
      <xdr:col>16</xdr:col>
      <xdr:colOff>523874</xdr:colOff>
      <xdr:row>182</xdr:row>
      <xdr:rowOff>38101</xdr:rowOff>
    </xdr:to>
    <xdr:graphicFrame macro="">
      <xdr:nvGraphicFramePr>
        <xdr:cNvPr id="9" name="Chart 8">
          <a:extLst>
            <a:ext uri="{FF2B5EF4-FFF2-40B4-BE49-F238E27FC236}">
              <a16:creationId xmlns:a16="http://schemas.microsoft.com/office/drawing/2014/main" id="{2E722F5D-81B1-41BF-9309-4176E5C319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0</xdr:colOff>
      <xdr:row>209</xdr:row>
      <xdr:rowOff>0</xdr:rowOff>
    </xdr:from>
    <xdr:to>
      <xdr:col>8</xdr:col>
      <xdr:colOff>587374</xdr:colOff>
      <xdr:row>224</xdr:row>
      <xdr:rowOff>38101</xdr:rowOff>
    </xdr:to>
    <xdr:graphicFrame macro="">
      <xdr:nvGraphicFramePr>
        <xdr:cNvPr id="10" name="Chart 9">
          <a:extLst>
            <a:ext uri="{FF2B5EF4-FFF2-40B4-BE49-F238E27FC236}">
              <a16:creationId xmlns:a16="http://schemas.microsoft.com/office/drawing/2014/main" id="{5183CAE3-888F-4C11-93ED-4AE30FF1FD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10</xdr:col>
      <xdr:colOff>0</xdr:colOff>
      <xdr:row>209</xdr:row>
      <xdr:rowOff>0</xdr:rowOff>
    </xdr:from>
    <xdr:to>
      <xdr:col>16</xdr:col>
      <xdr:colOff>523874</xdr:colOff>
      <xdr:row>224</xdr:row>
      <xdr:rowOff>38101</xdr:rowOff>
    </xdr:to>
    <xdr:graphicFrame macro="">
      <xdr:nvGraphicFramePr>
        <xdr:cNvPr id="11" name="Chart 10">
          <a:extLst>
            <a:ext uri="{FF2B5EF4-FFF2-40B4-BE49-F238E27FC236}">
              <a16:creationId xmlns:a16="http://schemas.microsoft.com/office/drawing/2014/main" id="{E2161BF5-692D-48BA-8694-C97846669A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xdr:col>
      <xdr:colOff>0</xdr:colOff>
      <xdr:row>251</xdr:row>
      <xdr:rowOff>0</xdr:rowOff>
    </xdr:from>
    <xdr:to>
      <xdr:col>8</xdr:col>
      <xdr:colOff>587374</xdr:colOff>
      <xdr:row>266</xdr:row>
      <xdr:rowOff>38101</xdr:rowOff>
    </xdr:to>
    <xdr:graphicFrame macro="">
      <xdr:nvGraphicFramePr>
        <xdr:cNvPr id="12" name="Chart 11">
          <a:extLst>
            <a:ext uri="{FF2B5EF4-FFF2-40B4-BE49-F238E27FC236}">
              <a16:creationId xmlns:a16="http://schemas.microsoft.com/office/drawing/2014/main" id="{7F278B35-7115-4584-BC4A-77A0599045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10</xdr:col>
      <xdr:colOff>0</xdr:colOff>
      <xdr:row>251</xdr:row>
      <xdr:rowOff>0</xdr:rowOff>
    </xdr:from>
    <xdr:to>
      <xdr:col>16</xdr:col>
      <xdr:colOff>523874</xdr:colOff>
      <xdr:row>266</xdr:row>
      <xdr:rowOff>38101</xdr:rowOff>
    </xdr:to>
    <xdr:graphicFrame macro="">
      <xdr:nvGraphicFramePr>
        <xdr:cNvPr id="13" name="Chart 12">
          <a:extLst>
            <a:ext uri="{FF2B5EF4-FFF2-40B4-BE49-F238E27FC236}">
              <a16:creationId xmlns:a16="http://schemas.microsoft.com/office/drawing/2014/main" id="{9A50AA71-EC0D-4A96-940C-67E976648C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0</xdr:colOff>
      <xdr:row>293</xdr:row>
      <xdr:rowOff>0</xdr:rowOff>
    </xdr:from>
    <xdr:to>
      <xdr:col>8</xdr:col>
      <xdr:colOff>587374</xdr:colOff>
      <xdr:row>308</xdr:row>
      <xdr:rowOff>38101</xdr:rowOff>
    </xdr:to>
    <xdr:graphicFrame macro="">
      <xdr:nvGraphicFramePr>
        <xdr:cNvPr id="14" name="Chart 13">
          <a:extLst>
            <a:ext uri="{FF2B5EF4-FFF2-40B4-BE49-F238E27FC236}">
              <a16:creationId xmlns:a16="http://schemas.microsoft.com/office/drawing/2014/main" id="{2C9D9085-EDAE-4E14-B208-7CE48DBEC6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10</xdr:col>
      <xdr:colOff>0</xdr:colOff>
      <xdr:row>293</xdr:row>
      <xdr:rowOff>0</xdr:rowOff>
    </xdr:from>
    <xdr:to>
      <xdr:col>16</xdr:col>
      <xdr:colOff>523874</xdr:colOff>
      <xdr:row>308</xdr:row>
      <xdr:rowOff>38101</xdr:rowOff>
    </xdr:to>
    <xdr:graphicFrame macro="">
      <xdr:nvGraphicFramePr>
        <xdr:cNvPr id="15" name="Chart 14">
          <a:extLst>
            <a:ext uri="{FF2B5EF4-FFF2-40B4-BE49-F238E27FC236}">
              <a16:creationId xmlns:a16="http://schemas.microsoft.com/office/drawing/2014/main" id="{55113C66-54A1-4A18-8484-356F6A49A8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xdr:col>
      <xdr:colOff>0</xdr:colOff>
      <xdr:row>335</xdr:row>
      <xdr:rowOff>0</xdr:rowOff>
    </xdr:from>
    <xdr:to>
      <xdr:col>8</xdr:col>
      <xdr:colOff>587374</xdr:colOff>
      <xdr:row>350</xdr:row>
      <xdr:rowOff>38100</xdr:rowOff>
    </xdr:to>
    <xdr:graphicFrame macro="">
      <xdr:nvGraphicFramePr>
        <xdr:cNvPr id="16" name="Chart 15">
          <a:extLst>
            <a:ext uri="{FF2B5EF4-FFF2-40B4-BE49-F238E27FC236}">
              <a16:creationId xmlns:a16="http://schemas.microsoft.com/office/drawing/2014/main" id="{738D7C78-D197-4D7E-8DAD-ECB7126C24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10</xdr:col>
      <xdr:colOff>0</xdr:colOff>
      <xdr:row>335</xdr:row>
      <xdr:rowOff>0</xdr:rowOff>
    </xdr:from>
    <xdr:to>
      <xdr:col>16</xdr:col>
      <xdr:colOff>523874</xdr:colOff>
      <xdr:row>350</xdr:row>
      <xdr:rowOff>38100</xdr:rowOff>
    </xdr:to>
    <xdr:graphicFrame macro="">
      <xdr:nvGraphicFramePr>
        <xdr:cNvPr id="17" name="Chart 16">
          <a:extLst>
            <a:ext uri="{FF2B5EF4-FFF2-40B4-BE49-F238E27FC236}">
              <a16:creationId xmlns:a16="http://schemas.microsoft.com/office/drawing/2014/main" id="{7253751E-B011-42BE-9F84-358BDCA8CC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xdr:col>
      <xdr:colOff>0</xdr:colOff>
      <xdr:row>377</xdr:row>
      <xdr:rowOff>0</xdr:rowOff>
    </xdr:from>
    <xdr:to>
      <xdr:col>8</xdr:col>
      <xdr:colOff>587374</xdr:colOff>
      <xdr:row>392</xdr:row>
      <xdr:rowOff>38101</xdr:rowOff>
    </xdr:to>
    <xdr:graphicFrame macro="">
      <xdr:nvGraphicFramePr>
        <xdr:cNvPr id="18" name="Chart 17">
          <a:extLst>
            <a:ext uri="{FF2B5EF4-FFF2-40B4-BE49-F238E27FC236}">
              <a16:creationId xmlns:a16="http://schemas.microsoft.com/office/drawing/2014/main" id="{980A2883-E3C8-4C55-8075-5E95F45E73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10</xdr:col>
      <xdr:colOff>0</xdr:colOff>
      <xdr:row>377</xdr:row>
      <xdr:rowOff>0</xdr:rowOff>
    </xdr:from>
    <xdr:to>
      <xdr:col>16</xdr:col>
      <xdr:colOff>523874</xdr:colOff>
      <xdr:row>392</xdr:row>
      <xdr:rowOff>38101</xdr:rowOff>
    </xdr:to>
    <xdr:graphicFrame macro="">
      <xdr:nvGraphicFramePr>
        <xdr:cNvPr id="19" name="Chart 18">
          <a:extLst>
            <a:ext uri="{FF2B5EF4-FFF2-40B4-BE49-F238E27FC236}">
              <a16:creationId xmlns:a16="http://schemas.microsoft.com/office/drawing/2014/main" id="{A385427E-F2C8-4DF5-B701-F19EA8890D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Agbessi Amouzou" id="{40B60DE8-2788-4E3F-A8B6-E1973A6DE93B}" userId="S::aamouzo1@jh.edu::7e908249-482f-491e-8da0-05bbe804e92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3" dT="2022-06-08T23:07:14.57" personId="{40B60DE8-2788-4E3F-A8B6-E1973A6DE93B}" id="{048F035C-750E-4D1A-8865-92DF5843A2D2}">
    <text>Copy this column from the Admin sheet. Make sure the regions are correctly aligned with the districts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4E9BA-AF73-4B7F-8EF7-75DC86B859D5}">
  <dimension ref="A1:BZ25"/>
  <sheetViews>
    <sheetView workbookViewId="0">
      <selection activeCell="E14" sqref="E14"/>
    </sheetView>
  </sheetViews>
  <sheetFormatPr defaultRowHeight="14.5" x14ac:dyDescent="0.35"/>
  <cols>
    <col min="1" max="1" width="20" customWidth="1"/>
    <col min="6" max="72" width="0" hidden="1" customWidth="1"/>
    <col min="78" max="78" width="0" hidden="1" customWidth="1"/>
  </cols>
  <sheetData>
    <row r="1" spans="1:78" x14ac:dyDescent="0.35">
      <c r="A1" s="5" t="s">
        <v>16</v>
      </c>
    </row>
    <row r="3" spans="1:78" ht="23" x14ac:dyDescent="0.35">
      <c r="A3" s="6" t="s">
        <v>17</v>
      </c>
      <c r="B3" s="6" t="s">
        <v>18</v>
      </c>
      <c r="C3" s="7" t="s">
        <v>19</v>
      </c>
      <c r="D3" s="6" t="s">
        <v>20</v>
      </c>
      <c r="E3" s="7" t="s">
        <v>21</v>
      </c>
      <c r="F3" s="8" t="s">
        <v>22</v>
      </c>
      <c r="G3" s="8" t="s">
        <v>23</v>
      </c>
      <c r="H3" s="8" t="s">
        <v>24</v>
      </c>
      <c r="I3" s="8" t="s">
        <v>25</v>
      </c>
      <c r="J3" s="8" t="s">
        <v>26</v>
      </c>
      <c r="K3" s="8" t="s">
        <v>27</v>
      </c>
      <c r="L3" s="8" t="s">
        <v>28</v>
      </c>
      <c r="M3" s="8" t="s">
        <v>29</v>
      </c>
      <c r="N3" s="8" t="s">
        <v>30</v>
      </c>
      <c r="O3" s="8" t="s">
        <v>31</v>
      </c>
      <c r="P3" s="8" t="s">
        <v>32</v>
      </c>
      <c r="Q3" s="8" t="s">
        <v>33</v>
      </c>
      <c r="R3" s="8" t="s">
        <v>34</v>
      </c>
      <c r="S3" s="8" t="s">
        <v>35</v>
      </c>
      <c r="T3" s="8" t="s">
        <v>36</v>
      </c>
      <c r="U3" s="8" t="s">
        <v>37</v>
      </c>
      <c r="V3" s="8" t="s">
        <v>38</v>
      </c>
      <c r="W3" s="8" t="s">
        <v>39</v>
      </c>
      <c r="X3" s="8" t="s">
        <v>40</v>
      </c>
      <c r="Y3" s="8" t="s">
        <v>41</v>
      </c>
      <c r="Z3" s="8" t="s">
        <v>42</v>
      </c>
      <c r="AA3" s="8" t="s">
        <v>43</v>
      </c>
      <c r="AB3" s="8" t="s">
        <v>44</v>
      </c>
      <c r="AC3" s="8" t="s">
        <v>45</v>
      </c>
      <c r="AD3" s="8" t="s">
        <v>46</v>
      </c>
      <c r="AE3" s="8" t="s">
        <v>47</v>
      </c>
      <c r="AF3" s="8" t="s">
        <v>48</v>
      </c>
      <c r="AG3" s="8" t="s">
        <v>49</v>
      </c>
      <c r="AH3" s="8" t="s">
        <v>50</v>
      </c>
      <c r="AI3" s="8" t="s">
        <v>51</v>
      </c>
      <c r="AJ3" s="8" t="s">
        <v>52</v>
      </c>
      <c r="AK3" s="8" t="s">
        <v>53</v>
      </c>
      <c r="AL3" s="8" t="s">
        <v>54</v>
      </c>
      <c r="AM3" s="8" t="s">
        <v>55</v>
      </c>
      <c r="AN3" s="8" t="s">
        <v>56</v>
      </c>
      <c r="AO3" s="8" t="s">
        <v>57</v>
      </c>
      <c r="AP3" s="8" t="s">
        <v>58</v>
      </c>
      <c r="AQ3" s="8" t="s">
        <v>59</v>
      </c>
      <c r="AR3" s="8" t="s">
        <v>60</v>
      </c>
      <c r="AS3" s="8" t="s">
        <v>61</v>
      </c>
      <c r="AT3" s="8" t="s">
        <v>62</v>
      </c>
      <c r="AU3" s="8" t="s">
        <v>63</v>
      </c>
      <c r="AV3" s="8" t="s">
        <v>64</v>
      </c>
      <c r="AW3" s="8" t="s">
        <v>65</v>
      </c>
      <c r="AX3" s="8" t="s">
        <v>66</v>
      </c>
      <c r="AY3" s="8" t="s">
        <v>67</v>
      </c>
      <c r="AZ3" s="8" t="s">
        <v>68</v>
      </c>
      <c r="BA3" s="8" t="s">
        <v>69</v>
      </c>
      <c r="BB3" s="8" t="s">
        <v>70</v>
      </c>
      <c r="BC3" s="8" t="s">
        <v>71</v>
      </c>
      <c r="BD3" s="8" t="s">
        <v>72</v>
      </c>
      <c r="BE3" s="8" t="s">
        <v>73</v>
      </c>
      <c r="BF3" s="8" t="s">
        <v>74</v>
      </c>
      <c r="BG3" s="8" t="s">
        <v>75</v>
      </c>
      <c r="BH3" s="8" t="s">
        <v>76</v>
      </c>
      <c r="BI3" s="8" t="s">
        <v>77</v>
      </c>
      <c r="BJ3" s="8" t="s">
        <v>78</v>
      </c>
      <c r="BK3" s="8" t="s">
        <v>79</v>
      </c>
      <c r="BL3" s="8" t="s">
        <v>80</v>
      </c>
      <c r="BM3" s="8" t="s">
        <v>81</v>
      </c>
      <c r="BN3" s="8" t="s">
        <v>82</v>
      </c>
      <c r="BO3" s="8" t="s">
        <v>83</v>
      </c>
      <c r="BP3" s="8" t="s">
        <v>84</v>
      </c>
      <c r="BQ3" s="8" t="s">
        <v>85</v>
      </c>
      <c r="BR3" s="8" t="s">
        <v>86</v>
      </c>
      <c r="BS3" s="8" t="s">
        <v>87</v>
      </c>
      <c r="BT3" s="8" t="s">
        <v>88</v>
      </c>
      <c r="BU3" s="8" t="s">
        <v>247</v>
      </c>
      <c r="BV3" s="8" t="s">
        <v>248</v>
      </c>
      <c r="BW3" s="8" t="s">
        <v>249</v>
      </c>
      <c r="BX3" s="8" t="s">
        <v>250</v>
      </c>
      <c r="BY3" s="8" t="s">
        <v>251</v>
      </c>
      <c r="BZ3" s="8" t="s">
        <v>89</v>
      </c>
    </row>
    <row r="4" spans="1:78" x14ac:dyDescent="0.35">
      <c r="A4" s="9" t="s">
        <v>103</v>
      </c>
      <c r="B4" s="10"/>
      <c r="C4" s="10">
        <v>854</v>
      </c>
      <c r="D4" s="9" t="s">
        <v>91</v>
      </c>
      <c r="E4" s="10">
        <v>914</v>
      </c>
      <c r="F4" s="11">
        <v>4284.4549999999999</v>
      </c>
      <c r="G4" s="11">
        <v>4324.4930000000004</v>
      </c>
      <c r="H4" s="11">
        <v>4367.1369999999997</v>
      </c>
      <c r="I4" s="11">
        <v>4413.2020000000002</v>
      </c>
      <c r="J4" s="11">
        <v>4463.165</v>
      </c>
      <c r="K4" s="11">
        <v>4517.1549999999997</v>
      </c>
      <c r="L4" s="11">
        <v>4574.9449999999997</v>
      </c>
      <c r="M4" s="11">
        <v>4635.951</v>
      </c>
      <c r="N4" s="11">
        <v>4699.3450000000003</v>
      </c>
      <c r="O4" s="11">
        <v>4764.085</v>
      </c>
      <c r="P4" s="11">
        <v>4829.2889999999998</v>
      </c>
      <c r="Q4" s="11">
        <v>4894.58</v>
      </c>
      <c r="R4" s="11">
        <v>4960.3280000000004</v>
      </c>
      <c r="S4" s="11">
        <v>5027.8109999999997</v>
      </c>
      <c r="T4" s="11">
        <v>5098.8909999999996</v>
      </c>
      <c r="U4" s="11">
        <v>5174.8739999999998</v>
      </c>
      <c r="V4" s="11">
        <v>5256.36</v>
      </c>
      <c r="W4" s="11">
        <v>5343.0249999999996</v>
      </c>
      <c r="X4" s="11">
        <v>5434.0460000000003</v>
      </c>
      <c r="Y4" s="11">
        <v>5528.1719999999996</v>
      </c>
      <c r="Z4" s="11">
        <v>5624.5919999999996</v>
      </c>
      <c r="AA4" s="11">
        <v>5723.3779999999997</v>
      </c>
      <c r="AB4" s="11">
        <v>5825.174</v>
      </c>
      <c r="AC4" s="11">
        <v>5930.4930000000004</v>
      </c>
      <c r="AD4" s="11">
        <v>6040.0450000000001</v>
      </c>
      <c r="AE4" s="11">
        <v>6154.5540000000001</v>
      </c>
      <c r="AF4" s="11">
        <v>6274.0320000000002</v>
      </c>
      <c r="AG4" s="11">
        <v>6398.933</v>
      </c>
      <c r="AH4" s="11">
        <v>6530.82</v>
      </c>
      <c r="AI4" s="11">
        <v>6671.6559999999999</v>
      </c>
      <c r="AJ4" s="11">
        <v>6822.8370000000004</v>
      </c>
      <c r="AK4" s="11">
        <v>6985.1660000000002</v>
      </c>
      <c r="AL4" s="11">
        <v>7158.259</v>
      </c>
      <c r="AM4" s="11">
        <v>7340.91</v>
      </c>
      <c r="AN4" s="11">
        <v>7531.2389999999996</v>
      </c>
      <c r="AO4" s="11">
        <v>7727.9080000000004</v>
      </c>
      <c r="AP4" s="11">
        <v>7930.6890000000003</v>
      </c>
      <c r="AQ4" s="11">
        <v>8140.08</v>
      </c>
      <c r="AR4" s="11">
        <v>8356.3130000000001</v>
      </c>
      <c r="AS4" s="11">
        <v>8579.8179999999993</v>
      </c>
      <c r="AT4" s="11">
        <v>8811.0329999999994</v>
      </c>
      <c r="AU4" s="11">
        <v>9050.0859999999993</v>
      </c>
      <c r="AV4" s="11">
        <v>9297.11</v>
      </c>
      <c r="AW4" s="11">
        <v>9552.473</v>
      </c>
      <c r="AX4" s="11">
        <v>9816.5840000000007</v>
      </c>
      <c r="AY4" s="11">
        <v>10089.879999999999</v>
      </c>
      <c r="AZ4" s="11">
        <v>10372.734</v>
      </c>
      <c r="BA4" s="11">
        <v>10665.552</v>
      </c>
      <c r="BB4" s="11">
        <v>10968.722</v>
      </c>
      <c r="BC4" s="11">
        <v>11282.696</v>
      </c>
      <c r="BD4" s="11">
        <v>11607.950999999999</v>
      </c>
      <c r="BE4" s="11">
        <v>11944.589</v>
      </c>
      <c r="BF4" s="11">
        <v>12293.097</v>
      </c>
      <c r="BG4" s="11">
        <v>12654.624</v>
      </c>
      <c r="BH4" s="11">
        <v>13030.575999999999</v>
      </c>
      <c r="BI4" s="11">
        <v>13421.934999999999</v>
      </c>
      <c r="BJ4" s="11">
        <v>13829.173000000001</v>
      </c>
      <c r="BK4" s="11">
        <v>14252.029</v>
      </c>
      <c r="BL4" s="11">
        <v>14689.725</v>
      </c>
      <c r="BM4" s="11">
        <v>15141.098</v>
      </c>
      <c r="BN4" s="11">
        <v>15605.210999999999</v>
      </c>
      <c r="BO4" s="11">
        <v>16081.915000000001</v>
      </c>
      <c r="BP4" s="11">
        <v>16571.252</v>
      </c>
      <c r="BQ4" s="11">
        <v>17072.791000000001</v>
      </c>
      <c r="BR4" s="11">
        <v>17586.028999999999</v>
      </c>
      <c r="BS4" s="11">
        <v>18110.616000000002</v>
      </c>
      <c r="BT4" s="11">
        <v>18646.349999999999</v>
      </c>
      <c r="BU4" s="11">
        <v>19193.236000000001</v>
      </c>
      <c r="BV4" s="11">
        <v>19751.466</v>
      </c>
      <c r="BW4" s="11">
        <v>20321.383000000002</v>
      </c>
      <c r="BX4" s="11">
        <v>20903.277999999998</v>
      </c>
      <c r="BY4" s="11">
        <v>21497.097000000002</v>
      </c>
      <c r="BZ4" s="11">
        <v>22102.838</v>
      </c>
    </row>
    <row r="5" spans="1:78" x14ac:dyDescent="0.35">
      <c r="A5" s="9" t="s">
        <v>100</v>
      </c>
      <c r="B5" s="10"/>
      <c r="C5" s="10">
        <v>120</v>
      </c>
      <c r="D5" s="9" t="s">
        <v>91</v>
      </c>
      <c r="E5" s="10">
        <v>911</v>
      </c>
      <c r="F5" s="11">
        <v>4307.0209999999997</v>
      </c>
      <c r="G5" s="11">
        <v>4383.9639999999999</v>
      </c>
      <c r="H5" s="11">
        <v>4462.1329999999998</v>
      </c>
      <c r="I5" s="11">
        <v>4541.7879999999996</v>
      </c>
      <c r="J5" s="11">
        <v>4623.28</v>
      </c>
      <c r="K5" s="11">
        <v>4707</v>
      </c>
      <c r="L5" s="11">
        <v>4793.3940000000002</v>
      </c>
      <c r="M5" s="11">
        <v>4883.0119999999997</v>
      </c>
      <c r="N5" s="11">
        <v>4976.4129999999996</v>
      </c>
      <c r="O5" s="11">
        <v>5074.1959999999999</v>
      </c>
      <c r="P5" s="11">
        <v>5176.92</v>
      </c>
      <c r="Q5" s="11">
        <v>5285.0150000000003</v>
      </c>
      <c r="R5" s="11">
        <v>5398.73</v>
      </c>
      <c r="S5" s="11">
        <v>5518.1040000000003</v>
      </c>
      <c r="T5" s="11">
        <v>5643.0389999999998</v>
      </c>
      <c r="U5" s="11">
        <v>5773.5379999999996</v>
      </c>
      <c r="V5" s="11">
        <v>5909.8739999999998</v>
      </c>
      <c r="W5" s="11">
        <v>6052.4189999999999</v>
      </c>
      <c r="X5" s="11">
        <v>6201.41</v>
      </c>
      <c r="Y5" s="11">
        <v>6357.0959999999995</v>
      </c>
      <c r="Z5" s="11">
        <v>6519.7539999999999</v>
      </c>
      <c r="AA5" s="11">
        <v>6689.6589999999997</v>
      </c>
      <c r="AB5" s="11">
        <v>6867.17</v>
      </c>
      <c r="AC5" s="11">
        <v>7052.8469999999998</v>
      </c>
      <c r="AD5" s="11">
        <v>7247.2839999999997</v>
      </c>
      <c r="AE5" s="11">
        <v>7451.0569999999998</v>
      </c>
      <c r="AF5" s="11">
        <v>7664.3980000000001</v>
      </c>
      <c r="AG5" s="11">
        <v>7887.5709999999999</v>
      </c>
      <c r="AH5" s="11">
        <v>8121.0810000000001</v>
      </c>
      <c r="AI5" s="11">
        <v>8365.56</v>
      </c>
      <c r="AJ5" s="11">
        <v>8621.4089999999997</v>
      </c>
      <c r="AK5" s="11">
        <v>8888.5339999999997</v>
      </c>
      <c r="AL5" s="11">
        <v>9166.8130000000001</v>
      </c>
      <c r="AM5" s="11">
        <v>9456.4959999999992</v>
      </c>
      <c r="AN5" s="11">
        <v>9757.8490000000002</v>
      </c>
      <c r="AO5" s="11">
        <v>10070.806</v>
      </c>
      <c r="AP5" s="11">
        <v>10395.481</v>
      </c>
      <c r="AQ5" s="11">
        <v>10731.058000000001</v>
      </c>
      <c r="AR5" s="11">
        <v>11075.423000000001</v>
      </c>
      <c r="AS5" s="11">
        <v>11425.807000000001</v>
      </c>
      <c r="AT5" s="11">
        <v>11780.085999999999</v>
      </c>
      <c r="AU5" s="11">
        <v>12137.912</v>
      </c>
      <c r="AV5" s="11">
        <v>12499.499</v>
      </c>
      <c r="AW5" s="11">
        <v>12864.091</v>
      </c>
      <c r="AX5" s="11">
        <v>13230.977999999999</v>
      </c>
      <c r="AY5" s="11">
        <v>13599.984</v>
      </c>
      <c r="AZ5" s="11">
        <v>13970.812</v>
      </c>
      <c r="BA5" s="11">
        <v>14344.444</v>
      </c>
      <c r="BB5" s="11">
        <v>14723.772000000001</v>
      </c>
      <c r="BC5" s="11">
        <v>15112.598</v>
      </c>
      <c r="BD5" s="11">
        <v>15513.944</v>
      </c>
      <c r="BE5" s="11">
        <v>15928.91</v>
      </c>
      <c r="BF5" s="11">
        <v>16357.605</v>
      </c>
      <c r="BG5" s="11">
        <v>16800.868999999999</v>
      </c>
      <c r="BH5" s="11">
        <v>17259.322</v>
      </c>
      <c r="BI5" s="11">
        <v>17733.407999999999</v>
      </c>
      <c r="BJ5" s="11">
        <v>18223.677</v>
      </c>
      <c r="BK5" s="11">
        <v>18730.282999999999</v>
      </c>
      <c r="BL5" s="11">
        <v>19252.673999999999</v>
      </c>
      <c r="BM5" s="11">
        <v>19789.921999999999</v>
      </c>
      <c r="BN5" s="11">
        <v>20341.236000000001</v>
      </c>
      <c r="BO5" s="11">
        <v>20906.392</v>
      </c>
      <c r="BP5" s="11">
        <v>21485.267</v>
      </c>
      <c r="BQ5" s="11">
        <v>22077.3</v>
      </c>
      <c r="BR5" s="11">
        <v>22681.852999999999</v>
      </c>
      <c r="BS5" s="11">
        <v>23298.376</v>
      </c>
      <c r="BT5" s="11">
        <v>23926.548999999999</v>
      </c>
      <c r="BU5" s="11">
        <v>24566.07</v>
      </c>
      <c r="BV5" s="11">
        <v>25216.260999999999</v>
      </c>
      <c r="BW5" s="11">
        <v>25876.386999999999</v>
      </c>
      <c r="BX5" s="11">
        <v>26545.864000000001</v>
      </c>
      <c r="BY5" s="11">
        <v>27224.261999999999</v>
      </c>
      <c r="BZ5" s="11">
        <v>27911.544000000002</v>
      </c>
    </row>
    <row r="6" spans="1:78" x14ac:dyDescent="0.35">
      <c r="A6" s="9" t="s">
        <v>101</v>
      </c>
      <c r="B6" s="10"/>
      <c r="C6" s="10">
        <v>148</v>
      </c>
      <c r="D6" s="9" t="s">
        <v>91</v>
      </c>
      <c r="E6" s="10">
        <v>911</v>
      </c>
      <c r="F6" s="11">
        <v>2502.3209999999999</v>
      </c>
      <c r="G6" s="11">
        <v>2543.8789999999999</v>
      </c>
      <c r="H6" s="11">
        <v>2588.8739999999998</v>
      </c>
      <c r="I6" s="11">
        <v>2636.2469999999998</v>
      </c>
      <c r="J6" s="11">
        <v>2685.1880000000001</v>
      </c>
      <c r="K6" s="11">
        <v>2735.2049999999999</v>
      </c>
      <c r="L6" s="11">
        <v>2786.0479999999998</v>
      </c>
      <c r="M6" s="11">
        <v>2837.77</v>
      </c>
      <c r="N6" s="11">
        <v>2890.636</v>
      </c>
      <c r="O6" s="11">
        <v>2945.1</v>
      </c>
      <c r="P6" s="11">
        <v>3001.6039999999998</v>
      </c>
      <c r="Q6" s="11">
        <v>3060.3649999999998</v>
      </c>
      <c r="R6" s="11">
        <v>3121.2260000000001</v>
      </c>
      <c r="S6" s="11">
        <v>3183.576</v>
      </c>
      <c r="T6" s="11">
        <v>3246.527</v>
      </c>
      <c r="U6" s="11">
        <v>3309.5830000000001</v>
      </c>
      <c r="V6" s="11">
        <v>3372.1819999999998</v>
      </c>
      <c r="W6" s="11">
        <v>3434.817</v>
      </c>
      <c r="X6" s="11">
        <v>3499.37</v>
      </c>
      <c r="Y6" s="11">
        <v>3568.402</v>
      </c>
      <c r="Z6" s="11">
        <v>3643.6080000000002</v>
      </c>
      <c r="AA6" s="11">
        <v>3726.1889999999999</v>
      </c>
      <c r="AB6" s="11">
        <v>3815.2530000000002</v>
      </c>
      <c r="AC6" s="11">
        <v>3907.8910000000001</v>
      </c>
      <c r="AD6" s="11">
        <v>3999.9180000000001</v>
      </c>
      <c r="AE6" s="11">
        <v>4088.5680000000002</v>
      </c>
      <c r="AF6" s="11">
        <v>4173.1310000000003</v>
      </c>
      <c r="AG6" s="11">
        <v>4255.2420000000002</v>
      </c>
      <c r="AH6" s="11">
        <v>4337.2920000000004</v>
      </c>
      <c r="AI6" s="11">
        <v>4422.7430000000004</v>
      </c>
      <c r="AJ6" s="11">
        <v>4514.4269999999997</v>
      </c>
      <c r="AK6" s="11">
        <v>4612.8580000000002</v>
      </c>
      <c r="AL6" s="11">
        <v>4718.1570000000002</v>
      </c>
      <c r="AM6" s="11">
        <v>4832.3159999999998</v>
      </c>
      <c r="AN6" s="11">
        <v>4957.5609999999997</v>
      </c>
      <c r="AO6" s="11">
        <v>5095.3999999999996</v>
      </c>
      <c r="AP6" s="11">
        <v>5247.2809999999999</v>
      </c>
      <c r="AQ6" s="11">
        <v>5412.8440000000001</v>
      </c>
      <c r="AR6" s="11">
        <v>5589.6239999999998</v>
      </c>
      <c r="AS6" s="11">
        <v>5773.93</v>
      </c>
      <c r="AT6" s="11">
        <v>5963.25</v>
      </c>
      <c r="AU6" s="11">
        <v>6157.085</v>
      </c>
      <c r="AV6" s="11">
        <v>6356.741</v>
      </c>
      <c r="AW6" s="11">
        <v>6563.9250000000002</v>
      </c>
      <c r="AX6" s="11">
        <v>6781.0569999999998</v>
      </c>
      <c r="AY6" s="11">
        <v>7010.1589999999997</v>
      </c>
      <c r="AZ6" s="11">
        <v>7250.9740000000002</v>
      </c>
      <c r="BA6" s="11">
        <v>7503.4939999999997</v>
      </c>
      <c r="BB6" s="11">
        <v>7770.0529999999999</v>
      </c>
      <c r="BC6" s="11">
        <v>8053.5320000000002</v>
      </c>
      <c r="BD6" s="11">
        <v>8355.6540000000005</v>
      </c>
      <c r="BE6" s="11">
        <v>8678.0490000000009</v>
      </c>
      <c r="BF6" s="11">
        <v>9019.2260000000006</v>
      </c>
      <c r="BG6" s="11">
        <v>9373.9130000000005</v>
      </c>
      <c r="BH6" s="11">
        <v>9734.7610000000004</v>
      </c>
      <c r="BI6" s="11">
        <v>10096.629999999999</v>
      </c>
      <c r="BJ6" s="11">
        <v>10457.121999999999</v>
      </c>
      <c r="BK6" s="11">
        <v>10818.031000000001</v>
      </c>
      <c r="BL6" s="11">
        <v>11183.589</v>
      </c>
      <c r="BM6" s="11">
        <v>11560.142</v>
      </c>
      <c r="BN6" s="11">
        <v>11952.134</v>
      </c>
      <c r="BO6" s="11">
        <v>12360.986000000001</v>
      </c>
      <c r="BP6" s="11">
        <v>12784.748</v>
      </c>
      <c r="BQ6" s="11">
        <v>13220.433000000001</v>
      </c>
      <c r="BR6" s="11">
        <v>13663.562</v>
      </c>
      <c r="BS6" s="11">
        <v>14110.971</v>
      </c>
      <c r="BT6" s="11">
        <v>14561.657999999999</v>
      </c>
      <c r="BU6" s="11">
        <v>15016.761</v>
      </c>
      <c r="BV6" s="11">
        <v>15477.727000000001</v>
      </c>
      <c r="BW6" s="11">
        <v>15946.882</v>
      </c>
      <c r="BX6" s="11">
        <v>16425.859</v>
      </c>
      <c r="BY6" s="11">
        <v>16914.985000000001</v>
      </c>
      <c r="BZ6" s="11">
        <v>17413.574000000001</v>
      </c>
    </row>
    <row r="7" spans="1:78" x14ac:dyDescent="0.35">
      <c r="A7" s="9" t="s">
        <v>104</v>
      </c>
      <c r="B7" s="10"/>
      <c r="C7" s="10">
        <v>384</v>
      </c>
      <c r="D7" s="9" t="s">
        <v>91</v>
      </c>
      <c r="E7" s="10">
        <v>914</v>
      </c>
      <c r="F7" s="11">
        <v>2630.1309999999999</v>
      </c>
      <c r="G7" s="11">
        <v>2690.625</v>
      </c>
      <c r="H7" s="11">
        <v>2761.0839999999998</v>
      </c>
      <c r="I7" s="11">
        <v>2838.1889999999999</v>
      </c>
      <c r="J7" s="11">
        <v>2919.7130000000002</v>
      </c>
      <c r="K7" s="11">
        <v>3004.4209999999998</v>
      </c>
      <c r="L7" s="11">
        <v>3092.2</v>
      </c>
      <c r="M7" s="11">
        <v>3183.962</v>
      </c>
      <c r="N7" s="11">
        <v>3281.5129999999999</v>
      </c>
      <c r="O7" s="11">
        <v>3387.29</v>
      </c>
      <c r="P7" s="11">
        <v>3503.5590000000002</v>
      </c>
      <c r="Q7" s="11">
        <v>3631.547</v>
      </c>
      <c r="R7" s="11">
        <v>3770.7559999999999</v>
      </c>
      <c r="S7" s="11">
        <v>3918.63</v>
      </c>
      <c r="T7" s="11">
        <v>4071.4110000000001</v>
      </c>
      <c r="U7" s="11">
        <v>4226.8429999999998</v>
      </c>
      <c r="V7" s="11">
        <v>4383.723</v>
      </c>
      <c r="W7" s="11">
        <v>4544.1679999999997</v>
      </c>
      <c r="X7" s="11">
        <v>4713.134</v>
      </c>
      <c r="Y7" s="11">
        <v>4897.47</v>
      </c>
      <c r="Z7" s="11">
        <v>5102.07</v>
      </c>
      <c r="AA7" s="11">
        <v>5328.7349999999997</v>
      </c>
      <c r="AB7" s="11">
        <v>5576.0259999999998</v>
      </c>
      <c r="AC7" s="11">
        <v>5841.5129999999999</v>
      </c>
      <c r="AD7" s="11">
        <v>6121.2950000000001</v>
      </c>
      <c r="AE7" s="11">
        <v>6412.4089999999997</v>
      </c>
      <c r="AF7" s="11">
        <v>6713.9489999999996</v>
      </c>
      <c r="AG7" s="11">
        <v>7026.4970000000003</v>
      </c>
      <c r="AH7" s="11">
        <v>7350.2690000000002</v>
      </c>
      <c r="AI7" s="11">
        <v>7685.9269999999997</v>
      </c>
      <c r="AJ7" s="11">
        <v>8033.652</v>
      </c>
      <c r="AK7" s="11">
        <v>8393.6890000000003</v>
      </c>
      <c r="AL7" s="11">
        <v>8764.991</v>
      </c>
      <c r="AM7" s="11">
        <v>9144.94</v>
      </c>
      <c r="AN7" s="11">
        <v>9530.1029999999992</v>
      </c>
      <c r="AO7" s="11">
        <v>9918.2039999999997</v>
      </c>
      <c r="AP7" s="11">
        <v>10307.268</v>
      </c>
      <c r="AQ7" s="11">
        <v>10698.188</v>
      </c>
      <c r="AR7" s="11">
        <v>11094.74</v>
      </c>
      <c r="AS7" s="11">
        <v>11502.453</v>
      </c>
      <c r="AT7" s="11">
        <v>11924.873</v>
      </c>
      <c r="AU7" s="11">
        <v>12362.404</v>
      </c>
      <c r="AV7" s="11">
        <v>12812.428</v>
      </c>
      <c r="AW7" s="11">
        <v>13271.638000000001</v>
      </c>
      <c r="AX7" s="11">
        <v>13735.438</v>
      </c>
      <c r="AY7" s="11">
        <v>14199.759</v>
      </c>
      <c r="AZ7" s="11">
        <v>14665.125</v>
      </c>
      <c r="BA7" s="11">
        <v>15130.674000000001</v>
      </c>
      <c r="BB7" s="11">
        <v>15589.406999999999</v>
      </c>
      <c r="BC7" s="11">
        <v>16032.573</v>
      </c>
      <c r="BD7" s="11">
        <v>16454.66</v>
      </c>
      <c r="BE7" s="11">
        <v>16853.026999999998</v>
      </c>
      <c r="BF7" s="11">
        <v>17231.539000000001</v>
      </c>
      <c r="BG7" s="11">
        <v>17599.613000000001</v>
      </c>
      <c r="BH7" s="11">
        <v>17970.492999999999</v>
      </c>
      <c r="BI7" s="11">
        <v>18354.512999999999</v>
      </c>
      <c r="BJ7" s="11">
        <v>18754.914000000001</v>
      </c>
      <c r="BK7" s="11">
        <v>19171.25</v>
      </c>
      <c r="BL7" s="11">
        <v>19605.567999999999</v>
      </c>
      <c r="BM7" s="11">
        <v>20059.147000000001</v>
      </c>
      <c r="BN7" s="11">
        <v>20532.944</v>
      </c>
      <c r="BO7" s="11">
        <v>21028.651999999998</v>
      </c>
      <c r="BP7" s="11">
        <v>21547.187999999998</v>
      </c>
      <c r="BQ7" s="11">
        <v>22087.506000000001</v>
      </c>
      <c r="BR7" s="11">
        <v>22647.671999999999</v>
      </c>
      <c r="BS7" s="11">
        <v>23226.148000000001</v>
      </c>
      <c r="BT7" s="11">
        <v>23822.725999999999</v>
      </c>
      <c r="BU7" s="11">
        <v>24437.474999999999</v>
      </c>
      <c r="BV7" s="11">
        <v>25069.225999999999</v>
      </c>
      <c r="BW7" s="11">
        <v>25716.554</v>
      </c>
      <c r="BX7" s="11">
        <v>26378.275000000001</v>
      </c>
      <c r="BY7" s="11">
        <v>27053.629000000001</v>
      </c>
      <c r="BZ7" s="11">
        <v>27742.300999999999</v>
      </c>
    </row>
    <row r="8" spans="1:78" x14ac:dyDescent="0.35">
      <c r="A8" s="9" t="s">
        <v>102</v>
      </c>
      <c r="B8" s="10"/>
      <c r="C8" s="10">
        <v>180</v>
      </c>
      <c r="D8" s="9" t="s">
        <v>91</v>
      </c>
      <c r="E8" s="10">
        <v>911</v>
      </c>
      <c r="F8" s="11">
        <v>12183.662</v>
      </c>
      <c r="G8" s="11">
        <v>12428.906999999999</v>
      </c>
      <c r="H8" s="11">
        <v>12681.011</v>
      </c>
      <c r="I8" s="11">
        <v>12944.45</v>
      </c>
      <c r="J8" s="11">
        <v>13222.532999999999</v>
      </c>
      <c r="K8" s="11">
        <v>13517.516</v>
      </c>
      <c r="L8" s="11">
        <v>13830.424999999999</v>
      </c>
      <c r="M8" s="11">
        <v>14161.223</v>
      </c>
      <c r="N8" s="11">
        <v>14508.915000000001</v>
      </c>
      <c r="O8" s="11">
        <v>14871.788</v>
      </c>
      <c r="P8" s="11">
        <v>15248.255999999999</v>
      </c>
      <c r="Q8" s="11">
        <v>15637.7</v>
      </c>
      <c r="R8" s="11">
        <v>16041.187</v>
      </c>
      <c r="S8" s="11">
        <v>16461.828000000001</v>
      </c>
      <c r="T8" s="11">
        <v>16903.830000000002</v>
      </c>
      <c r="U8" s="11">
        <v>17369.882000000001</v>
      </c>
      <c r="V8" s="11">
        <v>17862.052</v>
      </c>
      <c r="W8" s="11">
        <v>18378.62</v>
      </c>
      <c r="X8" s="11">
        <v>18913.874</v>
      </c>
      <c r="Y8" s="11">
        <v>19459.817999999999</v>
      </c>
      <c r="Z8" s="11">
        <v>20011.032999999999</v>
      </c>
      <c r="AA8" s="11">
        <v>20564.062000000002</v>
      </c>
      <c r="AB8" s="11">
        <v>21121.360000000001</v>
      </c>
      <c r="AC8" s="11">
        <v>21690.448</v>
      </c>
      <c r="AD8" s="11">
        <v>22282.127</v>
      </c>
      <c r="AE8" s="11">
        <v>22903.587</v>
      </c>
      <c r="AF8" s="11">
        <v>23560.47</v>
      </c>
      <c r="AG8" s="11">
        <v>24249.127</v>
      </c>
      <c r="AH8" s="11">
        <v>24956.386999999999</v>
      </c>
      <c r="AI8" s="11">
        <v>25663.598000000002</v>
      </c>
      <c r="AJ8" s="11">
        <v>26358.904999999999</v>
      </c>
      <c r="AK8" s="11">
        <v>27040.329000000002</v>
      </c>
      <c r="AL8" s="11">
        <v>27717.293000000001</v>
      </c>
      <c r="AM8" s="11">
        <v>28403.858</v>
      </c>
      <c r="AN8" s="11">
        <v>29119.663</v>
      </c>
      <c r="AO8" s="11">
        <v>29881.222000000002</v>
      </c>
      <c r="AP8" s="11">
        <v>30683.877</v>
      </c>
      <c r="AQ8" s="11">
        <v>31528.702000000001</v>
      </c>
      <c r="AR8" s="11">
        <v>32443.784</v>
      </c>
      <c r="AS8" s="11">
        <v>33464.767</v>
      </c>
      <c r="AT8" s="11">
        <v>34612.023000000001</v>
      </c>
      <c r="AU8" s="11">
        <v>35908.239999999998</v>
      </c>
      <c r="AV8" s="11">
        <v>37333.917000000001</v>
      </c>
      <c r="AW8" s="11">
        <v>38815.834999999999</v>
      </c>
      <c r="AX8" s="11">
        <v>40252.972999999998</v>
      </c>
      <c r="AY8" s="11">
        <v>41576.239000000001</v>
      </c>
      <c r="AZ8" s="11">
        <v>42757.239000000001</v>
      </c>
      <c r="BA8" s="11">
        <v>43827.190999999999</v>
      </c>
      <c r="BB8" s="11">
        <v>44849.968000000001</v>
      </c>
      <c r="BC8" s="11">
        <v>45919.614999999998</v>
      </c>
      <c r="BD8" s="11">
        <v>47105.83</v>
      </c>
      <c r="BE8" s="11">
        <v>48428.534</v>
      </c>
      <c r="BF8" s="11">
        <v>49871.67</v>
      </c>
      <c r="BG8" s="11">
        <v>51425.582999999999</v>
      </c>
      <c r="BH8" s="11">
        <v>53068.868999999999</v>
      </c>
      <c r="BI8" s="11">
        <v>54785.894</v>
      </c>
      <c r="BJ8" s="11">
        <v>56578.046000000002</v>
      </c>
      <c r="BK8" s="11">
        <v>58453.686999999998</v>
      </c>
      <c r="BL8" s="11">
        <v>60411.195</v>
      </c>
      <c r="BM8" s="11">
        <v>62448.572</v>
      </c>
      <c r="BN8" s="11">
        <v>64563.853000000003</v>
      </c>
      <c r="BO8" s="11">
        <v>66755.150999999998</v>
      </c>
      <c r="BP8" s="11">
        <v>69020.748999999996</v>
      </c>
      <c r="BQ8" s="11">
        <v>71358.804000000004</v>
      </c>
      <c r="BR8" s="11">
        <v>73767.445000000007</v>
      </c>
      <c r="BS8" s="11">
        <v>76244.532000000007</v>
      </c>
      <c r="BT8" s="11">
        <v>78789.13</v>
      </c>
      <c r="BU8" s="11">
        <v>81398.764999999999</v>
      </c>
      <c r="BV8" s="11">
        <v>84068.092000000004</v>
      </c>
      <c r="BW8" s="11">
        <v>86790.567999999999</v>
      </c>
      <c r="BX8" s="11">
        <v>89561.403999999995</v>
      </c>
      <c r="BY8" s="11">
        <v>92377.986000000004</v>
      </c>
      <c r="BZ8" s="11">
        <v>95240.782000000007</v>
      </c>
    </row>
    <row r="9" spans="1:78" x14ac:dyDescent="0.35">
      <c r="A9" s="9" t="s">
        <v>90</v>
      </c>
      <c r="B9" s="10"/>
      <c r="C9" s="10">
        <v>231</v>
      </c>
      <c r="D9" s="9" t="s">
        <v>91</v>
      </c>
      <c r="E9" s="10">
        <v>910</v>
      </c>
      <c r="F9" s="11">
        <v>18128.03</v>
      </c>
      <c r="G9" s="11">
        <v>18466.973000000002</v>
      </c>
      <c r="H9" s="11">
        <v>18819.701000000001</v>
      </c>
      <c r="I9" s="11">
        <v>19184.288</v>
      </c>
      <c r="J9" s="11">
        <v>19560.011999999999</v>
      </c>
      <c r="K9" s="11">
        <v>19947.291000000001</v>
      </c>
      <c r="L9" s="11">
        <v>20347.810000000001</v>
      </c>
      <c r="M9" s="11">
        <v>20764.45</v>
      </c>
      <c r="N9" s="11">
        <v>21201.027999999998</v>
      </c>
      <c r="O9" s="11">
        <v>21661.993999999999</v>
      </c>
      <c r="P9" s="11">
        <v>22151.284</v>
      </c>
      <c r="Q9" s="11">
        <v>22671.192999999999</v>
      </c>
      <c r="R9" s="11">
        <v>23221.384999999998</v>
      </c>
      <c r="S9" s="11">
        <v>23798.418000000001</v>
      </c>
      <c r="T9" s="11">
        <v>24397.01</v>
      </c>
      <c r="U9" s="11">
        <v>25013.633999999998</v>
      </c>
      <c r="V9" s="11">
        <v>25641.040000000001</v>
      </c>
      <c r="W9" s="11">
        <v>26280.134999999998</v>
      </c>
      <c r="X9" s="11">
        <v>26944.385999999999</v>
      </c>
      <c r="Y9" s="11">
        <v>27652.715</v>
      </c>
      <c r="Z9" s="11">
        <v>28415.08</v>
      </c>
      <c r="AA9" s="11">
        <v>29248.65</v>
      </c>
      <c r="AB9" s="11">
        <v>30140.798999999999</v>
      </c>
      <c r="AC9" s="11">
        <v>31036.67</v>
      </c>
      <c r="AD9" s="11">
        <v>31861.352999999999</v>
      </c>
      <c r="AE9" s="11">
        <v>32566.855</v>
      </c>
      <c r="AF9" s="11">
        <v>33128.150999999998</v>
      </c>
      <c r="AG9" s="11">
        <v>33577.24</v>
      </c>
      <c r="AH9" s="11">
        <v>33993.300999999999</v>
      </c>
      <c r="AI9" s="11">
        <v>34487.805999999997</v>
      </c>
      <c r="AJ9" s="11">
        <v>35141.703000000001</v>
      </c>
      <c r="AK9" s="11">
        <v>35984.531000000003</v>
      </c>
      <c r="AL9" s="11">
        <v>36995.245999999999</v>
      </c>
      <c r="AM9" s="11">
        <v>38142.678999999996</v>
      </c>
      <c r="AN9" s="11">
        <v>39374.345999999998</v>
      </c>
      <c r="AO9" s="11">
        <v>40652.146000000001</v>
      </c>
      <c r="AP9" s="11">
        <v>41965.696000000004</v>
      </c>
      <c r="AQ9" s="11">
        <v>43329.237999999998</v>
      </c>
      <c r="AR9" s="11">
        <v>44757.205000000002</v>
      </c>
      <c r="AS9" s="11">
        <v>46272.307999999997</v>
      </c>
      <c r="AT9" s="11">
        <v>47887.864000000001</v>
      </c>
      <c r="AU9" s="11">
        <v>49609.976000000002</v>
      </c>
      <c r="AV9" s="11">
        <v>51423.591</v>
      </c>
      <c r="AW9" s="11">
        <v>53295.555999999997</v>
      </c>
      <c r="AX9" s="11">
        <v>55180.993000000002</v>
      </c>
      <c r="AY9" s="11">
        <v>57047.906000000003</v>
      </c>
      <c r="AZ9" s="11">
        <v>58883.531000000003</v>
      </c>
      <c r="BA9" s="11">
        <v>60697.442999999999</v>
      </c>
      <c r="BB9" s="11">
        <v>62507.724000000002</v>
      </c>
      <c r="BC9" s="11">
        <v>64343.008000000002</v>
      </c>
      <c r="BD9" s="11">
        <v>66224.808999999994</v>
      </c>
      <c r="BE9" s="11">
        <v>68159.422000000006</v>
      </c>
      <c r="BF9" s="11">
        <v>70142.09</v>
      </c>
      <c r="BG9" s="11">
        <v>72170.581000000006</v>
      </c>
      <c r="BH9" s="11">
        <v>74239.508000000002</v>
      </c>
      <c r="BI9" s="11">
        <v>76346.31</v>
      </c>
      <c r="BJ9" s="11">
        <v>78489.205000000002</v>
      </c>
      <c r="BK9" s="11">
        <v>80674.342999999993</v>
      </c>
      <c r="BL9" s="11">
        <v>82916.236000000004</v>
      </c>
      <c r="BM9" s="11">
        <v>85233.922999999995</v>
      </c>
      <c r="BN9" s="11">
        <v>87639.962</v>
      </c>
      <c r="BO9" s="11">
        <v>90139.928</v>
      </c>
      <c r="BP9" s="11">
        <v>92726.982000000004</v>
      </c>
      <c r="BQ9" s="11">
        <v>95385.793000000005</v>
      </c>
      <c r="BR9" s="11">
        <v>98094.263999999996</v>
      </c>
      <c r="BS9" s="11">
        <v>100835.45299999999</v>
      </c>
      <c r="BT9" s="11">
        <v>103603.461</v>
      </c>
      <c r="BU9" s="11">
        <v>106399.92600000001</v>
      </c>
      <c r="BV9" s="11">
        <v>109224.41</v>
      </c>
      <c r="BW9" s="11">
        <v>112078.727</v>
      </c>
      <c r="BX9" s="11">
        <v>114963.583</v>
      </c>
      <c r="BY9" s="11">
        <v>117876.226</v>
      </c>
      <c r="BZ9" s="11">
        <v>120812.698</v>
      </c>
    </row>
    <row r="10" spans="1:78" x14ac:dyDescent="0.35">
      <c r="A10" s="9" t="s">
        <v>105</v>
      </c>
      <c r="B10" s="10"/>
      <c r="C10" s="10">
        <v>288</v>
      </c>
      <c r="D10" s="9" t="s">
        <v>91</v>
      </c>
      <c r="E10" s="10">
        <v>914</v>
      </c>
      <c r="F10" s="11">
        <v>5036.1509999999998</v>
      </c>
      <c r="G10" s="11">
        <v>5140.3190000000004</v>
      </c>
      <c r="H10" s="11">
        <v>5268.6480000000001</v>
      </c>
      <c r="I10" s="11">
        <v>5413.3710000000001</v>
      </c>
      <c r="J10" s="11">
        <v>5568.6540000000005</v>
      </c>
      <c r="K10" s="11">
        <v>5730.5919999999996</v>
      </c>
      <c r="L10" s="11">
        <v>5897.3450000000003</v>
      </c>
      <c r="M10" s="11">
        <v>6068.9970000000003</v>
      </c>
      <c r="N10" s="11">
        <v>6247.3040000000001</v>
      </c>
      <c r="O10" s="11">
        <v>6435.16</v>
      </c>
      <c r="P10" s="11">
        <v>6635.2290000000003</v>
      </c>
      <c r="Q10" s="11">
        <v>6848.2910000000002</v>
      </c>
      <c r="R10" s="11">
        <v>7071.9660000000003</v>
      </c>
      <c r="S10" s="11">
        <v>7300.1239999999998</v>
      </c>
      <c r="T10" s="11">
        <v>7524.47</v>
      </c>
      <c r="U10" s="11">
        <v>7739.4629999999997</v>
      </c>
      <c r="V10" s="11">
        <v>7941.4179999999997</v>
      </c>
      <c r="W10" s="11">
        <v>8132.8029999999999</v>
      </c>
      <c r="X10" s="11">
        <v>8321.7729999999992</v>
      </c>
      <c r="Y10" s="11">
        <v>8520.018</v>
      </c>
      <c r="Z10" s="11">
        <v>8735.4930000000004</v>
      </c>
      <c r="AA10" s="11">
        <v>8973.2469999999994</v>
      </c>
      <c r="AB10" s="11">
        <v>9229.64</v>
      </c>
      <c r="AC10" s="11">
        <v>9493.5519999999997</v>
      </c>
      <c r="AD10" s="11">
        <v>9749.098</v>
      </c>
      <c r="AE10" s="11">
        <v>9985.9459999999999</v>
      </c>
      <c r="AF10" s="11">
        <v>10199.164000000001</v>
      </c>
      <c r="AG10" s="11">
        <v>10395.453</v>
      </c>
      <c r="AH10" s="11">
        <v>10590.264999999999</v>
      </c>
      <c r="AI10" s="11">
        <v>10805.317999999999</v>
      </c>
      <c r="AJ10" s="11">
        <v>11056.111999999999</v>
      </c>
      <c r="AK10" s="11">
        <v>11348.287</v>
      </c>
      <c r="AL10" s="11">
        <v>11676.828</v>
      </c>
      <c r="AM10" s="11">
        <v>12033.558999999999</v>
      </c>
      <c r="AN10" s="11">
        <v>12405.659</v>
      </c>
      <c r="AO10" s="11">
        <v>12783.617</v>
      </c>
      <c r="AP10" s="11">
        <v>13164.839</v>
      </c>
      <c r="AQ10" s="11">
        <v>13552.021000000001</v>
      </c>
      <c r="AR10" s="11">
        <v>13947.047</v>
      </c>
      <c r="AS10" s="11">
        <v>14353.409</v>
      </c>
      <c r="AT10" s="11">
        <v>14773.273999999999</v>
      </c>
      <c r="AU10" s="11">
        <v>15207.36</v>
      </c>
      <c r="AV10" s="11">
        <v>15653.344999999999</v>
      </c>
      <c r="AW10" s="11">
        <v>16106.755999999999</v>
      </c>
      <c r="AX10" s="11">
        <v>16561.677</v>
      </c>
      <c r="AY10" s="11">
        <v>17014.058000000001</v>
      </c>
      <c r="AZ10" s="11">
        <v>17462.504000000001</v>
      </c>
      <c r="BA10" s="11">
        <v>17908.976999999999</v>
      </c>
      <c r="BB10" s="11">
        <v>18357.159</v>
      </c>
      <c r="BC10" s="11">
        <v>18812.368999999999</v>
      </c>
      <c r="BD10" s="11">
        <v>19278.849999999999</v>
      </c>
      <c r="BE10" s="11">
        <v>19756.929</v>
      </c>
      <c r="BF10" s="11">
        <v>20246.376</v>
      </c>
      <c r="BG10" s="11">
        <v>20750.308000000001</v>
      </c>
      <c r="BH10" s="11">
        <v>21272.328000000001</v>
      </c>
      <c r="BI10" s="11">
        <v>21814.648000000001</v>
      </c>
      <c r="BJ10" s="11">
        <v>22379.057000000001</v>
      </c>
      <c r="BK10" s="11">
        <v>22963.946</v>
      </c>
      <c r="BL10" s="11">
        <v>23563.831999999999</v>
      </c>
      <c r="BM10" s="11">
        <v>24170.942999999999</v>
      </c>
      <c r="BN10" s="11">
        <v>24779.614000000001</v>
      </c>
      <c r="BO10" s="11">
        <v>25387.713</v>
      </c>
      <c r="BP10" s="11">
        <v>25996.454000000002</v>
      </c>
      <c r="BQ10" s="11">
        <v>26607.641</v>
      </c>
      <c r="BR10" s="11">
        <v>27224.48</v>
      </c>
      <c r="BS10" s="11">
        <v>27849.203000000001</v>
      </c>
      <c r="BT10" s="11">
        <v>28481.947</v>
      </c>
      <c r="BU10" s="11">
        <v>29121.464</v>
      </c>
      <c r="BV10" s="11">
        <v>29767.108</v>
      </c>
      <c r="BW10" s="11">
        <v>30417.858</v>
      </c>
      <c r="BX10" s="11">
        <v>31072.945</v>
      </c>
      <c r="BY10" s="11">
        <v>31732.128000000001</v>
      </c>
      <c r="BZ10" s="11">
        <v>32395.454000000002</v>
      </c>
    </row>
    <row r="11" spans="1:78" x14ac:dyDescent="0.35">
      <c r="A11" s="9" t="s">
        <v>106</v>
      </c>
      <c r="B11" s="10"/>
      <c r="C11" s="10">
        <v>324</v>
      </c>
      <c r="D11" s="9" t="s">
        <v>91</v>
      </c>
      <c r="E11" s="10">
        <v>914</v>
      </c>
      <c r="F11" s="11">
        <v>3012.9380000000001</v>
      </c>
      <c r="G11" s="11">
        <v>3054</v>
      </c>
      <c r="H11" s="11">
        <v>3095.6129999999998</v>
      </c>
      <c r="I11" s="11">
        <v>3138.4520000000002</v>
      </c>
      <c r="J11" s="11">
        <v>3183.009</v>
      </c>
      <c r="K11" s="11">
        <v>3229.643</v>
      </c>
      <c r="L11" s="11">
        <v>3278.4949999999999</v>
      </c>
      <c r="M11" s="11">
        <v>3329.5619999999999</v>
      </c>
      <c r="N11" s="11">
        <v>3382.7139999999999</v>
      </c>
      <c r="O11" s="11">
        <v>3437.6669999999999</v>
      </c>
      <c r="P11" s="11">
        <v>3494.1640000000002</v>
      </c>
      <c r="Q11" s="11">
        <v>3552.0680000000002</v>
      </c>
      <c r="R11" s="11">
        <v>3611.4279999999999</v>
      </c>
      <c r="S11" s="11">
        <v>3672.56</v>
      </c>
      <c r="T11" s="11">
        <v>3735.9119999999998</v>
      </c>
      <c r="U11" s="11">
        <v>3801.7109999999998</v>
      </c>
      <c r="V11" s="11">
        <v>3870.2040000000002</v>
      </c>
      <c r="W11" s="11">
        <v>3941.0459999999998</v>
      </c>
      <c r="X11" s="11">
        <v>4013.05</v>
      </c>
      <c r="Y11" s="11">
        <v>4084.6010000000001</v>
      </c>
      <c r="Z11" s="11">
        <v>4154.6059999999998</v>
      </c>
      <c r="AA11" s="11">
        <v>4223.0559999999996</v>
      </c>
      <c r="AB11" s="11">
        <v>4290.5439999999999</v>
      </c>
      <c r="AC11" s="11">
        <v>4357.357</v>
      </c>
      <c r="AD11" s="11">
        <v>4424.03</v>
      </c>
      <c r="AE11" s="11">
        <v>4491.2479999999996</v>
      </c>
      <c r="AF11" s="11">
        <v>4559.2389999999996</v>
      </c>
      <c r="AG11" s="11">
        <v>4628.8810000000003</v>
      </c>
      <c r="AH11" s="11">
        <v>4702.3710000000001</v>
      </c>
      <c r="AI11" s="11">
        <v>4782.491</v>
      </c>
      <c r="AJ11" s="11">
        <v>4871.4459999999999</v>
      </c>
      <c r="AK11" s="11">
        <v>4969.5950000000003</v>
      </c>
      <c r="AL11" s="11">
        <v>5077.0730000000003</v>
      </c>
      <c r="AM11" s="11">
        <v>5195.4430000000002</v>
      </c>
      <c r="AN11" s="11">
        <v>5326.3689999999997</v>
      </c>
      <c r="AO11" s="11">
        <v>5470.7160000000003</v>
      </c>
      <c r="AP11" s="11">
        <v>5629.42</v>
      </c>
      <c r="AQ11" s="11">
        <v>5801.3230000000003</v>
      </c>
      <c r="AR11" s="11">
        <v>5982.4840000000004</v>
      </c>
      <c r="AS11" s="11">
        <v>6167.48</v>
      </c>
      <c r="AT11" s="11">
        <v>6352.2820000000002</v>
      </c>
      <c r="AU11" s="11">
        <v>6534.9359999999997</v>
      </c>
      <c r="AV11" s="11">
        <v>6716.0320000000002</v>
      </c>
      <c r="AW11" s="11">
        <v>6897.1710000000003</v>
      </c>
      <c r="AX11" s="11">
        <v>7081.1189999999997</v>
      </c>
      <c r="AY11" s="11">
        <v>7269.6310000000003</v>
      </c>
      <c r="AZ11" s="11">
        <v>7463.7820000000002</v>
      </c>
      <c r="BA11" s="11">
        <v>7662.0709999999999</v>
      </c>
      <c r="BB11" s="11">
        <v>7860.7719999999999</v>
      </c>
      <c r="BC11" s="11">
        <v>8054.7449999999999</v>
      </c>
      <c r="BD11" s="11">
        <v>8240.7350000000006</v>
      </c>
      <c r="BE11" s="11">
        <v>8417.0820000000003</v>
      </c>
      <c r="BF11" s="11">
        <v>8586.0769999999993</v>
      </c>
      <c r="BG11" s="11">
        <v>8753.0969999999998</v>
      </c>
      <c r="BH11" s="11">
        <v>8925.7289999999994</v>
      </c>
      <c r="BI11" s="11">
        <v>9109.5849999999991</v>
      </c>
      <c r="BJ11" s="11">
        <v>9307.4210000000003</v>
      </c>
      <c r="BK11" s="11">
        <v>9518.1589999999997</v>
      </c>
      <c r="BL11" s="11">
        <v>9738.7960000000003</v>
      </c>
      <c r="BM11" s="11">
        <v>9964.4699999999993</v>
      </c>
      <c r="BN11" s="11">
        <v>10192.168</v>
      </c>
      <c r="BO11" s="11">
        <v>10420.459000000001</v>
      </c>
      <c r="BP11" s="11">
        <v>10652.031999999999</v>
      </c>
      <c r="BQ11" s="11">
        <v>10892.821</v>
      </c>
      <c r="BR11" s="11">
        <v>11150.97</v>
      </c>
      <c r="BS11" s="11">
        <v>11432.096</v>
      </c>
      <c r="BT11" s="11">
        <v>11738.433999999999</v>
      </c>
      <c r="BU11" s="11">
        <v>12067.516</v>
      </c>
      <c r="BV11" s="11">
        <v>12414.291999999999</v>
      </c>
      <c r="BW11" s="11">
        <v>12771.245999999999</v>
      </c>
      <c r="BX11" s="11">
        <v>13132.791999999999</v>
      </c>
      <c r="BY11" s="11">
        <v>13497.236999999999</v>
      </c>
      <c r="BZ11" s="11">
        <v>13865.691999999999</v>
      </c>
    </row>
    <row r="12" spans="1:78" x14ac:dyDescent="0.35">
      <c r="A12" s="9" t="s">
        <v>92</v>
      </c>
      <c r="B12" s="10"/>
      <c r="C12" s="10">
        <v>404</v>
      </c>
      <c r="D12" s="9" t="s">
        <v>91</v>
      </c>
      <c r="E12" s="10">
        <v>910</v>
      </c>
      <c r="F12" s="11">
        <v>6076.7569999999996</v>
      </c>
      <c r="G12" s="11">
        <v>6242.107</v>
      </c>
      <c r="H12" s="11">
        <v>6415.9549999999999</v>
      </c>
      <c r="I12" s="11">
        <v>6598.1719999999996</v>
      </c>
      <c r="J12" s="11">
        <v>6788.7049999999999</v>
      </c>
      <c r="K12" s="11">
        <v>6987.6580000000004</v>
      </c>
      <c r="L12" s="11">
        <v>7195.2240000000002</v>
      </c>
      <c r="M12" s="11">
        <v>7411.7659999999996</v>
      </c>
      <c r="N12" s="11">
        <v>7637.7250000000004</v>
      </c>
      <c r="O12" s="11">
        <v>7873.6229999999996</v>
      </c>
      <c r="P12" s="11">
        <v>8120.0820000000003</v>
      </c>
      <c r="Q12" s="11">
        <v>8377.6929999999993</v>
      </c>
      <c r="R12" s="11">
        <v>8647.0020000000004</v>
      </c>
      <c r="S12" s="11">
        <v>8928.51</v>
      </c>
      <c r="T12" s="11">
        <v>9222.6919999999991</v>
      </c>
      <c r="U12" s="11">
        <v>9530.1630000000005</v>
      </c>
      <c r="V12" s="11">
        <v>9851.4529999999995</v>
      </c>
      <c r="W12" s="11">
        <v>10187.486999999999</v>
      </c>
      <c r="X12" s="11">
        <v>10539.909</v>
      </c>
      <c r="Y12" s="11">
        <v>10910.677</v>
      </c>
      <c r="Z12" s="11">
        <v>11301.394</v>
      </c>
      <c r="AA12" s="11">
        <v>11713.046</v>
      </c>
      <c r="AB12" s="11">
        <v>12146.07</v>
      </c>
      <c r="AC12" s="11">
        <v>12600.799000000001</v>
      </c>
      <c r="AD12" s="11">
        <v>13077.341</v>
      </c>
      <c r="AE12" s="11">
        <v>13575.897999999999</v>
      </c>
      <c r="AF12" s="11">
        <v>14096.258</v>
      </c>
      <c r="AG12" s="11">
        <v>14638.887000000001</v>
      </c>
      <c r="AH12" s="11">
        <v>15205.380999999999</v>
      </c>
      <c r="AI12" s="11">
        <v>15797.771000000001</v>
      </c>
      <c r="AJ12" s="11">
        <v>16417.203000000001</v>
      </c>
      <c r="AK12" s="11">
        <v>17063.87</v>
      </c>
      <c r="AL12" s="11">
        <v>17736.326000000001</v>
      </c>
      <c r="AM12" s="11">
        <v>18431.759999999998</v>
      </c>
      <c r="AN12" s="11">
        <v>19146.402999999998</v>
      </c>
      <c r="AO12" s="11">
        <v>19877.078000000001</v>
      </c>
      <c r="AP12" s="11">
        <v>20622.560000000001</v>
      </c>
      <c r="AQ12" s="11">
        <v>21382.111000000001</v>
      </c>
      <c r="AR12" s="11">
        <v>22153.685000000001</v>
      </c>
      <c r="AS12" s="11">
        <v>22935.088</v>
      </c>
      <c r="AT12" s="11">
        <v>23724.574000000001</v>
      </c>
      <c r="AU12" s="11">
        <v>24521.714</v>
      </c>
      <c r="AV12" s="11">
        <v>25326.080000000002</v>
      </c>
      <c r="AW12" s="11">
        <v>26136.217000000001</v>
      </c>
      <c r="AX12" s="11">
        <v>26950.508000000002</v>
      </c>
      <c r="AY12" s="11">
        <v>27768.296999999999</v>
      </c>
      <c r="AZ12" s="11">
        <v>28589.455999999998</v>
      </c>
      <c r="BA12" s="11">
        <v>29415.66</v>
      </c>
      <c r="BB12" s="11">
        <v>30250.488000000001</v>
      </c>
      <c r="BC12" s="11">
        <v>31098.762999999999</v>
      </c>
      <c r="BD12" s="11">
        <v>31964.557000000001</v>
      </c>
      <c r="BE12" s="11">
        <v>32848.569000000003</v>
      </c>
      <c r="BF12" s="11">
        <v>33751.745999999999</v>
      </c>
      <c r="BG12" s="11">
        <v>34678.781000000003</v>
      </c>
      <c r="BH12" s="11">
        <v>35635.267</v>
      </c>
      <c r="BI12" s="11">
        <v>36624.896999999997</v>
      </c>
      <c r="BJ12" s="11">
        <v>37649.038999999997</v>
      </c>
      <c r="BK12" s="11">
        <v>38705.934000000001</v>
      </c>
      <c r="BL12" s="11">
        <v>39791.983999999997</v>
      </c>
      <c r="BM12" s="11">
        <v>40901.798000000003</v>
      </c>
      <c r="BN12" s="11">
        <v>42030.684000000001</v>
      </c>
      <c r="BO12" s="11">
        <v>43178.27</v>
      </c>
      <c r="BP12" s="11">
        <v>44343.468999999997</v>
      </c>
      <c r="BQ12" s="11">
        <v>45519.985999999997</v>
      </c>
      <c r="BR12" s="11">
        <v>46700.063000000002</v>
      </c>
      <c r="BS12" s="11">
        <v>47878.339</v>
      </c>
      <c r="BT12" s="11">
        <v>49051.531000000003</v>
      </c>
      <c r="BU12" s="11">
        <v>50221.146000000001</v>
      </c>
      <c r="BV12" s="11">
        <v>51392.57</v>
      </c>
      <c r="BW12" s="11">
        <v>52573.966999999997</v>
      </c>
      <c r="BX12" s="11">
        <v>53771.3</v>
      </c>
      <c r="BY12" s="11">
        <v>54985.701999999997</v>
      </c>
      <c r="BZ12" s="11">
        <v>56215.224000000002</v>
      </c>
    </row>
    <row r="13" spans="1:78" x14ac:dyDescent="0.35">
      <c r="A13" s="9" t="s">
        <v>107</v>
      </c>
      <c r="B13" s="10"/>
      <c r="C13" s="10">
        <v>430</v>
      </c>
      <c r="D13" s="9" t="s">
        <v>91</v>
      </c>
      <c r="E13" s="10">
        <v>914</v>
      </c>
      <c r="F13" s="11">
        <v>930.02200000000005</v>
      </c>
      <c r="G13" s="11">
        <v>943.65899999999999</v>
      </c>
      <c r="H13" s="11">
        <v>958.7</v>
      </c>
      <c r="I13" s="11">
        <v>975.05600000000004</v>
      </c>
      <c r="J13" s="11">
        <v>992.64599999999996</v>
      </c>
      <c r="K13" s="11">
        <v>1011.367</v>
      </c>
      <c r="L13" s="11">
        <v>1031.135</v>
      </c>
      <c r="M13" s="11">
        <v>1051.8340000000001</v>
      </c>
      <c r="N13" s="11">
        <v>1073.3800000000001</v>
      </c>
      <c r="O13" s="11">
        <v>1095.67</v>
      </c>
      <c r="P13" s="11">
        <v>1118.655</v>
      </c>
      <c r="Q13" s="11">
        <v>1142.3040000000001</v>
      </c>
      <c r="R13" s="11">
        <v>1166.6510000000001</v>
      </c>
      <c r="S13" s="11">
        <v>1191.796</v>
      </c>
      <c r="T13" s="11">
        <v>1217.905</v>
      </c>
      <c r="U13" s="11">
        <v>1245.104</v>
      </c>
      <c r="V13" s="11">
        <v>1273.4580000000001</v>
      </c>
      <c r="W13" s="11">
        <v>1303.0319999999999</v>
      </c>
      <c r="X13" s="11">
        <v>1333.98</v>
      </c>
      <c r="Y13" s="11">
        <v>1366.5</v>
      </c>
      <c r="Z13" s="11">
        <v>1400.73</v>
      </c>
      <c r="AA13" s="11">
        <v>1436.74</v>
      </c>
      <c r="AB13" s="11">
        <v>1474.567</v>
      </c>
      <c r="AC13" s="11">
        <v>1514.364</v>
      </c>
      <c r="AD13" s="11">
        <v>1556.288</v>
      </c>
      <c r="AE13" s="11">
        <v>1600.454</v>
      </c>
      <c r="AF13" s="11">
        <v>1645.8330000000001</v>
      </c>
      <c r="AG13" s="11">
        <v>1692.155</v>
      </c>
      <c r="AH13" s="11">
        <v>1740.9190000000001</v>
      </c>
      <c r="AI13" s="11">
        <v>1794.251</v>
      </c>
      <c r="AJ13" s="11">
        <v>1852.991</v>
      </c>
      <c r="AK13" s="11">
        <v>1918.8320000000001</v>
      </c>
      <c r="AL13" s="11">
        <v>1989.4770000000001</v>
      </c>
      <c r="AM13" s="11">
        <v>2057.232</v>
      </c>
      <c r="AN13" s="11">
        <v>2111.6669999999999</v>
      </c>
      <c r="AO13" s="11">
        <v>2145.7559999999999</v>
      </c>
      <c r="AP13" s="11">
        <v>2158.4340000000002</v>
      </c>
      <c r="AQ13" s="11">
        <v>2153.3119999999999</v>
      </c>
      <c r="AR13" s="11">
        <v>2134.105</v>
      </c>
      <c r="AS13" s="11">
        <v>2106.4290000000001</v>
      </c>
      <c r="AT13" s="11">
        <v>2075.9169999999999</v>
      </c>
      <c r="AU13" s="11">
        <v>2040.1410000000001</v>
      </c>
      <c r="AV13" s="11">
        <v>2001.6120000000001</v>
      </c>
      <c r="AW13" s="11">
        <v>1976.701</v>
      </c>
      <c r="AX13" s="11">
        <v>1986.491</v>
      </c>
      <c r="AY13" s="11">
        <v>2044.6569999999999</v>
      </c>
      <c r="AZ13" s="11">
        <v>2160.48</v>
      </c>
      <c r="BA13" s="11">
        <v>2326.21</v>
      </c>
      <c r="BB13" s="11">
        <v>2517.4720000000002</v>
      </c>
      <c r="BC13" s="11">
        <v>2699.7080000000001</v>
      </c>
      <c r="BD13" s="11">
        <v>2848.4470000000001</v>
      </c>
      <c r="BE13" s="11">
        <v>2953.9279999999999</v>
      </c>
      <c r="BF13" s="11">
        <v>3024.7269999999999</v>
      </c>
      <c r="BG13" s="11">
        <v>3077.0549999999998</v>
      </c>
      <c r="BH13" s="11">
        <v>3135.654</v>
      </c>
      <c r="BI13" s="11">
        <v>3218.114</v>
      </c>
      <c r="BJ13" s="11">
        <v>3329.2109999999998</v>
      </c>
      <c r="BK13" s="11">
        <v>3461.9110000000001</v>
      </c>
      <c r="BL13" s="11">
        <v>3607.8629999999998</v>
      </c>
      <c r="BM13" s="11">
        <v>3754.1289999999999</v>
      </c>
      <c r="BN13" s="11">
        <v>3891.357</v>
      </c>
      <c r="BO13" s="11">
        <v>4017.4459999999999</v>
      </c>
      <c r="BP13" s="11">
        <v>4135.6620000000003</v>
      </c>
      <c r="BQ13" s="11">
        <v>4248.3370000000004</v>
      </c>
      <c r="BR13" s="11">
        <v>4359.5079999999998</v>
      </c>
      <c r="BS13" s="11">
        <v>4472.2290000000003</v>
      </c>
      <c r="BT13" s="11">
        <v>4586.7879999999996</v>
      </c>
      <c r="BU13" s="11">
        <v>4702.2240000000002</v>
      </c>
      <c r="BV13" s="11">
        <v>4818.9759999999997</v>
      </c>
      <c r="BW13" s="11">
        <v>4937.3739999999998</v>
      </c>
      <c r="BX13" s="11">
        <v>5057.6769999999997</v>
      </c>
      <c r="BY13" s="11">
        <v>5180.2079999999996</v>
      </c>
      <c r="BZ13" s="11">
        <v>5305.1189999999997</v>
      </c>
    </row>
    <row r="14" spans="1:78" x14ac:dyDescent="0.35">
      <c r="A14" s="9" t="s">
        <v>93</v>
      </c>
      <c r="B14" s="10"/>
      <c r="C14" s="10">
        <v>454</v>
      </c>
      <c r="D14" s="9" t="s">
        <v>91</v>
      </c>
      <c r="E14" s="10">
        <v>910</v>
      </c>
      <c r="F14" s="11">
        <v>2953.8710000000001</v>
      </c>
      <c r="G14" s="11">
        <v>3011.7890000000002</v>
      </c>
      <c r="H14" s="11">
        <v>3072.386</v>
      </c>
      <c r="I14" s="11">
        <v>3135.6889999999999</v>
      </c>
      <c r="J14" s="11">
        <v>3201.7220000000002</v>
      </c>
      <c r="K14" s="11">
        <v>3270.5450000000001</v>
      </c>
      <c r="L14" s="11">
        <v>3342.2539999999999</v>
      </c>
      <c r="M14" s="11">
        <v>3416.9290000000001</v>
      </c>
      <c r="N14" s="11">
        <v>3494.6869999999999</v>
      </c>
      <c r="O14" s="11">
        <v>3575.665</v>
      </c>
      <c r="P14" s="11">
        <v>3659.98</v>
      </c>
      <c r="Q14" s="11">
        <v>3747.7579999999998</v>
      </c>
      <c r="R14" s="11">
        <v>3839.047</v>
      </c>
      <c r="S14" s="11">
        <v>3933.9140000000002</v>
      </c>
      <c r="T14" s="11">
        <v>4032.364</v>
      </c>
      <c r="U14" s="11">
        <v>4134.4639999999999</v>
      </c>
      <c r="V14" s="11">
        <v>4240.43</v>
      </c>
      <c r="W14" s="11">
        <v>4350.4560000000001</v>
      </c>
      <c r="X14" s="11">
        <v>4464.4269999999997</v>
      </c>
      <c r="Y14" s="11">
        <v>4582.1970000000001</v>
      </c>
      <c r="Z14" s="11">
        <v>4703.7830000000004</v>
      </c>
      <c r="AA14" s="11">
        <v>4829.0919999999996</v>
      </c>
      <c r="AB14" s="11">
        <v>4958.5559999999996</v>
      </c>
      <c r="AC14" s="11">
        <v>5093.3680000000004</v>
      </c>
      <c r="AD14" s="11">
        <v>5235.0739999999996</v>
      </c>
      <c r="AE14" s="11">
        <v>5384.7979999999998</v>
      </c>
      <c r="AF14" s="11">
        <v>5545.6530000000002</v>
      </c>
      <c r="AG14" s="11">
        <v>5717.9539999999997</v>
      </c>
      <c r="AH14" s="11">
        <v>5896.8639999999996</v>
      </c>
      <c r="AI14" s="11">
        <v>6075.4849999999997</v>
      </c>
      <c r="AJ14" s="11">
        <v>6250.4340000000002</v>
      </c>
      <c r="AK14" s="11">
        <v>6412.38</v>
      </c>
      <c r="AL14" s="11">
        <v>6565.9849999999997</v>
      </c>
      <c r="AM14" s="11">
        <v>6737.924</v>
      </c>
      <c r="AN14" s="11">
        <v>6964.6130000000003</v>
      </c>
      <c r="AO14" s="11">
        <v>7268.2709999999997</v>
      </c>
      <c r="AP14" s="11">
        <v>7666.39</v>
      </c>
      <c r="AQ14" s="11">
        <v>8141.14</v>
      </c>
      <c r="AR14" s="11">
        <v>8636.6859999999997</v>
      </c>
      <c r="AS14" s="11">
        <v>9075.5679999999993</v>
      </c>
      <c r="AT14" s="11">
        <v>9404.4989999999998</v>
      </c>
      <c r="AU14" s="11">
        <v>9600.3610000000008</v>
      </c>
      <c r="AV14" s="11">
        <v>9685.9740000000002</v>
      </c>
      <c r="AW14" s="11">
        <v>9710.3349999999991</v>
      </c>
      <c r="AX14" s="11">
        <v>9745.6949999999997</v>
      </c>
      <c r="AY14" s="11">
        <v>9844.4179999999997</v>
      </c>
      <c r="AZ14" s="11">
        <v>10022.782999999999</v>
      </c>
      <c r="BA14" s="11">
        <v>10264.906000000001</v>
      </c>
      <c r="BB14" s="11">
        <v>10552.344999999999</v>
      </c>
      <c r="BC14" s="11">
        <v>10854.325000000001</v>
      </c>
      <c r="BD14" s="11">
        <v>11148.751</v>
      </c>
      <c r="BE14" s="11">
        <v>11432.001</v>
      </c>
      <c r="BF14" s="11">
        <v>11713.663</v>
      </c>
      <c r="BG14" s="11">
        <v>12000.183000000001</v>
      </c>
      <c r="BH14" s="11">
        <v>12301.837</v>
      </c>
      <c r="BI14" s="11">
        <v>12625.95</v>
      </c>
      <c r="BJ14" s="11">
        <v>12973.692999999999</v>
      </c>
      <c r="BK14" s="11">
        <v>13341.808000000001</v>
      </c>
      <c r="BL14" s="11">
        <v>13727.898999999999</v>
      </c>
      <c r="BM14" s="11">
        <v>14128.161</v>
      </c>
      <c r="BN14" s="11">
        <v>14539.609</v>
      </c>
      <c r="BO14" s="11">
        <v>14962.118</v>
      </c>
      <c r="BP14" s="11">
        <v>15396.01</v>
      </c>
      <c r="BQ14" s="11">
        <v>15839.287</v>
      </c>
      <c r="BR14" s="11">
        <v>16289.55</v>
      </c>
      <c r="BS14" s="11">
        <v>16745.305</v>
      </c>
      <c r="BT14" s="11">
        <v>17205.253000000001</v>
      </c>
      <c r="BU14" s="11">
        <v>17670.192999999999</v>
      </c>
      <c r="BV14" s="11">
        <v>18143.215</v>
      </c>
      <c r="BW14" s="11">
        <v>18628.749</v>
      </c>
      <c r="BX14" s="11">
        <v>19129.955000000002</v>
      </c>
      <c r="BY14" s="11">
        <v>19647.681</v>
      </c>
      <c r="BZ14" s="11">
        <v>20180.838</v>
      </c>
    </row>
    <row r="15" spans="1:78" x14ac:dyDescent="0.35">
      <c r="A15" s="9" t="s">
        <v>108</v>
      </c>
      <c r="B15" s="10"/>
      <c r="C15" s="10">
        <v>466</v>
      </c>
      <c r="D15" s="9" t="s">
        <v>91</v>
      </c>
      <c r="E15" s="10">
        <v>914</v>
      </c>
      <c r="F15" s="11">
        <v>4708.4250000000002</v>
      </c>
      <c r="G15" s="11">
        <v>4759.0429999999997</v>
      </c>
      <c r="H15" s="11">
        <v>4811.2020000000002</v>
      </c>
      <c r="I15" s="11">
        <v>4864.7520000000004</v>
      </c>
      <c r="J15" s="11">
        <v>4919.5479999999998</v>
      </c>
      <c r="K15" s="11">
        <v>4975.3999999999996</v>
      </c>
      <c r="L15" s="11">
        <v>5032.1229999999996</v>
      </c>
      <c r="M15" s="11">
        <v>5089.5119999999997</v>
      </c>
      <c r="N15" s="11">
        <v>5147.3419999999996</v>
      </c>
      <c r="O15" s="11">
        <v>5205.4470000000001</v>
      </c>
      <c r="P15" s="11">
        <v>5263.7269999999999</v>
      </c>
      <c r="Q15" s="11">
        <v>5322.2690000000002</v>
      </c>
      <c r="R15" s="11">
        <v>5381.3670000000002</v>
      </c>
      <c r="S15" s="11">
        <v>5441.6180000000004</v>
      </c>
      <c r="T15" s="11">
        <v>5503.75</v>
      </c>
      <c r="U15" s="11">
        <v>5568.4949999999999</v>
      </c>
      <c r="V15" s="11">
        <v>5635.8639999999996</v>
      </c>
      <c r="W15" s="11">
        <v>5706.192</v>
      </c>
      <c r="X15" s="11">
        <v>5780.8360000000002</v>
      </c>
      <c r="Y15" s="11">
        <v>5861.4170000000004</v>
      </c>
      <c r="Z15" s="11">
        <v>5949.0420000000004</v>
      </c>
      <c r="AA15" s="11">
        <v>6044.5240000000003</v>
      </c>
      <c r="AB15" s="11">
        <v>6147.4639999999999</v>
      </c>
      <c r="AC15" s="11">
        <v>6256.1909999999998</v>
      </c>
      <c r="AD15" s="11">
        <v>6368.3459999999995</v>
      </c>
      <c r="AE15" s="11">
        <v>6482.2820000000002</v>
      </c>
      <c r="AF15" s="11">
        <v>6596.7209999999995</v>
      </c>
      <c r="AG15" s="11">
        <v>6712.2669999999998</v>
      </c>
      <c r="AH15" s="11">
        <v>6831.09</v>
      </c>
      <c r="AI15" s="11">
        <v>6956.4089999999997</v>
      </c>
      <c r="AJ15" s="11">
        <v>7090.1239999999998</v>
      </c>
      <c r="AK15" s="11">
        <v>7234.7250000000004</v>
      </c>
      <c r="AL15" s="11">
        <v>7388.67</v>
      </c>
      <c r="AM15" s="11">
        <v>7545.1629999999996</v>
      </c>
      <c r="AN15" s="11">
        <v>7694.857</v>
      </c>
      <c r="AO15" s="11">
        <v>7831.8879999999999</v>
      </c>
      <c r="AP15" s="11">
        <v>7952.8630000000003</v>
      </c>
      <c r="AQ15" s="11">
        <v>8062.2160000000003</v>
      </c>
      <c r="AR15" s="11">
        <v>8171.5249999999996</v>
      </c>
      <c r="AS15" s="11">
        <v>8296.9189999999999</v>
      </c>
      <c r="AT15" s="11">
        <v>8449.9150000000009</v>
      </c>
      <c r="AU15" s="11">
        <v>8635.5280000000002</v>
      </c>
      <c r="AV15" s="11">
        <v>8850.3340000000007</v>
      </c>
      <c r="AW15" s="11">
        <v>9087.1730000000007</v>
      </c>
      <c r="AX15" s="11">
        <v>9334.893</v>
      </c>
      <c r="AY15" s="11">
        <v>9585.66</v>
      </c>
      <c r="AZ15" s="11">
        <v>9837.5750000000007</v>
      </c>
      <c r="BA15" s="11">
        <v>10094.362999999999</v>
      </c>
      <c r="BB15" s="11">
        <v>10360.564</v>
      </c>
      <c r="BC15" s="11">
        <v>10642.937</v>
      </c>
      <c r="BD15" s="11">
        <v>10946.448</v>
      </c>
      <c r="BE15" s="11">
        <v>11271.602999999999</v>
      </c>
      <c r="BF15" s="11">
        <v>11616.89</v>
      </c>
      <c r="BG15" s="11">
        <v>11982.691999999999</v>
      </c>
      <c r="BH15" s="11">
        <v>12369.078</v>
      </c>
      <c r="BI15" s="11">
        <v>12775.509</v>
      </c>
      <c r="BJ15" s="11">
        <v>13203.378000000001</v>
      </c>
      <c r="BK15" s="11">
        <v>13651.455</v>
      </c>
      <c r="BL15" s="11">
        <v>14113.578</v>
      </c>
      <c r="BM15" s="11">
        <v>14581.427</v>
      </c>
      <c r="BN15" s="11">
        <v>15049.352000000001</v>
      </c>
      <c r="BO15" s="11">
        <v>15514.593000000001</v>
      </c>
      <c r="BP15" s="11">
        <v>15979.492</v>
      </c>
      <c r="BQ15" s="11">
        <v>16449.853999999999</v>
      </c>
      <c r="BR15" s="11">
        <v>16934.213</v>
      </c>
      <c r="BS15" s="11">
        <v>17438.772000000001</v>
      </c>
      <c r="BT15" s="11">
        <v>17965.448</v>
      </c>
      <c r="BU15" s="11">
        <v>18512.429</v>
      </c>
      <c r="BV15" s="11">
        <v>19077.755000000001</v>
      </c>
      <c r="BW15" s="11">
        <v>19658.023000000001</v>
      </c>
      <c r="BX15" s="11">
        <v>20250.833999999999</v>
      </c>
      <c r="BY15" s="11">
        <v>20855.723999999998</v>
      </c>
      <c r="BZ15" s="11">
        <v>21473.776000000002</v>
      </c>
    </row>
    <row r="16" spans="1:78" x14ac:dyDescent="0.35">
      <c r="A16" s="9" t="s">
        <v>94</v>
      </c>
      <c r="B16" s="10"/>
      <c r="C16" s="10">
        <v>508</v>
      </c>
      <c r="D16" s="9" t="s">
        <v>91</v>
      </c>
      <c r="E16" s="10">
        <v>910</v>
      </c>
      <c r="F16" s="11">
        <v>5958.982</v>
      </c>
      <c r="G16" s="11">
        <v>6059.4459999999999</v>
      </c>
      <c r="H16" s="11">
        <v>6165.0540000000001</v>
      </c>
      <c r="I16" s="11">
        <v>6275.232</v>
      </c>
      <c r="J16" s="11">
        <v>6389.6750000000002</v>
      </c>
      <c r="K16" s="11">
        <v>6508.4</v>
      </c>
      <c r="L16" s="11">
        <v>6631.6679999999997</v>
      </c>
      <c r="M16" s="11">
        <v>6760.1080000000002</v>
      </c>
      <c r="N16" s="11">
        <v>6894.491</v>
      </c>
      <c r="O16" s="11">
        <v>7035.799</v>
      </c>
      <c r="P16" s="11">
        <v>7184.87</v>
      </c>
      <c r="Q16" s="11">
        <v>7342.1170000000002</v>
      </c>
      <c r="R16" s="11">
        <v>7507.3090000000002</v>
      </c>
      <c r="S16" s="11">
        <v>7679.4650000000001</v>
      </c>
      <c r="T16" s="11">
        <v>7857.107</v>
      </c>
      <c r="U16" s="11">
        <v>8039.2169999999996</v>
      </c>
      <c r="V16" s="11">
        <v>8225.9189999999999</v>
      </c>
      <c r="W16" s="11">
        <v>8417.6980000000003</v>
      </c>
      <c r="X16" s="11">
        <v>8614.4449999999997</v>
      </c>
      <c r="Y16" s="11">
        <v>8816.0560000000005</v>
      </c>
      <c r="Z16" s="11">
        <v>9022.7469999999994</v>
      </c>
      <c r="AA16" s="11">
        <v>9232.6550000000007</v>
      </c>
      <c r="AB16" s="11">
        <v>9446.2350000000006</v>
      </c>
      <c r="AC16" s="11">
        <v>9668.6550000000007</v>
      </c>
      <c r="AD16" s="11">
        <v>9906.9629999999997</v>
      </c>
      <c r="AE16" s="11">
        <v>10165.216</v>
      </c>
      <c r="AF16" s="11">
        <v>10443.954</v>
      </c>
      <c r="AG16" s="11">
        <v>10738.534</v>
      </c>
      <c r="AH16" s="11">
        <v>11041.206</v>
      </c>
      <c r="AI16" s="11">
        <v>11341.405000000001</v>
      </c>
      <c r="AJ16" s="11">
        <v>11630.194</v>
      </c>
      <c r="AK16" s="11">
        <v>11913.084999999999</v>
      </c>
      <c r="AL16" s="11">
        <v>12189.816999999999</v>
      </c>
      <c r="AM16" s="11">
        <v>12439.772999999999</v>
      </c>
      <c r="AN16" s="11">
        <v>12636.12</v>
      </c>
      <c r="AO16" s="11">
        <v>12764.385</v>
      </c>
      <c r="AP16" s="11">
        <v>12808.566000000001</v>
      </c>
      <c r="AQ16" s="11">
        <v>12786.352999999999</v>
      </c>
      <c r="AR16" s="11">
        <v>12758.003000000001</v>
      </c>
      <c r="AS16" s="11">
        <v>12805.95</v>
      </c>
      <c r="AT16" s="11">
        <v>12987.291999999999</v>
      </c>
      <c r="AU16" s="11">
        <v>13328.029</v>
      </c>
      <c r="AV16" s="11">
        <v>13805.999</v>
      </c>
      <c r="AW16" s="11">
        <v>14370.95</v>
      </c>
      <c r="AX16" s="11">
        <v>14948.05</v>
      </c>
      <c r="AY16" s="11">
        <v>15483.277</v>
      </c>
      <c r="AZ16" s="11">
        <v>15960.445</v>
      </c>
      <c r="BA16" s="11">
        <v>16397.174999999999</v>
      </c>
      <c r="BB16" s="11">
        <v>16813.946</v>
      </c>
      <c r="BC16" s="11">
        <v>17244.175999999999</v>
      </c>
      <c r="BD16" s="11">
        <v>17711.924999999999</v>
      </c>
      <c r="BE16" s="11">
        <v>18221.883999999998</v>
      </c>
      <c r="BF16" s="11">
        <v>18764.147000000001</v>
      </c>
      <c r="BG16" s="11">
        <v>19331.097000000002</v>
      </c>
      <c r="BH16" s="11">
        <v>19910.548999999999</v>
      </c>
      <c r="BI16" s="11">
        <v>20493.927</v>
      </c>
      <c r="BJ16" s="11">
        <v>21080.108</v>
      </c>
      <c r="BK16" s="11">
        <v>21673.319</v>
      </c>
      <c r="BL16" s="11">
        <v>22276.596000000001</v>
      </c>
      <c r="BM16" s="11">
        <v>22894.718000000001</v>
      </c>
      <c r="BN16" s="11">
        <v>23531.566999999999</v>
      </c>
      <c r="BO16" s="11">
        <v>24187.5</v>
      </c>
      <c r="BP16" s="11">
        <v>24862.672999999999</v>
      </c>
      <c r="BQ16" s="11">
        <v>25560.752</v>
      </c>
      <c r="BR16" s="11">
        <v>26286.191999999999</v>
      </c>
      <c r="BS16" s="11">
        <v>27042.001</v>
      </c>
      <c r="BT16" s="11">
        <v>27829.93</v>
      </c>
      <c r="BU16" s="11">
        <v>28649.007000000001</v>
      </c>
      <c r="BV16" s="11">
        <v>29496.008999999998</v>
      </c>
      <c r="BW16" s="11">
        <v>30366.043000000001</v>
      </c>
      <c r="BX16" s="11">
        <v>31255.435000000001</v>
      </c>
      <c r="BY16" s="11">
        <v>32163.044999999998</v>
      </c>
      <c r="BZ16" s="11">
        <v>33089.463000000003</v>
      </c>
    </row>
    <row r="17" spans="1:78" x14ac:dyDescent="0.35">
      <c r="A17" s="9" t="s">
        <v>109</v>
      </c>
      <c r="B17" s="10"/>
      <c r="C17" s="10">
        <v>562</v>
      </c>
      <c r="D17" s="9" t="s">
        <v>91</v>
      </c>
      <c r="E17" s="10">
        <v>914</v>
      </c>
      <c r="F17" s="11">
        <v>2559.7060000000001</v>
      </c>
      <c r="G17" s="11">
        <v>2638.13</v>
      </c>
      <c r="H17" s="11">
        <v>2716.8150000000001</v>
      </c>
      <c r="I17" s="11">
        <v>2795.799</v>
      </c>
      <c r="J17" s="11">
        <v>2875.2710000000002</v>
      </c>
      <c r="K17" s="11">
        <v>2955.5360000000001</v>
      </c>
      <c r="L17" s="11">
        <v>3037.0520000000001</v>
      </c>
      <c r="M17" s="11">
        <v>3120.4189999999999</v>
      </c>
      <c r="N17" s="11">
        <v>3206.3409999999999</v>
      </c>
      <c r="O17" s="11">
        <v>3295.5680000000002</v>
      </c>
      <c r="P17" s="11">
        <v>3388.7739999999999</v>
      </c>
      <c r="Q17" s="11">
        <v>3486.3220000000001</v>
      </c>
      <c r="R17" s="11">
        <v>3588.2280000000001</v>
      </c>
      <c r="S17" s="11">
        <v>3693.9850000000001</v>
      </c>
      <c r="T17" s="11">
        <v>3802.8020000000001</v>
      </c>
      <c r="U17" s="11">
        <v>3914.1179999999999</v>
      </c>
      <c r="V17" s="11">
        <v>4027.9690000000001</v>
      </c>
      <c r="W17" s="11">
        <v>4144.5879999999997</v>
      </c>
      <c r="X17" s="11">
        <v>4263.9250000000002</v>
      </c>
      <c r="Y17" s="11">
        <v>4385.9250000000002</v>
      </c>
      <c r="Z17" s="11">
        <v>4510.6450000000004</v>
      </c>
      <c r="AA17" s="11">
        <v>4637.9840000000004</v>
      </c>
      <c r="AB17" s="11">
        <v>4768.2250000000004</v>
      </c>
      <c r="AC17" s="11">
        <v>4902.1509999999998</v>
      </c>
      <c r="AD17" s="11">
        <v>5040.7950000000001</v>
      </c>
      <c r="AE17" s="11">
        <v>5184.9399999999996</v>
      </c>
      <c r="AF17" s="11">
        <v>5335.0829999999996</v>
      </c>
      <c r="AG17" s="11">
        <v>5491.1580000000004</v>
      </c>
      <c r="AH17" s="11">
        <v>5652.6549999999997</v>
      </c>
      <c r="AI17" s="11">
        <v>5818.7629999999999</v>
      </c>
      <c r="AJ17" s="11">
        <v>5989</v>
      </c>
      <c r="AK17" s="11">
        <v>6163.7110000000002</v>
      </c>
      <c r="AL17" s="11">
        <v>6343.53</v>
      </c>
      <c r="AM17" s="11">
        <v>6528.6459999999997</v>
      </c>
      <c r="AN17" s="11">
        <v>6719.31</v>
      </c>
      <c r="AO17" s="11">
        <v>6915.9939999999997</v>
      </c>
      <c r="AP17" s="11">
        <v>7118.8850000000002</v>
      </c>
      <c r="AQ17" s="11">
        <v>7328.9340000000002</v>
      </c>
      <c r="AR17" s="11">
        <v>7548.4290000000001</v>
      </c>
      <c r="AS17" s="11">
        <v>7780.2420000000002</v>
      </c>
      <c r="AT17" s="11">
        <v>8026.5919999999996</v>
      </c>
      <c r="AU17" s="11">
        <v>8288.7389999999996</v>
      </c>
      <c r="AV17" s="11">
        <v>8566.7729999999992</v>
      </c>
      <c r="AW17" s="11">
        <v>8860.2970000000005</v>
      </c>
      <c r="AX17" s="11">
        <v>9168.3160000000007</v>
      </c>
      <c r="AY17" s="11">
        <v>9490.2890000000007</v>
      </c>
      <c r="AZ17" s="11">
        <v>9826.6</v>
      </c>
      <c r="BA17" s="11">
        <v>10178.196</v>
      </c>
      <c r="BB17" s="11">
        <v>10545.72</v>
      </c>
      <c r="BC17" s="11">
        <v>10929.922</v>
      </c>
      <c r="BD17" s="11">
        <v>11331.561</v>
      </c>
      <c r="BE17" s="11">
        <v>11751.364</v>
      </c>
      <c r="BF17" s="11">
        <v>12189.987999999999</v>
      </c>
      <c r="BG17" s="11">
        <v>12647.983</v>
      </c>
      <c r="BH17" s="11">
        <v>13125.914000000001</v>
      </c>
      <c r="BI17" s="11">
        <v>13624.474</v>
      </c>
      <c r="BJ17" s="11">
        <v>14143.968999999999</v>
      </c>
      <c r="BK17" s="11">
        <v>14685.404</v>
      </c>
      <c r="BL17" s="11">
        <v>15250.913</v>
      </c>
      <c r="BM17" s="11">
        <v>15843.130999999999</v>
      </c>
      <c r="BN17" s="11">
        <v>16464.025000000001</v>
      </c>
      <c r="BO17" s="11">
        <v>17114.77</v>
      </c>
      <c r="BP17" s="11">
        <v>17795.208999999999</v>
      </c>
      <c r="BQ17" s="11">
        <v>18504.287</v>
      </c>
      <c r="BR17" s="11">
        <v>19240.182000000001</v>
      </c>
      <c r="BS17" s="11">
        <v>20001.663</v>
      </c>
      <c r="BT17" s="11">
        <v>20788.789000000001</v>
      </c>
      <c r="BU17" s="11">
        <v>21602.387999999999</v>
      </c>
      <c r="BV17" s="11">
        <v>22442.830999999998</v>
      </c>
      <c r="BW17" s="11">
        <v>23310.719000000001</v>
      </c>
      <c r="BX17" s="11">
        <v>24206.635999999999</v>
      </c>
      <c r="BY17" s="11">
        <v>25130.81</v>
      </c>
      <c r="BZ17" s="11">
        <v>26083.66</v>
      </c>
    </row>
    <row r="18" spans="1:78" x14ac:dyDescent="0.35">
      <c r="A18" s="9" t="s">
        <v>110</v>
      </c>
      <c r="B18" s="10"/>
      <c r="C18" s="10">
        <v>566</v>
      </c>
      <c r="D18" s="9" t="s">
        <v>91</v>
      </c>
      <c r="E18" s="10">
        <v>914</v>
      </c>
      <c r="F18" s="11">
        <v>37859.75</v>
      </c>
      <c r="G18" s="11">
        <v>38424.142</v>
      </c>
      <c r="H18" s="11">
        <v>39035.434999999998</v>
      </c>
      <c r="I18" s="11">
        <v>39686.159</v>
      </c>
      <c r="J18" s="11">
        <v>40370.853000000003</v>
      </c>
      <c r="K18" s="11">
        <v>41086.1</v>
      </c>
      <c r="L18" s="11">
        <v>41830.616999999998</v>
      </c>
      <c r="M18" s="11">
        <v>42605.120000000003</v>
      </c>
      <c r="N18" s="11">
        <v>43412.093999999997</v>
      </c>
      <c r="O18" s="11">
        <v>44255.337</v>
      </c>
      <c r="P18" s="11">
        <v>45138.46</v>
      </c>
      <c r="Q18" s="11">
        <v>46063.57</v>
      </c>
      <c r="R18" s="11">
        <v>47029.817999999999</v>
      </c>
      <c r="S18" s="11">
        <v>48032.932000000001</v>
      </c>
      <c r="T18" s="11">
        <v>49066.762000000002</v>
      </c>
      <c r="U18" s="11">
        <v>50127.92</v>
      </c>
      <c r="V18" s="11">
        <v>51217.968999999997</v>
      </c>
      <c r="W18" s="11">
        <v>52342.231</v>
      </c>
      <c r="X18" s="11">
        <v>53506.201000000001</v>
      </c>
      <c r="Y18" s="11">
        <v>54717.035000000003</v>
      </c>
      <c r="Z18" s="11">
        <v>55982.142</v>
      </c>
      <c r="AA18" s="11">
        <v>57296.987999999998</v>
      </c>
      <c r="AB18" s="11">
        <v>58665.813000000002</v>
      </c>
      <c r="AC18" s="11">
        <v>60114.614999999998</v>
      </c>
      <c r="AD18" s="11">
        <v>61677.167000000001</v>
      </c>
      <c r="AE18" s="11">
        <v>63374.288999999997</v>
      </c>
      <c r="AF18" s="11">
        <v>65221.379000000001</v>
      </c>
      <c r="AG18" s="11">
        <v>67203.134000000005</v>
      </c>
      <c r="AH18" s="11">
        <v>69271.914999999994</v>
      </c>
      <c r="AI18" s="11">
        <v>71361.141000000003</v>
      </c>
      <c r="AJ18" s="11">
        <v>73423.645999999993</v>
      </c>
      <c r="AK18" s="11">
        <v>75440.505000000005</v>
      </c>
      <c r="AL18" s="11">
        <v>77427.539000000004</v>
      </c>
      <c r="AM18" s="11">
        <v>79414.841</v>
      </c>
      <c r="AN18" s="11">
        <v>81448.756999999998</v>
      </c>
      <c r="AO18" s="11">
        <v>83562.775999999998</v>
      </c>
      <c r="AP18" s="11">
        <v>85766.395999999993</v>
      </c>
      <c r="AQ18" s="11">
        <v>88048.028999999995</v>
      </c>
      <c r="AR18" s="11">
        <v>90395.278000000006</v>
      </c>
      <c r="AS18" s="11">
        <v>92788.039000000004</v>
      </c>
      <c r="AT18" s="11">
        <v>95212.453999999998</v>
      </c>
      <c r="AU18" s="11">
        <v>97667.631999999998</v>
      </c>
      <c r="AV18" s="11">
        <v>100161.708</v>
      </c>
      <c r="AW18" s="11">
        <v>102700.751</v>
      </c>
      <c r="AX18" s="11">
        <v>105293.701</v>
      </c>
      <c r="AY18" s="11">
        <v>107948.33900000001</v>
      </c>
      <c r="AZ18" s="11">
        <v>110668.784</v>
      </c>
      <c r="BA18" s="11">
        <v>113457.66099999999</v>
      </c>
      <c r="BB18" s="11">
        <v>116319.76300000001</v>
      </c>
      <c r="BC18" s="11">
        <v>119260.05499999999</v>
      </c>
      <c r="BD18" s="11">
        <v>122283.853</v>
      </c>
      <c r="BE18" s="11">
        <v>125394.046</v>
      </c>
      <c r="BF18" s="11">
        <v>128596.079</v>
      </c>
      <c r="BG18" s="11">
        <v>131900.63399999999</v>
      </c>
      <c r="BH18" s="11">
        <v>135320.42000000001</v>
      </c>
      <c r="BI18" s="11">
        <v>138865.014</v>
      </c>
      <c r="BJ18" s="11">
        <v>142538.30499999999</v>
      </c>
      <c r="BK18" s="11">
        <v>146339.97099999999</v>
      </c>
      <c r="BL18" s="11">
        <v>150269.622</v>
      </c>
      <c r="BM18" s="11">
        <v>154324.93900000001</v>
      </c>
      <c r="BN18" s="11">
        <v>158503.20300000001</v>
      </c>
      <c r="BO18" s="11">
        <v>162805.07999999999</v>
      </c>
      <c r="BP18" s="11">
        <v>167228.80300000001</v>
      </c>
      <c r="BQ18" s="11">
        <v>171765.81899999999</v>
      </c>
      <c r="BR18" s="11">
        <v>176404.93100000001</v>
      </c>
      <c r="BS18" s="11">
        <v>181137.454</v>
      </c>
      <c r="BT18" s="11">
        <v>185960.24400000001</v>
      </c>
      <c r="BU18" s="11">
        <v>190873.247</v>
      </c>
      <c r="BV18" s="11">
        <v>195874.685</v>
      </c>
      <c r="BW18" s="11">
        <v>200963.603</v>
      </c>
      <c r="BX18" s="11">
        <v>206139.587</v>
      </c>
      <c r="BY18" s="11">
        <v>211400.704</v>
      </c>
      <c r="BZ18" s="11">
        <v>216746.93299999999</v>
      </c>
    </row>
    <row r="19" spans="1:78" x14ac:dyDescent="0.35">
      <c r="A19" s="9" t="s">
        <v>95</v>
      </c>
      <c r="B19" s="10"/>
      <c r="C19" s="10">
        <v>646</v>
      </c>
      <c r="D19" s="9" t="s">
        <v>91</v>
      </c>
      <c r="E19" s="10">
        <v>910</v>
      </c>
      <c r="F19" s="11">
        <v>2186.183</v>
      </c>
      <c r="G19" s="11">
        <v>2251.125</v>
      </c>
      <c r="H19" s="11">
        <v>2314.181</v>
      </c>
      <c r="I19" s="11">
        <v>2379.6880000000001</v>
      </c>
      <c r="J19" s="11">
        <v>2450.3620000000001</v>
      </c>
      <c r="K19" s="11">
        <v>2527.2930000000001</v>
      </c>
      <c r="L19" s="11">
        <v>2609.8629999999998</v>
      </c>
      <c r="M19" s="11">
        <v>2695.8180000000002</v>
      </c>
      <c r="N19" s="11">
        <v>2781.6120000000001</v>
      </c>
      <c r="O19" s="11">
        <v>2862.799</v>
      </c>
      <c r="P19" s="11">
        <v>2935.5749999999998</v>
      </c>
      <c r="Q19" s="11">
        <v>2998.3339999999998</v>
      </c>
      <c r="R19" s="11">
        <v>3052.9369999999999</v>
      </c>
      <c r="S19" s="11">
        <v>3105.4169999999999</v>
      </c>
      <c r="T19" s="11">
        <v>3164.2579999999998</v>
      </c>
      <c r="U19" s="11">
        <v>3235.5360000000001</v>
      </c>
      <c r="V19" s="11">
        <v>3321.674</v>
      </c>
      <c r="W19" s="11">
        <v>3420.8969999999999</v>
      </c>
      <c r="X19" s="11">
        <v>3529.8389999999999</v>
      </c>
      <c r="Y19" s="11">
        <v>3643.2370000000001</v>
      </c>
      <c r="Z19" s="11">
        <v>3757.3510000000001</v>
      </c>
      <c r="AA19" s="11">
        <v>3871.4279999999999</v>
      </c>
      <c r="AB19" s="11">
        <v>3987.223</v>
      </c>
      <c r="AC19" s="11">
        <v>4106.4110000000001</v>
      </c>
      <c r="AD19" s="11">
        <v>4231.5789999999997</v>
      </c>
      <c r="AE19" s="11">
        <v>4364.7089999999998</v>
      </c>
      <c r="AF19" s="11">
        <v>4506.1090000000004</v>
      </c>
      <c r="AG19" s="11">
        <v>4655.3860000000004</v>
      </c>
      <c r="AH19" s="11">
        <v>4812.8720000000003</v>
      </c>
      <c r="AI19" s="11">
        <v>4978.8119999999999</v>
      </c>
      <c r="AJ19" s="11">
        <v>5153.3140000000003</v>
      </c>
      <c r="AK19" s="11">
        <v>5329.25</v>
      </c>
      <c r="AL19" s="11">
        <v>5504.8469999999998</v>
      </c>
      <c r="AM19" s="11">
        <v>5690.9889999999996</v>
      </c>
      <c r="AN19" s="11">
        <v>5902.8469999999998</v>
      </c>
      <c r="AO19" s="11">
        <v>6146.884</v>
      </c>
      <c r="AP19" s="11">
        <v>6443.7479999999996</v>
      </c>
      <c r="AQ19" s="11">
        <v>6779.9809999999998</v>
      </c>
      <c r="AR19" s="11">
        <v>7088.1940000000004</v>
      </c>
      <c r="AS19" s="11">
        <v>7276.9830000000002</v>
      </c>
      <c r="AT19" s="11">
        <v>7288.8829999999998</v>
      </c>
      <c r="AU19" s="11">
        <v>7083.9279999999999</v>
      </c>
      <c r="AV19" s="11">
        <v>6702.2389999999996</v>
      </c>
      <c r="AW19" s="11">
        <v>6263.7579999999998</v>
      </c>
      <c r="AX19" s="11">
        <v>5936.2529999999997</v>
      </c>
      <c r="AY19" s="11">
        <v>5836.49</v>
      </c>
      <c r="AZ19" s="11">
        <v>6013.1120000000001</v>
      </c>
      <c r="BA19" s="11">
        <v>6419.8980000000001</v>
      </c>
      <c r="BB19" s="11">
        <v>6962.8</v>
      </c>
      <c r="BC19" s="11">
        <v>7501.2380000000003</v>
      </c>
      <c r="BD19" s="11">
        <v>7933.6880000000001</v>
      </c>
      <c r="BE19" s="11">
        <v>8231.15</v>
      </c>
      <c r="BF19" s="11">
        <v>8427.0609999999997</v>
      </c>
      <c r="BG19" s="11">
        <v>8557.16</v>
      </c>
      <c r="BH19" s="11">
        <v>8680.5159999999996</v>
      </c>
      <c r="BI19" s="11">
        <v>8840.2199999999993</v>
      </c>
      <c r="BJ19" s="11">
        <v>9043.3420000000006</v>
      </c>
      <c r="BK19" s="11">
        <v>9273.759</v>
      </c>
      <c r="BL19" s="11">
        <v>9524.5319999999992</v>
      </c>
      <c r="BM19" s="11">
        <v>9782.77</v>
      </c>
      <c r="BN19" s="11">
        <v>10039.338</v>
      </c>
      <c r="BO19" s="11">
        <v>10293.333000000001</v>
      </c>
      <c r="BP19" s="11">
        <v>10549.668</v>
      </c>
      <c r="BQ19" s="11">
        <v>10811.538</v>
      </c>
      <c r="BR19" s="11">
        <v>11083.629000000001</v>
      </c>
      <c r="BS19" s="11">
        <v>11369.066000000001</v>
      </c>
      <c r="BT19" s="11">
        <v>11668.829</v>
      </c>
      <c r="BU19" s="11">
        <v>11980.96</v>
      </c>
      <c r="BV19" s="11">
        <v>12301.968999999999</v>
      </c>
      <c r="BW19" s="11">
        <v>12626.938</v>
      </c>
      <c r="BX19" s="11">
        <v>12952.209000000001</v>
      </c>
      <c r="BY19" s="11">
        <v>13276.517</v>
      </c>
      <c r="BZ19" s="11">
        <v>13600.466</v>
      </c>
    </row>
    <row r="20" spans="1:78" x14ac:dyDescent="0.35">
      <c r="A20" s="9" t="s">
        <v>111</v>
      </c>
      <c r="B20" s="10"/>
      <c r="C20" s="10">
        <v>686</v>
      </c>
      <c r="D20" s="9" t="s">
        <v>91</v>
      </c>
      <c r="E20" s="10">
        <v>914</v>
      </c>
      <c r="F20" s="11">
        <v>2486.6419999999998</v>
      </c>
      <c r="G20" s="11">
        <v>2545.3429999999998</v>
      </c>
      <c r="H20" s="11">
        <v>2606.6170000000002</v>
      </c>
      <c r="I20" s="11">
        <v>2670.7330000000002</v>
      </c>
      <c r="J20" s="11">
        <v>2737.91</v>
      </c>
      <c r="K20" s="11">
        <v>2808.239</v>
      </c>
      <c r="L20" s="11">
        <v>2881.7669999999998</v>
      </c>
      <c r="M20" s="11">
        <v>2958.4810000000002</v>
      </c>
      <c r="N20" s="11">
        <v>3038.2930000000001</v>
      </c>
      <c r="O20" s="11">
        <v>3121.0929999999998</v>
      </c>
      <c r="P20" s="11">
        <v>3206.7570000000001</v>
      </c>
      <c r="Q20" s="11">
        <v>3295.28</v>
      </c>
      <c r="R20" s="11">
        <v>3386.8029999999999</v>
      </c>
      <c r="S20" s="11">
        <v>3481.654</v>
      </c>
      <c r="T20" s="11">
        <v>3580.241</v>
      </c>
      <c r="U20" s="11">
        <v>3682.8789999999999</v>
      </c>
      <c r="V20" s="11">
        <v>3789.3809999999999</v>
      </c>
      <c r="W20" s="11">
        <v>3899.6480000000001</v>
      </c>
      <c r="X20" s="11">
        <v>4014.107</v>
      </c>
      <c r="Y20" s="11">
        <v>4133.3239999999996</v>
      </c>
      <c r="Z20" s="11">
        <v>4257.5079999999998</v>
      </c>
      <c r="AA20" s="11">
        <v>4387.5320000000002</v>
      </c>
      <c r="AB20" s="11">
        <v>4522.8860000000004</v>
      </c>
      <c r="AC20" s="11">
        <v>4660.7259999999997</v>
      </c>
      <c r="AD20" s="11">
        <v>4797.1880000000001</v>
      </c>
      <c r="AE20" s="11">
        <v>4929.8459999999995</v>
      </c>
      <c r="AF20" s="11">
        <v>5057.375</v>
      </c>
      <c r="AG20" s="11">
        <v>5181.5050000000001</v>
      </c>
      <c r="AH20" s="11">
        <v>5306.6850000000004</v>
      </c>
      <c r="AI20" s="11">
        <v>5439.0690000000004</v>
      </c>
      <c r="AJ20" s="11">
        <v>5583.1570000000002</v>
      </c>
      <c r="AK20" s="11">
        <v>5740.4409999999998</v>
      </c>
      <c r="AL20" s="11">
        <v>5909.7340000000004</v>
      </c>
      <c r="AM20" s="11">
        <v>6089.567</v>
      </c>
      <c r="AN20" s="11">
        <v>6277.42</v>
      </c>
      <c r="AO20" s="11">
        <v>6471.3289999999997</v>
      </c>
      <c r="AP20" s="11">
        <v>6670.665</v>
      </c>
      <c r="AQ20" s="11">
        <v>6875.7460000000001</v>
      </c>
      <c r="AR20" s="11">
        <v>7086.6239999999998</v>
      </c>
      <c r="AS20" s="11">
        <v>7303.5110000000004</v>
      </c>
      <c r="AT20" s="11">
        <v>7526.3059999999996</v>
      </c>
      <c r="AU20" s="11">
        <v>7755.5029999999997</v>
      </c>
      <c r="AV20" s="11">
        <v>7990.09</v>
      </c>
      <c r="AW20" s="11">
        <v>8226.7489999999998</v>
      </c>
      <c r="AX20" s="11">
        <v>8461.0660000000007</v>
      </c>
      <c r="AY20" s="11">
        <v>8690.1550000000007</v>
      </c>
      <c r="AZ20" s="11">
        <v>8912.8719999999994</v>
      </c>
      <c r="BA20" s="11">
        <v>9130.8760000000002</v>
      </c>
      <c r="BB20" s="11">
        <v>9347.777</v>
      </c>
      <c r="BC20" s="11">
        <v>9568.7170000000006</v>
      </c>
      <c r="BD20" s="11">
        <v>9797.7309999999998</v>
      </c>
      <c r="BE20" s="11">
        <v>10036.102000000001</v>
      </c>
      <c r="BF20" s="11">
        <v>10283.694</v>
      </c>
      <c r="BG20" s="11">
        <v>10541.47</v>
      </c>
      <c r="BH20" s="11">
        <v>10810.085999999999</v>
      </c>
      <c r="BI20" s="11">
        <v>11090.123</v>
      </c>
      <c r="BJ20" s="11">
        <v>11382.272000000001</v>
      </c>
      <c r="BK20" s="11">
        <v>11687.078</v>
      </c>
      <c r="BL20" s="11">
        <v>12004.7</v>
      </c>
      <c r="BM20" s="11">
        <v>12335.092000000001</v>
      </c>
      <c r="BN20" s="11">
        <v>12678.143</v>
      </c>
      <c r="BO20" s="11">
        <v>13033.814</v>
      </c>
      <c r="BP20" s="11">
        <v>13401.99</v>
      </c>
      <c r="BQ20" s="11">
        <v>13782.429</v>
      </c>
      <c r="BR20" s="11">
        <v>14174.74</v>
      </c>
      <c r="BS20" s="11">
        <v>14578.45</v>
      </c>
      <c r="BT20" s="11">
        <v>14993.513999999999</v>
      </c>
      <c r="BU20" s="11">
        <v>15419.353999999999</v>
      </c>
      <c r="BV20" s="11">
        <v>15854.324000000001</v>
      </c>
      <c r="BW20" s="11">
        <v>16296.361999999999</v>
      </c>
      <c r="BX20" s="11">
        <v>16743.93</v>
      </c>
      <c r="BY20" s="11">
        <v>17196.308000000001</v>
      </c>
      <c r="BZ20" s="11">
        <v>17653.669000000002</v>
      </c>
    </row>
    <row r="21" spans="1:78" x14ac:dyDescent="0.35">
      <c r="A21" s="9" t="s">
        <v>112</v>
      </c>
      <c r="B21" s="10"/>
      <c r="C21" s="10">
        <v>694</v>
      </c>
      <c r="D21" s="9" t="s">
        <v>91</v>
      </c>
      <c r="E21" s="10">
        <v>914</v>
      </c>
      <c r="F21" s="11">
        <v>2041.201</v>
      </c>
      <c r="G21" s="11">
        <v>2064.4659999999999</v>
      </c>
      <c r="H21" s="11">
        <v>2088.48</v>
      </c>
      <c r="I21" s="11">
        <v>2113.3449999999998</v>
      </c>
      <c r="J21" s="11">
        <v>2139.09</v>
      </c>
      <c r="K21" s="11">
        <v>2165.8159999999998</v>
      </c>
      <c r="L21" s="11">
        <v>2193.62</v>
      </c>
      <c r="M21" s="11">
        <v>2222.596</v>
      </c>
      <c r="N21" s="11">
        <v>2252.8409999999999</v>
      </c>
      <c r="O21" s="11">
        <v>2284.4870000000001</v>
      </c>
      <c r="P21" s="11">
        <v>2317.6379999999999</v>
      </c>
      <c r="Q21" s="11">
        <v>2352.37</v>
      </c>
      <c r="R21" s="11">
        <v>2388.759</v>
      </c>
      <c r="S21" s="11">
        <v>2426.864</v>
      </c>
      <c r="T21" s="11">
        <v>2466.6709999999998</v>
      </c>
      <c r="U21" s="11">
        <v>2508.2260000000001</v>
      </c>
      <c r="V21" s="11">
        <v>2551.58</v>
      </c>
      <c r="W21" s="11">
        <v>2596.7979999999998</v>
      </c>
      <c r="X21" s="11">
        <v>2644.011</v>
      </c>
      <c r="Y21" s="11">
        <v>2693.3440000000001</v>
      </c>
      <c r="Z21" s="11">
        <v>2744.89</v>
      </c>
      <c r="AA21" s="11">
        <v>2798.7269999999999</v>
      </c>
      <c r="AB21" s="11">
        <v>2854.866</v>
      </c>
      <c r="AC21" s="11">
        <v>2913.3470000000002</v>
      </c>
      <c r="AD21" s="11">
        <v>2974.105</v>
      </c>
      <c r="AE21" s="11">
        <v>3037.1579999999999</v>
      </c>
      <c r="AF21" s="11">
        <v>3102.5949999999998</v>
      </c>
      <c r="AG21" s="11">
        <v>3170.5030000000002</v>
      </c>
      <c r="AH21" s="11">
        <v>3240.8409999999999</v>
      </c>
      <c r="AI21" s="11">
        <v>3313.5059999999999</v>
      </c>
      <c r="AJ21" s="11">
        <v>3388.4940000000001</v>
      </c>
      <c r="AK21" s="11">
        <v>3464.1129999999998</v>
      </c>
      <c r="AL21" s="11">
        <v>3540.1640000000002</v>
      </c>
      <c r="AM21" s="11">
        <v>3619.8539999999998</v>
      </c>
      <c r="AN21" s="11">
        <v>3707.5129999999999</v>
      </c>
      <c r="AO21" s="11">
        <v>3805.3040000000001</v>
      </c>
      <c r="AP21" s="11">
        <v>3916.6849999999999</v>
      </c>
      <c r="AQ21" s="11">
        <v>4038.154</v>
      </c>
      <c r="AR21" s="11">
        <v>4156.6360000000004</v>
      </c>
      <c r="AS21" s="11">
        <v>4254.4340000000002</v>
      </c>
      <c r="AT21" s="11">
        <v>4319.7629999999999</v>
      </c>
      <c r="AU21" s="11">
        <v>4348.6629999999996</v>
      </c>
      <c r="AV21" s="11">
        <v>4347.7269999999999</v>
      </c>
      <c r="AW21" s="11">
        <v>4328.9650000000001</v>
      </c>
      <c r="AX21" s="11">
        <v>4309.78</v>
      </c>
      <c r="AY21" s="11">
        <v>4303.9530000000004</v>
      </c>
      <c r="AZ21" s="11">
        <v>4312.66</v>
      </c>
      <c r="BA21" s="11">
        <v>4335.2950000000001</v>
      </c>
      <c r="BB21" s="11">
        <v>4381.4840000000004</v>
      </c>
      <c r="BC21" s="11">
        <v>4462.3739999999998</v>
      </c>
      <c r="BD21" s="11">
        <v>4584.57</v>
      </c>
      <c r="BE21" s="11">
        <v>4754.0690000000004</v>
      </c>
      <c r="BF21" s="11">
        <v>4965.7700000000004</v>
      </c>
      <c r="BG21" s="11">
        <v>5201.0739999999996</v>
      </c>
      <c r="BH21" s="11">
        <v>5433.9949999999999</v>
      </c>
      <c r="BI21" s="11">
        <v>5645.6289999999999</v>
      </c>
      <c r="BJ21" s="11">
        <v>5829.24</v>
      </c>
      <c r="BK21" s="11">
        <v>5989.6409999999996</v>
      </c>
      <c r="BL21" s="11">
        <v>6133.5990000000002</v>
      </c>
      <c r="BM21" s="11">
        <v>6272.7349999999997</v>
      </c>
      <c r="BN21" s="11">
        <v>6415.6360000000004</v>
      </c>
      <c r="BO21" s="11">
        <v>6563.2380000000003</v>
      </c>
      <c r="BP21" s="11">
        <v>6712.5860000000002</v>
      </c>
      <c r="BQ21" s="11">
        <v>6863.9750000000004</v>
      </c>
      <c r="BR21" s="11">
        <v>7017.1530000000002</v>
      </c>
      <c r="BS21" s="11">
        <v>7171.9089999999997</v>
      </c>
      <c r="BT21" s="11">
        <v>7328.8459999999995</v>
      </c>
      <c r="BU21" s="11">
        <v>7488.4269999999997</v>
      </c>
      <c r="BV21" s="11">
        <v>7650.1490000000003</v>
      </c>
      <c r="BW21" s="11">
        <v>7813.2070000000003</v>
      </c>
      <c r="BX21" s="11">
        <v>7976.9849999999997</v>
      </c>
      <c r="BY21" s="11">
        <v>8141.3429999999998</v>
      </c>
      <c r="BZ21" s="11">
        <v>8306.4419999999991</v>
      </c>
    </row>
    <row r="22" spans="1:78" x14ac:dyDescent="0.35">
      <c r="A22" s="9" t="s">
        <v>96</v>
      </c>
      <c r="B22" s="10"/>
      <c r="C22" s="10">
        <v>800</v>
      </c>
      <c r="D22" s="9" t="s">
        <v>91</v>
      </c>
      <c r="E22" s="10">
        <v>910</v>
      </c>
      <c r="F22" s="11">
        <v>5158.1909999999998</v>
      </c>
      <c r="G22" s="11">
        <v>5307.7240000000002</v>
      </c>
      <c r="H22" s="11">
        <v>5452.857</v>
      </c>
      <c r="I22" s="11">
        <v>5596.3230000000003</v>
      </c>
      <c r="J22" s="11">
        <v>5740.7740000000003</v>
      </c>
      <c r="K22" s="11">
        <v>5888.7910000000002</v>
      </c>
      <c r="L22" s="11">
        <v>6042.9260000000004</v>
      </c>
      <c r="M22" s="11">
        <v>6205.62</v>
      </c>
      <c r="N22" s="11">
        <v>6379.2209999999995</v>
      </c>
      <c r="O22" s="11">
        <v>6565.8389999999999</v>
      </c>
      <c r="P22" s="11">
        <v>6767.0919999999996</v>
      </c>
      <c r="Q22" s="11">
        <v>6983.8239999999996</v>
      </c>
      <c r="R22" s="11">
        <v>7215.799</v>
      </c>
      <c r="S22" s="11">
        <v>7461.6360000000004</v>
      </c>
      <c r="T22" s="11">
        <v>7719.1080000000002</v>
      </c>
      <c r="U22" s="11">
        <v>7986.0619999999999</v>
      </c>
      <c r="V22" s="11">
        <v>8263.4339999999993</v>
      </c>
      <c r="W22" s="11">
        <v>8550.4439999999995</v>
      </c>
      <c r="X22" s="11">
        <v>8841.1560000000009</v>
      </c>
      <c r="Y22" s="11">
        <v>9127.8549999999996</v>
      </c>
      <c r="Z22" s="11">
        <v>9405.6059999999998</v>
      </c>
      <c r="AA22" s="11">
        <v>9671.8559999999998</v>
      </c>
      <c r="AB22" s="11">
        <v>9929.6440000000002</v>
      </c>
      <c r="AC22" s="11">
        <v>10186.451999999999</v>
      </c>
      <c r="AD22" s="11">
        <v>10453.029</v>
      </c>
      <c r="AE22" s="11">
        <v>10737.403</v>
      </c>
      <c r="AF22" s="11">
        <v>11042.975</v>
      </c>
      <c r="AG22" s="11">
        <v>11368.618</v>
      </c>
      <c r="AH22" s="11">
        <v>11712.54</v>
      </c>
      <c r="AI22" s="11">
        <v>12071.14</v>
      </c>
      <c r="AJ22" s="11">
        <v>12442.333000000001</v>
      </c>
      <c r="AK22" s="11">
        <v>12825.084000000001</v>
      </c>
      <c r="AL22" s="11">
        <v>13221.991</v>
      </c>
      <c r="AM22" s="11">
        <v>13638.728999999999</v>
      </c>
      <c r="AN22" s="11">
        <v>14082.87</v>
      </c>
      <c r="AO22" s="11">
        <v>14559.357</v>
      </c>
      <c r="AP22" s="11">
        <v>15070.319</v>
      </c>
      <c r="AQ22" s="11">
        <v>15612.754000000001</v>
      </c>
      <c r="AR22" s="11">
        <v>16180.129000000001</v>
      </c>
      <c r="AS22" s="11">
        <v>16763.041000000001</v>
      </c>
      <c r="AT22" s="11">
        <v>17354.395</v>
      </c>
      <c r="AU22" s="11">
        <v>17953.534</v>
      </c>
      <c r="AV22" s="11">
        <v>18561.668000000001</v>
      </c>
      <c r="AW22" s="11">
        <v>19175.986000000001</v>
      </c>
      <c r="AX22" s="11">
        <v>19793.541000000001</v>
      </c>
      <c r="AY22" s="11">
        <v>20413.156999999999</v>
      </c>
      <c r="AZ22" s="11">
        <v>21032.816999999999</v>
      </c>
      <c r="BA22" s="11">
        <v>21655.392</v>
      </c>
      <c r="BB22" s="11">
        <v>22290.787</v>
      </c>
      <c r="BC22" s="11">
        <v>22952.405999999999</v>
      </c>
      <c r="BD22" s="11">
        <v>23650.159</v>
      </c>
      <c r="BE22" s="11">
        <v>24388.973999999998</v>
      </c>
      <c r="BF22" s="11">
        <v>25167.260999999999</v>
      </c>
      <c r="BG22" s="11">
        <v>25980.546999999999</v>
      </c>
      <c r="BH22" s="11">
        <v>26821.3</v>
      </c>
      <c r="BI22" s="11">
        <v>27684.59</v>
      </c>
      <c r="BJ22" s="11">
        <v>28571.474999999999</v>
      </c>
      <c r="BK22" s="11">
        <v>29486.334999999999</v>
      </c>
      <c r="BL22" s="11">
        <v>30431.734</v>
      </c>
      <c r="BM22" s="11">
        <v>31411.096000000001</v>
      </c>
      <c r="BN22" s="11">
        <v>32428.164000000001</v>
      </c>
      <c r="BO22" s="11">
        <v>33476.771999999997</v>
      </c>
      <c r="BP22" s="11">
        <v>34558.699999999997</v>
      </c>
      <c r="BQ22" s="11">
        <v>35694.519</v>
      </c>
      <c r="BR22" s="11">
        <v>36911.53</v>
      </c>
      <c r="BS22" s="11">
        <v>38225.447</v>
      </c>
      <c r="BT22" s="11">
        <v>39649.173000000003</v>
      </c>
      <c r="BU22" s="11">
        <v>41166.588000000003</v>
      </c>
      <c r="BV22" s="11">
        <v>42729.031999999999</v>
      </c>
      <c r="BW22" s="11">
        <v>44269.587</v>
      </c>
      <c r="BX22" s="11">
        <v>45741</v>
      </c>
      <c r="BY22" s="11">
        <v>47123.533000000003</v>
      </c>
      <c r="BZ22" s="11">
        <v>48432.873</v>
      </c>
    </row>
    <row r="23" spans="1:78" x14ac:dyDescent="0.35">
      <c r="A23" s="9" t="s">
        <v>97</v>
      </c>
      <c r="B23" s="10">
        <v>3</v>
      </c>
      <c r="C23" s="10">
        <v>834</v>
      </c>
      <c r="D23" s="9" t="s">
        <v>91</v>
      </c>
      <c r="E23" s="10">
        <v>910</v>
      </c>
      <c r="F23" s="11">
        <v>7649.7650000000003</v>
      </c>
      <c r="G23" s="11">
        <v>7844.8909999999996</v>
      </c>
      <c r="H23" s="11">
        <v>8050.9840000000004</v>
      </c>
      <c r="I23" s="11">
        <v>8267.4169999999995</v>
      </c>
      <c r="J23" s="11">
        <v>8493.75</v>
      </c>
      <c r="K23" s="11">
        <v>8729.6669999999995</v>
      </c>
      <c r="L23" s="11">
        <v>8974.9940000000006</v>
      </c>
      <c r="M23" s="11">
        <v>9229.7330000000002</v>
      </c>
      <c r="N23" s="11">
        <v>9493.9940000000006</v>
      </c>
      <c r="O23" s="11">
        <v>9768.0349999999999</v>
      </c>
      <c r="P23" s="11">
        <v>10052.151</v>
      </c>
      <c r="Q23" s="11">
        <v>10346.695</v>
      </c>
      <c r="R23" s="11">
        <v>10651.954</v>
      </c>
      <c r="S23" s="11">
        <v>10968.196</v>
      </c>
      <c r="T23" s="11">
        <v>11295.674999999999</v>
      </c>
      <c r="U23" s="11">
        <v>11634.837</v>
      </c>
      <c r="V23" s="11">
        <v>11985.441999999999</v>
      </c>
      <c r="W23" s="11">
        <v>12348.188</v>
      </c>
      <c r="X23" s="11">
        <v>12725.519</v>
      </c>
      <c r="Y23" s="11">
        <v>13120.587</v>
      </c>
      <c r="Z23" s="11">
        <v>13535.486999999999</v>
      </c>
      <c r="AA23" s="11">
        <v>13971.698</v>
      </c>
      <c r="AB23" s="11">
        <v>14428.34</v>
      </c>
      <c r="AC23" s="11">
        <v>14902.271000000001</v>
      </c>
      <c r="AD23" s="11">
        <v>15388.933000000001</v>
      </c>
      <c r="AE23" s="11">
        <v>15885.227999999999</v>
      </c>
      <c r="AF23" s="11">
        <v>16390.161</v>
      </c>
      <c r="AG23" s="11">
        <v>16905.222000000002</v>
      </c>
      <c r="AH23" s="11">
        <v>17432.756000000001</v>
      </c>
      <c r="AI23" s="11">
        <v>17976.219000000001</v>
      </c>
      <c r="AJ23" s="11">
        <v>18538.262999999999</v>
      </c>
      <c r="AK23" s="11">
        <v>19120.683000000001</v>
      </c>
      <c r="AL23" s="11">
        <v>19723.316999999999</v>
      </c>
      <c r="AM23" s="11">
        <v>20344.55</v>
      </c>
      <c r="AN23" s="11">
        <v>20981.775000000001</v>
      </c>
      <c r="AO23" s="11">
        <v>21633.798999999999</v>
      </c>
      <c r="AP23" s="11">
        <v>22296.281999999999</v>
      </c>
      <c r="AQ23" s="11">
        <v>22971.207999999999</v>
      </c>
      <c r="AR23" s="11">
        <v>23670.807000000001</v>
      </c>
      <c r="AS23" s="11">
        <v>24411.743999999999</v>
      </c>
      <c r="AT23" s="11">
        <v>25203.848000000002</v>
      </c>
      <c r="AU23" s="11">
        <v>26056.605</v>
      </c>
      <c r="AV23" s="11">
        <v>26961.204000000002</v>
      </c>
      <c r="AW23" s="11">
        <v>27887.204000000002</v>
      </c>
      <c r="AX23" s="11">
        <v>28792.649000000001</v>
      </c>
      <c r="AY23" s="11">
        <v>29649.128000000001</v>
      </c>
      <c r="AZ23" s="11">
        <v>30444.523000000001</v>
      </c>
      <c r="BA23" s="11">
        <v>31192.852999999999</v>
      </c>
      <c r="BB23" s="11">
        <v>31924.201000000001</v>
      </c>
      <c r="BC23" s="11">
        <v>32682.240000000002</v>
      </c>
      <c r="BD23" s="11">
        <v>33499.177000000003</v>
      </c>
      <c r="BE23" s="11">
        <v>34385.849000000002</v>
      </c>
      <c r="BF23" s="11">
        <v>35334.79</v>
      </c>
      <c r="BG23" s="11">
        <v>36337.777999999998</v>
      </c>
      <c r="BH23" s="11">
        <v>37379.766000000003</v>
      </c>
      <c r="BI23" s="11">
        <v>38450.322999999997</v>
      </c>
      <c r="BJ23" s="11">
        <v>39548.665999999997</v>
      </c>
      <c r="BK23" s="11">
        <v>40681.415999999997</v>
      </c>
      <c r="BL23" s="11">
        <v>41853.944000000003</v>
      </c>
      <c r="BM23" s="11">
        <v>43073.83</v>
      </c>
      <c r="BN23" s="11">
        <v>44346.531999999999</v>
      </c>
      <c r="BO23" s="11">
        <v>45673.52</v>
      </c>
      <c r="BP23" s="11">
        <v>47053.033000000003</v>
      </c>
      <c r="BQ23" s="11">
        <v>48483.131999999998</v>
      </c>
      <c r="BR23" s="11">
        <v>49960.563000000002</v>
      </c>
      <c r="BS23" s="11">
        <v>51482.637999999999</v>
      </c>
      <c r="BT23" s="11">
        <v>53049.231</v>
      </c>
      <c r="BU23" s="11">
        <v>54660.345000000001</v>
      </c>
      <c r="BV23" s="11">
        <v>56313.444000000003</v>
      </c>
      <c r="BW23" s="11">
        <v>58005.461000000003</v>
      </c>
      <c r="BX23" s="11">
        <v>59734.213000000003</v>
      </c>
      <c r="BY23" s="11">
        <v>61498.438000000002</v>
      </c>
      <c r="BZ23" s="11">
        <v>63298.542000000001</v>
      </c>
    </row>
    <row r="24" spans="1:78" x14ac:dyDescent="0.35">
      <c r="A24" s="9" t="s">
        <v>98</v>
      </c>
      <c r="B24" s="10"/>
      <c r="C24" s="10">
        <v>894</v>
      </c>
      <c r="D24" s="9" t="s">
        <v>91</v>
      </c>
      <c r="E24" s="10">
        <v>910</v>
      </c>
      <c r="F24" s="11">
        <v>2310.4360000000001</v>
      </c>
      <c r="G24" s="11">
        <v>2368.607</v>
      </c>
      <c r="H24" s="11">
        <v>2431.3409999999999</v>
      </c>
      <c r="I24" s="11">
        <v>2498.4569999999999</v>
      </c>
      <c r="J24" s="11">
        <v>2569.7469999999998</v>
      </c>
      <c r="K24" s="11">
        <v>2644.9760000000001</v>
      </c>
      <c r="L24" s="11">
        <v>2723.8670000000002</v>
      </c>
      <c r="M24" s="11">
        <v>2806.165</v>
      </c>
      <c r="N24" s="11">
        <v>2891.58</v>
      </c>
      <c r="O24" s="11">
        <v>2979.8440000000001</v>
      </c>
      <c r="P24" s="11">
        <v>3070.78</v>
      </c>
      <c r="Q24" s="11">
        <v>3164.33</v>
      </c>
      <c r="R24" s="11">
        <v>3260.645</v>
      </c>
      <c r="S24" s="11">
        <v>3360.0990000000002</v>
      </c>
      <c r="T24" s="11">
        <v>3463.2109999999998</v>
      </c>
      <c r="U24" s="11">
        <v>3570.4659999999999</v>
      </c>
      <c r="V24" s="11">
        <v>3681.953</v>
      </c>
      <c r="W24" s="11">
        <v>3797.877</v>
      </c>
      <c r="X24" s="11">
        <v>3918.8719999999998</v>
      </c>
      <c r="Y24" s="11">
        <v>4045.74</v>
      </c>
      <c r="Z24" s="11">
        <v>4179.0619999999999</v>
      </c>
      <c r="AA24" s="11">
        <v>4319.2259999999997</v>
      </c>
      <c r="AB24" s="11">
        <v>4466.17</v>
      </c>
      <c r="AC24" s="11">
        <v>4619.549</v>
      </c>
      <c r="AD24" s="11">
        <v>4778.7160000000003</v>
      </c>
      <c r="AE24" s="11">
        <v>4943.2790000000005</v>
      </c>
      <c r="AF24" s="11">
        <v>5112.8230000000003</v>
      </c>
      <c r="AG24" s="11">
        <v>5287.5439999999999</v>
      </c>
      <c r="AH24" s="11">
        <v>5468.259</v>
      </c>
      <c r="AI24" s="11">
        <v>5656.1450000000004</v>
      </c>
      <c r="AJ24" s="11">
        <v>5851.8180000000002</v>
      </c>
      <c r="AK24" s="11">
        <v>6055.3609999999999</v>
      </c>
      <c r="AL24" s="11">
        <v>6265.8689999999997</v>
      </c>
      <c r="AM24" s="11">
        <v>6481.9070000000002</v>
      </c>
      <c r="AN24" s="11">
        <v>6701.5469999999996</v>
      </c>
      <c r="AO24" s="11">
        <v>6923.1480000000001</v>
      </c>
      <c r="AP24" s="11">
        <v>7146.9650000000001</v>
      </c>
      <c r="AQ24" s="11">
        <v>7372.835</v>
      </c>
      <c r="AR24" s="11">
        <v>7598.27</v>
      </c>
      <c r="AS24" s="11">
        <v>7820.1989999999996</v>
      </c>
      <c r="AT24" s="11">
        <v>8036.8490000000002</v>
      </c>
      <c r="AU24" s="11">
        <v>8246.6620000000003</v>
      </c>
      <c r="AV24" s="11">
        <v>8451.3459999999995</v>
      </c>
      <c r="AW24" s="11">
        <v>8656.4840000000004</v>
      </c>
      <c r="AX24" s="11">
        <v>8869.7450000000008</v>
      </c>
      <c r="AY24" s="11">
        <v>9096.6080000000002</v>
      </c>
      <c r="AZ24" s="11">
        <v>9339.74</v>
      </c>
      <c r="BA24" s="11">
        <v>9597.61</v>
      </c>
      <c r="BB24" s="11">
        <v>9866.4740000000002</v>
      </c>
      <c r="BC24" s="11">
        <v>10140.564</v>
      </c>
      <c r="BD24" s="11">
        <v>10415.941999999999</v>
      </c>
      <c r="BE24" s="11">
        <v>10692.197</v>
      </c>
      <c r="BF24" s="11">
        <v>10971.704</v>
      </c>
      <c r="BG24" s="11">
        <v>11256.74</v>
      </c>
      <c r="BH24" s="11">
        <v>11550.641</v>
      </c>
      <c r="BI24" s="11">
        <v>11856.244000000001</v>
      </c>
      <c r="BJ24" s="11">
        <v>12173.518</v>
      </c>
      <c r="BK24" s="11">
        <v>12502.958000000001</v>
      </c>
      <c r="BL24" s="11">
        <v>12848.531000000001</v>
      </c>
      <c r="BM24" s="11">
        <v>13215.142</v>
      </c>
      <c r="BN24" s="11">
        <v>13605.986000000001</v>
      </c>
      <c r="BO24" s="11">
        <v>14023.199000000001</v>
      </c>
      <c r="BP24" s="11">
        <v>14465.147999999999</v>
      </c>
      <c r="BQ24" s="11">
        <v>14926.550999999999</v>
      </c>
      <c r="BR24" s="11">
        <v>15399.793</v>
      </c>
      <c r="BS24" s="11">
        <v>15879.37</v>
      </c>
      <c r="BT24" s="11">
        <v>16363.449000000001</v>
      </c>
      <c r="BU24" s="11">
        <v>16853.608</v>
      </c>
      <c r="BV24" s="11">
        <v>17351.714</v>
      </c>
      <c r="BW24" s="11">
        <v>17861.034</v>
      </c>
      <c r="BX24" s="11">
        <v>18383.955999999998</v>
      </c>
      <c r="BY24" s="11">
        <v>18920.656999999999</v>
      </c>
      <c r="BZ24" s="11">
        <v>19470.238000000001</v>
      </c>
    </row>
    <row r="25" spans="1:78" x14ac:dyDescent="0.35">
      <c r="A25" s="9" t="s">
        <v>99</v>
      </c>
      <c r="B25" s="10"/>
      <c r="C25" s="10">
        <v>716</v>
      </c>
      <c r="D25" s="9" t="s">
        <v>91</v>
      </c>
      <c r="E25" s="10">
        <v>910</v>
      </c>
      <c r="F25" s="11">
        <v>2746.8519999999999</v>
      </c>
      <c r="G25" s="11">
        <v>2832.248</v>
      </c>
      <c r="H25" s="11">
        <v>2922.04</v>
      </c>
      <c r="I25" s="11">
        <v>3015.6619999999998</v>
      </c>
      <c r="J25" s="11">
        <v>3112.7750000000001</v>
      </c>
      <c r="K25" s="11">
        <v>3213.2890000000002</v>
      </c>
      <c r="L25" s="11">
        <v>3317.2820000000002</v>
      </c>
      <c r="M25" s="11">
        <v>3425.07</v>
      </c>
      <c r="N25" s="11">
        <v>3537.1669999999999</v>
      </c>
      <c r="O25" s="11">
        <v>3654.172</v>
      </c>
      <c r="P25" s="11">
        <v>3776.6790000000001</v>
      </c>
      <c r="Q25" s="11">
        <v>3905.038</v>
      </c>
      <c r="R25" s="11">
        <v>4039.2089999999998</v>
      </c>
      <c r="S25" s="11">
        <v>4178.7259999999997</v>
      </c>
      <c r="T25" s="11">
        <v>4322.8540000000003</v>
      </c>
      <c r="U25" s="11">
        <v>4471.1779999999999</v>
      </c>
      <c r="V25" s="11">
        <v>4623.34</v>
      </c>
      <c r="W25" s="11">
        <v>4779.8249999999998</v>
      </c>
      <c r="X25" s="11">
        <v>4941.9009999999998</v>
      </c>
      <c r="Y25" s="11">
        <v>5111.326</v>
      </c>
      <c r="Z25" s="11">
        <v>5289.3119999999999</v>
      </c>
      <c r="AA25" s="11">
        <v>5476.9780000000001</v>
      </c>
      <c r="AB25" s="11">
        <v>5673.9139999999998</v>
      </c>
      <c r="AC25" s="11">
        <v>5877.7250000000004</v>
      </c>
      <c r="AD25" s="11">
        <v>6085.0780000000004</v>
      </c>
      <c r="AE25" s="11">
        <v>6293.875</v>
      </c>
      <c r="AF25" s="11">
        <v>6502.5659999999998</v>
      </c>
      <c r="AG25" s="11">
        <v>6712.8249999999998</v>
      </c>
      <c r="AH25" s="11">
        <v>6929.6629999999996</v>
      </c>
      <c r="AI25" s="11">
        <v>7160.0209999999997</v>
      </c>
      <c r="AJ25" s="11">
        <v>7408.63</v>
      </c>
      <c r="AK25" s="11">
        <v>7675.5820000000003</v>
      </c>
      <c r="AL25" s="11">
        <v>7958.2389999999996</v>
      </c>
      <c r="AM25" s="11">
        <v>8254.7459999999992</v>
      </c>
      <c r="AN25" s="11">
        <v>8562.259</v>
      </c>
      <c r="AO25" s="11">
        <v>8877.4889999999996</v>
      </c>
      <c r="AP25" s="11">
        <v>9200.15</v>
      </c>
      <c r="AQ25" s="11">
        <v>9527.2019999999993</v>
      </c>
      <c r="AR25" s="11">
        <v>9849.1290000000008</v>
      </c>
      <c r="AS25" s="11">
        <v>10153.852000000001</v>
      </c>
      <c r="AT25" s="11">
        <v>10432.409</v>
      </c>
      <c r="AU25" s="11">
        <v>10681.008</v>
      </c>
      <c r="AV25" s="11">
        <v>10900.511</v>
      </c>
      <c r="AW25" s="11">
        <v>11092.775</v>
      </c>
      <c r="AX25" s="11">
        <v>11261.752</v>
      </c>
      <c r="AY25" s="11">
        <v>11410.721</v>
      </c>
      <c r="AZ25" s="11">
        <v>11541.215</v>
      </c>
      <c r="BA25" s="11">
        <v>11653.254000000001</v>
      </c>
      <c r="BB25" s="11">
        <v>11747.079</v>
      </c>
      <c r="BC25" s="11">
        <v>11822.722</v>
      </c>
      <c r="BD25" s="11">
        <v>11881.482</v>
      </c>
      <c r="BE25" s="11">
        <v>11923.906000000001</v>
      </c>
      <c r="BF25" s="11">
        <v>11954.293</v>
      </c>
      <c r="BG25" s="11">
        <v>11982.218999999999</v>
      </c>
      <c r="BH25" s="11">
        <v>12019.911</v>
      </c>
      <c r="BI25" s="11">
        <v>12076.697</v>
      </c>
      <c r="BJ25" s="11">
        <v>12155.495999999999</v>
      </c>
      <c r="BK25" s="11">
        <v>12255.92</v>
      </c>
      <c r="BL25" s="11">
        <v>12379.553</v>
      </c>
      <c r="BM25" s="11">
        <v>12526.964</v>
      </c>
      <c r="BN25" s="11">
        <v>12697.727999999999</v>
      </c>
      <c r="BO25" s="11">
        <v>12894.323</v>
      </c>
      <c r="BP25" s="11">
        <v>13115.148999999999</v>
      </c>
      <c r="BQ25" s="11">
        <v>13350.378000000001</v>
      </c>
      <c r="BR25" s="11">
        <v>13586.71</v>
      </c>
      <c r="BS25" s="11">
        <v>13814.642</v>
      </c>
      <c r="BT25" s="11">
        <v>14030.338</v>
      </c>
      <c r="BU25" s="11">
        <v>14236.599</v>
      </c>
      <c r="BV25" s="11">
        <v>14438.812</v>
      </c>
      <c r="BW25" s="11">
        <v>14645.473</v>
      </c>
      <c r="BX25" s="11">
        <v>14862.927</v>
      </c>
      <c r="BY25" s="11">
        <v>15092.171</v>
      </c>
      <c r="BZ25" s="11">
        <v>15331.425999999999</v>
      </c>
    </row>
  </sheetData>
  <sheetProtection algorithmName="SHA-512" hashValue="si2GEi2xoiTkUUDt5i7ng9wpPCwRWKPdQzOjoNWNujkw6uBJANis1eXAQfVk6WICuO1oTOmyYploAUOFSL72tw==" saltValue="3KqdAhAqHdBjGq9KbLHDRg==" spinCount="100000" sheet="1" objects="1" scenarios="1"/>
  <sortState xmlns:xlrd2="http://schemas.microsoft.com/office/spreadsheetml/2017/richdata2" ref="A4:BZ25">
    <sortCondition ref="A4:A2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D5507-89A5-4DFD-8262-6EA2A0B438FA}">
  <dimension ref="A1:G113"/>
  <sheetViews>
    <sheetView workbookViewId="0">
      <selection activeCell="G14" sqref="G14"/>
    </sheetView>
  </sheetViews>
  <sheetFormatPr defaultRowHeight="14.5" x14ac:dyDescent="0.35"/>
  <cols>
    <col min="1" max="1" width="15.26953125" customWidth="1"/>
  </cols>
  <sheetData>
    <row r="1" spans="1:7" x14ac:dyDescent="0.35">
      <c r="A1" s="19" t="s">
        <v>235</v>
      </c>
    </row>
    <row r="3" spans="1:7" x14ac:dyDescent="0.35">
      <c r="A3" s="12" t="s">
        <v>17</v>
      </c>
      <c r="B3" s="6" t="s">
        <v>18</v>
      </c>
      <c r="C3" s="6" t="s">
        <v>19</v>
      </c>
      <c r="D3" s="6" t="s">
        <v>20</v>
      </c>
      <c r="E3" s="6" t="s">
        <v>21</v>
      </c>
      <c r="F3" s="6" t="s">
        <v>113</v>
      </c>
      <c r="G3" s="8" t="s">
        <v>252</v>
      </c>
    </row>
    <row r="4" spans="1:7" x14ac:dyDescent="0.35">
      <c r="A4" s="9" t="s">
        <v>103</v>
      </c>
      <c r="B4" s="10"/>
      <c r="C4" s="10">
        <v>854</v>
      </c>
      <c r="D4" s="9" t="s">
        <v>91</v>
      </c>
      <c r="E4" s="10">
        <v>914</v>
      </c>
      <c r="F4" s="10">
        <v>2017</v>
      </c>
      <c r="G4" s="11">
        <v>687.86800000000005</v>
      </c>
    </row>
    <row r="5" spans="1:7" x14ac:dyDescent="0.35">
      <c r="A5" s="9" t="s">
        <v>103</v>
      </c>
      <c r="B5" s="10"/>
      <c r="C5" s="10">
        <v>854</v>
      </c>
      <c r="D5" s="9" t="s">
        <v>91</v>
      </c>
      <c r="E5" s="10">
        <v>914</v>
      </c>
      <c r="F5" s="10">
        <v>2018</v>
      </c>
      <c r="G5" s="11">
        <v>702.10599999999999</v>
      </c>
    </row>
    <row r="6" spans="1:7" x14ac:dyDescent="0.35">
      <c r="A6" s="9" t="s">
        <v>103</v>
      </c>
      <c r="B6" s="10"/>
      <c r="C6" s="10">
        <v>854</v>
      </c>
      <c r="D6" s="9" t="s">
        <v>91</v>
      </c>
      <c r="E6" s="10">
        <v>914</v>
      </c>
      <c r="F6" s="10">
        <v>2019</v>
      </c>
      <c r="G6" s="11">
        <v>716.58299999999997</v>
      </c>
    </row>
    <row r="7" spans="1:7" x14ac:dyDescent="0.35">
      <c r="A7" s="9" t="s">
        <v>103</v>
      </c>
      <c r="B7" s="10"/>
      <c r="C7" s="10">
        <v>854</v>
      </c>
      <c r="D7" s="9" t="s">
        <v>91</v>
      </c>
      <c r="E7" s="10">
        <v>914</v>
      </c>
      <c r="F7" s="10">
        <v>2020</v>
      </c>
      <c r="G7" s="11">
        <v>730.80799999999999</v>
      </c>
    </row>
    <row r="8" spans="1:7" x14ac:dyDescent="0.35">
      <c r="A8" s="9" t="s">
        <v>103</v>
      </c>
      <c r="B8" s="10"/>
      <c r="C8" s="10">
        <v>854</v>
      </c>
      <c r="D8" s="9" t="s">
        <v>91</v>
      </c>
      <c r="E8" s="10">
        <v>914</v>
      </c>
      <c r="F8" s="10">
        <v>2021</v>
      </c>
      <c r="G8" s="11">
        <v>743.94500000000005</v>
      </c>
    </row>
    <row r="9" spans="1:7" x14ac:dyDescent="0.35">
      <c r="A9" s="9" t="s">
        <v>100</v>
      </c>
      <c r="B9" s="10"/>
      <c r="C9" s="10">
        <v>120</v>
      </c>
      <c r="D9" s="9" t="s">
        <v>91</v>
      </c>
      <c r="E9" s="10">
        <v>911</v>
      </c>
      <c r="F9" s="10">
        <v>2017</v>
      </c>
      <c r="G9" s="11">
        <v>820.64400000000001</v>
      </c>
    </row>
    <row r="10" spans="1:7" x14ac:dyDescent="0.35">
      <c r="A10" s="9" t="s">
        <v>100</v>
      </c>
      <c r="B10" s="10"/>
      <c r="C10" s="10">
        <v>120</v>
      </c>
      <c r="D10" s="9" t="s">
        <v>91</v>
      </c>
      <c r="E10" s="10">
        <v>911</v>
      </c>
      <c r="F10" s="10">
        <v>2018</v>
      </c>
      <c r="G10" s="11">
        <v>831.12300000000005</v>
      </c>
    </row>
    <row r="11" spans="1:7" x14ac:dyDescent="0.35">
      <c r="A11" s="9" t="s">
        <v>100</v>
      </c>
      <c r="B11" s="10"/>
      <c r="C11" s="10">
        <v>120</v>
      </c>
      <c r="D11" s="9" t="s">
        <v>91</v>
      </c>
      <c r="E11" s="10">
        <v>911</v>
      </c>
      <c r="F11" s="10">
        <v>2019</v>
      </c>
      <c r="G11" s="11">
        <v>842.07399999999996</v>
      </c>
    </row>
    <row r="12" spans="1:7" x14ac:dyDescent="0.35">
      <c r="A12" s="9" t="s">
        <v>100</v>
      </c>
      <c r="B12" s="10"/>
      <c r="C12" s="10">
        <v>120</v>
      </c>
      <c r="D12" s="9" t="s">
        <v>91</v>
      </c>
      <c r="E12" s="10">
        <v>911</v>
      </c>
      <c r="F12" s="10">
        <v>2020</v>
      </c>
      <c r="G12" s="11">
        <v>853.76199999999994</v>
      </c>
    </row>
    <row r="13" spans="1:7" x14ac:dyDescent="0.35">
      <c r="A13" s="9" t="s">
        <v>100</v>
      </c>
      <c r="B13" s="10"/>
      <c r="C13" s="10">
        <v>120</v>
      </c>
      <c r="D13" s="9" t="s">
        <v>91</v>
      </c>
      <c r="E13" s="10">
        <v>911</v>
      </c>
      <c r="F13" s="10">
        <v>2021</v>
      </c>
      <c r="G13" s="11">
        <v>866.08699999999999</v>
      </c>
    </row>
    <row r="14" spans="1:7" x14ac:dyDescent="0.35">
      <c r="A14" s="9" t="s">
        <v>101</v>
      </c>
      <c r="B14" s="10"/>
      <c r="C14" s="10">
        <v>148</v>
      </c>
      <c r="D14" s="9" t="s">
        <v>91</v>
      </c>
      <c r="E14" s="10">
        <v>911</v>
      </c>
      <c r="F14" s="10">
        <v>2017</v>
      </c>
      <c r="G14" s="11">
        <v>587.37699999999995</v>
      </c>
    </row>
    <row r="15" spans="1:7" x14ac:dyDescent="0.35">
      <c r="A15" s="9" t="s">
        <v>101</v>
      </c>
      <c r="B15" s="10"/>
      <c r="C15" s="10">
        <v>148</v>
      </c>
      <c r="D15" s="9" t="s">
        <v>91</v>
      </c>
      <c r="E15" s="10">
        <v>911</v>
      </c>
      <c r="F15" s="10">
        <v>2018</v>
      </c>
      <c r="G15" s="11">
        <v>599.61900000000003</v>
      </c>
    </row>
    <row r="16" spans="1:7" x14ac:dyDescent="0.35">
      <c r="A16" s="9" t="s">
        <v>101</v>
      </c>
      <c r="B16" s="10"/>
      <c r="C16" s="10">
        <v>148</v>
      </c>
      <c r="D16" s="9" t="s">
        <v>91</v>
      </c>
      <c r="E16" s="10">
        <v>911</v>
      </c>
      <c r="F16" s="10">
        <v>2019</v>
      </c>
      <c r="G16" s="11">
        <v>611.88599999999997</v>
      </c>
    </row>
    <row r="17" spans="1:7" x14ac:dyDescent="0.35">
      <c r="A17" s="9" t="s">
        <v>101</v>
      </c>
      <c r="B17" s="10"/>
      <c r="C17" s="10">
        <v>148</v>
      </c>
      <c r="D17" s="9" t="s">
        <v>91</v>
      </c>
      <c r="E17" s="10">
        <v>911</v>
      </c>
      <c r="F17" s="10">
        <v>2020</v>
      </c>
      <c r="G17" s="11">
        <v>624.16200000000003</v>
      </c>
    </row>
    <row r="18" spans="1:7" x14ac:dyDescent="0.35">
      <c r="A18" s="9" t="s">
        <v>101</v>
      </c>
      <c r="B18" s="10"/>
      <c r="C18" s="10">
        <v>148</v>
      </c>
      <c r="D18" s="9" t="s">
        <v>91</v>
      </c>
      <c r="E18" s="10">
        <v>911</v>
      </c>
      <c r="F18" s="10">
        <v>2021</v>
      </c>
      <c r="G18" s="11">
        <v>635.79600000000005</v>
      </c>
    </row>
    <row r="19" spans="1:7" x14ac:dyDescent="0.35">
      <c r="A19" s="9" t="s">
        <v>104</v>
      </c>
      <c r="B19" s="10"/>
      <c r="C19" s="10">
        <v>384</v>
      </c>
      <c r="D19" s="9" t="s">
        <v>91</v>
      </c>
      <c r="E19" s="10">
        <v>914</v>
      </c>
      <c r="F19" s="10">
        <v>2017</v>
      </c>
      <c r="G19" s="11">
        <v>827.70799999999997</v>
      </c>
    </row>
    <row r="20" spans="1:7" x14ac:dyDescent="0.35">
      <c r="A20" s="9" t="s">
        <v>104</v>
      </c>
      <c r="B20" s="10"/>
      <c r="C20" s="10">
        <v>384</v>
      </c>
      <c r="D20" s="9" t="s">
        <v>91</v>
      </c>
      <c r="E20" s="10">
        <v>914</v>
      </c>
      <c r="F20" s="10">
        <v>2018</v>
      </c>
      <c r="G20" s="11">
        <v>842.13400000000001</v>
      </c>
    </row>
    <row r="21" spans="1:7" x14ac:dyDescent="0.35">
      <c r="A21" s="9" t="s">
        <v>104</v>
      </c>
      <c r="B21" s="10"/>
      <c r="C21" s="10">
        <v>384</v>
      </c>
      <c r="D21" s="9" t="s">
        <v>91</v>
      </c>
      <c r="E21" s="10">
        <v>914</v>
      </c>
      <c r="F21" s="10">
        <v>2019</v>
      </c>
      <c r="G21" s="11">
        <v>856.19200000000001</v>
      </c>
    </row>
    <row r="22" spans="1:7" x14ac:dyDescent="0.35">
      <c r="A22" s="9" t="s">
        <v>104</v>
      </c>
      <c r="B22" s="10"/>
      <c r="C22" s="10">
        <v>384</v>
      </c>
      <c r="D22" s="9" t="s">
        <v>91</v>
      </c>
      <c r="E22" s="10">
        <v>914</v>
      </c>
      <c r="F22" s="10">
        <v>2020</v>
      </c>
      <c r="G22" s="11">
        <v>870.44100000000003</v>
      </c>
    </row>
    <row r="23" spans="1:7" x14ac:dyDescent="0.35">
      <c r="A23" s="9" t="s">
        <v>104</v>
      </c>
      <c r="B23" s="10"/>
      <c r="C23" s="10">
        <v>384</v>
      </c>
      <c r="D23" s="9" t="s">
        <v>91</v>
      </c>
      <c r="E23" s="10">
        <v>914</v>
      </c>
      <c r="F23" s="10">
        <v>2021</v>
      </c>
      <c r="G23" s="11">
        <v>884.41899999999998</v>
      </c>
    </row>
    <row r="24" spans="1:7" x14ac:dyDescent="0.35">
      <c r="A24" s="9" t="s">
        <v>102</v>
      </c>
      <c r="B24" s="10"/>
      <c r="C24" s="10">
        <v>180</v>
      </c>
      <c r="D24" s="9" t="s">
        <v>91</v>
      </c>
      <c r="E24" s="10">
        <v>911</v>
      </c>
      <c r="F24" s="10">
        <v>2017</v>
      </c>
      <c r="G24" s="11">
        <v>3157.145</v>
      </c>
    </row>
    <row r="25" spans="1:7" x14ac:dyDescent="0.35">
      <c r="A25" s="9" t="s">
        <v>102</v>
      </c>
      <c r="B25" s="10"/>
      <c r="C25" s="10">
        <v>180</v>
      </c>
      <c r="D25" s="9" t="s">
        <v>91</v>
      </c>
      <c r="E25" s="10">
        <v>911</v>
      </c>
      <c r="F25" s="10">
        <v>2018</v>
      </c>
      <c r="G25" s="11">
        <v>3216.241</v>
      </c>
    </row>
    <row r="26" spans="1:7" x14ac:dyDescent="0.35">
      <c r="A26" s="9" t="s">
        <v>102</v>
      </c>
      <c r="B26" s="10"/>
      <c r="C26" s="10">
        <v>180</v>
      </c>
      <c r="D26" s="9" t="s">
        <v>91</v>
      </c>
      <c r="E26" s="10">
        <v>911</v>
      </c>
      <c r="F26" s="10">
        <v>2019</v>
      </c>
      <c r="G26" s="11">
        <v>3276.3690000000001</v>
      </c>
    </row>
    <row r="27" spans="1:7" x14ac:dyDescent="0.35">
      <c r="A27" s="9" t="s">
        <v>102</v>
      </c>
      <c r="B27" s="10"/>
      <c r="C27" s="10">
        <v>180</v>
      </c>
      <c r="D27" s="9" t="s">
        <v>91</v>
      </c>
      <c r="E27" s="10">
        <v>911</v>
      </c>
      <c r="F27" s="10">
        <v>2020</v>
      </c>
      <c r="G27" s="11">
        <v>3339.1680000000001</v>
      </c>
    </row>
    <row r="28" spans="1:7" x14ac:dyDescent="0.35">
      <c r="A28" s="9" t="s">
        <v>102</v>
      </c>
      <c r="B28" s="10"/>
      <c r="C28" s="10">
        <v>180</v>
      </c>
      <c r="D28" s="9" t="s">
        <v>91</v>
      </c>
      <c r="E28" s="10">
        <v>911</v>
      </c>
      <c r="F28" s="10">
        <v>2021</v>
      </c>
      <c r="G28" s="11">
        <v>3404.2660000000001</v>
      </c>
    </row>
    <row r="29" spans="1:7" x14ac:dyDescent="0.35">
      <c r="A29" s="9" t="s">
        <v>90</v>
      </c>
      <c r="B29" s="10"/>
      <c r="C29" s="10">
        <v>231</v>
      </c>
      <c r="D29" s="9" t="s">
        <v>91</v>
      </c>
      <c r="E29" s="10">
        <v>910</v>
      </c>
      <c r="F29" s="10">
        <v>2017</v>
      </c>
      <c r="G29" s="11">
        <v>3371.3310000000001</v>
      </c>
    </row>
    <row r="30" spans="1:7" x14ac:dyDescent="0.35">
      <c r="A30" s="9" t="s">
        <v>90</v>
      </c>
      <c r="B30" s="10"/>
      <c r="C30" s="10">
        <v>231</v>
      </c>
      <c r="D30" s="9" t="s">
        <v>91</v>
      </c>
      <c r="E30" s="10">
        <v>910</v>
      </c>
      <c r="F30" s="10">
        <v>2018</v>
      </c>
      <c r="G30" s="11">
        <v>3407.8960000000002</v>
      </c>
    </row>
    <row r="31" spans="1:7" x14ac:dyDescent="0.35">
      <c r="A31" s="9" t="s">
        <v>90</v>
      </c>
      <c r="B31" s="10"/>
      <c r="C31" s="10">
        <v>231</v>
      </c>
      <c r="D31" s="9" t="s">
        <v>91</v>
      </c>
      <c r="E31" s="10">
        <v>910</v>
      </c>
      <c r="F31" s="10">
        <v>2019</v>
      </c>
      <c r="G31" s="11">
        <v>3442.1280000000002</v>
      </c>
    </row>
    <row r="32" spans="1:7" x14ac:dyDescent="0.35">
      <c r="A32" s="9" t="s">
        <v>90</v>
      </c>
      <c r="B32" s="10"/>
      <c r="C32" s="10">
        <v>231</v>
      </c>
      <c r="D32" s="9" t="s">
        <v>91</v>
      </c>
      <c r="E32" s="10">
        <v>910</v>
      </c>
      <c r="F32" s="10">
        <v>2020</v>
      </c>
      <c r="G32" s="11">
        <v>3477.06</v>
      </c>
    </row>
    <row r="33" spans="1:7" x14ac:dyDescent="0.35">
      <c r="A33" s="9" t="s">
        <v>90</v>
      </c>
      <c r="B33" s="10"/>
      <c r="C33" s="10">
        <v>231</v>
      </c>
      <c r="D33" s="9" t="s">
        <v>91</v>
      </c>
      <c r="E33" s="10">
        <v>910</v>
      </c>
      <c r="F33" s="10">
        <v>2021</v>
      </c>
      <c r="G33" s="11">
        <v>3514.6759999999999</v>
      </c>
    </row>
    <row r="34" spans="1:7" x14ac:dyDescent="0.35">
      <c r="A34" s="9" t="s">
        <v>105</v>
      </c>
      <c r="B34" s="10"/>
      <c r="C34" s="10">
        <v>288</v>
      </c>
      <c r="D34" s="9" t="s">
        <v>91</v>
      </c>
      <c r="E34" s="10">
        <v>914</v>
      </c>
      <c r="F34" s="10">
        <v>2017</v>
      </c>
      <c r="G34" s="11">
        <v>836.98299999999995</v>
      </c>
    </row>
    <row r="35" spans="1:7" x14ac:dyDescent="0.35">
      <c r="A35" s="9" t="s">
        <v>105</v>
      </c>
      <c r="B35" s="10"/>
      <c r="C35" s="10">
        <v>288</v>
      </c>
      <c r="D35" s="9" t="s">
        <v>91</v>
      </c>
      <c r="E35" s="10">
        <v>914</v>
      </c>
      <c r="F35" s="10">
        <v>2018</v>
      </c>
      <c r="G35" s="11">
        <v>837.73400000000004</v>
      </c>
    </row>
    <row r="36" spans="1:7" x14ac:dyDescent="0.35">
      <c r="A36" s="9" t="s">
        <v>105</v>
      </c>
      <c r="B36" s="10"/>
      <c r="C36" s="10">
        <v>288</v>
      </c>
      <c r="D36" s="9" t="s">
        <v>91</v>
      </c>
      <c r="E36" s="10">
        <v>914</v>
      </c>
      <c r="F36" s="10">
        <v>2019</v>
      </c>
      <c r="G36" s="11">
        <v>839.42100000000005</v>
      </c>
    </row>
    <row r="37" spans="1:7" x14ac:dyDescent="0.35">
      <c r="A37" s="9" t="s">
        <v>105</v>
      </c>
      <c r="B37" s="10"/>
      <c r="C37" s="10">
        <v>288</v>
      </c>
      <c r="D37" s="9" t="s">
        <v>91</v>
      </c>
      <c r="E37" s="10">
        <v>914</v>
      </c>
      <c r="F37" s="10">
        <v>2020</v>
      </c>
      <c r="G37" s="11">
        <v>843.75699999999995</v>
      </c>
    </row>
    <row r="38" spans="1:7" x14ac:dyDescent="0.35">
      <c r="A38" s="9" t="s">
        <v>105</v>
      </c>
      <c r="B38" s="10"/>
      <c r="C38" s="10">
        <v>288</v>
      </c>
      <c r="D38" s="9" t="s">
        <v>91</v>
      </c>
      <c r="E38" s="10">
        <v>914</v>
      </c>
      <c r="F38" s="10">
        <v>2021</v>
      </c>
      <c r="G38" s="11">
        <v>852.14800000000002</v>
      </c>
    </row>
    <row r="39" spans="1:7" x14ac:dyDescent="0.35">
      <c r="A39" s="9" t="s">
        <v>106</v>
      </c>
      <c r="B39" s="10"/>
      <c r="C39" s="10">
        <v>324</v>
      </c>
      <c r="D39" s="9" t="s">
        <v>91</v>
      </c>
      <c r="E39" s="10">
        <v>914</v>
      </c>
      <c r="F39" s="10">
        <v>2017</v>
      </c>
      <c r="G39" s="11">
        <v>416.52699999999999</v>
      </c>
    </row>
    <row r="40" spans="1:7" x14ac:dyDescent="0.35">
      <c r="A40" s="9" t="s">
        <v>106</v>
      </c>
      <c r="B40" s="10"/>
      <c r="C40" s="10">
        <v>324</v>
      </c>
      <c r="D40" s="9" t="s">
        <v>91</v>
      </c>
      <c r="E40" s="10">
        <v>914</v>
      </c>
      <c r="F40" s="10">
        <v>2018</v>
      </c>
      <c r="G40" s="11">
        <v>425.505</v>
      </c>
    </row>
    <row r="41" spans="1:7" x14ac:dyDescent="0.35">
      <c r="A41" s="9" t="s">
        <v>106</v>
      </c>
      <c r="B41" s="10"/>
      <c r="C41" s="10">
        <v>324</v>
      </c>
      <c r="D41" s="9" t="s">
        <v>91</v>
      </c>
      <c r="E41" s="10">
        <v>914</v>
      </c>
      <c r="F41" s="10">
        <v>2019</v>
      </c>
      <c r="G41" s="11">
        <v>434.64600000000002</v>
      </c>
    </row>
    <row r="42" spans="1:7" x14ac:dyDescent="0.35">
      <c r="A42" s="9" t="s">
        <v>106</v>
      </c>
      <c r="B42" s="10"/>
      <c r="C42" s="10">
        <v>324</v>
      </c>
      <c r="D42" s="9" t="s">
        <v>91</v>
      </c>
      <c r="E42" s="10">
        <v>914</v>
      </c>
      <c r="F42" s="10">
        <v>2020</v>
      </c>
      <c r="G42" s="11">
        <v>443.39800000000002</v>
      </c>
    </row>
    <row r="43" spans="1:7" x14ac:dyDescent="0.35">
      <c r="A43" s="9" t="s">
        <v>106</v>
      </c>
      <c r="B43" s="10"/>
      <c r="C43" s="10">
        <v>324</v>
      </c>
      <c r="D43" s="9" t="s">
        <v>91</v>
      </c>
      <c r="E43" s="10">
        <v>914</v>
      </c>
      <c r="F43" s="10">
        <v>2021</v>
      </c>
      <c r="G43" s="11">
        <v>451.22199999999998</v>
      </c>
    </row>
    <row r="44" spans="1:7" x14ac:dyDescent="0.35">
      <c r="A44" s="9" t="s">
        <v>92</v>
      </c>
      <c r="B44" s="10"/>
      <c r="C44" s="10">
        <v>404</v>
      </c>
      <c r="D44" s="9" t="s">
        <v>91</v>
      </c>
      <c r="E44" s="10">
        <v>910</v>
      </c>
      <c r="F44" s="10">
        <v>2017</v>
      </c>
      <c r="G44" s="11">
        <v>1385.4490000000001</v>
      </c>
    </row>
    <row r="45" spans="1:7" x14ac:dyDescent="0.35">
      <c r="A45" s="9" t="s">
        <v>92</v>
      </c>
      <c r="B45" s="10"/>
      <c r="C45" s="10">
        <v>404</v>
      </c>
      <c r="D45" s="9" t="s">
        <v>91</v>
      </c>
      <c r="E45" s="10">
        <v>910</v>
      </c>
      <c r="F45" s="10">
        <v>2018</v>
      </c>
      <c r="G45" s="11">
        <v>1388.845</v>
      </c>
    </row>
    <row r="46" spans="1:7" x14ac:dyDescent="0.35">
      <c r="A46" s="9" t="s">
        <v>92</v>
      </c>
      <c r="B46" s="10"/>
      <c r="C46" s="10">
        <v>404</v>
      </c>
      <c r="D46" s="9" t="s">
        <v>91</v>
      </c>
      <c r="E46" s="10">
        <v>910</v>
      </c>
      <c r="F46" s="10">
        <v>2019</v>
      </c>
      <c r="G46" s="11">
        <v>1399.5889999999999</v>
      </c>
    </row>
    <row r="47" spans="1:7" x14ac:dyDescent="0.35">
      <c r="A47" s="9" t="s">
        <v>92</v>
      </c>
      <c r="B47" s="10"/>
      <c r="C47" s="10">
        <v>404</v>
      </c>
      <c r="D47" s="9" t="s">
        <v>91</v>
      </c>
      <c r="E47" s="10">
        <v>910</v>
      </c>
      <c r="F47" s="10">
        <v>2020</v>
      </c>
      <c r="G47" s="11">
        <v>1418.4639999999999</v>
      </c>
    </row>
    <row r="48" spans="1:7" x14ac:dyDescent="0.35">
      <c r="A48" s="9" t="s">
        <v>92</v>
      </c>
      <c r="B48" s="10"/>
      <c r="C48" s="10">
        <v>404</v>
      </c>
      <c r="D48" s="9" t="s">
        <v>91</v>
      </c>
      <c r="E48" s="10">
        <v>910</v>
      </c>
      <c r="F48" s="10">
        <v>2021</v>
      </c>
      <c r="G48" s="11">
        <v>1447.992</v>
      </c>
    </row>
    <row r="49" spans="1:7" x14ac:dyDescent="0.35">
      <c r="A49" s="9" t="s">
        <v>107</v>
      </c>
      <c r="B49" s="10"/>
      <c r="C49" s="10">
        <v>430</v>
      </c>
      <c r="D49" s="9" t="s">
        <v>91</v>
      </c>
      <c r="E49" s="10">
        <v>914</v>
      </c>
      <c r="F49" s="10">
        <v>2017</v>
      </c>
      <c r="G49" s="11">
        <v>147.39400000000001</v>
      </c>
    </row>
    <row r="50" spans="1:7" x14ac:dyDescent="0.35">
      <c r="A50" s="9" t="s">
        <v>107</v>
      </c>
      <c r="B50" s="10"/>
      <c r="C50" s="10">
        <v>430</v>
      </c>
      <c r="D50" s="9" t="s">
        <v>91</v>
      </c>
      <c r="E50" s="10">
        <v>914</v>
      </c>
      <c r="F50" s="10">
        <v>2018</v>
      </c>
      <c r="G50" s="11">
        <v>149.47499999999999</v>
      </c>
    </row>
    <row r="51" spans="1:7" x14ac:dyDescent="0.35">
      <c r="A51" s="9" t="s">
        <v>107</v>
      </c>
      <c r="B51" s="10"/>
      <c r="C51" s="10">
        <v>430</v>
      </c>
      <c r="D51" s="9" t="s">
        <v>91</v>
      </c>
      <c r="E51" s="10">
        <v>914</v>
      </c>
      <c r="F51" s="10">
        <v>2019</v>
      </c>
      <c r="G51" s="11">
        <v>151.727</v>
      </c>
    </row>
    <row r="52" spans="1:7" x14ac:dyDescent="0.35">
      <c r="A52" s="9" t="s">
        <v>107</v>
      </c>
      <c r="B52" s="10"/>
      <c r="C52" s="10">
        <v>430</v>
      </c>
      <c r="D52" s="9" t="s">
        <v>91</v>
      </c>
      <c r="E52" s="10">
        <v>914</v>
      </c>
      <c r="F52" s="10">
        <v>2020</v>
      </c>
      <c r="G52" s="11">
        <v>154.17099999999999</v>
      </c>
    </row>
    <row r="53" spans="1:7" x14ac:dyDescent="0.35">
      <c r="A53" s="9" t="s">
        <v>107</v>
      </c>
      <c r="B53" s="10"/>
      <c r="C53" s="10">
        <v>430</v>
      </c>
      <c r="D53" s="9" t="s">
        <v>91</v>
      </c>
      <c r="E53" s="10">
        <v>914</v>
      </c>
      <c r="F53" s="10">
        <v>2021</v>
      </c>
      <c r="G53" s="11">
        <v>156.81200000000001</v>
      </c>
    </row>
    <row r="54" spans="1:7" x14ac:dyDescent="0.35">
      <c r="A54" s="9" t="s">
        <v>93</v>
      </c>
      <c r="B54" s="10"/>
      <c r="C54" s="10">
        <v>454</v>
      </c>
      <c r="D54" s="9" t="s">
        <v>91</v>
      </c>
      <c r="E54" s="10">
        <v>910</v>
      </c>
      <c r="F54" s="10">
        <v>2017</v>
      </c>
      <c r="G54" s="11">
        <v>566.66700000000003</v>
      </c>
    </row>
    <row r="55" spans="1:7" x14ac:dyDescent="0.35">
      <c r="A55" s="9" t="s">
        <v>93</v>
      </c>
      <c r="B55" s="10"/>
      <c r="C55" s="10">
        <v>454</v>
      </c>
      <c r="D55" s="9" t="s">
        <v>91</v>
      </c>
      <c r="E55" s="10">
        <v>910</v>
      </c>
      <c r="F55" s="10">
        <v>2018</v>
      </c>
      <c r="G55" s="11">
        <v>578.09100000000001</v>
      </c>
    </row>
    <row r="56" spans="1:7" x14ac:dyDescent="0.35">
      <c r="A56" s="9" t="s">
        <v>93</v>
      </c>
      <c r="B56" s="10"/>
      <c r="C56" s="10">
        <v>454</v>
      </c>
      <c r="D56" s="9" t="s">
        <v>91</v>
      </c>
      <c r="E56" s="10">
        <v>910</v>
      </c>
      <c r="F56" s="10">
        <v>2019</v>
      </c>
      <c r="G56" s="11">
        <v>591.93499999999995</v>
      </c>
    </row>
    <row r="57" spans="1:7" x14ac:dyDescent="0.35">
      <c r="A57" s="9" t="s">
        <v>93</v>
      </c>
      <c r="B57" s="10"/>
      <c r="C57" s="10">
        <v>454</v>
      </c>
      <c r="D57" s="9" t="s">
        <v>91</v>
      </c>
      <c r="E57" s="10">
        <v>910</v>
      </c>
      <c r="F57" s="10">
        <v>2020</v>
      </c>
      <c r="G57" s="11">
        <v>607.34199999999998</v>
      </c>
    </row>
    <row r="58" spans="1:7" x14ac:dyDescent="0.35">
      <c r="A58" s="9" t="s">
        <v>93</v>
      </c>
      <c r="B58" s="10"/>
      <c r="C58" s="10">
        <v>454</v>
      </c>
      <c r="D58" s="9" t="s">
        <v>91</v>
      </c>
      <c r="E58" s="10">
        <v>910</v>
      </c>
      <c r="F58" s="10">
        <v>2021</v>
      </c>
      <c r="G58" s="11">
        <v>623.93700000000001</v>
      </c>
    </row>
    <row r="59" spans="1:7" x14ac:dyDescent="0.35">
      <c r="A59" s="9" t="s">
        <v>108</v>
      </c>
      <c r="B59" s="10"/>
      <c r="C59" s="10">
        <v>466</v>
      </c>
      <c r="D59" s="9" t="s">
        <v>91</v>
      </c>
      <c r="E59" s="10">
        <v>914</v>
      </c>
      <c r="F59" s="10">
        <v>2017</v>
      </c>
      <c r="G59" s="11">
        <v>713.47400000000005</v>
      </c>
    </row>
    <row r="60" spans="1:7" x14ac:dyDescent="0.35">
      <c r="A60" s="9" t="s">
        <v>108</v>
      </c>
      <c r="B60" s="10"/>
      <c r="C60" s="10">
        <v>466</v>
      </c>
      <c r="D60" s="9" t="s">
        <v>91</v>
      </c>
      <c r="E60" s="10">
        <v>914</v>
      </c>
      <c r="F60" s="10">
        <v>2018</v>
      </c>
      <c r="G60" s="11">
        <v>730.298</v>
      </c>
    </row>
    <row r="61" spans="1:7" x14ac:dyDescent="0.35">
      <c r="A61" s="9" t="s">
        <v>108</v>
      </c>
      <c r="B61" s="10"/>
      <c r="C61" s="10">
        <v>466</v>
      </c>
      <c r="D61" s="9" t="s">
        <v>91</v>
      </c>
      <c r="E61" s="10">
        <v>914</v>
      </c>
      <c r="F61" s="10">
        <v>2019</v>
      </c>
      <c r="G61" s="11">
        <v>747.90700000000004</v>
      </c>
    </row>
    <row r="62" spans="1:7" x14ac:dyDescent="0.35">
      <c r="A62" s="9" t="s">
        <v>108</v>
      </c>
      <c r="B62" s="10"/>
      <c r="C62" s="10">
        <v>466</v>
      </c>
      <c r="D62" s="9" t="s">
        <v>91</v>
      </c>
      <c r="E62" s="10">
        <v>914</v>
      </c>
      <c r="F62" s="10">
        <v>2020</v>
      </c>
      <c r="G62" s="11">
        <v>765.43700000000001</v>
      </c>
    </row>
    <row r="63" spans="1:7" x14ac:dyDescent="0.35">
      <c r="A63" s="9" t="s">
        <v>108</v>
      </c>
      <c r="B63" s="10"/>
      <c r="C63" s="10">
        <v>466</v>
      </c>
      <c r="D63" s="9" t="s">
        <v>91</v>
      </c>
      <c r="E63" s="10">
        <v>914</v>
      </c>
      <c r="F63" s="10">
        <v>2021</v>
      </c>
      <c r="G63" s="11">
        <v>781.56200000000001</v>
      </c>
    </row>
    <row r="64" spans="1:7" x14ac:dyDescent="0.35">
      <c r="A64" s="9" t="s">
        <v>94</v>
      </c>
      <c r="B64" s="10"/>
      <c r="C64" s="10">
        <v>508</v>
      </c>
      <c r="D64" s="9" t="s">
        <v>91</v>
      </c>
      <c r="E64" s="10">
        <v>910</v>
      </c>
      <c r="F64" s="10">
        <v>2017</v>
      </c>
      <c r="G64" s="11">
        <v>1020.433</v>
      </c>
    </row>
    <row r="65" spans="1:7" x14ac:dyDescent="0.35">
      <c r="A65" s="9" t="s">
        <v>94</v>
      </c>
      <c r="B65" s="10"/>
      <c r="C65" s="10">
        <v>508</v>
      </c>
      <c r="D65" s="9" t="s">
        <v>91</v>
      </c>
      <c r="E65" s="10">
        <v>910</v>
      </c>
      <c r="F65" s="10">
        <v>2018</v>
      </c>
      <c r="G65" s="11">
        <v>1041.8820000000001</v>
      </c>
    </row>
    <row r="66" spans="1:7" x14ac:dyDescent="0.35">
      <c r="A66" s="9" t="s">
        <v>94</v>
      </c>
      <c r="B66" s="10"/>
      <c r="C66" s="10">
        <v>508</v>
      </c>
      <c r="D66" s="9" t="s">
        <v>91</v>
      </c>
      <c r="E66" s="10">
        <v>910</v>
      </c>
      <c r="F66" s="10">
        <v>2019</v>
      </c>
      <c r="G66" s="11">
        <v>1063.838</v>
      </c>
    </row>
    <row r="67" spans="1:7" x14ac:dyDescent="0.35">
      <c r="A67" s="9" t="s">
        <v>94</v>
      </c>
      <c r="B67" s="10"/>
      <c r="C67" s="10">
        <v>508</v>
      </c>
      <c r="D67" s="9" t="s">
        <v>91</v>
      </c>
      <c r="E67" s="10">
        <v>910</v>
      </c>
      <c r="F67" s="10">
        <v>2020</v>
      </c>
      <c r="G67" s="11">
        <v>1086.394</v>
      </c>
    </row>
    <row r="68" spans="1:7" x14ac:dyDescent="0.35">
      <c r="A68" s="9" t="s">
        <v>94</v>
      </c>
      <c r="B68" s="10"/>
      <c r="C68" s="10">
        <v>508</v>
      </c>
      <c r="D68" s="9" t="s">
        <v>91</v>
      </c>
      <c r="E68" s="10">
        <v>910</v>
      </c>
      <c r="F68" s="10">
        <v>2021</v>
      </c>
      <c r="G68" s="11">
        <v>1109.1849999999999</v>
      </c>
    </row>
    <row r="69" spans="1:7" x14ac:dyDescent="0.35">
      <c r="A69" s="9" t="s">
        <v>109</v>
      </c>
      <c r="B69" s="10"/>
      <c r="C69" s="10">
        <v>562</v>
      </c>
      <c r="D69" s="9" t="s">
        <v>91</v>
      </c>
      <c r="E69" s="10">
        <v>914</v>
      </c>
      <c r="F69" s="10">
        <v>2017</v>
      </c>
      <c r="G69" s="11">
        <v>942.15</v>
      </c>
    </row>
    <row r="70" spans="1:7" x14ac:dyDescent="0.35">
      <c r="A70" s="9" t="s">
        <v>109</v>
      </c>
      <c r="B70" s="10"/>
      <c r="C70" s="10">
        <v>562</v>
      </c>
      <c r="D70" s="9" t="s">
        <v>91</v>
      </c>
      <c r="E70" s="10">
        <v>914</v>
      </c>
      <c r="F70" s="10">
        <v>2018</v>
      </c>
      <c r="G70" s="11">
        <v>969.97900000000004</v>
      </c>
    </row>
    <row r="71" spans="1:7" x14ac:dyDescent="0.35">
      <c r="A71" s="9" t="s">
        <v>109</v>
      </c>
      <c r="B71" s="10"/>
      <c r="C71" s="10">
        <v>562</v>
      </c>
      <c r="D71" s="9" t="s">
        <v>91</v>
      </c>
      <c r="E71" s="10">
        <v>914</v>
      </c>
      <c r="F71" s="10">
        <v>2019</v>
      </c>
      <c r="G71" s="11">
        <v>999.00300000000004</v>
      </c>
    </row>
    <row r="72" spans="1:7" x14ac:dyDescent="0.35">
      <c r="A72" s="9" t="s">
        <v>109</v>
      </c>
      <c r="B72" s="10"/>
      <c r="C72" s="10">
        <v>562</v>
      </c>
      <c r="D72" s="9" t="s">
        <v>91</v>
      </c>
      <c r="E72" s="10">
        <v>914</v>
      </c>
      <c r="F72" s="10">
        <v>2020</v>
      </c>
      <c r="G72" s="11">
        <v>1029.5229999999999</v>
      </c>
    </row>
    <row r="73" spans="1:7" x14ac:dyDescent="0.35">
      <c r="A73" s="9" t="s">
        <v>109</v>
      </c>
      <c r="B73" s="10"/>
      <c r="C73" s="10">
        <v>562</v>
      </c>
      <c r="D73" s="9" t="s">
        <v>91</v>
      </c>
      <c r="E73" s="10">
        <v>914</v>
      </c>
      <c r="F73" s="10">
        <v>2021</v>
      </c>
      <c r="G73" s="11">
        <v>1061.1389999999999</v>
      </c>
    </row>
    <row r="74" spans="1:7" x14ac:dyDescent="0.35">
      <c r="A74" s="9" t="s">
        <v>110</v>
      </c>
      <c r="B74" s="10"/>
      <c r="C74" s="10">
        <v>566</v>
      </c>
      <c r="D74" s="9" t="s">
        <v>91</v>
      </c>
      <c r="E74" s="10">
        <v>914</v>
      </c>
      <c r="F74" s="10">
        <v>2017</v>
      </c>
      <c r="G74" s="11">
        <v>6832.4440000000004</v>
      </c>
    </row>
    <row r="75" spans="1:7" x14ac:dyDescent="0.35">
      <c r="A75" s="9" t="s">
        <v>110</v>
      </c>
      <c r="B75" s="10"/>
      <c r="C75" s="10">
        <v>566</v>
      </c>
      <c r="D75" s="9" t="s">
        <v>91</v>
      </c>
      <c r="E75" s="10">
        <v>914</v>
      </c>
      <c r="F75" s="10">
        <v>2018</v>
      </c>
      <c r="G75" s="11">
        <v>6911.4719999999998</v>
      </c>
    </row>
    <row r="76" spans="1:7" x14ac:dyDescent="0.35">
      <c r="A76" s="9" t="s">
        <v>110</v>
      </c>
      <c r="B76" s="10"/>
      <c r="C76" s="10">
        <v>566</v>
      </c>
      <c r="D76" s="9" t="s">
        <v>91</v>
      </c>
      <c r="E76" s="10">
        <v>914</v>
      </c>
      <c r="F76" s="10">
        <v>2019</v>
      </c>
      <c r="G76" s="11">
        <v>6995.9030000000002</v>
      </c>
    </row>
    <row r="77" spans="1:7" x14ac:dyDescent="0.35">
      <c r="A77" s="9" t="s">
        <v>110</v>
      </c>
      <c r="B77" s="10"/>
      <c r="C77" s="10">
        <v>566</v>
      </c>
      <c r="D77" s="9" t="s">
        <v>91</v>
      </c>
      <c r="E77" s="10">
        <v>914</v>
      </c>
      <c r="F77" s="10">
        <v>2020</v>
      </c>
      <c r="G77" s="11">
        <v>7093.94</v>
      </c>
    </row>
    <row r="78" spans="1:7" x14ac:dyDescent="0.35">
      <c r="A78" s="9" t="s">
        <v>110</v>
      </c>
      <c r="B78" s="10"/>
      <c r="C78" s="10">
        <v>566</v>
      </c>
      <c r="D78" s="9" t="s">
        <v>91</v>
      </c>
      <c r="E78" s="10">
        <v>914</v>
      </c>
      <c r="F78" s="10">
        <v>2021</v>
      </c>
      <c r="G78" s="11">
        <v>7205.5540000000001</v>
      </c>
    </row>
    <row r="79" spans="1:7" x14ac:dyDescent="0.35">
      <c r="A79" s="9" t="s">
        <v>95</v>
      </c>
      <c r="B79" s="10"/>
      <c r="C79" s="10">
        <v>646</v>
      </c>
      <c r="D79" s="9" t="s">
        <v>91</v>
      </c>
      <c r="E79" s="10">
        <v>910</v>
      </c>
      <c r="F79" s="10">
        <v>2017</v>
      </c>
      <c r="G79" s="11">
        <v>367.185</v>
      </c>
    </row>
    <row r="80" spans="1:7" x14ac:dyDescent="0.35">
      <c r="A80" s="9" t="s">
        <v>95</v>
      </c>
      <c r="B80" s="10"/>
      <c r="C80" s="10">
        <v>646</v>
      </c>
      <c r="D80" s="9" t="s">
        <v>91</v>
      </c>
      <c r="E80" s="10">
        <v>910</v>
      </c>
      <c r="F80" s="10">
        <v>2018</v>
      </c>
      <c r="G80" s="11">
        <v>382.572</v>
      </c>
    </row>
    <row r="81" spans="1:7" x14ac:dyDescent="0.35">
      <c r="A81" s="9" t="s">
        <v>95</v>
      </c>
      <c r="B81" s="10"/>
      <c r="C81" s="10">
        <v>646</v>
      </c>
      <c r="D81" s="9" t="s">
        <v>91</v>
      </c>
      <c r="E81" s="10">
        <v>910</v>
      </c>
      <c r="F81" s="10">
        <v>2019</v>
      </c>
      <c r="G81" s="11">
        <v>395.43</v>
      </c>
    </row>
    <row r="82" spans="1:7" x14ac:dyDescent="0.35">
      <c r="A82" s="9" t="s">
        <v>95</v>
      </c>
      <c r="B82" s="10"/>
      <c r="C82" s="10">
        <v>646</v>
      </c>
      <c r="D82" s="9" t="s">
        <v>91</v>
      </c>
      <c r="E82" s="10">
        <v>910</v>
      </c>
      <c r="F82" s="10">
        <v>2020</v>
      </c>
      <c r="G82" s="11">
        <v>403.16800000000001</v>
      </c>
    </row>
    <row r="83" spans="1:7" x14ac:dyDescent="0.35">
      <c r="A83" s="9" t="s">
        <v>95</v>
      </c>
      <c r="B83" s="10"/>
      <c r="C83" s="10">
        <v>646</v>
      </c>
      <c r="D83" s="9" t="s">
        <v>91</v>
      </c>
      <c r="E83" s="10">
        <v>910</v>
      </c>
      <c r="F83" s="10">
        <v>2021</v>
      </c>
      <c r="G83" s="11">
        <v>403.85</v>
      </c>
    </row>
    <row r="84" spans="1:7" x14ac:dyDescent="0.35">
      <c r="A84" s="9" t="s">
        <v>111</v>
      </c>
      <c r="B84" s="10"/>
      <c r="C84" s="10">
        <v>686</v>
      </c>
      <c r="D84" s="9" t="s">
        <v>91</v>
      </c>
      <c r="E84" s="10">
        <v>914</v>
      </c>
      <c r="F84" s="10">
        <v>2017</v>
      </c>
      <c r="G84" s="11">
        <v>518.86099999999999</v>
      </c>
    </row>
    <row r="85" spans="1:7" x14ac:dyDescent="0.35">
      <c r="A85" s="9" t="s">
        <v>111</v>
      </c>
      <c r="B85" s="10"/>
      <c r="C85" s="10">
        <v>686</v>
      </c>
      <c r="D85" s="9" t="s">
        <v>91</v>
      </c>
      <c r="E85" s="10">
        <v>914</v>
      </c>
      <c r="F85" s="10">
        <v>2018</v>
      </c>
      <c r="G85" s="11">
        <v>521.05200000000002</v>
      </c>
    </row>
    <row r="86" spans="1:7" x14ac:dyDescent="0.35">
      <c r="A86" s="9" t="s">
        <v>111</v>
      </c>
      <c r="B86" s="10"/>
      <c r="C86" s="10">
        <v>686</v>
      </c>
      <c r="D86" s="9" t="s">
        <v>91</v>
      </c>
      <c r="E86" s="10">
        <v>914</v>
      </c>
      <c r="F86" s="10">
        <v>2019</v>
      </c>
      <c r="G86" s="11">
        <v>524.31600000000003</v>
      </c>
    </row>
    <row r="87" spans="1:7" x14ac:dyDescent="0.35">
      <c r="A87" s="9" t="s">
        <v>111</v>
      </c>
      <c r="B87" s="10"/>
      <c r="C87" s="10">
        <v>686</v>
      </c>
      <c r="D87" s="9" t="s">
        <v>91</v>
      </c>
      <c r="E87" s="10">
        <v>914</v>
      </c>
      <c r="F87" s="10">
        <v>2020</v>
      </c>
      <c r="G87" s="11">
        <v>529.63699999999994</v>
      </c>
    </row>
    <row r="88" spans="1:7" x14ac:dyDescent="0.35">
      <c r="A88" s="9" t="s">
        <v>111</v>
      </c>
      <c r="B88" s="10"/>
      <c r="C88" s="10">
        <v>686</v>
      </c>
      <c r="D88" s="9" t="s">
        <v>91</v>
      </c>
      <c r="E88" s="10">
        <v>914</v>
      </c>
      <c r="F88" s="10">
        <v>2021</v>
      </c>
      <c r="G88" s="11">
        <v>537.98299999999995</v>
      </c>
    </row>
    <row r="89" spans="1:7" x14ac:dyDescent="0.35">
      <c r="A89" s="9" t="s">
        <v>112</v>
      </c>
      <c r="B89" s="10"/>
      <c r="C89" s="10">
        <v>694</v>
      </c>
      <c r="D89" s="9" t="s">
        <v>91</v>
      </c>
      <c r="E89" s="10">
        <v>914</v>
      </c>
      <c r="F89" s="10">
        <v>2017</v>
      </c>
      <c r="G89" s="11">
        <v>231.578</v>
      </c>
    </row>
    <row r="90" spans="1:7" x14ac:dyDescent="0.35">
      <c r="A90" s="9" t="s">
        <v>112</v>
      </c>
      <c r="B90" s="10"/>
      <c r="C90" s="10">
        <v>694</v>
      </c>
      <c r="D90" s="9" t="s">
        <v>91</v>
      </c>
      <c r="E90" s="10">
        <v>914</v>
      </c>
      <c r="F90" s="10">
        <v>2018</v>
      </c>
      <c r="G90" s="11">
        <v>235.464</v>
      </c>
    </row>
    <row r="91" spans="1:7" x14ac:dyDescent="0.35">
      <c r="A91" s="9" t="s">
        <v>112</v>
      </c>
      <c r="B91" s="10"/>
      <c r="C91" s="10">
        <v>694</v>
      </c>
      <c r="D91" s="9" t="s">
        <v>91</v>
      </c>
      <c r="E91" s="10">
        <v>914</v>
      </c>
      <c r="F91" s="10">
        <v>2019</v>
      </c>
      <c r="G91" s="11">
        <v>239.065</v>
      </c>
    </row>
    <row r="92" spans="1:7" x14ac:dyDescent="0.35">
      <c r="A92" s="9" t="s">
        <v>112</v>
      </c>
      <c r="B92" s="10"/>
      <c r="C92" s="10">
        <v>694</v>
      </c>
      <c r="D92" s="9" t="s">
        <v>91</v>
      </c>
      <c r="E92" s="10">
        <v>914</v>
      </c>
      <c r="F92" s="10">
        <v>2020</v>
      </c>
      <c r="G92" s="11">
        <v>241.81899999999999</v>
      </c>
    </row>
    <row r="93" spans="1:7" x14ac:dyDescent="0.35">
      <c r="A93" s="9" t="s">
        <v>112</v>
      </c>
      <c r="B93" s="10"/>
      <c r="C93" s="10">
        <v>694</v>
      </c>
      <c r="D93" s="9" t="s">
        <v>91</v>
      </c>
      <c r="E93" s="10">
        <v>914</v>
      </c>
      <c r="F93" s="10">
        <v>2021</v>
      </c>
      <c r="G93" s="11">
        <v>243.215</v>
      </c>
    </row>
    <row r="94" spans="1:7" x14ac:dyDescent="0.35">
      <c r="A94" s="9" t="s">
        <v>96</v>
      </c>
      <c r="B94" s="10"/>
      <c r="C94" s="10">
        <v>800</v>
      </c>
      <c r="D94" s="9" t="s">
        <v>91</v>
      </c>
      <c r="E94" s="10">
        <v>910</v>
      </c>
      <c r="F94" s="10">
        <v>2017</v>
      </c>
      <c r="G94" s="11">
        <v>1536.155</v>
      </c>
    </row>
    <row r="95" spans="1:7" x14ac:dyDescent="0.35">
      <c r="A95" s="9" t="s">
        <v>96</v>
      </c>
      <c r="B95" s="10"/>
      <c r="C95" s="10">
        <v>800</v>
      </c>
      <c r="D95" s="9" t="s">
        <v>91</v>
      </c>
      <c r="E95" s="10">
        <v>910</v>
      </c>
      <c r="F95" s="10">
        <v>2018</v>
      </c>
      <c r="G95" s="11">
        <v>1567</v>
      </c>
    </row>
    <row r="96" spans="1:7" x14ac:dyDescent="0.35">
      <c r="A96" s="9" t="s">
        <v>96</v>
      </c>
      <c r="B96" s="10"/>
      <c r="C96" s="10">
        <v>800</v>
      </c>
      <c r="D96" s="9" t="s">
        <v>91</v>
      </c>
      <c r="E96" s="10">
        <v>910</v>
      </c>
      <c r="F96" s="10">
        <v>2019</v>
      </c>
      <c r="G96" s="11">
        <v>1592.4069999999999</v>
      </c>
    </row>
    <row r="97" spans="1:7" x14ac:dyDescent="0.35">
      <c r="A97" s="9" t="s">
        <v>96</v>
      </c>
      <c r="B97" s="10"/>
      <c r="C97" s="10">
        <v>800</v>
      </c>
      <c r="D97" s="9" t="s">
        <v>91</v>
      </c>
      <c r="E97" s="10">
        <v>910</v>
      </c>
      <c r="F97" s="10">
        <v>2020</v>
      </c>
      <c r="G97" s="11">
        <v>1609.617</v>
      </c>
    </row>
    <row r="98" spans="1:7" x14ac:dyDescent="0.35">
      <c r="A98" s="9" t="s">
        <v>96</v>
      </c>
      <c r="B98" s="10"/>
      <c r="C98" s="10">
        <v>800</v>
      </c>
      <c r="D98" s="9" t="s">
        <v>91</v>
      </c>
      <c r="E98" s="10">
        <v>910</v>
      </c>
      <c r="F98" s="10">
        <v>2021</v>
      </c>
      <c r="G98" s="11">
        <v>1625.2829999999999</v>
      </c>
    </row>
    <row r="99" spans="1:7" x14ac:dyDescent="0.35">
      <c r="A99" s="9" t="s">
        <v>97</v>
      </c>
      <c r="B99" s="10">
        <v>3</v>
      </c>
      <c r="C99" s="10">
        <v>834</v>
      </c>
      <c r="D99" s="9" t="s">
        <v>91</v>
      </c>
      <c r="E99" s="10">
        <v>910</v>
      </c>
      <c r="F99" s="10">
        <v>2017</v>
      </c>
      <c r="G99" s="11">
        <v>1907.326</v>
      </c>
    </row>
    <row r="100" spans="1:7" x14ac:dyDescent="0.35">
      <c r="A100" s="9" t="s">
        <v>97</v>
      </c>
      <c r="B100" s="10">
        <v>3</v>
      </c>
      <c r="C100" s="10">
        <v>834</v>
      </c>
      <c r="D100" s="9" t="s">
        <v>91</v>
      </c>
      <c r="E100" s="10">
        <v>910</v>
      </c>
      <c r="F100" s="10">
        <v>2018</v>
      </c>
      <c r="G100" s="11">
        <v>1957.6780000000001</v>
      </c>
    </row>
    <row r="101" spans="1:7" x14ac:dyDescent="0.35">
      <c r="A101" s="9" t="s">
        <v>97</v>
      </c>
      <c r="B101" s="10">
        <v>3</v>
      </c>
      <c r="C101" s="10">
        <v>834</v>
      </c>
      <c r="D101" s="9" t="s">
        <v>91</v>
      </c>
      <c r="E101" s="10">
        <v>910</v>
      </c>
      <c r="F101" s="10">
        <v>2019</v>
      </c>
      <c r="G101" s="11">
        <v>2008.454</v>
      </c>
    </row>
    <row r="102" spans="1:7" x14ac:dyDescent="0.35">
      <c r="A102" s="9" t="s">
        <v>97</v>
      </c>
      <c r="B102" s="10">
        <v>3</v>
      </c>
      <c r="C102" s="10">
        <v>834</v>
      </c>
      <c r="D102" s="9" t="s">
        <v>91</v>
      </c>
      <c r="E102" s="10">
        <v>910</v>
      </c>
      <c r="F102" s="10">
        <v>2020</v>
      </c>
      <c r="G102" s="11">
        <v>2057.239</v>
      </c>
    </row>
    <row r="103" spans="1:7" x14ac:dyDescent="0.35">
      <c r="A103" s="9" t="s">
        <v>97</v>
      </c>
      <c r="B103" s="10">
        <v>3</v>
      </c>
      <c r="C103" s="10">
        <v>834</v>
      </c>
      <c r="D103" s="9" t="s">
        <v>91</v>
      </c>
      <c r="E103" s="10">
        <v>910</v>
      </c>
      <c r="F103" s="10">
        <v>2021</v>
      </c>
      <c r="G103" s="11">
        <v>2102.0210000000002</v>
      </c>
    </row>
    <row r="104" spans="1:7" x14ac:dyDescent="0.35">
      <c r="A104" s="9" t="s">
        <v>98</v>
      </c>
      <c r="B104" s="10"/>
      <c r="C104" s="10">
        <v>894</v>
      </c>
      <c r="D104" s="9" t="s">
        <v>91</v>
      </c>
      <c r="E104" s="10">
        <v>910</v>
      </c>
      <c r="F104" s="10">
        <v>2017</v>
      </c>
      <c r="G104" s="11">
        <v>585.79499999999996</v>
      </c>
    </row>
    <row r="105" spans="1:7" x14ac:dyDescent="0.35">
      <c r="A105" s="9" t="s">
        <v>98</v>
      </c>
      <c r="B105" s="10"/>
      <c r="C105" s="10">
        <v>894</v>
      </c>
      <c r="D105" s="9" t="s">
        <v>91</v>
      </c>
      <c r="E105" s="10">
        <v>910</v>
      </c>
      <c r="F105" s="10">
        <v>2018</v>
      </c>
      <c r="G105" s="11">
        <v>588.11900000000003</v>
      </c>
    </row>
    <row r="106" spans="1:7" x14ac:dyDescent="0.35">
      <c r="A106" s="9" t="s">
        <v>98</v>
      </c>
      <c r="B106" s="10"/>
      <c r="C106" s="10">
        <v>894</v>
      </c>
      <c r="D106" s="9" t="s">
        <v>91</v>
      </c>
      <c r="E106" s="10">
        <v>910</v>
      </c>
      <c r="F106" s="10">
        <v>2019</v>
      </c>
      <c r="G106" s="11">
        <v>593.28</v>
      </c>
    </row>
    <row r="107" spans="1:7" x14ac:dyDescent="0.35">
      <c r="A107" s="9" t="s">
        <v>98</v>
      </c>
      <c r="B107" s="10"/>
      <c r="C107" s="10">
        <v>894</v>
      </c>
      <c r="D107" s="9" t="s">
        <v>91</v>
      </c>
      <c r="E107" s="10">
        <v>910</v>
      </c>
      <c r="F107" s="10">
        <v>2020</v>
      </c>
      <c r="G107" s="11">
        <v>603.43799999999999</v>
      </c>
    </row>
    <row r="108" spans="1:7" x14ac:dyDescent="0.35">
      <c r="A108" s="9" t="s">
        <v>98</v>
      </c>
      <c r="B108" s="10"/>
      <c r="C108" s="10">
        <v>894</v>
      </c>
      <c r="D108" s="9" t="s">
        <v>91</v>
      </c>
      <c r="E108" s="10">
        <v>910</v>
      </c>
      <c r="F108" s="10">
        <v>2021</v>
      </c>
      <c r="G108" s="11">
        <v>620.36199999999997</v>
      </c>
    </row>
    <row r="109" spans="1:7" x14ac:dyDescent="0.35">
      <c r="A109" s="9" t="s">
        <v>99</v>
      </c>
      <c r="B109" s="10"/>
      <c r="C109" s="10">
        <v>716</v>
      </c>
      <c r="D109" s="9" t="s">
        <v>91</v>
      </c>
      <c r="E109" s="10">
        <v>910</v>
      </c>
      <c r="F109" s="10">
        <v>2017</v>
      </c>
      <c r="G109" s="11">
        <v>437.29500000000002</v>
      </c>
    </row>
    <row r="110" spans="1:7" x14ac:dyDescent="0.35">
      <c r="A110" s="9" t="s">
        <v>99</v>
      </c>
      <c r="B110" s="10"/>
      <c r="C110" s="10">
        <v>716</v>
      </c>
      <c r="D110" s="9" t="s">
        <v>91</v>
      </c>
      <c r="E110" s="10">
        <v>910</v>
      </c>
      <c r="F110" s="10">
        <v>2018</v>
      </c>
      <c r="G110" s="11">
        <v>410.88600000000002</v>
      </c>
    </row>
    <row r="111" spans="1:7" x14ac:dyDescent="0.35">
      <c r="A111" s="9" t="s">
        <v>99</v>
      </c>
      <c r="B111" s="10"/>
      <c r="C111" s="10">
        <v>716</v>
      </c>
      <c r="D111" s="9" t="s">
        <v>91</v>
      </c>
      <c r="E111" s="10">
        <v>910</v>
      </c>
      <c r="F111" s="10">
        <v>2019</v>
      </c>
      <c r="G111" s="11">
        <v>389.10399999999998</v>
      </c>
    </row>
    <row r="112" spans="1:7" x14ac:dyDescent="0.35">
      <c r="A112" s="9" t="s">
        <v>99</v>
      </c>
      <c r="B112" s="10"/>
      <c r="C112" s="10">
        <v>716</v>
      </c>
      <c r="D112" s="9" t="s">
        <v>91</v>
      </c>
      <c r="E112" s="10">
        <v>910</v>
      </c>
      <c r="F112" s="10">
        <v>2020</v>
      </c>
      <c r="G112" s="11">
        <v>377.29899999999998</v>
      </c>
    </row>
    <row r="113" spans="1:7" x14ac:dyDescent="0.35">
      <c r="A113" s="9" t="s">
        <v>99</v>
      </c>
      <c r="B113" s="10"/>
      <c r="C113" s="10">
        <v>716</v>
      </c>
      <c r="D113" s="9" t="s">
        <v>91</v>
      </c>
      <c r="E113" s="10">
        <v>910</v>
      </c>
      <c r="F113" s="10">
        <v>2021</v>
      </c>
      <c r="G113" s="11">
        <v>377.91800000000001</v>
      </c>
    </row>
  </sheetData>
  <sheetProtection algorithmName="SHA-512" hashValue="ZULV3xZfpLjk20zxz66AO8P3WKq9vKu6kra4cDMovfdjcC3/j7T1FsF4Gc/e5NSzkVT2NB2gnPYciTeQbah10A==" saltValue="d3v9Q+iP52hpP9G27sn5+Q==" spinCount="100000" sheet="1" objects="1" scenarios="1"/>
  <autoFilter ref="A3:G3" xr:uid="{518D5507-89A5-4DFD-8262-6EA2A0B438F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E58DD-C0B2-4C11-BBA9-650A68428B47}">
  <dimension ref="A1:G113"/>
  <sheetViews>
    <sheetView workbookViewId="0">
      <selection activeCell="G8" sqref="G8"/>
    </sheetView>
  </sheetViews>
  <sheetFormatPr defaultRowHeight="14.5" x14ac:dyDescent="0.35"/>
  <sheetData>
    <row r="1" spans="1:7" x14ac:dyDescent="0.35">
      <c r="A1" s="19" t="s">
        <v>236</v>
      </c>
    </row>
    <row r="3" spans="1:7" x14ac:dyDescent="0.35">
      <c r="A3" s="12" t="s">
        <v>17</v>
      </c>
      <c r="B3" s="6" t="s">
        <v>18</v>
      </c>
      <c r="C3" s="6" t="s">
        <v>19</v>
      </c>
      <c r="D3" s="6" t="s">
        <v>20</v>
      </c>
      <c r="E3" s="6" t="s">
        <v>21</v>
      </c>
      <c r="F3" s="6" t="s">
        <v>113</v>
      </c>
      <c r="G3" s="8" t="s">
        <v>253</v>
      </c>
    </row>
    <row r="4" spans="1:7" x14ac:dyDescent="0.35">
      <c r="A4" s="9" t="s">
        <v>103</v>
      </c>
      <c r="B4" s="10"/>
      <c r="C4" s="10">
        <v>854</v>
      </c>
      <c r="D4" s="9" t="s">
        <v>91</v>
      </c>
      <c r="E4" s="10">
        <v>914</v>
      </c>
      <c r="F4" s="10">
        <v>2017</v>
      </c>
      <c r="G4" s="11">
        <v>3281.6950000000002</v>
      </c>
    </row>
    <row r="5" spans="1:7" x14ac:dyDescent="0.35">
      <c r="A5" s="9" t="s">
        <v>103</v>
      </c>
      <c r="B5" s="10"/>
      <c r="C5" s="10">
        <v>854</v>
      </c>
      <c r="D5" s="9" t="s">
        <v>91</v>
      </c>
      <c r="E5" s="10">
        <v>914</v>
      </c>
      <c r="F5" s="10">
        <v>2018</v>
      </c>
      <c r="G5" s="11">
        <v>3344.616</v>
      </c>
    </row>
    <row r="6" spans="1:7" x14ac:dyDescent="0.35">
      <c r="A6" s="9" t="s">
        <v>103</v>
      </c>
      <c r="B6" s="10"/>
      <c r="C6" s="10">
        <v>854</v>
      </c>
      <c r="D6" s="9" t="s">
        <v>91</v>
      </c>
      <c r="E6" s="10">
        <v>914</v>
      </c>
      <c r="F6" s="10">
        <v>2019</v>
      </c>
      <c r="G6" s="11">
        <v>3408.261</v>
      </c>
    </row>
    <row r="7" spans="1:7" x14ac:dyDescent="0.35">
      <c r="A7" s="9" t="s">
        <v>103</v>
      </c>
      <c r="B7" s="10"/>
      <c r="C7" s="10">
        <v>854</v>
      </c>
      <c r="D7" s="9" t="s">
        <v>91</v>
      </c>
      <c r="E7" s="10">
        <v>914</v>
      </c>
      <c r="F7" s="10">
        <v>2020</v>
      </c>
      <c r="G7" s="11">
        <v>3472.482</v>
      </c>
    </row>
    <row r="8" spans="1:7" x14ac:dyDescent="0.35">
      <c r="A8" s="9" t="s">
        <v>103</v>
      </c>
      <c r="B8" s="10"/>
      <c r="C8" s="10">
        <v>854</v>
      </c>
      <c r="D8" s="9" t="s">
        <v>91</v>
      </c>
      <c r="E8" s="10">
        <v>914</v>
      </c>
      <c r="F8" s="10">
        <v>2021</v>
      </c>
      <c r="G8" s="11">
        <v>3542.1219999999998</v>
      </c>
    </row>
    <row r="9" spans="1:7" x14ac:dyDescent="0.35">
      <c r="A9" s="9" t="s">
        <v>100</v>
      </c>
      <c r="B9" s="10"/>
      <c r="C9" s="10">
        <v>120</v>
      </c>
      <c r="D9" s="9" t="s">
        <v>91</v>
      </c>
      <c r="E9" s="10">
        <v>911</v>
      </c>
      <c r="F9" s="10">
        <v>2017</v>
      </c>
      <c r="G9" s="11">
        <v>3946.819</v>
      </c>
    </row>
    <row r="10" spans="1:7" x14ac:dyDescent="0.35">
      <c r="A10" s="9" t="s">
        <v>100</v>
      </c>
      <c r="B10" s="10"/>
      <c r="C10" s="10">
        <v>120</v>
      </c>
      <c r="D10" s="9" t="s">
        <v>91</v>
      </c>
      <c r="E10" s="10">
        <v>911</v>
      </c>
      <c r="F10" s="10">
        <v>2018</v>
      </c>
      <c r="G10" s="11">
        <v>4003.0129999999999</v>
      </c>
    </row>
    <row r="11" spans="1:7" x14ac:dyDescent="0.35">
      <c r="A11" s="9" t="s">
        <v>100</v>
      </c>
      <c r="B11" s="10"/>
      <c r="C11" s="10">
        <v>120</v>
      </c>
      <c r="D11" s="9" t="s">
        <v>91</v>
      </c>
      <c r="E11" s="10">
        <v>911</v>
      </c>
      <c r="F11" s="10">
        <v>2019</v>
      </c>
      <c r="G11" s="11">
        <v>4058.54</v>
      </c>
    </row>
    <row r="12" spans="1:7" x14ac:dyDescent="0.35">
      <c r="A12" s="9" t="s">
        <v>100</v>
      </c>
      <c r="B12" s="10"/>
      <c r="C12" s="10">
        <v>120</v>
      </c>
      <c r="D12" s="9" t="s">
        <v>91</v>
      </c>
      <c r="E12" s="10">
        <v>911</v>
      </c>
      <c r="F12" s="10">
        <v>2020</v>
      </c>
      <c r="G12" s="11">
        <v>4115.7030000000004</v>
      </c>
    </row>
    <row r="13" spans="1:7" x14ac:dyDescent="0.35">
      <c r="A13" s="9" t="s">
        <v>100</v>
      </c>
      <c r="B13" s="10"/>
      <c r="C13" s="10">
        <v>120</v>
      </c>
      <c r="D13" s="9" t="s">
        <v>91</v>
      </c>
      <c r="E13" s="10">
        <v>911</v>
      </c>
      <c r="F13" s="10">
        <v>2021</v>
      </c>
      <c r="G13" s="11">
        <v>4174.3990000000003</v>
      </c>
    </row>
    <row r="14" spans="1:7" x14ac:dyDescent="0.35">
      <c r="A14" s="9" t="s">
        <v>101</v>
      </c>
      <c r="B14" s="10"/>
      <c r="C14" s="10">
        <v>148</v>
      </c>
      <c r="D14" s="9" t="s">
        <v>91</v>
      </c>
      <c r="E14" s="10">
        <v>911</v>
      </c>
      <c r="F14" s="10">
        <v>2017</v>
      </c>
      <c r="G14" s="11">
        <v>2757.1729999999998</v>
      </c>
    </row>
    <row r="15" spans="1:7" x14ac:dyDescent="0.35">
      <c r="A15" s="9" t="s">
        <v>101</v>
      </c>
      <c r="B15" s="10"/>
      <c r="C15" s="10">
        <v>148</v>
      </c>
      <c r="D15" s="9" t="s">
        <v>91</v>
      </c>
      <c r="E15" s="10">
        <v>911</v>
      </c>
      <c r="F15" s="10">
        <v>2018</v>
      </c>
      <c r="G15" s="11">
        <v>2814.7460000000001</v>
      </c>
    </row>
    <row r="16" spans="1:7" x14ac:dyDescent="0.35">
      <c r="A16" s="9" t="s">
        <v>101</v>
      </c>
      <c r="B16" s="10"/>
      <c r="C16" s="10">
        <v>148</v>
      </c>
      <c r="D16" s="9" t="s">
        <v>91</v>
      </c>
      <c r="E16" s="10">
        <v>911</v>
      </c>
      <c r="F16" s="10">
        <v>2019</v>
      </c>
      <c r="G16" s="11">
        <v>2871.7269999999999</v>
      </c>
    </row>
    <row r="17" spans="1:7" x14ac:dyDescent="0.35">
      <c r="A17" s="9" t="s">
        <v>101</v>
      </c>
      <c r="B17" s="10"/>
      <c r="C17" s="10">
        <v>148</v>
      </c>
      <c r="D17" s="9" t="s">
        <v>91</v>
      </c>
      <c r="E17" s="10">
        <v>911</v>
      </c>
      <c r="F17" s="10">
        <v>2020</v>
      </c>
      <c r="G17" s="11">
        <v>2930.4349999999999</v>
      </c>
    </row>
    <row r="18" spans="1:7" x14ac:dyDescent="0.35">
      <c r="A18" s="9" t="s">
        <v>101</v>
      </c>
      <c r="B18" s="10"/>
      <c r="C18" s="10">
        <v>148</v>
      </c>
      <c r="D18" s="9" t="s">
        <v>91</v>
      </c>
      <c r="E18" s="10">
        <v>911</v>
      </c>
      <c r="F18" s="10">
        <v>2021</v>
      </c>
      <c r="G18" s="11">
        <v>2995.3180000000002</v>
      </c>
    </row>
    <row r="19" spans="1:7" x14ac:dyDescent="0.35">
      <c r="A19" s="9" t="s">
        <v>104</v>
      </c>
      <c r="B19" s="10"/>
      <c r="C19" s="10">
        <v>384</v>
      </c>
      <c r="D19" s="9" t="s">
        <v>91</v>
      </c>
      <c r="E19" s="10">
        <v>914</v>
      </c>
      <c r="F19" s="10">
        <v>2017</v>
      </c>
      <c r="G19" s="11">
        <v>3893.8629999999998</v>
      </c>
    </row>
    <row r="20" spans="1:7" x14ac:dyDescent="0.35">
      <c r="A20" s="9" t="s">
        <v>104</v>
      </c>
      <c r="B20" s="10"/>
      <c r="C20" s="10">
        <v>384</v>
      </c>
      <c r="D20" s="9" t="s">
        <v>91</v>
      </c>
      <c r="E20" s="10">
        <v>914</v>
      </c>
      <c r="F20" s="10">
        <v>2018</v>
      </c>
      <c r="G20" s="11">
        <v>3973.0219999999999</v>
      </c>
    </row>
    <row r="21" spans="1:7" x14ac:dyDescent="0.35">
      <c r="A21" s="9" t="s">
        <v>104</v>
      </c>
      <c r="B21" s="10"/>
      <c r="C21" s="10">
        <v>384</v>
      </c>
      <c r="D21" s="9" t="s">
        <v>91</v>
      </c>
      <c r="E21" s="10">
        <v>914</v>
      </c>
      <c r="F21" s="10">
        <v>2019</v>
      </c>
      <c r="G21" s="11">
        <v>4050.2869999999998</v>
      </c>
    </row>
    <row r="22" spans="1:7" x14ac:dyDescent="0.35">
      <c r="A22" s="9" t="s">
        <v>104</v>
      </c>
      <c r="B22" s="10"/>
      <c r="C22" s="10">
        <v>384</v>
      </c>
      <c r="D22" s="9" t="s">
        <v>91</v>
      </c>
      <c r="E22" s="10">
        <v>914</v>
      </c>
      <c r="F22" s="10">
        <v>2020</v>
      </c>
      <c r="G22" s="11">
        <v>4131.2</v>
      </c>
    </row>
    <row r="23" spans="1:7" x14ac:dyDescent="0.35">
      <c r="A23" s="9" t="s">
        <v>104</v>
      </c>
      <c r="B23" s="10"/>
      <c r="C23" s="10">
        <v>384</v>
      </c>
      <c r="D23" s="9" t="s">
        <v>91</v>
      </c>
      <c r="E23" s="10">
        <v>914</v>
      </c>
      <c r="F23" s="10">
        <v>2021</v>
      </c>
      <c r="G23" s="11">
        <v>4217.26</v>
      </c>
    </row>
    <row r="24" spans="1:7" x14ac:dyDescent="0.35">
      <c r="A24" s="9" t="s">
        <v>102</v>
      </c>
      <c r="B24" s="10"/>
      <c r="C24" s="10">
        <v>180</v>
      </c>
      <c r="D24" s="9" t="s">
        <v>91</v>
      </c>
      <c r="E24" s="10">
        <v>911</v>
      </c>
      <c r="F24" s="10">
        <v>2017</v>
      </c>
      <c r="G24" s="11">
        <v>14858.192999999999</v>
      </c>
    </row>
    <row r="25" spans="1:7" x14ac:dyDescent="0.35">
      <c r="A25" s="9" t="s">
        <v>102</v>
      </c>
      <c r="B25" s="10"/>
      <c r="C25" s="10">
        <v>180</v>
      </c>
      <c r="D25" s="9" t="s">
        <v>91</v>
      </c>
      <c r="E25" s="10">
        <v>911</v>
      </c>
      <c r="F25" s="10">
        <v>2018</v>
      </c>
      <c r="G25" s="11">
        <v>15184.995000000001</v>
      </c>
    </row>
    <row r="26" spans="1:7" x14ac:dyDescent="0.35">
      <c r="A26" s="9" t="s">
        <v>102</v>
      </c>
      <c r="B26" s="10"/>
      <c r="C26" s="10">
        <v>180</v>
      </c>
      <c r="D26" s="9" t="s">
        <v>91</v>
      </c>
      <c r="E26" s="10">
        <v>911</v>
      </c>
      <c r="F26" s="10">
        <v>2019</v>
      </c>
      <c r="G26" s="11">
        <v>15502.762000000001</v>
      </c>
    </row>
    <row r="27" spans="1:7" x14ac:dyDescent="0.35">
      <c r="A27" s="9" t="s">
        <v>102</v>
      </c>
      <c r="B27" s="10"/>
      <c r="C27" s="10">
        <v>180</v>
      </c>
      <c r="D27" s="9" t="s">
        <v>91</v>
      </c>
      <c r="E27" s="10">
        <v>911</v>
      </c>
      <c r="F27" s="10">
        <v>2020</v>
      </c>
      <c r="G27" s="11">
        <v>15827.439</v>
      </c>
    </row>
    <row r="28" spans="1:7" x14ac:dyDescent="0.35">
      <c r="A28" s="9" t="s">
        <v>102</v>
      </c>
      <c r="B28" s="10"/>
      <c r="C28" s="10">
        <v>180</v>
      </c>
      <c r="D28" s="9" t="s">
        <v>91</v>
      </c>
      <c r="E28" s="10">
        <v>911</v>
      </c>
      <c r="F28" s="10">
        <v>2021</v>
      </c>
      <c r="G28" s="11">
        <v>16159.53</v>
      </c>
    </row>
    <row r="29" spans="1:7" x14ac:dyDescent="0.35">
      <c r="A29" s="9" t="s">
        <v>90</v>
      </c>
      <c r="B29" s="10"/>
      <c r="C29" s="10">
        <v>231</v>
      </c>
      <c r="D29" s="9" t="s">
        <v>91</v>
      </c>
      <c r="E29" s="10">
        <v>910</v>
      </c>
      <c r="F29" s="10">
        <v>2017</v>
      </c>
      <c r="G29" s="11">
        <v>16102.816000000001</v>
      </c>
    </row>
    <row r="30" spans="1:7" x14ac:dyDescent="0.35">
      <c r="A30" s="9" t="s">
        <v>90</v>
      </c>
      <c r="B30" s="10"/>
      <c r="C30" s="10">
        <v>231</v>
      </c>
      <c r="D30" s="9" t="s">
        <v>91</v>
      </c>
      <c r="E30" s="10">
        <v>910</v>
      </c>
      <c r="F30" s="10">
        <v>2018</v>
      </c>
      <c r="G30" s="11">
        <v>16339.13</v>
      </c>
    </row>
    <row r="31" spans="1:7" x14ac:dyDescent="0.35">
      <c r="A31" s="9" t="s">
        <v>90</v>
      </c>
      <c r="B31" s="10"/>
      <c r="C31" s="10">
        <v>231</v>
      </c>
      <c r="D31" s="9" t="s">
        <v>91</v>
      </c>
      <c r="E31" s="10">
        <v>910</v>
      </c>
      <c r="F31" s="10">
        <v>2019</v>
      </c>
      <c r="G31" s="11">
        <v>16560.833999999999</v>
      </c>
    </row>
    <row r="32" spans="1:7" x14ac:dyDescent="0.35">
      <c r="A32" s="9" t="s">
        <v>90</v>
      </c>
      <c r="B32" s="10"/>
      <c r="C32" s="10">
        <v>231</v>
      </c>
      <c r="D32" s="9" t="s">
        <v>91</v>
      </c>
      <c r="E32" s="10">
        <v>910</v>
      </c>
      <c r="F32" s="10">
        <v>2020</v>
      </c>
      <c r="G32" s="11">
        <v>16791.484</v>
      </c>
    </row>
    <row r="33" spans="1:7" x14ac:dyDescent="0.35">
      <c r="A33" s="9" t="s">
        <v>90</v>
      </c>
      <c r="B33" s="10"/>
      <c r="C33" s="10">
        <v>231</v>
      </c>
      <c r="D33" s="9" t="s">
        <v>91</v>
      </c>
      <c r="E33" s="10">
        <v>910</v>
      </c>
      <c r="F33" s="10">
        <v>2021</v>
      </c>
      <c r="G33" s="11">
        <v>17036</v>
      </c>
    </row>
    <row r="34" spans="1:7" x14ac:dyDescent="0.35">
      <c r="A34" s="9" t="s">
        <v>105</v>
      </c>
      <c r="B34" s="10"/>
      <c r="C34" s="10">
        <v>288</v>
      </c>
      <c r="D34" s="9" t="s">
        <v>91</v>
      </c>
      <c r="E34" s="10">
        <v>914</v>
      </c>
      <c r="F34" s="10">
        <v>2017</v>
      </c>
      <c r="G34" s="11">
        <v>4069.6039999999998</v>
      </c>
    </row>
    <row r="35" spans="1:7" x14ac:dyDescent="0.35">
      <c r="A35" s="9" t="s">
        <v>105</v>
      </c>
      <c r="B35" s="10"/>
      <c r="C35" s="10">
        <v>288</v>
      </c>
      <c r="D35" s="9" t="s">
        <v>91</v>
      </c>
      <c r="E35" s="10">
        <v>914</v>
      </c>
      <c r="F35" s="10">
        <v>2018</v>
      </c>
      <c r="G35" s="11">
        <v>4104.009</v>
      </c>
    </row>
    <row r="36" spans="1:7" x14ac:dyDescent="0.35">
      <c r="A36" s="9" t="s">
        <v>105</v>
      </c>
      <c r="B36" s="10"/>
      <c r="C36" s="10">
        <v>288</v>
      </c>
      <c r="D36" s="9" t="s">
        <v>91</v>
      </c>
      <c r="E36" s="10">
        <v>914</v>
      </c>
      <c r="F36" s="10">
        <v>2019</v>
      </c>
      <c r="G36" s="11">
        <v>4134.7740000000003</v>
      </c>
    </row>
    <row r="37" spans="1:7" x14ac:dyDescent="0.35">
      <c r="A37" s="9" t="s">
        <v>105</v>
      </c>
      <c r="B37" s="10"/>
      <c r="C37" s="10">
        <v>288</v>
      </c>
      <c r="D37" s="9" t="s">
        <v>91</v>
      </c>
      <c r="E37" s="10">
        <v>914</v>
      </c>
      <c r="F37" s="10">
        <v>2020</v>
      </c>
      <c r="G37" s="11">
        <v>4169.4359999999997</v>
      </c>
    </row>
    <row r="38" spans="1:7" x14ac:dyDescent="0.35">
      <c r="A38" s="9" t="s">
        <v>105</v>
      </c>
      <c r="B38" s="10"/>
      <c r="C38" s="10">
        <v>288</v>
      </c>
      <c r="D38" s="9" t="s">
        <v>91</v>
      </c>
      <c r="E38" s="10">
        <v>914</v>
      </c>
      <c r="F38" s="10">
        <v>2021</v>
      </c>
      <c r="G38" s="11">
        <v>4195.5630000000001</v>
      </c>
    </row>
    <row r="39" spans="1:7" x14ac:dyDescent="0.35">
      <c r="A39" s="9" t="s">
        <v>106</v>
      </c>
      <c r="B39" s="10"/>
      <c r="C39" s="10">
        <v>324</v>
      </c>
      <c r="D39" s="9" t="s">
        <v>91</v>
      </c>
      <c r="E39" s="10">
        <v>914</v>
      </c>
      <c r="F39" s="10">
        <v>2017</v>
      </c>
      <c r="G39" s="11">
        <v>1981.249</v>
      </c>
    </row>
    <row r="40" spans="1:7" x14ac:dyDescent="0.35">
      <c r="A40" s="9" t="s">
        <v>106</v>
      </c>
      <c r="B40" s="10"/>
      <c r="C40" s="10">
        <v>324</v>
      </c>
      <c r="D40" s="9" t="s">
        <v>91</v>
      </c>
      <c r="E40" s="10">
        <v>914</v>
      </c>
      <c r="F40" s="10">
        <v>2018</v>
      </c>
      <c r="G40" s="11">
        <v>2019.7470000000001</v>
      </c>
    </row>
    <row r="41" spans="1:7" x14ac:dyDescent="0.35">
      <c r="A41" s="9" t="s">
        <v>106</v>
      </c>
      <c r="B41" s="10"/>
      <c r="C41" s="10">
        <v>324</v>
      </c>
      <c r="D41" s="9" t="s">
        <v>91</v>
      </c>
      <c r="E41" s="10">
        <v>914</v>
      </c>
      <c r="F41" s="10">
        <v>2019</v>
      </c>
      <c r="G41" s="11">
        <v>2059.5940000000001</v>
      </c>
    </row>
    <row r="42" spans="1:7" x14ac:dyDescent="0.35">
      <c r="A42" s="9" t="s">
        <v>106</v>
      </c>
      <c r="B42" s="10"/>
      <c r="C42" s="10">
        <v>324</v>
      </c>
      <c r="D42" s="9" t="s">
        <v>91</v>
      </c>
      <c r="E42" s="10">
        <v>914</v>
      </c>
      <c r="F42" s="10">
        <v>2020</v>
      </c>
      <c r="G42" s="11">
        <v>2100.1109999999999</v>
      </c>
    </row>
    <row r="43" spans="1:7" x14ac:dyDescent="0.35">
      <c r="A43" s="9" t="s">
        <v>106</v>
      </c>
      <c r="B43" s="10"/>
      <c r="C43" s="10">
        <v>324</v>
      </c>
      <c r="D43" s="9" t="s">
        <v>91</v>
      </c>
      <c r="E43" s="10">
        <v>914</v>
      </c>
      <c r="F43" s="10">
        <v>2021</v>
      </c>
      <c r="G43" s="11">
        <v>2144.739</v>
      </c>
    </row>
    <row r="44" spans="1:7" x14ac:dyDescent="0.35">
      <c r="A44" s="9" t="s">
        <v>92</v>
      </c>
      <c r="B44" s="10"/>
      <c r="C44" s="10">
        <v>404</v>
      </c>
      <c r="D44" s="9" t="s">
        <v>91</v>
      </c>
      <c r="E44" s="10">
        <v>910</v>
      </c>
      <c r="F44" s="10">
        <v>2017</v>
      </c>
      <c r="G44" s="11">
        <v>6993.6019999999999</v>
      </c>
    </row>
    <row r="45" spans="1:7" x14ac:dyDescent="0.35">
      <c r="A45" s="9" t="s">
        <v>92</v>
      </c>
      <c r="B45" s="10"/>
      <c r="C45" s="10">
        <v>404</v>
      </c>
      <c r="D45" s="9" t="s">
        <v>91</v>
      </c>
      <c r="E45" s="10">
        <v>910</v>
      </c>
      <c r="F45" s="10">
        <v>2018</v>
      </c>
      <c r="G45" s="11">
        <v>6992.9809999999998</v>
      </c>
    </row>
    <row r="46" spans="1:7" x14ac:dyDescent="0.35">
      <c r="A46" s="9" t="s">
        <v>92</v>
      </c>
      <c r="B46" s="10"/>
      <c r="C46" s="10">
        <v>404</v>
      </c>
      <c r="D46" s="9" t="s">
        <v>91</v>
      </c>
      <c r="E46" s="10">
        <v>910</v>
      </c>
      <c r="F46" s="10">
        <v>2019</v>
      </c>
      <c r="G46" s="11">
        <v>7009.45</v>
      </c>
    </row>
    <row r="47" spans="1:7" x14ac:dyDescent="0.35">
      <c r="A47" s="9" t="s">
        <v>92</v>
      </c>
      <c r="B47" s="10"/>
      <c r="C47" s="10">
        <v>404</v>
      </c>
      <c r="D47" s="9" t="s">
        <v>91</v>
      </c>
      <c r="E47" s="10">
        <v>910</v>
      </c>
      <c r="F47" s="10">
        <v>2020</v>
      </c>
      <c r="G47" s="11">
        <v>7044.3639999999996</v>
      </c>
    </row>
    <row r="48" spans="1:7" x14ac:dyDescent="0.35">
      <c r="A48" s="9" t="s">
        <v>92</v>
      </c>
      <c r="B48" s="10"/>
      <c r="C48" s="10">
        <v>404</v>
      </c>
      <c r="D48" s="9" t="s">
        <v>91</v>
      </c>
      <c r="E48" s="10">
        <v>910</v>
      </c>
      <c r="F48" s="10">
        <v>2021</v>
      </c>
      <c r="G48" s="11">
        <v>7084.6210000000001</v>
      </c>
    </row>
    <row r="49" spans="1:7" x14ac:dyDescent="0.35">
      <c r="A49" s="9" t="s">
        <v>107</v>
      </c>
      <c r="B49" s="10"/>
      <c r="C49" s="10">
        <v>430</v>
      </c>
      <c r="D49" s="9" t="s">
        <v>91</v>
      </c>
      <c r="E49" s="10">
        <v>914</v>
      </c>
      <c r="F49" s="10">
        <v>2017</v>
      </c>
      <c r="G49" s="11">
        <v>711.52</v>
      </c>
    </row>
    <row r="50" spans="1:7" x14ac:dyDescent="0.35">
      <c r="A50" s="9" t="s">
        <v>107</v>
      </c>
      <c r="B50" s="10"/>
      <c r="C50" s="10">
        <v>430</v>
      </c>
      <c r="D50" s="9" t="s">
        <v>91</v>
      </c>
      <c r="E50" s="10">
        <v>914</v>
      </c>
      <c r="F50" s="10">
        <v>2018</v>
      </c>
      <c r="G50" s="11">
        <v>720.60799999999995</v>
      </c>
    </row>
    <row r="51" spans="1:7" x14ac:dyDescent="0.35">
      <c r="A51" s="9" t="s">
        <v>107</v>
      </c>
      <c r="B51" s="10"/>
      <c r="C51" s="10">
        <v>430</v>
      </c>
      <c r="D51" s="9" t="s">
        <v>91</v>
      </c>
      <c r="E51" s="10">
        <v>914</v>
      </c>
      <c r="F51" s="10">
        <v>2019</v>
      </c>
      <c r="G51" s="11">
        <v>730.15099999999995</v>
      </c>
    </row>
    <row r="52" spans="1:7" x14ac:dyDescent="0.35">
      <c r="A52" s="9" t="s">
        <v>107</v>
      </c>
      <c r="B52" s="10"/>
      <c r="C52" s="10">
        <v>430</v>
      </c>
      <c r="D52" s="9" t="s">
        <v>91</v>
      </c>
      <c r="E52" s="10">
        <v>914</v>
      </c>
      <c r="F52" s="10">
        <v>2020</v>
      </c>
      <c r="G52" s="11">
        <v>740.49300000000005</v>
      </c>
    </row>
    <row r="53" spans="1:7" x14ac:dyDescent="0.35">
      <c r="A53" s="9" t="s">
        <v>107</v>
      </c>
      <c r="B53" s="10"/>
      <c r="C53" s="10">
        <v>430</v>
      </c>
      <c r="D53" s="9" t="s">
        <v>91</v>
      </c>
      <c r="E53" s="10">
        <v>914</v>
      </c>
      <c r="F53" s="10">
        <v>2021</v>
      </c>
      <c r="G53" s="11">
        <v>752.31700000000001</v>
      </c>
    </row>
    <row r="54" spans="1:7" x14ac:dyDescent="0.35">
      <c r="A54" s="9" t="s">
        <v>93</v>
      </c>
      <c r="B54" s="10"/>
      <c r="C54" s="10">
        <v>454</v>
      </c>
      <c r="D54" s="9" t="s">
        <v>91</v>
      </c>
      <c r="E54" s="10">
        <v>910</v>
      </c>
      <c r="F54" s="10">
        <v>2017</v>
      </c>
      <c r="G54" s="11">
        <v>2801.7359999999999</v>
      </c>
    </row>
    <row r="55" spans="1:7" x14ac:dyDescent="0.35">
      <c r="A55" s="9" t="s">
        <v>93</v>
      </c>
      <c r="B55" s="10"/>
      <c r="C55" s="10">
        <v>454</v>
      </c>
      <c r="D55" s="9" t="s">
        <v>91</v>
      </c>
      <c r="E55" s="10">
        <v>910</v>
      </c>
      <c r="F55" s="10">
        <v>2018</v>
      </c>
      <c r="G55" s="11">
        <v>2835.1680000000001</v>
      </c>
    </row>
    <row r="56" spans="1:7" x14ac:dyDescent="0.35">
      <c r="A56" s="9" t="s">
        <v>93</v>
      </c>
      <c r="B56" s="10"/>
      <c r="C56" s="10">
        <v>454</v>
      </c>
      <c r="D56" s="9" t="s">
        <v>91</v>
      </c>
      <c r="E56" s="10">
        <v>910</v>
      </c>
      <c r="F56" s="10">
        <v>2019</v>
      </c>
      <c r="G56" s="11">
        <v>2877.1129999999998</v>
      </c>
    </row>
    <row r="57" spans="1:7" x14ac:dyDescent="0.35">
      <c r="A57" s="9" t="s">
        <v>93</v>
      </c>
      <c r="B57" s="10"/>
      <c r="C57" s="10">
        <v>454</v>
      </c>
      <c r="D57" s="9" t="s">
        <v>91</v>
      </c>
      <c r="E57" s="10">
        <v>910</v>
      </c>
      <c r="F57" s="10">
        <v>2020</v>
      </c>
      <c r="G57" s="11">
        <v>2923.9430000000002</v>
      </c>
    </row>
    <row r="58" spans="1:7" x14ac:dyDescent="0.35">
      <c r="A58" s="9" t="s">
        <v>93</v>
      </c>
      <c r="B58" s="10"/>
      <c r="C58" s="10">
        <v>454</v>
      </c>
      <c r="D58" s="9" t="s">
        <v>91</v>
      </c>
      <c r="E58" s="10">
        <v>910</v>
      </c>
      <c r="F58" s="10">
        <v>2021</v>
      </c>
      <c r="G58" s="11">
        <v>2976.7170000000001</v>
      </c>
    </row>
    <row r="59" spans="1:7" x14ac:dyDescent="0.35">
      <c r="A59" s="9" t="s">
        <v>108</v>
      </c>
      <c r="B59" s="10"/>
      <c r="C59" s="10">
        <v>466</v>
      </c>
      <c r="D59" s="9" t="s">
        <v>91</v>
      </c>
      <c r="E59" s="10">
        <v>914</v>
      </c>
      <c r="F59" s="10">
        <v>2017</v>
      </c>
      <c r="G59" s="11">
        <v>3391.0639999999999</v>
      </c>
    </row>
    <row r="60" spans="1:7" x14ac:dyDescent="0.35">
      <c r="A60" s="9" t="s">
        <v>108</v>
      </c>
      <c r="B60" s="10"/>
      <c r="C60" s="10">
        <v>466</v>
      </c>
      <c r="D60" s="9" t="s">
        <v>91</v>
      </c>
      <c r="E60" s="10">
        <v>914</v>
      </c>
      <c r="F60" s="10">
        <v>2018</v>
      </c>
      <c r="G60" s="11">
        <v>3460.1909999999998</v>
      </c>
    </row>
    <row r="61" spans="1:7" x14ac:dyDescent="0.35">
      <c r="A61" s="9" t="s">
        <v>108</v>
      </c>
      <c r="B61" s="10"/>
      <c r="C61" s="10">
        <v>466</v>
      </c>
      <c r="D61" s="9" t="s">
        <v>91</v>
      </c>
      <c r="E61" s="10">
        <v>914</v>
      </c>
      <c r="F61" s="10">
        <v>2019</v>
      </c>
      <c r="G61" s="11">
        <v>3532.11</v>
      </c>
    </row>
    <row r="62" spans="1:7" x14ac:dyDescent="0.35">
      <c r="A62" s="9" t="s">
        <v>108</v>
      </c>
      <c r="B62" s="10"/>
      <c r="C62" s="10">
        <v>466</v>
      </c>
      <c r="D62" s="9" t="s">
        <v>91</v>
      </c>
      <c r="E62" s="10">
        <v>914</v>
      </c>
      <c r="F62" s="10">
        <v>2020</v>
      </c>
      <c r="G62" s="11">
        <v>3605.5140000000001</v>
      </c>
    </row>
    <row r="63" spans="1:7" x14ac:dyDescent="0.35">
      <c r="A63" s="9" t="s">
        <v>108</v>
      </c>
      <c r="B63" s="10"/>
      <c r="C63" s="10">
        <v>466</v>
      </c>
      <c r="D63" s="9" t="s">
        <v>91</v>
      </c>
      <c r="E63" s="10">
        <v>914</v>
      </c>
      <c r="F63" s="10">
        <v>2021</v>
      </c>
      <c r="G63" s="11">
        <v>3685.9250000000002</v>
      </c>
    </row>
    <row r="64" spans="1:7" x14ac:dyDescent="0.35">
      <c r="A64" s="9" t="s">
        <v>94</v>
      </c>
      <c r="B64" s="10"/>
      <c r="C64" s="10">
        <v>508</v>
      </c>
      <c r="D64" s="9" t="s">
        <v>91</v>
      </c>
      <c r="E64" s="10">
        <v>910</v>
      </c>
      <c r="F64" s="10">
        <v>2017</v>
      </c>
      <c r="G64" s="11">
        <v>4842.1000000000004</v>
      </c>
    </row>
    <row r="65" spans="1:7" x14ac:dyDescent="0.35">
      <c r="A65" s="9" t="s">
        <v>94</v>
      </c>
      <c r="B65" s="10"/>
      <c r="C65" s="10">
        <v>508</v>
      </c>
      <c r="D65" s="9" t="s">
        <v>91</v>
      </c>
      <c r="E65" s="10">
        <v>910</v>
      </c>
      <c r="F65" s="10">
        <v>2018</v>
      </c>
      <c r="G65" s="11">
        <v>4943.8429999999998</v>
      </c>
    </row>
    <row r="66" spans="1:7" x14ac:dyDescent="0.35">
      <c r="A66" s="9" t="s">
        <v>94</v>
      </c>
      <c r="B66" s="10"/>
      <c r="C66" s="10">
        <v>508</v>
      </c>
      <c r="D66" s="9" t="s">
        <v>91</v>
      </c>
      <c r="E66" s="10">
        <v>910</v>
      </c>
      <c r="F66" s="10">
        <v>2019</v>
      </c>
      <c r="G66" s="11">
        <v>5047.8289999999997</v>
      </c>
    </row>
    <row r="67" spans="1:7" x14ac:dyDescent="0.35">
      <c r="A67" s="9" t="s">
        <v>94</v>
      </c>
      <c r="B67" s="10"/>
      <c r="C67" s="10">
        <v>508</v>
      </c>
      <c r="D67" s="9" t="s">
        <v>91</v>
      </c>
      <c r="E67" s="10">
        <v>910</v>
      </c>
      <c r="F67" s="10">
        <v>2020</v>
      </c>
      <c r="G67" s="11">
        <v>5156.6279999999997</v>
      </c>
    </row>
    <row r="68" spans="1:7" x14ac:dyDescent="0.35">
      <c r="A68" s="9" t="s">
        <v>94</v>
      </c>
      <c r="B68" s="10"/>
      <c r="C68" s="10">
        <v>508</v>
      </c>
      <c r="D68" s="9" t="s">
        <v>91</v>
      </c>
      <c r="E68" s="10">
        <v>910</v>
      </c>
      <c r="F68" s="10">
        <v>2021</v>
      </c>
      <c r="G68" s="11">
        <v>5274.2820000000002</v>
      </c>
    </row>
    <row r="69" spans="1:7" x14ac:dyDescent="0.35">
      <c r="A69" s="9" t="s">
        <v>109</v>
      </c>
      <c r="B69" s="10"/>
      <c r="C69" s="10">
        <v>562</v>
      </c>
      <c r="D69" s="9" t="s">
        <v>91</v>
      </c>
      <c r="E69" s="10">
        <v>914</v>
      </c>
      <c r="F69" s="10">
        <v>2017</v>
      </c>
      <c r="G69" s="11">
        <v>4367.0360000000001</v>
      </c>
    </row>
    <row r="70" spans="1:7" x14ac:dyDescent="0.35">
      <c r="A70" s="9" t="s">
        <v>109</v>
      </c>
      <c r="B70" s="10"/>
      <c r="C70" s="10">
        <v>562</v>
      </c>
      <c r="D70" s="9" t="s">
        <v>91</v>
      </c>
      <c r="E70" s="10">
        <v>914</v>
      </c>
      <c r="F70" s="10">
        <v>2018</v>
      </c>
      <c r="G70" s="11">
        <v>4503.3869999999997</v>
      </c>
    </row>
    <row r="71" spans="1:7" x14ac:dyDescent="0.35">
      <c r="A71" s="9" t="s">
        <v>109</v>
      </c>
      <c r="B71" s="10"/>
      <c r="C71" s="10">
        <v>562</v>
      </c>
      <c r="D71" s="9" t="s">
        <v>91</v>
      </c>
      <c r="E71" s="10">
        <v>914</v>
      </c>
      <c r="F71" s="10">
        <v>2019</v>
      </c>
      <c r="G71" s="11">
        <v>4642.0829999999996</v>
      </c>
    </row>
    <row r="72" spans="1:7" x14ac:dyDescent="0.35">
      <c r="A72" s="9" t="s">
        <v>109</v>
      </c>
      <c r="B72" s="10"/>
      <c r="C72" s="10">
        <v>562</v>
      </c>
      <c r="D72" s="9" t="s">
        <v>91</v>
      </c>
      <c r="E72" s="10">
        <v>914</v>
      </c>
      <c r="F72" s="10">
        <v>2020</v>
      </c>
      <c r="G72" s="11">
        <v>4787.4740000000002</v>
      </c>
    </row>
    <row r="73" spans="1:7" x14ac:dyDescent="0.35">
      <c r="A73" s="9" t="s">
        <v>109</v>
      </c>
      <c r="B73" s="10"/>
      <c r="C73" s="10">
        <v>562</v>
      </c>
      <c r="D73" s="9" t="s">
        <v>91</v>
      </c>
      <c r="E73" s="10">
        <v>914</v>
      </c>
      <c r="F73" s="10">
        <v>2021</v>
      </c>
      <c r="G73" s="11">
        <v>4940.6030000000001</v>
      </c>
    </row>
    <row r="74" spans="1:7" x14ac:dyDescent="0.35">
      <c r="A74" s="9" t="s">
        <v>110</v>
      </c>
      <c r="B74" s="10"/>
      <c r="C74" s="10">
        <v>566</v>
      </c>
      <c r="D74" s="9" t="s">
        <v>91</v>
      </c>
      <c r="E74" s="10">
        <v>914</v>
      </c>
      <c r="F74" s="10">
        <v>2017</v>
      </c>
      <c r="G74" s="11">
        <v>32411.761999999999</v>
      </c>
    </row>
    <row r="75" spans="1:7" x14ac:dyDescent="0.35">
      <c r="A75" s="9" t="s">
        <v>110</v>
      </c>
      <c r="B75" s="10"/>
      <c r="C75" s="10">
        <v>566</v>
      </c>
      <c r="D75" s="9" t="s">
        <v>91</v>
      </c>
      <c r="E75" s="10">
        <v>914</v>
      </c>
      <c r="F75" s="10">
        <v>2018</v>
      </c>
      <c r="G75" s="11">
        <v>32917.192000000003</v>
      </c>
    </row>
    <row r="76" spans="1:7" x14ac:dyDescent="0.35">
      <c r="A76" s="9" t="s">
        <v>110</v>
      </c>
      <c r="B76" s="10"/>
      <c r="C76" s="10">
        <v>566</v>
      </c>
      <c r="D76" s="9" t="s">
        <v>91</v>
      </c>
      <c r="E76" s="10">
        <v>914</v>
      </c>
      <c r="F76" s="10">
        <v>2019</v>
      </c>
      <c r="G76" s="11">
        <v>33409.364000000001</v>
      </c>
    </row>
    <row r="77" spans="1:7" x14ac:dyDescent="0.35">
      <c r="A77" s="9" t="s">
        <v>110</v>
      </c>
      <c r="B77" s="10"/>
      <c r="C77" s="10">
        <v>566</v>
      </c>
      <c r="D77" s="9" t="s">
        <v>91</v>
      </c>
      <c r="E77" s="10">
        <v>914</v>
      </c>
      <c r="F77" s="10">
        <v>2020</v>
      </c>
      <c r="G77" s="11">
        <v>33938.794999999998</v>
      </c>
    </row>
    <row r="78" spans="1:7" x14ac:dyDescent="0.35">
      <c r="A78" s="9" t="s">
        <v>110</v>
      </c>
      <c r="B78" s="10"/>
      <c r="C78" s="10">
        <v>566</v>
      </c>
      <c r="D78" s="9" t="s">
        <v>91</v>
      </c>
      <c r="E78" s="10">
        <v>914</v>
      </c>
      <c r="F78" s="10">
        <v>2021</v>
      </c>
      <c r="G78" s="11">
        <v>34470.726000000002</v>
      </c>
    </row>
    <row r="79" spans="1:7" x14ac:dyDescent="0.35">
      <c r="A79" s="9" t="s">
        <v>95</v>
      </c>
      <c r="B79" s="10"/>
      <c r="C79" s="10">
        <v>646</v>
      </c>
      <c r="D79" s="9" t="s">
        <v>91</v>
      </c>
      <c r="E79" s="10">
        <v>910</v>
      </c>
      <c r="F79" s="10">
        <v>2017</v>
      </c>
      <c r="G79" s="11">
        <v>1750.59</v>
      </c>
    </row>
    <row r="80" spans="1:7" x14ac:dyDescent="0.35">
      <c r="A80" s="9" t="s">
        <v>95</v>
      </c>
      <c r="B80" s="10"/>
      <c r="C80" s="10">
        <v>646</v>
      </c>
      <c r="D80" s="9" t="s">
        <v>91</v>
      </c>
      <c r="E80" s="10">
        <v>910</v>
      </c>
      <c r="F80" s="10">
        <v>2018</v>
      </c>
      <c r="G80" s="11">
        <v>1800.9459999999999</v>
      </c>
    </row>
    <row r="81" spans="1:7" x14ac:dyDescent="0.35">
      <c r="A81" s="9" t="s">
        <v>95</v>
      </c>
      <c r="B81" s="10"/>
      <c r="C81" s="10">
        <v>646</v>
      </c>
      <c r="D81" s="9" t="s">
        <v>91</v>
      </c>
      <c r="E81" s="10">
        <v>910</v>
      </c>
      <c r="F81" s="10">
        <v>2019</v>
      </c>
      <c r="G81" s="11">
        <v>1848.8589999999999</v>
      </c>
    </row>
    <row r="82" spans="1:7" x14ac:dyDescent="0.35">
      <c r="A82" s="9" t="s">
        <v>95</v>
      </c>
      <c r="B82" s="10"/>
      <c r="C82" s="10">
        <v>646</v>
      </c>
      <c r="D82" s="9" t="s">
        <v>91</v>
      </c>
      <c r="E82" s="10">
        <v>910</v>
      </c>
      <c r="F82" s="10">
        <v>2020</v>
      </c>
      <c r="G82" s="11">
        <v>1885.105</v>
      </c>
    </row>
    <row r="83" spans="1:7" x14ac:dyDescent="0.35">
      <c r="A83" s="9" t="s">
        <v>95</v>
      </c>
      <c r="B83" s="10"/>
      <c r="C83" s="10">
        <v>646</v>
      </c>
      <c r="D83" s="9" t="s">
        <v>91</v>
      </c>
      <c r="E83" s="10">
        <v>910</v>
      </c>
      <c r="F83" s="10">
        <v>2021</v>
      </c>
      <c r="G83" s="11">
        <v>1929.1510000000001</v>
      </c>
    </row>
    <row r="84" spans="1:7" x14ac:dyDescent="0.35">
      <c r="A84" s="9" t="s">
        <v>111</v>
      </c>
      <c r="B84" s="10"/>
      <c r="C84" s="10">
        <v>686</v>
      </c>
      <c r="D84" s="9" t="s">
        <v>91</v>
      </c>
      <c r="E84" s="10">
        <v>914</v>
      </c>
      <c r="F84" s="10">
        <v>2017</v>
      </c>
      <c r="G84" s="11">
        <v>2527.1019999999999</v>
      </c>
    </row>
    <row r="85" spans="1:7" x14ac:dyDescent="0.35">
      <c r="A85" s="9" t="s">
        <v>111</v>
      </c>
      <c r="B85" s="10"/>
      <c r="C85" s="10">
        <v>686</v>
      </c>
      <c r="D85" s="9" t="s">
        <v>91</v>
      </c>
      <c r="E85" s="10">
        <v>914</v>
      </c>
      <c r="F85" s="10">
        <v>2018</v>
      </c>
      <c r="G85" s="11">
        <v>2556.654</v>
      </c>
    </row>
    <row r="86" spans="1:7" x14ac:dyDescent="0.35">
      <c r="A86" s="9" t="s">
        <v>111</v>
      </c>
      <c r="B86" s="10"/>
      <c r="C86" s="10">
        <v>686</v>
      </c>
      <c r="D86" s="9" t="s">
        <v>91</v>
      </c>
      <c r="E86" s="10">
        <v>914</v>
      </c>
      <c r="F86" s="10">
        <v>2019</v>
      </c>
      <c r="G86" s="11">
        <v>2584.884</v>
      </c>
    </row>
    <row r="87" spans="1:7" x14ac:dyDescent="0.35">
      <c r="A87" s="9" t="s">
        <v>111</v>
      </c>
      <c r="B87" s="10"/>
      <c r="C87" s="10">
        <v>686</v>
      </c>
      <c r="D87" s="9" t="s">
        <v>91</v>
      </c>
      <c r="E87" s="10">
        <v>914</v>
      </c>
      <c r="F87" s="10">
        <v>2020</v>
      </c>
      <c r="G87" s="11">
        <v>2615.3409999999999</v>
      </c>
    </row>
    <row r="88" spans="1:7" x14ac:dyDescent="0.35">
      <c r="A88" s="9" t="s">
        <v>111</v>
      </c>
      <c r="B88" s="10"/>
      <c r="C88" s="10">
        <v>686</v>
      </c>
      <c r="D88" s="9" t="s">
        <v>91</v>
      </c>
      <c r="E88" s="10">
        <v>914</v>
      </c>
      <c r="F88" s="10">
        <v>2021</v>
      </c>
      <c r="G88" s="11">
        <v>2638.3440000000001</v>
      </c>
    </row>
    <row r="89" spans="1:7" x14ac:dyDescent="0.35">
      <c r="A89" s="9" t="s">
        <v>112</v>
      </c>
      <c r="B89" s="10"/>
      <c r="C89" s="10">
        <v>694</v>
      </c>
      <c r="D89" s="9" t="s">
        <v>91</v>
      </c>
      <c r="E89" s="10">
        <v>914</v>
      </c>
      <c r="F89" s="10">
        <v>2017</v>
      </c>
      <c r="G89" s="11">
        <v>1121.384</v>
      </c>
    </row>
    <row r="90" spans="1:7" x14ac:dyDescent="0.35">
      <c r="A90" s="9" t="s">
        <v>112</v>
      </c>
      <c r="B90" s="10"/>
      <c r="C90" s="10">
        <v>694</v>
      </c>
      <c r="D90" s="9" t="s">
        <v>91</v>
      </c>
      <c r="E90" s="10">
        <v>914</v>
      </c>
      <c r="F90" s="10">
        <v>2018</v>
      </c>
      <c r="G90" s="11">
        <v>1134.4010000000001</v>
      </c>
    </row>
    <row r="91" spans="1:7" x14ac:dyDescent="0.35">
      <c r="A91" s="9" t="s">
        <v>112</v>
      </c>
      <c r="B91" s="10"/>
      <c r="C91" s="10">
        <v>694</v>
      </c>
      <c r="D91" s="9" t="s">
        <v>91</v>
      </c>
      <c r="E91" s="10">
        <v>914</v>
      </c>
      <c r="F91" s="10">
        <v>2019</v>
      </c>
      <c r="G91" s="11">
        <v>1147.3109999999999</v>
      </c>
    </row>
    <row r="92" spans="1:7" x14ac:dyDescent="0.35">
      <c r="A92" s="9" t="s">
        <v>112</v>
      </c>
      <c r="B92" s="10"/>
      <c r="C92" s="10">
        <v>694</v>
      </c>
      <c r="D92" s="9" t="s">
        <v>91</v>
      </c>
      <c r="E92" s="10">
        <v>914</v>
      </c>
      <c r="F92" s="10">
        <v>2020</v>
      </c>
      <c r="G92" s="11">
        <v>1158.6510000000001</v>
      </c>
    </row>
    <row r="93" spans="1:7" x14ac:dyDescent="0.35">
      <c r="A93" s="9" t="s">
        <v>112</v>
      </c>
      <c r="B93" s="10"/>
      <c r="C93" s="10">
        <v>694</v>
      </c>
      <c r="D93" s="9" t="s">
        <v>91</v>
      </c>
      <c r="E93" s="10">
        <v>914</v>
      </c>
      <c r="F93" s="10">
        <v>2021</v>
      </c>
      <c r="G93" s="11">
        <v>1172.729</v>
      </c>
    </row>
    <row r="94" spans="1:7" x14ac:dyDescent="0.35">
      <c r="A94" s="9" t="s">
        <v>96</v>
      </c>
      <c r="B94" s="10"/>
      <c r="C94" s="10">
        <v>800</v>
      </c>
      <c r="D94" s="9" t="s">
        <v>91</v>
      </c>
      <c r="E94" s="10">
        <v>910</v>
      </c>
      <c r="F94" s="10">
        <v>2017</v>
      </c>
      <c r="G94" s="11">
        <v>7370.5379999999996</v>
      </c>
    </row>
    <row r="95" spans="1:7" x14ac:dyDescent="0.35">
      <c r="A95" s="9" t="s">
        <v>96</v>
      </c>
      <c r="B95" s="10"/>
      <c r="C95" s="10">
        <v>800</v>
      </c>
      <c r="D95" s="9" t="s">
        <v>91</v>
      </c>
      <c r="E95" s="10">
        <v>910</v>
      </c>
      <c r="F95" s="10">
        <v>2018</v>
      </c>
      <c r="G95" s="11">
        <v>7538.3059999999996</v>
      </c>
    </row>
    <row r="96" spans="1:7" x14ac:dyDescent="0.35">
      <c r="A96" s="9" t="s">
        <v>96</v>
      </c>
      <c r="B96" s="10"/>
      <c r="C96" s="10">
        <v>800</v>
      </c>
      <c r="D96" s="9" t="s">
        <v>91</v>
      </c>
      <c r="E96" s="10">
        <v>910</v>
      </c>
      <c r="F96" s="10">
        <v>2019</v>
      </c>
      <c r="G96" s="11">
        <v>7685.5190000000002</v>
      </c>
    </row>
    <row r="97" spans="1:7" x14ac:dyDescent="0.35">
      <c r="A97" s="9" t="s">
        <v>96</v>
      </c>
      <c r="B97" s="10"/>
      <c r="C97" s="10">
        <v>800</v>
      </c>
      <c r="D97" s="9" t="s">
        <v>91</v>
      </c>
      <c r="E97" s="10">
        <v>910</v>
      </c>
      <c r="F97" s="10">
        <v>2020</v>
      </c>
      <c r="G97" s="11">
        <v>7796.0389999999998</v>
      </c>
    </row>
    <row r="98" spans="1:7" x14ac:dyDescent="0.35">
      <c r="A98" s="9" t="s">
        <v>96</v>
      </c>
      <c r="B98" s="10"/>
      <c r="C98" s="10">
        <v>800</v>
      </c>
      <c r="D98" s="9" t="s">
        <v>91</v>
      </c>
      <c r="E98" s="10">
        <v>910</v>
      </c>
      <c r="F98" s="10">
        <v>2021</v>
      </c>
      <c r="G98" s="11">
        <v>7895.527</v>
      </c>
    </row>
    <row r="99" spans="1:7" x14ac:dyDescent="0.35">
      <c r="A99" s="9" t="s">
        <v>97</v>
      </c>
      <c r="B99" s="10">
        <v>3</v>
      </c>
      <c r="C99" s="10">
        <v>834</v>
      </c>
      <c r="D99" s="9" t="s">
        <v>91</v>
      </c>
      <c r="E99" s="10">
        <v>910</v>
      </c>
      <c r="F99" s="10">
        <v>2017</v>
      </c>
      <c r="G99" s="11">
        <v>9111.4419999999991</v>
      </c>
    </row>
    <row r="100" spans="1:7" x14ac:dyDescent="0.35">
      <c r="A100" s="9" t="s">
        <v>97</v>
      </c>
      <c r="B100" s="10">
        <v>3</v>
      </c>
      <c r="C100" s="10">
        <v>834</v>
      </c>
      <c r="D100" s="9" t="s">
        <v>91</v>
      </c>
      <c r="E100" s="10">
        <v>910</v>
      </c>
      <c r="F100" s="10">
        <v>2018</v>
      </c>
      <c r="G100" s="11">
        <v>9316.107</v>
      </c>
    </row>
    <row r="101" spans="1:7" x14ac:dyDescent="0.35">
      <c r="A101" s="9" t="s">
        <v>97</v>
      </c>
      <c r="B101" s="10">
        <v>3</v>
      </c>
      <c r="C101" s="10">
        <v>834</v>
      </c>
      <c r="D101" s="9" t="s">
        <v>91</v>
      </c>
      <c r="E101" s="10">
        <v>910</v>
      </c>
      <c r="F101" s="10">
        <v>2019</v>
      </c>
      <c r="G101" s="11">
        <v>9528.1509999999998</v>
      </c>
    </row>
    <row r="102" spans="1:7" x14ac:dyDescent="0.35">
      <c r="A102" s="9" t="s">
        <v>97</v>
      </c>
      <c r="B102" s="10">
        <v>3</v>
      </c>
      <c r="C102" s="10">
        <v>834</v>
      </c>
      <c r="D102" s="9" t="s">
        <v>91</v>
      </c>
      <c r="E102" s="10">
        <v>910</v>
      </c>
      <c r="F102" s="10">
        <v>2020</v>
      </c>
      <c r="G102" s="11">
        <v>9738.6020000000008</v>
      </c>
    </row>
    <row r="103" spans="1:7" x14ac:dyDescent="0.35">
      <c r="A103" s="9" t="s">
        <v>97</v>
      </c>
      <c r="B103" s="10">
        <v>3</v>
      </c>
      <c r="C103" s="10">
        <v>834</v>
      </c>
      <c r="D103" s="9" t="s">
        <v>91</v>
      </c>
      <c r="E103" s="10">
        <v>910</v>
      </c>
      <c r="F103" s="10">
        <v>2021</v>
      </c>
      <c r="G103" s="11">
        <v>9967.9789999999994</v>
      </c>
    </row>
    <row r="104" spans="1:7" x14ac:dyDescent="0.35">
      <c r="A104" s="9" t="s">
        <v>98</v>
      </c>
      <c r="B104" s="10"/>
      <c r="C104" s="10">
        <v>894</v>
      </c>
      <c r="D104" s="9" t="s">
        <v>91</v>
      </c>
      <c r="E104" s="10">
        <v>910</v>
      </c>
      <c r="F104" s="10">
        <v>2017</v>
      </c>
      <c r="G104" s="11">
        <v>2840.241</v>
      </c>
    </row>
    <row r="105" spans="1:7" x14ac:dyDescent="0.35">
      <c r="A105" s="9" t="s">
        <v>98</v>
      </c>
      <c r="B105" s="10"/>
      <c r="C105" s="10">
        <v>894</v>
      </c>
      <c r="D105" s="9" t="s">
        <v>91</v>
      </c>
      <c r="E105" s="10">
        <v>910</v>
      </c>
      <c r="F105" s="10">
        <v>2018</v>
      </c>
      <c r="G105" s="11">
        <v>2868.9140000000002</v>
      </c>
    </row>
    <row r="106" spans="1:7" x14ac:dyDescent="0.35">
      <c r="A106" s="9" t="s">
        <v>98</v>
      </c>
      <c r="B106" s="10"/>
      <c r="C106" s="10">
        <v>894</v>
      </c>
      <c r="D106" s="9" t="s">
        <v>91</v>
      </c>
      <c r="E106" s="10">
        <v>910</v>
      </c>
      <c r="F106" s="10">
        <v>2019</v>
      </c>
      <c r="G106" s="11">
        <v>2901.5030000000002</v>
      </c>
    </row>
    <row r="107" spans="1:7" x14ac:dyDescent="0.35">
      <c r="A107" s="9" t="s">
        <v>98</v>
      </c>
      <c r="B107" s="10"/>
      <c r="C107" s="10">
        <v>894</v>
      </c>
      <c r="D107" s="9" t="s">
        <v>91</v>
      </c>
      <c r="E107" s="10">
        <v>910</v>
      </c>
      <c r="F107" s="10">
        <v>2020</v>
      </c>
      <c r="G107" s="11">
        <v>2946.4540000000002</v>
      </c>
    </row>
    <row r="108" spans="1:7" x14ac:dyDescent="0.35">
      <c r="A108" s="9" t="s">
        <v>98</v>
      </c>
      <c r="B108" s="10"/>
      <c r="C108" s="10">
        <v>894</v>
      </c>
      <c r="D108" s="9" t="s">
        <v>91</v>
      </c>
      <c r="E108" s="10">
        <v>910</v>
      </c>
      <c r="F108" s="10">
        <v>2021</v>
      </c>
      <c r="G108" s="11">
        <v>2990.375</v>
      </c>
    </row>
    <row r="109" spans="1:7" x14ac:dyDescent="0.35">
      <c r="A109" s="9" t="s">
        <v>99</v>
      </c>
      <c r="B109" s="10"/>
      <c r="C109" s="10">
        <v>716</v>
      </c>
      <c r="D109" s="9" t="s">
        <v>91</v>
      </c>
      <c r="E109" s="10">
        <v>910</v>
      </c>
      <c r="F109" s="10">
        <v>2017</v>
      </c>
      <c r="G109" s="11">
        <v>2252.6149999999998</v>
      </c>
    </row>
    <row r="110" spans="1:7" x14ac:dyDescent="0.35">
      <c r="A110" s="9" t="s">
        <v>99</v>
      </c>
      <c r="B110" s="10"/>
      <c r="C110" s="10">
        <v>716</v>
      </c>
      <c r="D110" s="9" t="s">
        <v>91</v>
      </c>
      <c r="E110" s="10">
        <v>910</v>
      </c>
      <c r="F110" s="10">
        <v>2018</v>
      </c>
      <c r="G110" s="11">
        <v>2196.377</v>
      </c>
    </row>
    <row r="111" spans="1:7" x14ac:dyDescent="0.35">
      <c r="A111" s="9" t="s">
        <v>99</v>
      </c>
      <c r="B111" s="10"/>
      <c r="C111" s="10">
        <v>716</v>
      </c>
      <c r="D111" s="9" t="s">
        <v>91</v>
      </c>
      <c r="E111" s="10">
        <v>910</v>
      </c>
      <c r="F111" s="10">
        <v>2019</v>
      </c>
      <c r="G111" s="11">
        <v>2138.02</v>
      </c>
    </row>
    <row r="112" spans="1:7" x14ac:dyDescent="0.35">
      <c r="A112" s="9" t="s">
        <v>99</v>
      </c>
      <c r="B112" s="10"/>
      <c r="C112" s="10">
        <v>716</v>
      </c>
      <c r="D112" s="9" t="s">
        <v>91</v>
      </c>
      <c r="E112" s="10">
        <v>910</v>
      </c>
      <c r="F112" s="10">
        <v>2020</v>
      </c>
      <c r="G112" s="11">
        <v>2097.4479999999999</v>
      </c>
    </row>
    <row r="113" spans="1:7" x14ac:dyDescent="0.35">
      <c r="A113" s="9" t="s">
        <v>99</v>
      </c>
      <c r="B113" s="10"/>
      <c r="C113" s="10">
        <v>716</v>
      </c>
      <c r="D113" s="9" t="s">
        <v>91</v>
      </c>
      <c r="E113" s="10">
        <v>910</v>
      </c>
      <c r="F113" s="10">
        <v>2021</v>
      </c>
      <c r="G113" s="11">
        <v>2026.2940000000001</v>
      </c>
    </row>
  </sheetData>
  <sheetProtection algorithmName="SHA-512" hashValue="L5ZB9DITqLjPZAZhvQhHv5yRSrmBns1IwlXAich8uKDcufxRWAT7mzt+A+Yj/SEOlpfS0p3OfuSXOO7sX3uwLQ==" saltValue="YnO+JxmGFrm5h1P025uxqw==" spinCount="100000" sheet="1" objects="1" scenarios="1"/>
  <autoFilter ref="A3:G3" xr:uid="{2C5E58DD-C0B2-4C11-BBA9-650A68428B47}"/>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21BCF-879A-4E35-94D5-9AB898E7CE91}">
  <dimension ref="A1:G113"/>
  <sheetViews>
    <sheetView workbookViewId="0">
      <selection activeCell="H6" sqref="H6"/>
    </sheetView>
  </sheetViews>
  <sheetFormatPr defaultRowHeight="14.5" x14ac:dyDescent="0.35"/>
  <sheetData>
    <row r="1" spans="1:7" x14ac:dyDescent="0.35">
      <c r="A1" s="19" t="s">
        <v>237</v>
      </c>
    </row>
    <row r="3" spans="1:7" x14ac:dyDescent="0.35">
      <c r="A3" s="6" t="s">
        <v>17</v>
      </c>
      <c r="B3" s="6" t="s">
        <v>18</v>
      </c>
      <c r="C3" s="6" t="s">
        <v>19</v>
      </c>
      <c r="D3" s="6" t="s">
        <v>20</v>
      </c>
      <c r="E3" s="6" t="s">
        <v>21</v>
      </c>
      <c r="F3" s="6" t="s">
        <v>113</v>
      </c>
      <c r="G3" s="13" t="s">
        <v>254</v>
      </c>
    </row>
    <row r="4" spans="1:7" x14ac:dyDescent="0.35">
      <c r="A4" s="9" t="s">
        <v>103</v>
      </c>
      <c r="B4" s="10"/>
      <c r="C4" s="10">
        <v>854</v>
      </c>
      <c r="D4" s="9" t="s">
        <v>91</v>
      </c>
      <c r="E4" s="10">
        <v>914</v>
      </c>
      <c r="F4" s="10">
        <v>2017</v>
      </c>
      <c r="G4" s="14">
        <v>4446.402</v>
      </c>
    </row>
    <row r="5" spans="1:7" x14ac:dyDescent="0.35">
      <c r="A5" s="9" t="s">
        <v>103</v>
      </c>
      <c r="B5" s="10"/>
      <c r="C5" s="10">
        <v>854</v>
      </c>
      <c r="D5" s="9" t="s">
        <v>91</v>
      </c>
      <c r="E5" s="10">
        <v>914</v>
      </c>
      <c r="F5" s="10">
        <v>2018</v>
      </c>
      <c r="G5" s="14">
        <v>4587.7910000000002</v>
      </c>
    </row>
    <row r="6" spans="1:7" x14ac:dyDescent="0.35">
      <c r="A6" s="9" t="s">
        <v>103</v>
      </c>
      <c r="B6" s="10"/>
      <c r="C6" s="10">
        <v>854</v>
      </c>
      <c r="D6" s="9" t="s">
        <v>91</v>
      </c>
      <c r="E6" s="10">
        <v>914</v>
      </c>
      <c r="F6" s="10">
        <v>2019</v>
      </c>
      <c r="G6" s="14">
        <v>4735.8540000000012</v>
      </c>
    </row>
    <row r="7" spans="1:7" x14ac:dyDescent="0.35">
      <c r="A7" s="9" t="s">
        <v>103</v>
      </c>
      <c r="B7" s="10"/>
      <c r="C7" s="10">
        <v>854</v>
      </c>
      <c r="D7" s="9" t="s">
        <v>91</v>
      </c>
      <c r="E7" s="10">
        <v>914</v>
      </c>
      <c r="F7" s="10">
        <v>2020</v>
      </c>
      <c r="G7" s="14">
        <v>4891.1640000000007</v>
      </c>
    </row>
    <row r="8" spans="1:7" x14ac:dyDescent="0.35">
      <c r="A8" s="9" t="s">
        <v>103</v>
      </c>
      <c r="B8" s="10"/>
      <c r="C8" s="10">
        <v>854</v>
      </c>
      <c r="D8" s="9" t="s">
        <v>91</v>
      </c>
      <c r="E8" s="10">
        <v>914</v>
      </c>
      <c r="F8" s="10">
        <v>2021</v>
      </c>
      <c r="G8" s="14">
        <v>5049.1759999999995</v>
      </c>
    </row>
    <row r="9" spans="1:7" x14ac:dyDescent="0.35">
      <c r="A9" s="9" t="s">
        <v>100</v>
      </c>
      <c r="B9" s="10"/>
      <c r="C9" s="10">
        <v>120</v>
      </c>
      <c r="D9" s="9" t="s">
        <v>91</v>
      </c>
      <c r="E9" s="10">
        <v>911</v>
      </c>
      <c r="F9" s="10">
        <v>2017</v>
      </c>
      <c r="G9" s="14">
        <v>5903.4080000000004</v>
      </c>
    </row>
    <row r="10" spans="1:7" x14ac:dyDescent="0.35">
      <c r="A10" s="9" t="s">
        <v>100</v>
      </c>
      <c r="B10" s="10"/>
      <c r="C10" s="10">
        <v>120</v>
      </c>
      <c r="D10" s="9" t="s">
        <v>91</v>
      </c>
      <c r="E10" s="10">
        <v>911</v>
      </c>
      <c r="F10" s="10">
        <v>2018</v>
      </c>
      <c r="G10" s="14">
        <v>6082.9620000000004</v>
      </c>
    </row>
    <row r="11" spans="1:7" x14ac:dyDescent="0.35">
      <c r="A11" s="9" t="s">
        <v>100</v>
      </c>
      <c r="B11" s="10"/>
      <c r="C11" s="10">
        <v>120</v>
      </c>
      <c r="D11" s="9" t="s">
        <v>91</v>
      </c>
      <c r="E11" s="10">
        <v>911</v>
      </c>
      <c r="F11" s="10">
        <v>2019</v>
      </c>
      <c r="G11" s="14">
        <v>6268.9920000000002</v>
      </c>
    </row>
    <row r="12" spans="1:7" x14ac:dyDescent="0.35">
      <c r="A12" s="9" t="s">
        <v>100</v>
      </c>
      <c r="B12" s="10"/>
      <c r="C12" s="10">
        <v>120</v>
      </c>
      <c r="D12" s="9" t="s">
        <v>91</v>
      </c>
      <c r="E12" s="10">
        <v>911</v>
      </c>
      <c r="F12" s="10">
        <v>2020</v>
      </c>
      <c r="G12" s="14">
        <v>6461.04</v>
      </c>
    </row>
    <row r="13" spans="1:7" x14ac:dyDescent="0.35">
      <c r="A13" s="9" t="s">
        <v>100</v>
      </c>
      <c r="B13" s="10"/>
      <c r="C13" s="10">
        <v>120</v>
      </c>
      <c r="D13" s="9" t="s">
        <v>91</v>
      </c>
      <c r="E13" s="10">
        <v>911</v>
      </c>
      <c r="F13" s="10">
        <v>2021</v>
      </c>
      <c r="G13" s="14">
        <v>6654.1710000000003</v>
      </c>
    </row>
    <row r="14" spans="1:7" x14ac:dyDescent="0.35">
      <c r="A14" s="9" t="s">
        <v>101</v>
      </c>
      <c r="B14" s="10"/>
      <c r="C14" s="10">
        <v>148</v>
      </c>
      <c r="D14" s="9" t="s">
        <v>91</v>
      </c>
      <c r="E14" s="10">
        <v>911</v>
      </c>
      <c r="F14" s="10">
        <v>2017</v>
      </c>
      <c r="G14" s="14">
        <v>3345.6819999999998</v>
      </c>
    </row>
    <row r="15" spans="1:7" x14ac:dyDescent="0.35">
      <c r="A15" s="9" t="s">
        <v>101</v>
      </c>
      <c r="B15" s="10"/>
      <c r="C15" s="10">
        <v>148</v>
      </c>
      <c r="D15" s="9" t="s">
        <v>91</v>
      </c>
      <c r="E15" s="10">
        <v>911</v>
      </c>
      <c r="F15" s="10">
        <v>2018</v>
      </c>
      <c r="G15" s="14">
        <v>3471.9540000000002</v>
      </c>
    </row>
    <row r="16" spans="1:7" x14ac:dyDescent="0.35">
      <c r="A16" s="9" t="s">
        <v>101</v>
      </c>
      <c r="B16" s="10"/>
      <c r="C16" s="10">
        <v>148</v>
      </c>
      <c r="D16" s="9" t="s">
        <v>91</v>
      </c>
      <c r="E16" s="10">
        <v>911</v>
      </c>
      <c r="F16" s="10">
        <v>2019</v>
      </c>
      <c r="G16" s="14">
        <v>3602.9549999999999</v>
      </c>
    </row>
    <row r="17" spans="1:7" x14ac:dyDescent="0.35">
      <c r="A17" s="9" t="s">
        <v>101</v>
      </c>
      <c r="B17" s="10"/>
      <c r="C17" s="10">
        <v>148</v>
      </c>
      <c r="D17" s="9" t="s">
        <v>91</v>
      </c>
      <c r="E17" s="10">
        <v>911</v>
      </c>
      <c r="F17" s="10">
        <v>2020</v>
      </c>
      <c r="G17" s="14">
        <v>3738.6220000000003</v>
      </c>
    </row>
    <row r="18" spans="1:7" x14ac:dyDescent="0.35">
      <c r="A18" s="9" t="s">
        <v>101</v>
      </c>
      <c r="B18" s="10"/>
      <c r="C18" s="10">
        <v>148</v>
      </c>
      <c r="D18" s="9" t="s">
        <v>91</v>
      </c>
      <c r="E18" s="10">
        <v>911</v>
      </c>
      <c r="F18" s="10">
        <v>2021</v>
      </c>
      <c r="G18" s="14">
        <v>3872.9790000000003</v>
      </c>
    </row>
    <row r="19" spans="1:7" x14ac:dyDescent="0.35">
      <c r="A19" s="9" t="s">
        <v>104</v>
      </c>
      <c r="B19" s="10"/>
      <c r="C19" s="10">
        <v>384</v>
      </c>
      <c r="D19" s="9" t="s">
        <v>91</v>
      </c>
      <c r="E19" s="10">
        <v>914</v>
      </c>
      <c r="F19" s="10">
        <v>2017</v>
      </c>
      <c r="G19" s="14">
        <v>5853.4310000000005</v>
      </c>
    </row>
    <row r="20" spans="1:7" x14ac:dyDescent="0.35">
      <c r="A20" s="9" t="s">
        <v>104</v>
      </c>
      <c r="B20" s="10"/>
      <c r="C20" s="10">
        <v>384</v>
      </c>
      <c r="D20" s="9" t="s">
        <v>91</v>
      </c>
      <c r="E20" s="10">
        <v>914</v>
      </c>
      <c r="F20" s="10">
        <v>2018</v>
      </c>
      <c r="G20" s="14">
        <v>6039.0649999999996</v>
      </c>
    </row>
    <row r="21" spans="1:7" x14ac:dyDescent="0.35">
      <c r="A21" s="9" t="s">
        <v>104</v>
      </c>
      <c r="B21" s="10"/>
      <c r="C21" s="10">
        <v>384</v>
      </c>
      <c r="D21" s="9" t="s">
        <v>91</v>
      </c>
      <c r="E21" s="10">
        <v>914</v>
      </c>
      <c r="F21" s="10">
        <v>2019</v>
      </c>
      <c r="G21" s="14">
        <v>6227.6529999999993</v>
      </c>
    </row>
    <row r="22" spans="1:7" x14ac:dyDescent="0.35">
      <c r="A22" s="9" t="s">
        <v>104</v>
      </c>
      <c r="B22" s="10"/>
      <c r="C22" s="10">
        <v>384</v>
      </c>
      <c r="D22" s="9" t="s">
        <v>91</v>
      </c>
      <c r="E22" s="10">
        <v>914</v>
      </c>
      <c r="F22" s="10">
        <v>2020</v>
      </c>
      <c r="G22" s="14">
        <v>6417.5609999999997</v>
      </c>
    </row>
    <row r="23" spans="1:7" x14ac:dyDescent="0.35">
      <c r="A23" s="9" t="s">
        <v>104</v>
      </c>
      <c r="B23" s="10"/>
      <c r="C23" s="10">
        <v>384</v>
      </c>
      <c r="D23" s="9" t="s">
        <v>91</v>
      </c>
      <c r="E23" s="10">
        <v>914</v>
      </c>
      <c r="F23" s="10">
        <v>2021</v>
      </c>
      <c r="G23" s="14">
        <v>6604.8710000000001</v>
      </c>
    </row>
    <row r="24" spans="1:7" x14ac:dyDescent="0.35">
      <c r="A24" s="9" t="s">
        <v>102</v>
      </c>
      <c r="B24" s="10"/>
      <c r="C24" s="10">
        <v>180</v>
      </c>
      <c r="D24" s="9" t="s">
        <v>91</v>
      </c>
      <c r="E24" s="10">
        <v>911</v>
      </c>
      <c r="F24" s="10">
        <v>2017</v>
      </c>
      <c r="G24" s="14">
        <v>18057.495000000003</v>
      </c>
    </row>
    <row r="25" spans="1:7" x14ac:dyDescent="0.35">
      <c r="A25" s="9" t="s">
        <v>102</v>
      </c>
      <c r="B25" s="10"/>
      <c r="C25" s="10">
        <v>180</v>
      </c>
      <c r="D25" s="9" t="s">
        <v>91</v>
      </c>
      <c r="E25" s="10">
        <v>911</v>
      </c>
      <c r="F25" s="10">
        <v>2018</v>
      </c>
      <c r="G25" s="14">
        <v>18689.601999999999</v>
      </c>
    </row>
    <row r="26" spans="1:7" x14ac:dyDescent="0.35">
      <c r="A26" s="9" t="s">
        <v>102</v>
      </c>
      <c r="B26" s="10"/>
      <c r="C26" s="10">
        <v>180</v>
      </c>
      <c r="D26" s="9" t="s">
        <v>91</v>
      </c>
      <c r="E26" s="10">
        <v>911</v>
      </c>
      <c r="F26" s="10">
        <v>2019</v>
      </c>
      <c r="G26" s="14">
        <v>19352.02</v>
      </c>
    </row>
    <row r="27" spans="1:7" x14ac:dyDescent="0.35">
      <c r="A27" s="9" t="s">
        <v>102</v>
      </c>
      <c r="B27" s="10"/>
      <c r="C27" s="10">
        <v>180</v>
      </c>
      <c r="D27" s="9" t="s">
        <v>91</v>
      </c>
      <c r="E27" s="10">
        <v>911</v>
      </c>
      <c r="F27" s="10">
        <v>2020</v>
      </c>
      <c r="G27" s="14">
        <v>20043.8</v>
      </c>
    </row>
    <row r="28" spans="1:7" x14ac:dyDescent="0.35">
      <c r="A28" s="9" t="s">
        <v>102</v>
      </c>
      <c r="B28" s="10"/>
      <c r="C28" s="10">
        <v>180</v>
      </c>
      <c r="D28" s="9" t="s">
        <v>91</v>
      </c>
      <c r="E28" s="10">
        <v>911</v>
      </c>
      <c r="F28" s="10">
        <v>2021</v>
      </c>
      <c r="G28" s="14">
        <v>20746.893</v>
      </c>
    </row>
    <row r="29" spans="1:7" x14ac:dyDescent="0.35">
      <c r="A29" s="9" t="s">
        <v>90</v>
      </c>
      <c r="B29" s="10"/>
      <c r="C29" s="10">
        <v>231</v>
      </c>
      <c r="D29" s="9" t="s">
        <v>91</v>
      </c>
      <c r="E29" s="10">
        <v>910</v>
      </c>
      <c r="F29" s="10">
        <v>2017</v>
      </c>
      <c r="G29" s="14">
        <v>25832.132000000001</v>
      </c>
    </row>
    <row r="30" spans="1:7" x14ac:dyDescent="0.35">
      <c r="A30" s="9" t="s">
        <v>90</v>
      </c>
      <c r="B30" s="10"/>
      <c r="C30" s="10">
        <v>231</v>
      </c>
      <c r="D30" s="9" t="s">
        <v>91</v>
      </c>
      <c r="E30" s="10">
        <v>910</v>
      </c>
      <c r="F30" s="10">
        <v>2018</v>
      </c>
      <c r="G30" s="14">
        <v>26725.476000000002</v>
      </c>
    </row>
    <row r="31" spans="1:7" x14ac:dyDescent="0.35">
      <c r="A31" s="9" t="s">
        <v>90</v>
      </c>
      <c r="B31" s="10"/>
      <c r="C31" s="10">
        <v>231</v>
      </c>
      <c r="D31" s="9" t="s">
        <v>91</v>
      </c>
      <c r="E31" s="10">
        <v>910</v>
      </c>
      <c r="F31" s="10">
        <v>2019</v>
      </c>
      <c r="G31" s="14">
        <v>27620.498000000003</v>
      </c>
    </row>
    <row r="32" spans="1:7" x14ac:dyDescent="0.35">
      <c r="A32" s="9" t="s">
        <v>90</v>
      </c>
      <c r="B32" s="10"/>
      <c r="C32" s="10">
        <v>231</v>
      </c>
      <c r="D32" s="9" t="s">
        <v>91</v>
      </c>
      <c r="E32" s="10">
        <v>910</v>
      </c>
      <c r="F32" s="10">
        <v>2020</v>
      </c>
      <c r="G32" s="14">
        <v>28513.251999999997</v>
      </c>
    </row>
    <row r="33" spans="1:7" x14ac:dyDescent="0.35">
      <c r="A33" s="9" t="s">
        <v>90</v>
      </c>
      <c r="B33" s="10"/>
      <c r="C33" s="10">
        <v>231</v>
      </c>
      <c r="D33" s="9" t="s">
        <v>91</v>
      </c>
      <c r="E33" s="10">
        <v>910</v>
      </c>
      <c r="F33" s="10">
        <v>2021</v>
      </c>
      <c r="G33" s="14">
        <v>29394.050000000003</v>
      </c>
    </row>
    <row r="34" spans="1:7" x14ac:dyDescent="0.35">
      <c r="A34" s="9" t="s">
        <v>105</v>
      </c>
      <c r="B34" s="10"/>
      <c r="C34" s="10">
        <v>288</v>
      </c>
      <c r="D34" s="9" t="s">
        <v>91</v>
      </c>
      <c r="E34" s="10">
        <v>914</v>
      </c>
      <c r="F34" s="10">
        <v>2017</v>
      </c>
      <c r="G34" s="14">
        <v>7252.0039999999999</v>
      </c>
    </row>
    <row r="35" spans="1:7" x14ac:dyDescent="0.35">
      <c r="A35" s="9" t="s">
        <v>105</v>
      </c>
      <c r="B35" s="10"/>
      <c r="C35" s="10">
        <v>288</v>
      </c>
      <c r="D35" s="9" t="s">
        <v>91</v>
      </c>
      <c r="E35" s="10">
        <v>914</v>
      </c>
      <c r="F35" s="10">
        <v>2018</v>
      </c>
      <c r="G35" s="14">
        <v>7408.5820000000003</v>
      </c>
    </row>
    <row r="36" spans="1:7" x14ac:dyDescent="0.35">
      <c r="A36" s="9" t="s">
        <v>105</v>
      </c>
      <c r="B36" s="10"/>
      <c r="C36" s="10">
        <v>288</v>
      </c>
      <c r="D36" s="9" t="s">
        <v>91</v>
      </c>
      <c r="E36" s="10">
        <v>914</v>
      </c>
      <c r="F36" s="10">
        <v>2019</v>
      </c>
      <c r="G36" s="14">
        <v>7567.0550000000003</v>
      </c>
    </row>
    <row r="37" spans="1:7" x14ac:dyDescent="0.35">
      <c r="A37" s="9" t="s">
        <v>105</v>
      </c>
      <c r="B37" s="10"/>
      <c r="C37" s="10">
        <v>288</v>
      </c>
      <c r="D37" s="9" t="s">
        <v>91</v>
      </c>
      <c r="E37" s="10">
        <v>914</v>
      </c>
      <c r="F37" s="10">
        <v>2020</v>
      </c>
      <c r="G37" s="14">
        <v>7726.9459999999999</v>
      </c>
    </row>
    <row r="38" spans="1:7" x14ac:dyDescent="0.35">
      <c r="A38" s="9" t="s">
        <v>105</v>
      </c>
      <c r="B38" s="10"/>
      <c r="C38" s="10">
        <v>288</v>
      </c>
      <c r="D38" s="9" t="s">
        <v>91</v>
      </c>
      <c r="E38" s="10">
        <v>914</v>
      </c>
      <c r="F38" s="10">
        <v>2021</v>
      </c>
      <c r="G38" s="14">
        <v>7892.4470000000001</v>
      </c>
    </row>
    <row r="39" spans="1:7" x14ac:dyDescent="0.35">
      <c r="A39" s="9" t="s">
        <v>106</v>
      </c>
      <c r="B39" s="10"/>
      <c r="C39" s="10">
        <v>324</v>
      </c>
      <c r="D39" s="9" t="s">
        <v>91</v>
      </c>
      <c r="E39" s="10">
        <v>914</v>
      </c>
      <c r="F39" s="10">
        <v>2017</v>
      </c>
      <c r="G39" s="14">
        <v>2917.348</v>
      </c>
    </row>
    <row r="40" spans="1:7" x14ac:dyDescent="0.35">
      <c r="A40" s="9" t="s">
        <v>106</v>
      </c>
      <c r="B40" s="10"/>
      <c r="C40" s="10">
        <v>324</v>
      </c>
      <c r="D40" s="9" t="s">
        <v>91</v>
      </c>
      <c r="E40" s="10">
        <v>914</v>
      </c>
      <c r="F40" s="10">
        <v>2018</v>
      </c>
      <c r="G40" s="14">
        <v>3015.71</v>
      </c>
    </row>
    <row r="41" spans="1:7" x14ac:dyDescent="0.35">
      <c r="A41" s="9" t="s">
        <v>106</v>
      </c>
      <c r="B41" s="10"/>
      <c r="C41" s="10">
        <v>324</v>
      </c>
      <c r="D41" s="9" t="s">
        <v>91</v>
      </c>
      <c r="E41" s="10">
        <v>914</v>
      </c>
      <c r="F41" s="10">
        <v>2019</v>
      </c>
      <c r="G41" s="14">
        <v>3117.4890000000005</v>
      </c>
    </row>
    <row r="42" spans="1:7" x14ac:dyDescent="0.35">
      <c r="A42" s="9" t="s">
        <v>106</v>
      </c>
      <c r="B42" s="10"/>
      <c r="C42" s="10">
        <v>324</v>
      </c>
      <c r="D42" s="9" t="s">
        <v>91</v>
      </c>
      <c r="E42" s="10">
        <v>914</v>
      </c>
      <c r="F42" s="10">
        <v>2020</v>
      </c>
      <c r="G42" s="14">
        <v>3221.4350000000004</v>
      </c>
    </row>
    <row r="43" spans="1:7" x14ac:dyDescent="0.35">
      <c r="A43" s="9" t="s">
        <v>106</v>
      </c>
      <c r="B43" s="10"/>
      <c r="C43" s="10">
        <v>324</v>
      </c>
      <c r="D43" s="9" t="s">
        <v>91</v>
      </c>
      <c r="E43" s="10">
        <v>914</v>
      </c>
      <c r="F43" s="10">
        <v>2021</v>
      </c>
      <c r="G43" s="14">
        <v>3324.3310000000001</v>
      </c>
    </row>
    <row r="44" spans="1:7" x14ac:dyDescent="0.35">
      <c r="A44" s="9" t="s">
        <v>92</v>
      </c>
      <c r="B44" s="10"/>
      <c r="C44" s="10">
        <v>404</v>
      </c>
      <c r="D44" s="9" t="s">
        <v>91</v>
      </c>
      <c r="E44" s="10">
        <v>910</v>
      </c>
      <c r="F44" s="10">
        <v>2017</v>
      </c>
      <c r="G44" s="14">
        <v>12867.954000000002</v>
      </c>
    </row>
    <row r="45" spans="1:7" x14ac:dyDescent="0.35">
      <c r="A45" s="9" t="s">
        <v>92</v>
      </c>
      <c r="B45" s="10"/>
      <c r="C45" s="10">
        <v>404</v>
      </c>
      <c r="D45" s="9" t="s">
        <v>91</v>
      </c>
      <c r="E45" s="10">
        <v>910</v>
      </c>
      <c r="F45" s="10">
        <v>2018</v>
      </c>
      <c r="G45" s="14">
        <v>13256.321999999998</v>
      </c>
    </row>
    <row r="46" spans="1:7" x14ac:dyDescent="0.35">
      <c r="A46" s="9" t="s">
        <v>92</v>
      </c>
      <c r="B46" s="10"/>
      <c r="C46" s="10">
        <v>404</v>
      </c>
      <c r="D46" s="9" t="s">
        <v>91</v>
      </c>
      <c r="E46" s="10">
        <v>910</v>
      </c>
      <c r="F46" s="10">
        <v>2019</v>
      </c>
      <c r="G46" s="14">
        <v>13652.231000000002</v>
      </c>
    </row>
    <row r="47" spans="1:7" x14ac:dyDescent="0.35">
      <c r="A47" s="9" t="s">
        <v>92</v>
      </c>
      <c r="B47" s="10"/>
      <c r="C47" s="10">
        <v>404</v>
      </c>
      <c r="D47" s="9" t="s">
        <v>91</v>
      </c>
      <c r="E47" s="10">
        <v>910</v>
      </c>
      <c r="F47" s="10">
        <v>2020</v>
      </c>
      <c r="G47" s="14">
        <v>14055.237000000001</v>
      </c>
    </row>
    <row r="48" spans="1:7" x14ac:dyDescent="0.35">
      <c r="A48" s="9" t="s">
        <v>92</v>
      </c>
      <c r="B48" s="10"/>
      <c r="C48" s="10">
        <v>404</v>
      </c>
      <c r="D48" s="9" t="s">
        <v>91</v>
      </c>
      <c r="E48" s="10">
        <v>910</v>
      </c>
      <c r="F48" s="10">
        <v>2021</v>
      </c>
      <c r="G48" s="14">
        <v>14468.664000000002</v>
      </c>
    </row>
    <row r="49" spans="1:7" x14ac:dyDescent="0.35">
      <c r="A49" s="9" t="s">
        <v>107</v>
      </c>
      <c r="B49" s="10"/>
      <c r="C49" s="10">
        <v>430</v>
      </c>
      <c r="D49" s="9" t="s">
        <v>91</v>
      </c>
      <c r="E49" s="10">
        <v>914</v>
      </c>
      <c r="F49" s="10">
        <v>2017</v>
      </c>
      <c r="G49" s="14">
        <v>1121.5359999999998</v>
      </c>
    </row>
    <row r="50" spans="1:7" x14ac:dyDescent="0.35">
      <c r="A50" s="9" t="s">
        <v>107</v>
      </c>
      <c r="B50" s="10"/>
      <c r="C50" s="10">
        <v>430</v>
      </c>
      <c r="D50" s="9" t="s">
        <v>91</v>
      </c>
      <c r="E50" s="10">
        <v>914</v>
      </c>
      <c r="F50" s="10">
        <v>2018</v>
      </c>
      <c r="G50" s="14">
        <v>1154.921</v>
      </c>
    </row>
    <row r="51" spans="1:7" x14ac:dyDescent="0.35">
      <c r="A51" s="9" t="s">
        <v>107</v>
      </c>
      <c r="B51" s="10"/>
      <c r="C51" s="10">
        <v>430</v>
      </c>
      <c r="D51" s="9" t="s">
        <v>91</v>
      </c>
      <c r="E51" s="10">
        <v>914</v>
      </c>
      <c r="F51" s="10">
        <v>2019</v>
      </c>
      <c r="G51" s="14">
        <v>1189.17</v>
      </c>
    </row>
    <row r="52" spans="1:7" x14ac:dyDescent="0.35">
      <c r="A52" s="9" t="s">
        <v>107</v>
      </c>
      <c r="B52" s="10"/>
      <c r="C52" s="10">
        <v>430</v>
      </c>
      <c r="D52" s="9" t="s">
        <v>91</v>
      </c>
      <c r="E52" s="10">
        <v>914</v>
      </c>
      <c r="F52" s="10">
        <v>2020</v>
      </c>
      <c r="G52" s="14">
        <v>1224.127</v>
      </c>
    </row>
    <row r="53" spans="1:7" x14ac:dyDescent="0.35">
      <c r="A53" s="9" t="s">
        <v>107</v>
      </c>
      <c r="B53" s="10"/>
      <c r="C53" s="10">
        <v>430</v>
      </c>
      <c r="D53" s="9" t="s">
        <v>91</v>
      </c>
      <c r="E53" s="10">
        <v>914</v>
      </c>
      <c r="F53" s="10">
        <v>2021</v>
      </c>
      <c r="G53" s="14">
        <v>1259.1979999999999</v>
      </c>
    </row>
    <row r="54" spans="1:7" x14ac:dyDescent="0.35">
      <c r="A54" s="9" t="s">
        <v>93</v>
      </c>
      <c r="B54" s="10"/>
      <c r="C54" s="10">
        <v>454</v>
      </c>
      <c r="D54" s="9" t="s">
        <v>91</v>
      </c>
      <c r="E54" s="10">
        <v>910</v>
      </c>
      <c r="F54" s="10">
        <v>2017</v>
      </c>
      <c r="G54" s="11">
        <v>4254.4639999999999</v>
      </c>
    </row>
    <row r="55" spans="1:7" x14ac:dyDescent="0.35">
      <c r="A55" s="9" t="s">
        <v>93</v>
      </c>
      <c r="B55" s="10"/>
      <c r="C55" s="10">
        <v>454</v>
      </c>
      <c r="D55" s="9" t="s">
        <v>91</v>
      </c>
      <c r="E55" s="10">
        <v>910</v>
      </c>
      <c r="F55" s="10">
        <v>2018</v>
      </c>
      <c r="G55" s="11">
        <v>4397.848</v>
      </c>
    </row>
    <row r="56" spans="1:7" x14ac:dyDescent="0.35">
      <c r="A56" s="9" t="s">
        <v>93</v>
      </c>
      <c r="B56" s="10"/>
      <c r="C56" s="10">
        <v>454</v>
      </c>
      <c r="D56" s="9" t="s">
        <v>91</v>
      </c>
      <c r="E56" s="10">
        <v>910</v>
      </c>
      <c r="F56" s="10">
        <v>2019</v>
      </c>
      <c r="G56" s="11">
        <v>4548.34</v>
      </c>
    </row>
    <row r="57" spans="1:7" x14ac:dyDescent="0.35">
      <c r="A57" s="9" t="s">
        <v>93</v>
      </c>
      <c r="B57" s="10"/>
      <c r="C57" s="10">
        <v>454</v>
      </c>
      <c r="D57" s="9" t="s">
        <v>91</v>
      </c>
      <c r="E57" s="10">
        <v>910</v>
      </c>
      <c r="F57" s="10">
        <v>2020</v>
      </c>
      <c r="G57" s="11">
        <v>4707.3760000000002</v>
      </c>
    </row>
    <row r="58" spans="1:7" x14ac:dyDescent="0.35">
      <c r="A58" s="9" t="s">
        <v>93</v>
      </c>
      <c r="B58" s="10"/>
      <c r="C58" s="10">
        <v>454</v>
      </c>
      <c r="D58" s="9" t="s">
        <v>91</v>
      </c>
      <c r="E58" s="10">
        <v>910</v>
      </c>
      <c r="F58" s="10">
        <v>2021</v>
      </c>
      <c r="G58" s="14">
        <v>4873.5309999999999</v>
      </c>
    </row>
    <row r="59" spans="1:7" x14ac:dyDescent="0.35">
      <c r="A59" s="9" t="s">
        <v>108</v>
      </c>
      <c r="B59" s="10"/>
      <c r="C59" s="10">
        <v>466</v>
      </c>
      <c r="D59" s="9" t="s">
        <v>91</v>
      </c>
      <c r="E59" s="10">
        <v>914</v>
      </c>
      <c r="F59" s="10">
        <v>2017</v>
      </c>
      <c r="G59" s="14">
        <v>4098.0219999999999</v>
      </c>
    </row>
    <row r="60" spans="1:7" x14ac:dyDescent="0.35">
      <c r="A60" s="9" t="s">
        <v>108</v>
      </c>
      <c r="B60" s="10"/>
      <c r="C60" s="10">
        <v>466</v>
      </c>
      <c r="D60" s="9" t="s">
        <v>91</v>
      </c>
      <c r="E60" s="10">
        <v>914</v>
      </c>
      <c r="F60" s="10">
        <v>2018</v>
      </c>
      <c r="G60" s="14">
        <v>4237.6359999999995</v>
      </c>
    </row>
    <row r="61" spans="1:7" x14ac:dyDescent="0.35">
      <c r="A61" s="9" t="s">
        <v>108</v>
      </c>
      <c r="B61" s="10"/>
      <c r="C61" s="10">
        <v>466</v>
      </c>
      <c r="D61" s="9" t="s">
        <v>91</v>
      </c>
      <c r="E61" s="10">
        <v>914</v>
      </c>
      <c r="F61" s="10">
        <v>2019</v>
      </c>
      <c r="G61" s="14">
        <v>4385.3640000000005</v>
      </c>
    </row>
    <row r="62" spans="1:7" x14ac:dyDescent="0.35">
      <c r="A62" s="9" t="s">
        <v>108</v>
      </c>
      <c r="B62" s="10"/>
      <c r="C62" s="10">
        <v>466</v>
      </c>
      <c r="D62" s="9" t="s">
        <v>91</v>
      </c>
      <c r="E62" s="10">
        <v>914</v>
      </c>
      <c r="F62" s="10">
        <v>2020</v>
      </c>
      <c r="G62" s="14">
        <v>4541.0659999999998</v>
      </c>
    </row>
    <row r="63" spans="1:7" x14ac:dyDescent="0.35">
      <c r="A63" s="9" t="s">
        <v>108</v>
      </c>
      <c r="B63" s="10"/>
      <c r="C63" s="10">
        <v>466</v>
      </c>
      <c r="D63" s="9" t="s">
        <v>91</v>
      </c>
      <c r="E63" s="10">
        <v>914</v>
      </c>
      <c r="F63" s="10">
        <v>2021</v>
      </c>
      <c r="G63" s="14">
        <v>4698.2129999999997</v>
      </c>
    </row>
    <row r="64" spans="1:7" x14ac:dyDescent="0.35">
      <c r="A64" s="9" t="s">
        <v>94</v>
      </c>
      <c r="B64" s="10"/>
      <c r="C64" s="10">
        <v>508</v>
      </c>
      <c r="D64" s="9" t="s">
        <v>91</v>
      </c>
      <c r="E64" s="10">
        <v>910</v>
      </c>
      <c r="F64" s="10">
        <v>2017</v>
      </c>
      <c r="G64" s="14">
        <v>6829.3370000000004</v>
      </c>
    </row>
    <row r="65" spans="1:7" x14ac:dyDescent="0.35">
      <c r="A65" s="9" t="s">
        <v>94</v>
      </c>
      <c r="B65" s="10"/>
      <c r="C65" s="10">
        <v>508</v>
      </c>
      <c r="D65" s="9" t="s">
        <v>91</v>
      </c>
      <c r="E65" s="10">
        <v>910</v>
      </c>
      <c r="F65" s="10">
        <v>2018</v>
      </c>
      <c r="G65" s="14">
        <v>7064.6940000000004</v>
      </c>
    </row>
    <row r="66" spans="1:7" x14ac:dyDescent="0.35">
      <c r="A66" s="9" t="s">
        <v>94</v>
      </c>
      <c r="B66" s="10"/>
      <c r="C66" s="10">
        <v>508</v>
      </c>
      <c r="D66" s="9" t="s">
        <v>91</v>
      </c>
      <c r="E66" s="10">
        <v>910</v>
      </c>
      <c r="F66" s="10">
        <v>2019</v>
      </c>
      <c r="G66" s="14">
        <v>7308.6450000000004</v>
      </c>
    </row>
    <row r="67" spans="1:7" x14ac:dyDescent="0.35">
      <c r="A67" s="9" t="s">
        <v>94</v>
      </c>
      <c r="B67" s="10"/>
      <c r="C67" s="10">
        <v>508</v>
      </c>
      <c r="D67" s="9" t="s">
        <v>91</v>
      </c>
      <c r="E67" s="10">
        <v>910</v>
      </c>
      <c r="F67" s="10">
        <v>2020</v>
      </c>
      <c r="G67" s="14">
        <v>7558.9040000000005</v>
      </c>
    </row>
    <row r="68" spans="1:7" x14ac:dyDescent="0.35">
      <c r="A68" s="9" t="s">
        <v>94</v>
      </c>
      <c r="B68" s="10"/>
      <c r="C68" s="10">
        <v>508</v>
      </c>
      <c r="D68" s="9" t="s">
        <v>91</v>
      </c>
      <c r="E68" s="10">
        <v>910</v>
      </c>
      <c r="F68" s="10">
        <v>2021</v>
      </c>
      <c r="G68" s="14">
        <v>7809.4530000000004</v>
      </c>
    </row>
    <row r="69" spans="1:7" x14ac:dyDescent="0.35">
      <c r="A69" s="9" t="s">
        <v>109</v>
      </c>
      <c r="B69" s="10"/>
      <c r="C69" s="10">
        <v>562</v>
      </c>
      <c r="D69" s="9" t="s">
        <v>91</v>
      </c>
      <c r="E69" s="10">
        <v>914</v>
      </c>
      <c r="F69" s="10">
        <v>2017</v>
      </c>
      <c r="G69" s="14">
        <v>4512.875</v>
      </c>
    </row>
    <row r="70" spans="1:7" x14ac:dyDescent="0.35">
      <c r="A70" s="9" t="s">
        <v>109</v>
      </c>
      <c r="B70" s="10"/>
      <c r="C70" s="10">
        <v>562</v>
      </c>
      <c r="D70" s="9" t="s">
        <v>91</v>
      </c>
      <c r="E70" s="10">
        <v>914</v>
      </c>
      <c r="F70" s="10">
        <v>2018</v>
      </c>
      <c r="G70" s="14">
        <v>4697.5569999999998</v>
      </c>
    </row>
    <row r="71" spans="1:7" x14ac:dyDescent="0.35">
      <c r="A71" s="9" t="s">
        <v>109</v>
      </c>
      <c r="B71" s="10"/>
      <c r="C71" s="10">
        <v>562</v>
      </c>
      <c r="D71" s="9" t="s">
        <v>91</v>
      </c>
      <c r="E71" s="10">
        <v>914</v>
      </c>
      <c r="F71" s="10">
        <v>2019</v>
      </c>
      <c r="G71" s="14">
        <v>4892.3469999999998</v>
      </c>
    </row>
    <row r="72" spans="1:7" x14ac:dyDescent="0.35">
      <c r="A72" s="9" t="s">
        <v>109</v>
      </c>
      <c r="B72" s="10"/>
      <c r="C72" s="10">
        <v>562</v>
      </c>
      <c r="D72" s="9" t="s">
        <v>91</v>
      </c>
      <c r="E72" s="10">
        <v>914</v>
      </c>
      <c r="F72" s="10">
        <v>2020</v>
      </c>
      <c r="G72" s="14">
        <v>5097.271999999999</v>
      </c>
    </row>
    <row r="73" spans="1:7" x14ac:dyDescent="0.35">
      <c r="A73" s="9" t="s">
        <v>109</v>
      </c>
      <c r="B73" s="10"/>
      <c r="C73" s="10">
        <v>562</v>
      </c>
      <c r="D73" s="9" t="s">
        <v>91</v>
      </c>
      <c r="E73" s="10">
        <v>914</v>
      </c>
      <c r="F73" s="10">
        <v>2021</v>
      </c>
      <c r="G73" s="14">
        <v>5308.1749999999993</v>
      </c>
    </row>
    <row r="74" spans="1:7" x14ac:dyDescent="0.35">
      <c r="A74" s="9" t="s">
        <v>110</v>
      </c>
      <c r="B74" s="10"/>
      <c r="C74" s="10">
        <v>566</v>
      </c>
      <c r="D74" s="9" t="s">
        <v>91</v>
      </c>
      <c r="E74" s="10">
        <v>914</v>
      </c>
      <c r="F74" s="10">
        <v>2017</v>
      </c>
      <c r="G74" s="14">
        <v>43652.665000000001</v>
      </c>
    </row>
    <row r="75" spans="1:7" x14ac:dyDescent="0.35">
      <c r="A75" s="9" t="s">
        <v>110</v>
      </c>
      <c r="B75" s="10"/>
      <c r="C75" s="10">
        <v>566</v>
      </c>
      <c r="D75" s="9" t="s">
        <v>91</v>
      </c>
      <c r="E75" s="10">
        <v>914</v>
      </c>
      <c r="F75" s="10">
        <v>2018</v>
      </c>
      <c r="G75" s="14">
        <v>44911.135000000002</v>
      </c>
    </row>
    <row r="76" spans="1:7" x14ac:dyDescent="0.35">
      <c r="A76" s="9" t="s">
        <v>110</v>
      </c>
      <c r="B76" s="10"/>
      <c r="C76" s="10">
        <v>566</v>
      </c>
      <c r="D76" s="9" t="s">
        <v>91</v>
      </c>
      <c r="E76" s="10">
        <v>914</v>
      </c>
      <c r="F76" s="10">
        <v>2019</v>
      </c>
      <c r="G76" s="14">
        <v>46216.83</v>
      </c>
    </row>
    <row r="77" spans="1:7" x14ac:dyDescent="0.35">
      <c r="A77" s="9" t="s">
        <v>110</v>
      </c>
      <c r="B77" s="10"/>
      <c r="C77" s="10">
        <v>566</v>
      </c>
      <c r="D77" s="9" t="s">
        <v>91</v>
      </c>
      <c r="E77" s="10">
        <v>914</v>
      </c>
      <c r="F77" s="10">
        <v>2020</v>
      </c>
      <c r="G77" s="14">
        <v>47558.493999999999</v>
      </c>
    </row>
    <row r="78" spans="1:7" x14ac:dyDescent="0.35">
      <c r="A78" s="9" t="s">
        <v>110</v>
      </c>
      <c r="B78" s="10"/>
      <c r="C78" s="10">
        <v>566</v>
      </c>
      <c r="D78" s="9" t="s">
        <v>91</v>
      </c>
      <c r="E78" s="10">
        <v>914</v>
      </c>
      <c r="F78" s="10">
        <v>2021</v>
      </c>
      <c r="G78" s="14">
        <v>48906.918999999994</v>
      </c>
    </row>
    <row r="79" spans="1:7" x14ac:dyDescent="0.35">
      <c r="A79" s="9" t="s">
        <v>95</v>
      </c>
      <c r="B79" s="10"/>
      <c r="C79" s="10">
        <v>646</v>
      </c>
      <c r="D79" s="9" t="s">
        <v>91</v>
      </c>
      <c r="E79" s="10">
        <v>910</v>
      </c>
      <c r="F79" s="10">
        <v>2017</v>
      </c>
      <c r="G79" s="14">
        <v>3020.2720000000004</v>
      </c>
    </row>
    <row r="80" spans="1:7" x14ac:dyDescent="0.35">
      <c r="A80" s="9" t="s">
        <v>95</v>
      </c>
      <c r="B80" s="10"/>
      <c r="C80" s="10">
        <v>646</v>
      </c>
      <c r="D80" s="9" t="s">
        <v>91</v>
      </c>
      <c r="E80" s="10">
        <v>910</v>
      </c>
      <c r="F80" s="10">
        <v>2018</v>
      </c>
      <c r="G80" s="14">
        <v>3110.5540000000001</v>
      </c>
    </row>
    <row r="81" spans="1:7" x14ac:dyDescent="0.35">
      <c r="A81" s="9" t="s">
        <v>95</v>
      </c>
      <c r="B81" s="10"/>
      <c r="C81" s="10">
        <v>646</v>
      </c>
      <c r="D81" s="9" t="s">
        <v>91</v>
      </c>
      <c r="E81" s="10">
        <v>910</v>
      </c>
      <c r="F81" s="10">
        <v>2019</v>
      </c>
      <c r="G81" s="14">
        <v>3204.0280000000002</v>
      </c>
    </row>
    <row r="82" spans="1:7" x14ac:dyDescent="0.35">
      <c r="A82" s="9" t="s">
        <v>95</v>
      </c>
      <c r="B82" s="10"/>
      <c r="C82" s="10">
        <v>646</v>
      </c>
      <c r="D82" s="9" t="s">
        <v>91</v>
      </c>
      <c r="E82" s="10">
        <v>910</v>
      </c>
      <c r="F82" s="10">
        <v>2020</v>
      </c>
      <c r="G82" s="14">
        <v>3300.357</v>
      </c>
    </row>
    <row r="83" spans="1:7" x14ac:dyDescent="0.35">
      <c r="A83" s="9" t="s">
        <v>95</v>
      </c>
      <c r="B83" s="10"/>
      <c r="C83" s="10">
        <v>646</v>
      </c>
      <c r="D83" s="9" t="s">
        <v>91</v>
      </c>
      <c r="E83" s="10">
        <v>910</v>
      </c>
      <c r="F83" s="10">
        <v>2021</v>
      </c>
      <c r="G83" s="14">
        <v>3392.6679999999997</v>
      </c>
    </row>
    <row r="84" spans="1:7" x14ac:dyDescent="0.35">
      <c r="A84" s="9" t="s">
        <v>111</v>
      </c>
      <c r="B84" s="10"/>
      <c r="C84" s="10">
        <v>686</v>
      </c>
      <c r="D84" s="9" t="s">
        <v>91</v>
      </c>
      <c r="E84" s="10">
        <v>914</v>
      </c>
      <c r="F84" s="10">
        <v>2017</v>
      </c>
      <c r="G84" s="14">
        <v>3780.0219999999999</v>
      </c>
    </row>
    <row r="85" spans="1:7" x14ac:dyDescent="0.35">
      <c r="A85" s="9" t="s">
        <v>111</v>
      </c>
      <c r="B85" s="10"/>
      <c r="C85" s="10">
        <v>686</v>
      </c>
      <c r="D85" s="9" t="s">
        <v>91</v>
      </c>
      <c r="E85" s="10">
        <v>914</v>
      </c>
      <c r="F85" s="10">
        <v>2018</v>
      </c>
      <c r="G85" s="14">
        <v>3889.0640000000003</v>
      </c>
    </row>
    <row r="86" spans="1:7" x14ac:dyDescent="0.35">
      <c r="A86" s="9" t="s">
        <v>111</v>
      </c>
      <c r="B86" s="10"/>
      <c r="C86" s="10">
        <v>686</v>
      </c>
      <c r="D86" s="9" t="s">
        <v>91</v>
      </c>
      <c r="E86" s="10">
        <v>914</v>
      </c>
      <c r="F86" s="10">
        <v>2019</v>
      </c>
      <c r="G86" s="14">
        <v>4001.6</v>
      </c>
    </row>
    <row r="87" spans="1:7" x14ac:dyDescent="0.35">
      <c r="A87" s="9" t="s">
        <v>111</v>
      </c>
      <c r="B87" s="10"/>
      <c r="C87" s="10">
        <v>686</v>
      </c>
      <c r="D87" s="9" t="s">
        <v>91</v>
      </c>
      <c r="E87" s="10">
        <v>914</v>
      </c>
      <c r="F87" s="10">
        <v>2020</v>
      </c>
      <c r="G87" s="14">
        <v>4117.6100000000006</v>
      </c>
    </row>
    <row r="88" spans="1:7" x14ac:dyDescent="0.35">
      <c r="A88" s="9" t="s">
        <v>111</v>
      </c>
      <c r="B88" s="10"/>
      <c r="C88" s="10">
        <v>686</v>
      </c>
      <c r="D88" s="9" t="s">
        <v>91</v>
      </c>
      <c r="E88" s="10">
        <v>914</v>
      </c>
      <c r="F88" s="10">
        <v>2021</v>
      </c>
      <c r="G88" s="14">
        <v>4239.9120000000003</v>
      </c>
    </row>
    <row r="89" spans="1:7" x14ac:dyDescent="0.35">
      <c r="A89" s="9" t="s">
        <v>112</v>
      </c>
      <c r="B89" s="10"/>
      <c r="C89" s="10">
        <v>694</v>
      </c>
      <c r="D89" s="9" t="s">
        <v>91</v>
      </c>
      <c r="E89" s="10">
        <v>914</v>
      </c>
      <c r="F89" s="10">
        <v>2017</v>
      </c>
      <c r="G89" s="14">
        <v>1815.7559999999999</v>
      </c>
    </row>
    <row r="90" spans="1:7" x14ac:dyDescent="0.35">
      <c r="A90" s="9" t="s">
        <v>112</v>
      </c>
      <c r="B90" s="10"/>
      <c r="C90" s="10">
        <v>694</v>
      </c>
      <c r="D90" s="9" t="s">
        <v>91</v>
      </c>
      <c r="E90" s="10">
        <v>914</v>
      </c>
      <c r="F90" s="10">
        <v>2018</v>
      </c>
      <c r="G90" s="14">
        <v>1864.2309999999998</v>
      </c>
    </row>
    <row r="91" spans="1:7" x14ac:dyDescent="0.35">
      <c r="A91" s="9" t="s">
        <v>112</v>
      </c>
      <c r="B91" s="10"/>
      <c r="C91" s="10">
        <v>694</v>
      </c>
      <c r="D91" s="9" t="s">
        <v>91</v>
      </c>
      <c r="E91" s="10">
        <v>914</v>
      </c>
      <c r="F91" s="10">
        <v>2019</v>
      </c>
      <c r="G91" s="14">
        <v>1914.4520000000002</v>
      </c>
    </row>
    <row r="92" spans="1:7" x14ac:dyDescent="0.35">
      <c r="A92" s="9" t="s">
        <v>112</v>
      </c>
      <c r="B92" s="10"/>
      <c r="C92" s="10">
        <v>694</v>
      </c>
      <c r="D92" s="9" t="s">
        <v>91</v>
      </c>
      <c r="E92" s="10">
        <v>914</v>
      </c>
      <c r="F92" s="10">
        <v>2020</v>
      </c>
      <c r="G92" s="14">
        <v>1966.6000000000001</v>
      </c>
    </row>
    <row r="93" spans="1:7" x14ac:dyDescent="0.35">
      <c r="A93" s="9" t="s">
        <v>112</v>
      </c>
      <c r="B93" s="10"/>
      <c r="C93" s="10">
        <v>694</v>
      </c>
      <c r="D93" s="9" t="s">
        <v>91</v>
      </c>
      <c r="E93" s="10">
        <v>914</v>
      </c>
      <c r="F93" s="10">
        <v>2021</v>
      </c>
      <c r="G93" s="14">
        <v>2017.64</v>
      </c>
    </row>
    <row r="94" spans="1:7" x14ac:dyDescent="0.35">
      <c r="A94" s="9" t="s">
        <v>96</v>
      </c>
      <c r="B94" s="10"/>
      <c r="C94" s="10">
        <v>800</v>
      </c>
      <c r="D94" s="9" t="s">
        <v>91</v>
      </c>
      <c r="E94" s="10">
        <v>910</v>
      </c>
      <c r="F94" s="10">
        <v>2017</v>
      </c>
      <c r="G94" s="14">
        <v>9670.0849999999991</v>
      </c>
    </row>
    <row r="95" spans="1:7" x14ac:dyDescent="0.35">
      <c r="A95" s="9" t="s">
        <v>96</v>
      </c>
      <c r="B95" s="10"/>
      <c r="C95" s="10">
        <v>800</v>
      </c>
      <c r="D95" s="9" t="s">
        <v>91</v>
      </c>
      <c r="E95" s="10">
        <v>910</v>
      </c>
      <c r="F95" s="10">
        <v>2018</v>
      </c>
      <c r="G95" s="14">
        <v>10090.087</v>
      </c>
    </row>
    <row r="96" spans="1:7" x14ac:dyDescent="0.35">
      <c r="A96" s="9" t="s">
        <v>96</v>
      </c>
      <c r="B96" s="10"/>
      <c r="C96" s="10">
        <v>800</v>
      </c>
      <c r="D96" s="9" t="s">
        <v>91</v>
      </c>
      <c r="E96" s="10">
        <v>910</v>
      </c>
      <c r="F96" s="10">
        <v>2019</v>
      </c>
      <c r="G96" s="14">
        <v>10515.536999999998</v>
      </c>
    </row>
    <row r="97" spans="1:7" x14ac:dyDescent="0.35">
      <c r="A97" s="9" t="s">
        <v>96</v>
      </c>
      <c r="B97" s="10"/>
      <c r="C97" s="10">
        <v>800</v>
      </c>
      <c r="D97" s="9" t="s">
        <v>91</v>
      </c>
      <c r="E97" s="10">
        <v>910</v>
      </c>
      <c r="F97" s="10">
        <v>2020</v>
      </c>
      <c r="G97" s="14">
        <v>10939.483</v>
      </c>
    </row>
    <row r="98" spans="1:7" x14ac:dyDescent="0.35">
      <c r="A98" s="9" t="s">
        <v>96</v>
      </c>
      <c r="B98" s="10"/>
      <c r="C98" s="10">
        <v>800</v>
      </c>
      <c r="D98" s="9" t="s">
        <v>91</v>
      </c>
      <c r="E98" s="10">
        <v>910</v>
      </c>
      <c r="F98" s="10">
        <v>2021</v>
      </c>
      <c r="G98" s="14">
        <v>11346.682999999999</v>
      </c>
    </row>
    <row r="99" spans="1:7" x14ac:dyDescent="0.35">
      <c r="A99" s="9" t="s">
        <v>97</v>
      </c>
      <c r="B99" s="10">
        <v>3</v>
      </c>
      <c r="C99" s="10">
        <v>834</v>
      </c>
      <c r="D99" s="9" t="s">
        <v>91</v>
      </c>
      <c r="E99" s="10">
        <v>910</v>
      </c>
      <c r="F99" s="10">
        <v>2017</v>
      </c>
      <c r="G99" s="14">
        <v>12794.701000000001</v>
      </c>
    </row>
    <row r="100" spans="1:7" x14ac:dyDescent="0.35">
      <c r="A100" s="9" t="s">
        <v>97</v>
      </c>
      <c r="B100" s="10">
        <v>3</v>
      </c>
      <c r="C100" s="10">
        <v>834</v>
      </c>
      <c r="D100" s="9" t="s">
        <v>91</v>
      </c>
      <c r="E100" s="10">
        <v>910</v>
      </c>
      <c r="F100" s="10">
        <v>2018</v>
      </c>
      <c r="G100" s="14">
        <v>13215.903</v>
      </c>
    </row>
    <row r="101" spans="1:7" x14ac:dyDescent="0.35">
      <c r="A101" s="9" t="s">
        <v>97</v>
      </c>
      <c r="B101" s="10">
        <v>3</v>
      </c>
      <c r="C101" s="10">
        <v>834</v>
      </c>
      <c r="D101" s="9" t="s">
        <v>91</v>
      </c>
      <c r="E101" s="10">
        <v>910</v>
      </c>
      <c r="F101" s="10">
        <v>2019</v>
      </c>
      <c r="G101" s="14">
        <v>13655.243</v>
      </c>
    </row>
    <row r="102" spans="1:7" x14ac:dyDescent="0.35">
      <c r="A102" s="9" t="s">
        <v>97</v>
      </c>
      <c r="B102" s="10">
        <v>3</v>
      </c>
      <c r="C102" s="10">
        <v>834</v>
      </c>
      <c r="D102" s="9" t="s">
        <v>91</v>
      </c>
      <c r="E102" s="10">
        <v>910</v>
      </c>
      <c r="F102" s="10">
        <v>2020</v>
      </c>
      <c r="G102" s="14">
        <v>14112.535</v>
      </c>
    </row>
    <row r="103" spans="1:7" x14ac:dyDescent="0.35">
      <c r="A103" s="9" t="s">
        <v>97</v>
      </c>
      <c r="B103" s="10">
        <v>3</v>
      </c>
      <c r="C103" s="10">
        <v>834</v>
      </c>
      <c r="D103" s="9" t="s">
        <v>91</v>
      </c>
      <c r="E103" s="10">
        <v>910</v>
      </c>
      <c r="F103" s="10">
        <v>2021</v>
      </c>
      <c r="G103" s="14">
        <v>14577.595999999998</v>
      </c>
    </row>
    <row r="104" spans="1:7" x14ac:dyDescent="0.35">
      <c r="A104" s="9" t="s">
        <v>98</v>
      </c>
      <c r="B104" s="10"/>
      <c r="C104" s="10">
        <v>894</v>
      </c>
      <c r="D104" s="9" t="s">
        <v>91</v>
      </c>
      <c r="E104" s="10">
        <v>910</v>
      </c>
      <c r="F104" s="10">
        <v>2017</v>
      </c>
      <c r="G104" s="14">
        <v>4038.8880000000004</v>
      </c>
    </row>
    <row r="105" spans="1:7" x14ac:dyDescent="0.35">
      <c r="A105" s="9" t="s">
        <v>98</v>
      </c>
      <c r="B105" s="10"/>
      <c r="C105" s="10">
        <v>894</v>
      </c>
      <c r="D105" s="9" t="s">
        <v>91</v>
      </c>
      <c r="E105" s="10">
        <v>910</v>
      </c>
      <c r="F105" s="10">
        <v>2018</v>
      </c>
      <c r="G105" s="14">
        <v>4192.4809999999998</v>
      </c>
    </row>
    <row r="106" spans="1:7" x14ac:dyDescent="0.35">
      <c r="A106" s="9" t="s">
        <v>98</v>
      </c>
      <c r="B106" s="10"/>
      <c r="C106" s="10">
        <v>894</v>
      </c>
      <c r="D106" s="9" t="s">
        <v>91</v>
      </c>
      <c r="E106" s="10">
        <v>910</v>
      </c>
      <c r="F106" s="10">
        <v>2019</v>
      </c>
      <c r="G106" s="14">
        <v>4349.1930000000002</v>
      </c>
    </row>
    <row r="107" spans="1:7" x14ac:dyDescent="0.35">
      <c r="A107" s="9" t="s">
        <v>98</v>
      </c>
      <c r="B107" s="10"/>
      <c r="C107" s="10">
        <v>894</v>
      </c>
      <c r="D107" s="9" t="s">
        <v>91</v>
      </c>
      <c r="E107" s="10">
        <v>910</v>
      </c>
      <c r="F107" s="10">
        <v>2020</v>
      </c>
      <c r="G107" s="14">
        <v>4506.8919999999998</v>
      </c>
    </row>
    <row r="108" spans="1:7" x14ac:dyDescent="0.35">
      <c r="A108" s="9" t="s">
        <v>98</v>
      </c>
      <c r="B108" s="10"/>
      <c r="C108" s="10">
        <v>894</v>
      </c>
      <c r="D108" s="9" t="s">
        <v>91</v>
      </c>
      <c r="E108" s="10">
        <v>910</v>
      </c>
      <c r="F108" s="10">
        <v>2021</v>
      </c>
      <c r="G108" s="14">
        <v>4668.7809999999999</v>
      </c>
    </row>
    <row r="109" spans="1:7" x14ac:dyDescent="0.35">
      <c r="A109" s="9" t="s">
        <v>99</v>
      </c>
      <c r="B109" s="10"/>
      <c r="C109" s="10">
        <v>716</v>
      </c>
      <c r="D109" s="9" t="s">
        <v>91</v>
      </c>
      <c r="E109" s="10">
        <v>910</v>
      </c>
      <c r="F109" s="10">
        <v>2017</v>
      </c>
      <c r="G109" s="14">
        <v>3682.7880000000009</v>
      </c>
    </row>
    <row r="110" spans="1:7" x14ac:dyDescent="0.35">
      <c r="A110" s="9" t="s">
        <v>99</v>
      </c>
      <c r="B110" s="10"/>
      <c r="C110" s="10">
        <v>716</v>
      </c>
      <c r="D110" s="9" t="s">
        <v>91</v>
      </c>
      <c r="E110" s="10">
        <v>910</v>
      </c>
      <c r="F110" s="10">
        <v>2018</v>
      </c>
      <c r="G110" s="14">
        <v>3737.1910000000003</v>
      </c>
    </row>
    <row r="111" spans="1:7" x14ac:dyDescent="0.35">
      <c r="A111" s="9" t="s">
        <v>99</v>
      </c>
      <c r="B111" s="10"/>
      <c r="C111" s="10">
        <v>716</v>
      </c>
      <c r="D111" s="9" t="s">
        <v>91</v>
      </c>
      <c r="E111" s="10">
        <v>910</v>
      </c>
      <c r="F111" s="10">
        <v>2019</v>
      </c>
      <c r="G111" s="14">
        <v>3795.3020000000001</v>
      </c>
    </row>
    <row r="112" spans="1:7" x14ac:dyDescent="0.35">
      <c r="A112" s="9" t="s">
        <v>99</v>
      </c>
      <c r="B112" s="10"/>
      <c r="C112" s="10">
        <v>716</v>
      </c>
      <c r="D112" s="9" t="s">
        <v>91</v>
      </c>
      <c r="E112" s="10">
        <v>910</v>
      </c>
      <c r="F112" s="10">
        <v>2020</v>
      </c>
      <c r="G112" s="14">
        <v>3856.5220000000008</v>
      </c>
    </row>
    <row r="113" spans="1:7" x14ac:dyDescent="0.35">
      <c r="A113" s="9" t="s">
        <v>99</v>
      </c>
      <c r="B113" s="10"/>
      <c r="C113" s="10">
        <v>716</v>
      </c>
      <c r="D113" s="9" t="s">
        <v>91</v>
      </c>
      <c r="E113" s="10">
        <v>910</v>
      </c>
      <c r="F113" s="10">
        <v>2021</v>
      </c>
      <c r="G113" s="14">
        <v>3946.9969999999998</v>
      </c>
    </row>
  </sheetData>
  <sheetProtection algorithmName="SHA-512" hashValue="UjVXdGjaBLp4Nh44k8GORJufIhrDIE3kHK7MFW/PfMrDvnzBflfv/vEt7aKndvtEu2AeffuqWLzCnWGXWjctpQ==" saltValue="Yd9Jl9SVYgMeLRaTQBIg3A==" spinCount="100000" sheet="1" objects="1" scenarios="1"/>
  <autoFilter ref="A3:G113" xr:uid="{7AC21BCF-879A-4E35-94D5-9AB898E7CE9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48F21-3C82-441E-A029-712E5D0284A0}">
  <dimension ref="A1:W113"/>
  <sheetViews>
    <sheetView workbookViewId="0">
      <selection activeCell="J7" sqref="J7"/>
    </sheetView>
  </sheetViews>
  <sheetFormatPr defaultRowHeight="14.5" x14ac:dyDescent="0.35"/>
  <cols>
    <col min="1" max="1" width="20" customWidth="1"/>
    <col min="7" max="9" width="0" hidden="1" customWidth="1"/>
    <col min="11" max="16" width="0" hidden="1" customWidth="1"/>
    <col min="19" max="22" width="0" hidden="1" customWidth="1"/>
  </cols>
  <sheetData>
    <row r="1" spans="1:23" x14ac:dyDescent="0.35">
      <c r="A1" s="19" t="s">
        <v>238</v>
      </c>
    </row>
    <row r="3" spans="1:23" s="4" customFormat="1" ht="114" customHeight="1" x14ac:dyDescent="0.35">
      <c r="A3" s="7" t="s">
        <v>17</v>
      </c>
      <c r="B3" s="7" t="s">
        <v>18</v>
      </c>
      <c r="C3" s="7" t="s">
        <v>19</v>
      </c>
      <c r="D3" s="7" t="s">
        <v>20</v>
      </c>
      <c r="E3" s="7" t="s">
        <v>21</v>
      </c>
      <c r="F3" s="7" t="s">
        <v>114</v>
      </c>
      <c r="G3" s="15" t="s">
        <v>115</v>
      </c>
      <c r="H3" s="15" t="s">
        <v>116</v>
      </c>
      <c r="I3" s="15" t="s">
        <v>117</v>
      </c>
      <c r="J3" s="15" t="s">
        <v>118</v>
      </c>
      <c r="K3" s="15" t="s">
        <v>119</v>
      </c>
      <c r="L3" s="15" t="s">
        <v>120</v>
      </c>
      <c r="M3" s="15" t="s">
        <v>121</v>
      </c>
      <c r="N3" s="15" t="s">
        <v>122</v>
      </c>
      <c r="O3" s="15" t="s">
        <v>123</v>
      </c>
      <c r="P3" s="15" t="s">
        <v>124</v>
      </c>
      <c r="Q3" s="15" t="s">
        <v>125</v>
      </c>
      <c r="R3" s="15" t="s">
        <v>126</v>
      </c>
      <c r="S3" s="15" t="s">
        <v>127</v>
      </c>
      <c r="T3" s="15" t="s">
        <v>128</v>
      </c>
      <c r="U3" s="15" t="s">
        <v>129</v>
      </c>
      <c r="V3" s="15" t="s">
        <v>130</v>
      </c>
      <c r="W3" s="15" t="s">
        <v>131</v>
      </c>
    </row>
    <row r="4" spans="1:23" x14ac:dyDescent="0.35">
      <c r="A4" s="9" t="s">
        <v>103</v>
      </c>
      <c r="B4" s="10"/>
      <c r="C4" s="10">
        <v>854</v>
      </c>
      <c r="D4" s="9" t="s">
        <v>91</v>
      </c>
      <c r="E4" s="10">
        <v>914</v>
      </c>
      <c r="F4" s="10">
        <v>2017</v>
      </c>
      <c r="G4" s="11">
        <v>160.703</v>
      </c>
      <c r="H4" s="11">
        <v>78.792000000000002</v>
      </c>
      <c r="I4" s="11">
        <v>81.911000000000001</v>
      </c>
      <c r="J4" s="16">
        <v>8.3409999999999993</v>
      </c>
      <c r="K4" s="17">
        <v>60.768000000000001</v>
      </c>
      <c r="L4" s="17">
        <v>59.981000000000002</v>
      </c>
      <c r="M4" s="17">
        <v>61.43</v>
      </c>
      <c r="N4" s="11">
        <v>40.768999999999998</v>
      </c>
      <c r="O4" s="16">
        <v>55.101999999999997</v>
      </c>
      <c r="P4" s="16">
        <v>84.186999999999998</v>
      </c>
      <c r="Q4" s="11">
        <v>738.76099999999997</v>
      </c>
      <c r="R4" s="16">
        <v>38.418999999999997</v>
      </c>
      <c r="S4" s="17">
        <v>5.2709999999999999</v>
      </c>
      <c r="T4" s="11">
        <v>578.05799999999999</v>
      </c>
      <c r="U4" s="16">
        <v>30.077000000000002</v>
      </c>
      <c r="V4" s="11">
        <v>552.53399999999999</v>
      </c>
      <c r="W4" s="18">
        <v>2.879</v>
      </c>
    </row>
    <row r="5" spans="1:23" x14ac:dyDescent="0.35">
      <c r="A5" s="9" t="s">
        <v>103</v>
      </c>
      <c r="B5" s="10"/>
      <c r="C5" s="10">
        <v>854</v>
      </c>
      <c r="D5" s="9" t="s">
        <v>91</v>
      </c>
      <c r="E5" s="10">
        <v>914</v>
      </c>
      <c r="F5" s="10">
        <v>2018</v>
      </c>
      <c r="G5" s="11">
        <v>160.99700000000001</v>
      </c>
      <c r="H5" s="11">
        <v>79.051000000000002</v>
      </c>
      <c r="I5" s="11">
        <v>81.945999999999998</v>
      </c>
      <c r="J5" s="16">
        <v>8.1240000000000006</v>
      </c>
      <c r="K5" s="17">
        <v>61.173999999999999</v>
      </c>
      <c r="L5" s="17">
        <v>60.360999999999997</v>
      </c>
      <c r="M5" s="17">
        <v>61.863</v>
      </c>
      <c r="N5" s="11">
        <v>39.953000000000003</v>
      </c>
      <c r="O5" s="16">
        <v>53.152999999999999</v>
      </c>
      <c r="P5" s="16">
        <v>81.578000000000003</v>
      </c>
      <c r="Q5" s="11">
        <v>750.55700000000002</v>
      </c>
      <c r="R5" s="16">
        <v>37.93</v>
      </c>
      <c r="S5" s="17">
        <v>5.1890000000000001</v>
      </c>
      <c r="T5" s="11">
        <v>589.55999999999995</v>
      </c>
      <c r="U5" s="16">
        <v>29.806000000000001</v>
      </c>
      <c r="V5" s="11">
        <v>564.048</v>
      </c>
      <c r="W5" s="18">
        <v>2.8559999999999999</v>
      </c>
    </row>
    <row r="6" spans="1:23" x14ac:dyDescent="0.35">
      <c r="A6" s="9" t="s">
        <v>103</v>
      </c>
      <c r="B6" s="10"/>
      <c r="C6" s="10">
        <v>854</v>
      </c>
      <c r="D6" s="9" t="s">
        <v>91</v>
      </c>
      <c r="E6" s="10">
        <v>914</v>
      </c>
      <c r="F6" s="10">
        <v>2019</v>
      </c>
      <c r="G6" s="11">
        <v>161.30199999999999</v>
      </c>
      <c r="H6" s="11">
        <v>79.319000000000003</v>
      </c>
      <c r="I6" s="11">
        <v>81.983000000000004</v>
      </c>
      <c r="J6" s="16">
        <v>7.9139999999999997</v>
      </c>
      <c r="K6" s="17">
        <v>61.576999999999998</v>
      </c>
      <c r="L6" s="17">
        <v>60.738999999999997</v>
      </c>
      <c r="M6" s="17">
        <v>62.293999999999997</v>
      </c>
      <c r="N6" s="11">
        <v>39.14</v>
      </c>
      <c r="O6" s="16">
        <v>51.256999999999998</v>
      </c>
      <c r="P6" s="16">
        <v>78.986999999999995</v>
      </c>
      <c r="Q6" s="11">
        <v>762.49699999999996</v>
      </c>
      <c r="R6" s="16">
        <v>37.453000000000003</v>
      </c>
      <c r="S6" s="17">
        <v>5.109</v>
      </c>
      <c r="T6" s="11">
        <v>601.19500000000005</v>
      </c>
      <c r="U6" s="16">
        <v>29.538</v>
      </c>
      <c r="V6" s="11">
        <v>575.87900000000002</v>
      </c>
      <c r="W6" s="18">
        <v>2.8340000000000001</v>
      </c>
    </row>
    <row r="7" spans="1:23" x14ac:dyDescent="0.35">
      <c r="A7" s="9" t="s">
        <v>103</v>
      </c>
      <c r="B7" s="10"/>
      <c r="C7" s="10">
        <v>854</v>
      </c>
      <c r="D7" s="9" t="s">
        <v>91</v>
      </c>
      <c r="E7" s="10">
        <v>914</v>
      </c>
      <c r="F7" s="10">
        <v>2020</v>
      </c>
      <c r="G7" s="11">
        <v>161.58799999999999</v>
      </c>
      <c r="H7" s="11">
        <v>79.581000000000003</v>
      </c>
      <c r="I7" s="11">
        <v>82.007000000000005</v>
      </c>
      <c r="J7" s="16">
        <v>7.71</v>
      </c>
      <c r="K7" s="17">
        <v>61.981000000000002</v>
      </c>
      <c r="L7" s="17">
        <v>61.119</v>
      </c>
      <c r="M7" s="17">
        <v>62.723999999999997</v>
      </c>
      <c r="N7" s="11">
        <v>38.332000000000001</v>
      </c>
      <c r="O7" s="16">
        <v>49.412999999999997</v>
      </c>
      <c r="P7" s="16">
        <v>76.347999999999999</v>
      </c>
      <c r="Q7" s="11">
        <v>774.62199999999996</v>
      </c>
      <c r="R7" s="16">
        <v>36.988999999999997</v>
      </c>
      <c r="S7" s="17">
        <v>5.0289999999999999</v>
      </c>
      <c r="T7" s="11">
        <v>613.03399999999999</v>
      </c>
      <c r="U7" s="16">
        <v>29.279</v>
      </c>
      <c r="V7" s="11">
        <v>587.83100000000002</v>
      </c>
      <c r="W7" s="18">
        <v>2.8119999999999998</v>
      </c>
    </row>
    <row r="8" spans="1:23" x14ac:dyDescent="0.35">
      <c r="A8" s="9" t="s">
        <v>103</v>
      </c>
      <c r="B8" s="10"/>
      <c r="C8" s="10">
        <v>854</v>
      </c>
      <c r="D8" s="9" t="s">
        <v>91</v>
      </c>
      <c r="E8" s="10">
        <v>914</v>
      </c>
      <c r="F8" s="10">
        <v>2021</v>
      </c>
      <c r="G8" s="11">
        <v>161.86500000000001</v>
      </c>
      <c r="H8" s="11">
        <v>79.843000000000004</v>
      </c>
      <c r="I8" s="11">
        <v>82.022000000000006</v>
      </c>
      <c r="J8" s="16">
        <v>7.5110000000000001</v>
      </c>
      <c r="K8" s="17">
        <v>62.384999999999998</v>
      </c>
      <c r="L8" s="17">
        <v>61.502000000000002</v>
      </c>
      <c r="M8" s="17">
        <v>63.152999999999999</v>
      </c>
      <c r="N8" s="11">
        <v>37.533000000000001</v>
      </c>
      <c r="O8" s="16">
        <v>47.622</v>
      </c>
      <c r="P8" s="16">
        <v>73.662000000000006</v>
      </c>
      <c r="Q8" s="11">
        <v>786.98900000000003</v>
      </c>
      <c r="R8" s="16">
        <v>36.540999999999997</v>
      </c>
      <c r="S8" s="17">
        <v>4.95</v>
      </c>
      <c r="T8" s="11">
        <v>625.12400000000002</v>
      </c>
      <c r="U8" s="16">
        <v>29.030999999999999</v>
      </c>
      <c r="V8" s="11">
        <v>599.755</v>
      </c>
      <c r="W8" s="18">
        <v>2.79</v>
      </c>
    </row>
    <row r="9" spans="1:23" x14ac:dyDescent="0.35">
      <c r="A9" s="9" t="s">
        <v>100</v>
      </c>
      <c r="B9" s="10"/>
      <c r="C9" s="10">
        <v>120</v>
      </c>
      <c r="D9" s="9" t="s">
        <v>91</v>
      </c>
      <c r="E9" s="10">
        <v>911</v>
      </c>
      <c r="F9" s="10">
        <v>2017</v>
      </c>
      <c r="G9" s="11">
        <v>233.75200000000001</v>
      </c>
      <c r="H9" s="11">
        <v>121.036</v>
      </c>
      <c r="I9" s="11">
        <v>112.71599999999999</v>
      </c>
      <c r="J9" s="16">
        <v>9.5009999999999994</v>
      </c>
      <c r="K9" s="17">
        <v>58.511000000000003</v>
      </c>
      <c r="L9" s="17">
        <v>57.234999999999999</v>
      </c>
      <c r="M9" s="17">
        <v>59.795000000000002</v>
      </c>
      <c r="N9" s="11">
        <v>54.881999999999998</v>
      </c>
      <c r="O9" s="16">
        <v>62.085999999999999</v>
      </c>
      <c r="P9" s="16">
        <v>89.861999999999995</v>
      </c>
      <c r="Q9" s="11">
        <v>882.94</v>
      </c>
      <c r="R9" s="16">
        <v>35.9</v>
      </c>
      <c r="S9" s="17">
        <v>4.6390000000000002</v>
      </c>
      <c r="T9" s="11">
        <v>649.18799999999999</v>
      </c>
      <c r="U9" s="16">
        <v>26.4</v>
      </c>
      <c r="V9" s="11">
        <v>644.84199999999998</v>
      </c>
      <c r="W9" s="18">
        <v>2.625</v>
      </c>
    </row>
    <row r="10" spans="1:23" x14ac:dyDescent="0.35">
      <c r="A10" s="9" t="s">
        <v>100</v>
      </c>
      <c r="B10" s="10"/>
      <c r="C10" s="10">
        <v>120</v>
      </c>
      <c r="D10" s="9" t="s">
        <v>91</v>
      </c>
      <c r="E10" s="10">
        <v>911</v>
      </c>
      <c r="F10" s="10">
        <v>2018</v>
      </c>
      <c r="G10" s="11">
        <v>234.07400000000001</v>
      </c>
      <c r="H10" s="11">
        <v>121.229</v>
      </c>
      <c r="I10" s="11">
        <v>112.845</v>
      </c>
      <c r="J10" s="16">
        <v>9.266</v>
      </c>
      <c r="K10" s="17">
        <v>58.920999999999999</v>
      </c>
      <c r="L10" s="17">
        <v>57.655999999999999</v>
      </c>
      <c r="M10" s="17">
        <v>60.192</v>
      </c>
      <c r="N10" s="11">
        <v>54.021000000000001</v>
      </c>
      <c r="O10" s="16">
        <v>60.402999999999999</v>
      </c>
      <c r="P10" s="16">
        <v>87.191999999999993</v>
      </c>
      <c r="Q10" s="11">
        <v>893.32399999999996</v>
      </c>
      <c r="R10" s="16">
        <v>35.386000000000003</v>
      </c>
      <c r="S10" s="17">
        <v>4.5720000000000001</v>
      </c>
      <c r="T10" s="11">
        <v>659.25</v>
      </c>
      <c r="U10" s="16">
        <v>26.119</v>
      </c>
      <c r="V10" s="11">
        <v>655.149</v>
      </c>
      <c r="W10" s="18">
        <v>2.5979999999999999</v>
      </c>
    </row>
    <row r="11" spans="1:23" x14ac:dyDescent="0.35">
      <c r="A11" s="9" t="s">
        <v>100</v>
      </c>
      <c r="B11" s="10"/>
      <c r="C11" s="10">
        <v>120</v>
      </c>
      <c r="D11" s="9" t="s">
        <v>91</v>
      </c>
      <c r="E11" s="10">
        <v>911</v>
      </c>
      <c r="F11" s="10">
        <v>2019</v>
      </c>
      <c r="G11" s="11">
        <v>234.90199999999999</v>
      </c>
      <c r="H11" s="11">
        <v>121.745</v>
      </c>
      <c r="I11" s="11">
        <v>113.157</v>
      </c>
      <c r="J11" s="16">
        <v>9.0589999999999993</v>
      </c>
      <c r="K11" s="17">
        <v>59.292000000000002</v>
      </c>
      <c r="L11" s="17">
        <v>58.029000000000003</v>
      </c>
      <c r="M11" s="17">
        <v>60.561</v>
      </c>
      <c r="N11" s="11">
        <v>53.223999999999997</v>
      </c>
      <c r="O11" s="16">
        <v>58.814</v>
      </c>
      <c r="P11" s="16">
        <v>84.765000000000001</v>
      </c>
      <c r="Q11" s="11">
        <v>903.93</v>
      </c>
      <c r="R11" s="16">
        <v>34.890999999999998</v>
      </c>
      <c r="S11" s="17">
        <v>4.5060000000000002</v>
      </c>
      <c r="T11" s="11">
        <v>669.02800000000002</v>
      </c>
      <c r="U11" s="16">
        <v>25.832000000000001</v>
      </c>
      <c r="V11" s="11">
        <v>664.79600000000005</v>
      </c>
      <c r="W11" s="18">
        <v>2.569</v>
      </c>
    </row>
    <row r="12" spans="1:23" x14ac:dyDescent="0.35">
      <c r="A12" s="9" t="s">
        <v>100</v>
      </c>
      <c r="B12" s="10"/>
      <c r="C12" s="10">
        <v>120</v>
      </c>
      <c r="D12" s="9" t="s">
        <v>91</v>
      </c>
      <c r="E12" s="10">
        <v>911</v>
      </c>
      <c r="F12" s="10">
        <v>2020</v>
      </c>
      <c r="G12" s="11">
        <v>236.22300000000001</v>
      </c>
      <c r="H12" s="11">
        <v>122.578</v>
      </c>
      <c r="I12" s="11">
        <v>113.645</v>
      </c>
      <c r="J12" s="16">
        <v>8.8789999999999996</v>
      </c>
      <c r="K12" s="17">
        <v>59.625999999999998</v>
      </c>
      <c r="L12" s="17">
        <v>58.353999999999999</v>
      </c>
      <c r="M12" s="17">
        <v>60.904000000000003</v>
      </c>
      <c r="N12" s="11">
        <v>52.499000000000002</v>
      </c>
      <c r="O12" s="16">
        <v>57.320999999999998</v>
      </c>
      <c r="P12" s="16">
        <v>82.572000000000003</v>
      </c>
      <c r="Q12" s="11">
        <v>914.86300000000006</v>
      </c>
      <c r="R12" s="16">
        <v>34.420999999999999</v>
      </c>
      <c r="S12" s="17">
        <v>4.4429999999999996</v>
      </c>
      <c r="T12" s="11">
        <v>678.64</v>
      </c>
      <c r="U12" s="16">
        <v>25.542000000000002</v>
      </c>
      <c r="V12" s="11">
        <v>673.93499999999995</v>
      </c>
      <c r="W12" s="18">
        <v>2.5390000000000001</v>
      </c>
    </row>
    <row r="13" spans="1:23" x14ac:dyDescent="0.35">
      <c r="A13" s="9" t="s">
        <v>100</v>
      </c>
      <c r="B13" s="10"/>
      <c r="C13" s="10">
        <v>120</v>
      </c>
      <c r="D13" s="9" t="s">
        <v>91</v>
      </c>
      <c r="E13" s="10">
        <v>911</v>
      </c>
      <c r="F13" s="10">
        <v>2021</v>
      </c>
      <c r="G13" s="11">
        <v>237.958</v>
      </c>
      <c r="H13" s="11">
        <v>123.678</v>
      </c>
      <c r="I13" s="11">
        <v>114.279</v>
      </c>
      <c r="J13" s="16">
        <v>8.7210000000000001</v>
      </c>
      <c r="K13" s="17">
        <v>59.93</v>
      </c>
      <c r="L13" s="17">
        <v>58.642000000000003</v>
      </c>
      <c r="M13" s="17">
        <v>61.226999999999997</v>
      </c>
      <c r="N13" s="11">
        <v>51.843000000000004</v>
      </c>
      <c r="O13" s="16">
        <v>55.914000000000001</v>
      </c>
      <c r="P13" s="16">
        <v>80.58</v>
      </c>
      <c r="Q13" s="11">
        <v>926.16399999999999</v>
      </c>
      <c r="R13" s="16">
        <v>33.976999999999997</v>
      </c>
      <c r="S13" s="17">
        <v>4.3819999999999997</v>
      </c>
      <c r="T13" s="11">
        <v>688.20600000000002</v>
      </c>
      <c r="U13" s="16">
        <v>25.256</v>
      </c>
      <c r="V13" s="11">
        <v>682.83799999999997</v>
      </c>
      <c r="W13" s="18">
        <v>2.508</v>
      </c>
    </row>
    <row r="14" spans="1:23" x14ac:dyDescent="0.35">
      <c r="A14" s="9" t="s">
        <v>101</v>
      </c>
      <c r="B14" s="10"/>
      <c r="C14" s="10">
        <v>148</v>
      </c>
      <c r="D14" s="9" t="s">
        <v>91</v>
      </c>
      <c r="E14" s="10">
        <v>911</v>
      </c>
      <c r="F14" s="10">
        <v>2017</v>
      </c>
      <c r="G14" s="11">
        <v>185.31</v>
      </c>
      <c r="H14" s="11">
        <v>97.161000000000001</v>
      </c>
      <c r="I14" s="11">
        <v>88.149000000000001</v>
      </c>
      <c r="J14" s="16">
        <v>12.308999999999999</v>
      </c>
      <c r="K14" s="17">
        <v>53.712000000000003</v>
      </c>
      <c r="L14" s="17">
        <v>52.314999999999998</v>
      </c>
      <c r="M14" s="17">
        <v>55.131999999999998</v>
      </c>
      <c r="N14" s="11">
        <v>48.344000000000001</v>
      </c>
      <c r="O14" s="16">
        <v>75.209000000000003</v>
      </c>
      <c r="P14" s="16">
        <v>123.77500000000001</v>
      </c>
      <c r="Q14" s="11">
        <v>641.85199999999998</v>
      </c>
      <c r="R14" s="16">
        <v>42.683</v>
      </c>
      <c r="S14" s="17">
        <v>5.8460000000000001</v>
      </c>
      <c r="T14" s="11">
        <v>456.54199999999997</v>
      </c>
      <c r="U14" s="16">
        <v>30.373999999999999</v>
      </c>
      <c r="V14" s="11">
        <v>458.04300000000001</v>
      </c>
      <c r="W14" s="18">
        <v>3.0510000000000002</v>
      </c>
    </row>
    <row r="15" spans="1:23" x14ac:dyDescent="0.35">
      <c r="A15" s="9" t="s">
        <v>101</v>
      </c>
      <c r="B15" s="10"/>
      <c r="C15" s="10">
        <v>148</v>
      </c>
      <c r="D15" s="9" t="s">
        <v>91</v>
      </c>
      <c r="E15" s="10">
        <v>911</v>
      </c>
      <c r="F15" s="10">
        <v>2018</v>
      </c>
      <c r="G15" s="11">
        <v>187.833</v>
      </c>
      <c r="H15" s="11">
        <v>98.513000000000005</v>
      </c>
      <c r="I15" s="11">
        <v>89.319000000000003</v>
      </c>
      <c r="J15" s="16">
        <v>12.103999999999999</v>
      </c>
      <c r="K15" s="17">
        <v>53.976999999999997</v>
      </c>
      <c r="L15" s="17">
        <v>52.576999999999998</v>
      </c>
      <c r="M15" s="17">
        <v>55.4</v>
      </c>
      <c r="N15" s="11">
        <v>48.168999999999997</v>
      </c>
      <c r="O15" s="16">
        <v>73.567999999999998</v>
      </c>
      <c r="P15" s="16">
        <v>121.363</v>
      </c>
      <c r="Q15" s="11">
        <v>653.85799999999995</v>
      </c>
      <c r="R15" s="16">
        <v>42.171999999999997</v>
      </c>
      <c r="S15" s="17">
        <v>5.7469999999999999</v>
      </c>
      <c r="T15" s="11">
        <v>466.02499999999998</v>
      </c>
      <c r="U15" s="16">
        <v>30.068000000000001</v>
      </c>
      <c r="V15" s="11">
        <v>465.05099999999999</v>
      </c>
      <c r="W15" s="18">
        <v>3.0049999999999999</v>
      </c>
    </row>
    <row r="16" spans="1:23" x14ac:dyDescent="0.35">
      <c r="A16" s="9" t="s">
        <v>101</v>
      </c>
      <c r="B16" s="10"/>
      <c r="C16" s="10">
        <v>148</v>
      </c>
      <c r="D16" s="9" t="s">
        <v>91</v>
      </c>
      <c r="E16" s="10">
        <v>911</v>
      </c>
      <c r="F16" s="10">
        <v>2019</v>
      </c>
      <c r="G16" s="11">
        <v>190.37799999999999</v>
      </c>
      <c r="H16" s="11">
        <v>99.891999999999996</v>
      </c>
      <c r="I16" s="11">
        <v>90.486000000000004</v>
      </c>
      <c r="J16" s="16">
        <v>11.907</v>
      </c>
      <c r="K16" s="17">
        <v>54.238999999999997</v>
      </c>
      <c r="L16" s="17">
        <v>52.835000000000001</v>
      </c>
      <c r="M16" s="17">
        <v>55.668999999999997</v>
      </c>
      <c r="N16" s="11">
        <v>48.002000000000002</v>
      </c>
      <c r="O16" s="16">
        <v>72.007000000000005</v>
      </c>
      <c r="P16" s="16">
        <v>119.044</v>
      </c>
      <c r="Q16" s="11">
        <v>665.76400000000001</v>
      </c>
      <c r="R16" s="16">
        <v>41.664999999999999</v>
      </c>
      <c r="S16" s="17">
        <v>5.649</v>
      </c>
      <c r="T16" s="11">
        <v>475.38600000000002</v>
      </c>
      <c r="U16" s="16">
        <v>29.757999999999999</v>
      </c>
      <c r="V16" s="11">
        <v>474.04500000000002</v>
      </c>
      <c r="W16" s="18">
        <v>2.9729999999999999</v>
      </c>
    </row>
    <row r="17" spans="1:23" x14ac:dyDescent="0.35">
      <c r="A17" s="9" t="s">
        <v>101</v>
      </c>
      <c r="B17" s="10"/>
      <c r="C17" s="10">
        <v>148</v>
      </c>
      <c r="D17" s="9" t="s">
        <v>91</v>
      </c>
      <c r="E17" s="10">
        <v>911</v>
      </c>
      <c r="F17" s="10">
        <v>2020</v>
      </c>
      <c r="G17" s="11">
        <v>192.91200000000001</v>
      </c>
      <c r="H17" s="11">
        <v>101.28</v>
      </c>
      <c r="I17" s="11">
        <v>91.632000000000005</v>
      </c>
      <c r="J17" s="16">
        <v>11.715</v>
      </c>
      <c r="K17" s="17">
        <v>54.505000000000003</v>
      </c>
      <c r="L17" s="17">
        <v>53.093000000000004</v>
      </c>
      <c r="M17" s="17">
        <v>55.945</v>
      </c>
      <c r="N17" s="11">
        <v>47.838000000000001</v>
      </c>
      <c r="O17" s="16">
        <v>70.516999999999996</v>
      </c>
      <c r="P17" s="16">
        <v>116.786</v>
      </c>
      <c r="Q17" s="11">
        <v>677.53399999999999</v>
      </c>
      <c r="R17" s="16">
        <v>41.161000000000001</v>
      </c>
      <c r="S17" s="17">
        <v>5.5529999999999999</v>
      </c>
      <c r="T17" s="11">
        <v>484.62200000000001</v>
      </c>
      <c r="U17" s="16">
        <v>29.446000000000002</v>
      </c>
      <c r="V17" s="11">
        <v>484.029</v>
      </c>
      <c r="W17" s="18">
        <v>2.9470000000000001</v>
      </c>
    </row>
    <row r="18" spans="1:23" x14ac:dyDescent="0.35">
      <c r="A18" s="9" t="s">
        <v>101</v>
      </c>
      <c r="B18" s="10"/>
      <c r="C18" s="10">
        <v>148</v>
      </c>
      <c r="D18" s="9" t="s">
        <v>91</v>
      </c>
      <c r="E18" s="10">
        <v>911</v>
      </c>
      <c r="F18" s="10">
        <v>2021</v>
      </c>
      <c r="G18" s="11">
        <v>195.42599999999999</v>
      </c>
      <c r="H18" s="11">
        <v>102.672</v>
      </c>
      <c r="I18" s="11">
        <v>92.754999999999995</v>
      </c>
      <c r="J18" s="16">
        <v>11.526</v>
      </c>
      <c r="K18" s="17">
        <v>54.774999999999999</v>
      </c>
      <c r="L18" s="17">
        <v>53.351999999999997</v>
      </c>
      <c r="M18" s="17">
        <v>56.226999999999997</v>
      </c>
      <c r="N18" s="11">
        <v>47.676000000000002</v>
      </c>
      <c r="O18" s="16">
        <v>69.094999999999999</v>
      </c>
      <c r="P18" s="16">
        <v>114.584</v>
      </c>
      <c r="Q18" s="11">
        <v>689.15300000000002</v>
      </c>
      <c r="R18" s="16">
        <v>40.658000000000001</v>
      </c>
      <c r="S18" s="17">
        <v>5.4580000000000002</v>
      </c>
      <c r="T18" s="11">
        <v>493.72699999999998</v>
      </c>
      <c r="U18" s="16">
        <v>29.132000000000001</v>
      </c>
      <c r="V18" s="11">
        <v>493.84100000000001</v>
      </c>
      <c r="W18" s="18">
        <v>2.92</v>
      </c>
    </row>
    <row r="19" spans="1:23" x14ac:dyDescent="0.35">
      <c r="A19" s="9" t="s">
        <v>104</v>
      </c>
      <c r="B19" s="10"/>
      <c r="C19" s="10">
        <v>384</v>
      </c>
      <c r="D19" s="9" t="s">
        <v>91</v>
      </c>
      <c r="E19" s="10">
        <v>914</v>
      </c>
      <c r="F19" s="10">
        <v>2017</v>
      </c>
      <c r="G19" s="11">
        <v>251.422</v>
      </c>
      <c r="H19" s="11">
        <v>136.648</v>
      </c>
      <c r="I19" s="11">
        <v>114.77500000000001</v>
      </c>
      <c r="J19" s="16">
        <v>10.262</v>
      </c>
      <c r="K19" s="17">
        <v>57.017000000000003</v>
      </c>
      <c r="L19" s="17">
        <v>55.863999999999997</v>
      </c>
      <c r="M19" s="17">
        <v>58.32</v>
      </c>
      <c r="N19" s="11">
        <v>53.780999999999999</v>
      </c>
      <c r="O19" s="16">
        <v>60.917999999999999</v>
      </c>
      <c r="P19" s="16">
        <v>88.004999999999995</v>
      </c>
      <c r="Q19" s="11">
        <v>881.31299999999999</v>
      </c>
      <c r="R19" s="16">
        <v>35.993000000000002</v>
      </c>
      <c r="S19" s="17">
        <v>4.7039999999999997</v>
      </c>
      <c r="T19" s="11">
        <v>629.89099999999996</v>
      </c>
      <c r="U19" s="16">
        <v>25.73</v>
      </c>
      <c r="V19" s="11">
        <v>623.19200000000001</v>
      </c>
      <c r="W19" s="18">
        <v>2.5499999999999998</v>
      </c>
    </row>
    <row r="20" spans="1:23" x14ac:dyDescent="0.35">
      <c r="A20" s="9" t="s">
        <v>104</v>
      </c>
      <c r="B20" s="10"/>
      <c r="C20" s="10">
        <v>384</v>
      </c>
      <c r="D20" s="9" t="s">
        <v>91</v>
      </c>
      <c r="E20" s="10">
        <v>914</v>
      </c>
      <c r="F20" s="10">
        <v>2018</v>
      </c>
      <c r="G20" s="11">
        <v>252.648</v>
      </c>
      <c r="H20" s="11">
        <v>137.40700000000001</v>
      </c>
      <c r="I20" s="11">
        <v>115.241</v>
      </c>
      <c r="J20" s="16">
        <v>10.053000000000001</v>
      </c>
      <c r="K20" s="17">
        <v>57.421999999999997</v>
      </c>
      <c r="L20" s="17">
        <v>56.250999999999998</v>
      </c>
      <c r="M20" s="17">
        <v>58.741</v>
      </c>
      <c r="N20" s="11">
        <v>53.542999999999999</v>
      </c>
      <c r="O20" s="16">
        <v>59.558</v>
      </c>
      <c r="P20" s="16">
        <v>85.77</v>
      </c>
      <c r="Q20" s="11">
        <v>897.52</v>
      </c>
      <c r="R20" s="16">
        <v>35.74</v>
      </c>
      <c r="S20" s="17">
        <v>4.649</v>
      </c>
      <c r="T20" s="11">
        <v>644.87199999999996</v>
      </c>
      <c r="U20" s="16">
        <v>25.687000000000001</v>
      </c>
      <c r="V20" s="11">
        <v>639.49199999999996</v>
      </c>
      <c r="W20" s="18">
        <v>2.5510000000000002</v>
      </c>
    </row>
    <row r="21" spans="1:23" x14ac:dyDescent="0.35">
      <c r="A21" s="9" t="s">
        <v>104</v>
      </c>
      <c r="B21" s="10"/>
      <c r="C21" s="10">
        <v>384</v>
      </c>
      <c r="D21" s="9" t="s">
        <v>91</v>
      </c>
      <c r="E21" s="10">
        <v>914</v>
      </c>
      <c r="F21" s="10">
        <v>2019</v>
      </c>
      <c r="G21" s="11">
        <v>254.41499999999999</v>
      </c>
      <c r="H21" s="11">
        <v>138.45699999999999</v>
      </c>
      <c r="I21" s="11">
        <v>115.958</v>
      </c>
      <c r="J21" s="16">
        <v>9.8689999999999998</v>
      </c>
      <c r="K21" s="17">
        <v>57.783000000000001</v>
      </c>
      <c r="L21" s="17">
        <v>56.593000000000004</v>
      </c>
      <c r="M21" s="17">
        <v>59.119</v>
      </c>
      <c r="N21" s="11">
        <v>53.252000000000002</v>
      </c>
      <c r="O21" s="16">
        <v>58.207999999999998</v>
      </c>
      <c r="P21" s="16">
        <v>83.679000000000002</v>
      </c>
      <c r="Q21" s="11">
        <v>913.40800000000002</v>
      </c>
      <c r="R21" s="16">
        <v>35.463999999999999</v>
      </c>
      <c r="S21" s="17">
        <v>4.593</v>
      </c>
      <c r="T21" s="11">
        <v>658.99300000000005</v>
      </c>
      <c r="U21" s="16">
        <v>25.596</v>
      </c>
      <c r="V21" s="11">
        <v>654.48599999999999</v>
      </c>
      <c r="W21" s="18">
        <v>2.5449999999999999</v>
      </c>
    </row>
    <row r="22" spans="1:23" x14ac:dyDescent="0.35">
      <c r="A22" s="9" t="s">
        <v>104</v>
      </c>
      <c r="B22" s="10"/>
      <c r="C22" s="10">
        <v>384</v>
      </c>
      <c r="D22" s="9" t="s">
        <v>91</v>
      </c>
      <c r="E22" s="10">
        <v>914</v>
      </c>
      <c r="F22" s="10">
        <v>2020</v>
      </c>
      <c r="G22" s="11">
        <v>256.661</v>
      </c>
      <c r="H22" s="11">
        <v>139.75200000000001</v>
      </c>
      <c r="I22" s="11">
        <v>116.90900000000001</v>
      </c>
      <c r="J22" s="16">
        <v>9.7070000000000007</v>
      </c>
      <c r="K22" s="17">
        <v>58.103999999999999</v>
      </c>
      <c r="L22" s="17">
        <v>56.896999999999998</v>
      </c>
      <c r="M22" s="17">
        <v>59.454999999999998</v>
      </c>
      <c r="N22" s="11">
        <v>52.917999999999999</v>
      </c>
      <c r="O22" s="16">
        <v>56.875999999999998</v>
      </c>
      <c r="P22" s="16">
        <v>81.725999999999999</v>
      </c>
      <c r="Q22" s="11">
        <v>928.93700000000001</v>
      </c>
      <c r="R22" s="16">
        <v>35.167999999999999</v>
      </c>
      <c r="S22" s="17">
        <v>4.5359999999999996</v>
      </c>
      <c r="T22" s="11">
        <v>672.27599999999995</v>
      </c>
      <c r="U22" s="16">
        <v>25.462</v>
      </c>
      <c r="V22" s="11">
        <v>668.505</v>
      </c>
      <c r="W22" s="18">
        <v>2.5339999999999998</v>
      </c>
    </row>
    <row r="23" spans="1:23" x14ac:dyDescent="0.35">
      <c r="A23" s="9" t="s">
        <v>104</v>
      </c>
      <c r="B23" s="10"/>
      <c r="C23" s="10">
        <v>384</v>
      </c>
      <c r="D23" s="9" t="s">
        <v>91</v>
      </c>
      <c r="E23" s="10">
        <v>914</v>
      </c>
      <c r="F23" s="10">
        <v>2021</v>
      </c>
      <c r="G23" s="11">
        <v>259.30399999999997</v>
      </c>
      <c r="H23" s="11">
        <v>141.245</v>
      </c>
      <c r="I23" s="11">
        <v>118.059</v>
      </c>
      <c r="J23" s="16">
        <v>9.5630000000000006</v>
      </c>
      <c r="K23" s="17">
        <v>58.393000000000001</v>
      </c>
      <c r="L23" s="17">
        <v>57.170999999999999</v>
      </c>
      <c r="M23" s="17">
        <v>59.756999999999998</v>
      </c>
      <c r="N23" s="11">
        <v>52.563000000000002</v>
      </c>
      <c r="O23" s="16">
        <v>55.584000000000003</v>
      </c>
      <c r="P23" s="16">
        <v>79.912999999999997</v>
      </c>
      <c r="Q23" s="11">
        <v>944.14499999999998</v>
      </c>
      <c r="R23" s="16">
        <v>34.854999999999997</v>
      </c>
      <c r="S23" s="17">
        <v>4.4800000000000004</v>
      </c>
      <c r="T23" s="11">
        <v>684.84100000000001</v>
      </c>
      <c r="U23" s="16">
        <v>25.292000000000002</v>
      </c>
      <c r="V23" s="11">
        <v>681.98299999999995</v>
      </c>
      <c r="W23" s="18">
        <v>2.5209999999999999</v>
      </c>
    </row>
    <row r="24" spans="1:23" x14ac:dyDescent="0.35">
      <c r="A24" s="9" t="s">
        <v>102</v>
      </c>
      <c r="B24" s="10"/>
      <c r="C24" s="10">
        <v>180</v>
      </c>
      <c r="D24" s="9" t="s">
        <v>91</v>
      </c>
      <c r="E24" s="10">
        <v>911</v>
      </c>
      <c r="F24" s="10">
        <v>2017</v>
      </c>
      <c r="G24" s="11">
        <v>790.94</v>
      </c>
      <c r="H24" s="11">
        <v>413.81</v>
      </c>
      <c r="I24" s="11">
        <v>377.13</v>
      </c>
      <c r="J24" s="16">
        <v>9.6910000000000007</v>
      </c>
      <c r="K24" s="17">
        <v>60.026000000000003</v>
      </c>
      <c r="L24" s="17">
        <v>58.527999999999999</v>
      </c>
      <c r="M24" s="17">
        <v>61.539000000000001</v>
      </c>
      <c r="N24" s="11">
        <v>223.58699999999999</v>
      </c>
      <c r="O24" s="16">
        <v>65.611000000000004</v>
      </c>
      <c r="P24" s="16">
        <v>101.693</v>
      </c>
      <c r="Q24" s="11">
        <v>3402.7170000000001</v>
      </c>
      <c r="R24" s="16">
        <v>41.731999999999999</v>
      </c>
      <c r="S24" s="17">
        <v>6.0170000000000003</v>
      </c>
      <c r="T24" s="11">
        <v>2611.777</v>
      </c>
      <c r="U24" s="16">
        <v>32.040999999999997</v>
      </c>
      <c r="V24" s="11">
        <v>2639.3440000000001</v>
      </c>
      <c r="W24" s="18">
        <v>3.2429999999999999</v>
      </c>
    </row>
    <row r="25" spans="1:23" x14ac:dyDescent="0.35">
      <c r="A25" s="9" t="s">
        <v>102</v>
      </c>
      <c r="B25" s="10"/>
      <c r="C25" s="10">
        <v>180</v>
      </c>
      <c r="D25" s="9" t="s">
        <v>91</v>
      </c>
      <c r="E25" s="10">
        <v>911</v>
      </c>
      <c r="F25" s="10">
        <v>2018</v>
      </c>
      <c r="G25" s="11">
        <v>799.24400000000003</v>
      </c>
      <c r="H25" s="11">
        <v>418.81599999999997</v>
      </c>
      <c r="I25" s="11">
        <v>380.428</v>
      </c>
      <c r="J25" s="16">
        <v>9.4819999999999993</v>
      </c>
      <c r="K25" s="17">
        <v>60.368000000000002</v>
      </c>
      <c r="L25" s="17">
        <v>58.851999999999997</v>
      </c>
      <c r="M25" s="17">
        <v>61.901000000000003</v>
      </c>
      <c r="N25" s="11">
        <v>223.31700000000001</v>
      </c>
      <c r="O25" s="16">
        <v>64.307000000000002</v>
      </c>
      <c r="P25" s="16">
        <v>99.385999999999996</v>
      </c>
      <c r="Q25" s="11">
        <v>3467.6309999999999</v>
      </c>
      <c r="R25" s="16">
        <v>41.183</v>
      </c>
      <c r="S25" s="17">
        <v>5.9189999999999996</v>
      </c>
      <c r="T25" s="11">
        <v>2668.3870000000002</v>
      </c>
      <c r="U25" s="16">
        <v>31.7</v>
      </c>
      <c r="V25" s="11">
        <v>2695.8220000000001</v>
      </c>
      <c r="W25" s="18">
        <v>3.2069999999999999</v>
      </c>
    </row>
    <row r="26" spans="1:23" x14ac:dyDescent="0.35">
      <c r="A26" s="9" t="s">
        <v>102</v>
      </c>
      <c r="B26" s="10"/>
      <c r="C26" s="10">
        <v>180</v>
      </c>
      <c r="D26" s="9" t="s">
        <v>91</v>
      </c>
      <c r="E26" s="10">
        <v>911</v>
      </c>
      <c r="F26" s="10">
        <v>2019</v>
      </c>
      <c r="G26" s="11">
        <v>808.53599999999994</v>
      </c>
      <c r="H26" s="11">
        <v>424.339</v>
      </c>
      <c r="I26" s="11">
        <v>384.197</v>
      </c>
      <c r="J26" s="16">
        <v>9.2919999999999998</v>
      </c>
      <c r="K26" s="17">
        <v>60.680999999999997</v>
      </c>
      <c r="L26" s="17">
        <v>59.146999999999998</v>
      </c>
      <c r="M26" s="17">
        <v>62.232999999999997</v>
      </c>
      <c r="N26" s="11">
        <v>223.27500000000001</v>
      </c>
      <c r="O26" s="16">
        <v>63.116999999999997</v>
      </c>
      <c r="P26" s="16">
        <v>97.284999999999997</v>
      </c>
      <c r="Q26" s="11">
        <v>3532.4920000000002</v>
      </c>
      <c r="R26" s="16">
        <v>40.639000000000003</v>
      </c>
      <c r="S26" s="17">
        <v>5.819</v>
      </c>
      <c r="T26" s="11">
        <v>2723.9560000000001</v>
      </c>
      <c r="U26" s="16">
        <v>31.347000000000001</v>
      </c>
      <c r="V26" s="11">
        <v>2746.6170000000002</v>
      </c>
      <c r="W26" s="18">
        <v>3.165</v>
      </c>
    </row>
    <row r="27" spans="1:23" x14ac:dyDescent="0.35">
      <c r="A27" s="9" t="s">
        <v>102</v>
      </c>
      <c r="B27" s="10"/>
      <c r="C27" s="10">
        <v>180</v>
      </c>
      <c r="D27" s="9" t="s">
        <v>91</v>
      </c>
      <c r="E27" s="10">
        <v>911</v>
      </c>
      <c r="F27" s="10">
        <v>2020</v>
      </c>
      <c r="G27" s="11">
        <v>818.70600000000002</v>
      </c>
      <c r="H27" s="11">
        <v>430.31700000000001</v>
      </c>
      <c r="I27" s="11">
        <v>388.38799999999998</v>
      </c>
      <c r="J27" s="16">
        <v>9.1180000000000003</v>
      </c>
      <c r="K27" s="17">
        <v>60.970999999999997</v>
      </c>
      <c r="L27" s="17">
        <v>59.42</v>
      </c>
      <c r="M27" s="17">
        <v>62.54</v>
      </c>
      <c r="N27" s="11">
        <v>223.44499999999999</v>
      </c>
      <c r="O27" s="16">
        <v>62.023000000000003</v>
      </c>
      <c r="P27" s="16">
        <v>95.355000000000004</v>
      </c>
      <c r="Q27" s="11">
        <v>3597.6860000000001</v>
      </c>
      <c r="R27" s="16">
        <v>40.109000000000002</v>
      </c>
      <c r="S27" s="17">
        <v>5.718</v>
      </c>
      <c r="T27" s="11">
        <v>2778.98</v>
      </c>
      <c r="U27" s="16">
        <v>30.991</v>
      </c>
      <c r="V27" s="11">
        <v>2793.692</v>
      </c>
      <c r="W27" s="18">
        <v>3.12</v>
      </c>
    </row>
    <row r="28" spans="1:23" x14ac:dyDescent="0.35">
      <c r="A28" s="9" t="s">
        <v>102</v>
      </c>
      <c r="B28" s="10"/>
      <c r="C28" s="10">
        <v>180</v>
      </c>
      <c r="D28" s="9" t="s">
        <v>91</v>
      </c>
      <c r="E28" s="10">
        <v>911</v>
      </c>
      <c r="F28" s="10">
        <v>2021</v>
      </c>
      <c r="G28" s="11">
        <v>829.56200000000001</v>
      </c>
      <c r="H28" s="11">
        <v>436.65699999999998</v>
      </c>
      <c r="I28" s="11">
        <v>392.90499999999997</v>
      </c>
      <c r="J28" s="16">
        <v>8.9580000000000002</v>
      </c>
      <c r="K28" s="17">
        <v>61.243000000000002</v>
      </c>
      <c r="L28" s="17">
        <v>59.676000000000002</v>
      </c>
      <c r="M28" s="17">
        <v>62.829000000000001</v>
      </c>
      <c r="N28" s="11">
        <v>223.77600000000001</v>
      </c>
      <c r="O28" s="16">
        <v>61.003</v>
      </c>
      <c r="P28" s="16">
        <v>93.555999999999997</v>
      </c>
      <c r="Q28" s="11">
        <v>3663.4560000000001</v>
      </c>
      <c r="R28" s="16">
        <v>39.595999999999997</v>
      </c>
      <c r="S28" s="17">
        <v>5.617</v>
      </c>
      <c r="T28" s="11">
        <v>2833.8939999999998</v>
      </c>
      <c r="U28" s="16">
        <v>30.638999999999999</v>
      </c>
      <c r="V28" s="11">
        <v>2839.6689999999999</v>
      </c>
      <c r="W28" s="18">
        <v>3.0739999999999998</v>
      </c>
    </row>
    <row r="29" spans="1:23" x14ac:dyDescent="0.35">
      <c r="A29" s="9" t="s">
        <v>90</v>
      </c>
      <c r="B29" s="10"/>
      <c r="C29" s="10">
        <v>231</v>
      </c>
      <c r="D29" s="9" t="s">
        <v>91</v>
      </c>
      <c r="E29" s="10">
        <v>910</v>
      </c>
      <c r="F29" s="10">
        <v>2017</v>
      </c>
      <c r="G29" s="11">
        <v>714.04</v>
      </c>
      <c r="H29" s="11">
        <v>387.08300000000003</v>
      </c>
      <c r="I29" s="11">
        <v>326.95699999999999</v>
      </c>
      <c r="J29" s="16">
        <v>6.6909999999999998</v>
      </c>
      <c r="K29" s="17">
        <v>65.872</v>
      </c>
      <c r="L29" s="17">
        <v>63.997</v>
      </c>
      <c r="M29" s="17">
        <v>67.784000000000006</v>
      </c>
      <c r="N29" s="11">
        <v>131.32900000000001</v>
      </c>
      <c r="O29" s="16">
        <v>37.554000000000002</v>
      </c>
      <c r="P29" s="16">
        <v>55.567999999999998</v>
      </c>
      <c r="Q29" s="11">
        <v>3491.4830000000002</v>
      </c>
      <c r="R29" s="16">
        <v>32.774999999999999</v>
      </c>
      <c r="S29" s="17">
        <v>4.3499999999999996</v>
      </c>
      <c r="T29" s="11">
        <v>2777.4430000000002</v>
      </c>
      <c r="U29" s="16">
        <v>26.084</v>
      </c>
      <c r="V29" s="11">
        <v>2810.5349999999999</v>
      </c>
      <c r="W29" s="18">
        <v>2.6419999999999999</v>
      </c>
    </row>
    <row r="30" spans="1:23" x14ac:dyDescent="0.35">
      <c r="A30" s="9" t="s">
        <v>90</v>
      </c>
      <c r="B30" s="10"/>
      <c r="C30" s="10">
        <v>231</v>
      </c>
      <c r="D30" s="9" t="s">
        <v>91</v>
      </c>
      <c r="E30" s="10">
        <v>910</v>
      </c>
      <c r="F30" s="10">
        <v>2018</v>
      </c>
      <c r="G30" s="11">
        <v>717.303</v>
      </c>
      <c r="H30" s="11">
        <v>389.108</v>
      </c>
      <c r="I30" s="11">
        <v>328.19499999999999</v>
      </c>
      <c r="J30" s="16">
        <v>6.5510000000000002</v>
      </c>
      <c r="K30" s="17">
        <v>66.239999999999995</v>
      </c>
      <c r="L30" s="17">
        <v>64.349999999999994</v>
      </c>
      <c r="M30" s="17">
        <v>68.165000000000006</v>
      </c>
      <c r="N30" s="11">
        <v>127.517</v>
      </c>
      <c r="O30" s="16">
        <v>36.003999999999998</v>
      </c>
      <c r="P30" s="16">
        <v>53.345999999999997</v>
      </c>
      <c r="Q30" s="11">
        <v>3536.5680000000002</v>
      </c>
      <c r="R30" s="16">
        <v>32.338999999999999</v>
      </c>
      <c r="S30" s="17">
        <v>4.2469999999999999</v>
      </c>
      <c r="T30" s="11">
        <v>2819.2649999999999</v>
      </c>
      <c r="U30" s="16">
        <v>25.788</v>
      </c>
      <c r="V30" s="11">
        <v>2839.4459999999999</v>
      </c>
      <c r="W30" s="18">
        <v>2.6</v>
      </c>
    </row>
    <row r="31" spans="1:23" x14ac:dyDescent="0.35">
      <c r="A31" s="9" t="s">
        <v>90</v>
      </c>
      <c r="B31" s="10"/>
      <c r="C31" s="10">
        <v>231</v>
      </c>
      <c r="D31" s="9" t="s">
        <v>91</v>
      </c>
      <c r="E31" s="10">
        <v>910</v>
      </c>
      <c r="F31" s="10">
        <v>2019</v>
      </c>
      <c r="G31" s="11">
        <v>720.77499999999998</v>
      </c>
      <c r="H31" s="11">
        <v>391.226</v>
      </c>
      <c r="I31" s="11">
        <v>329.54899999999998</v>
      </c>
      <c r="J31" s="16">
        <v>6.4180000000000001</v>
      </c>
      <c r="K31" s="17">
        <v>66.596999999999994</v>
      </c>
      <c r="L31" s="17">
        <v>64.694000000000003</v>
      </c>
      <c r="M31" s="17">
        <v>68.536000000000001</v>
      </c>
      <c r="N31" s="11">
        <v>123.628</v>
      </c>
      <c r="O31" s="16">
        <v>34.494</v>
      </c>
      <c r="P31" s="16">
        <v>51.182000000000002</v>
      </c>
      <c r="Q31" s="11">
        <v>3579.2330000000002</v>
      </c>
      <c r="R31" s="16">
        <v>31.896000000000001</v>
      </c>
      <c r="S31" s="17">
        <v>4.1459999999999999</v>
      </c>
      <c r="T31" s="11">
        <v>2858.4580000000001</v>
      </c>
      <c r="U31" s="16">
        <v>25.478000000000002</v>
      </c>
      <c r="V31" s="11">
        <v>2869.6260000000002</v>
      </c>
      <c r="W31" s="18">
        <v>2.5609999999999999</v>
      </c>
    </row>
    <row r="32" spans="1:23" x14ac:dyDescent="0.35">
      <c r="A32" s="9" t="s">
        <v>90</v>
      </c>
      <c r="B32" s="10"/>
      <c r="C32" s="10">
        <v>231</v>
      </c>
      <c r="D32" s="9" t="s">
        <v>91</v>
      </c>
      <c r="E32" s="10">
        <v>910</v>
      </c>
      <c r="F32" s="10">
        <v>2020</v>
      </c>
      <c r="G32" s="11">
        <v>724.19299999999998</v>
      </c>
      <c r="H32" s="11">
        <v>393.30700000000002</v>
      </c>
      <c r="I32" s="11">
        <v>330.88499999999999</v>
      </c>
      <c r="J32" s="16">
        <v>6.2889999999999997</v>
      </c>
      <c r="K32" s="17">
        <v>66.953000000000003</v>
      </c>
      <c r="L32" s="17">
        <v>65.036000000000001</v>
      </c>
      <c r="M32" s="17">
        <v>68.905000000000001</v>
      </c>
      <c r="N32" s="11">
        <v>119.624</v>
      </c>
      <c r="O32" s="16">
        <v>33.012</v>
      </c>
      <c r="P32" s="16">
        <v>49.046999999999997</v>
      </c>
      <c r="Q32" s="11">
        <v>3618.8490000000002</v>
      </c>
      <c r="R32" s="16">
        <v>31.442</v>
      </c>
      <c r="S32" s="17">
        <v>4.0490000000000004</v>
      </c>
      <c r="T32" s="11">
        <v>2894.6559999999999</v>
      </c>
      <c r="U32" s="16">
        <v>25.152000000000001</v>
      </c>
      <c r="V32" s="11">
        <v>2898.8049999999998</v>
      </c>
      <c r="W32" s="18">
        <v>2.5219999999999998</v>
      </c>
    </row>
    <row r="33" spans="1:23" x14ac:dyDescent="0.35">
      <c r="A33" s="9" t="s">
        <v>90</v>
      </c>
      <c r="B33" s="10"/>
      <c r="C33" s="10">
        <v>231</v>
      </c>
      <c r="D33" s="9" t="s">
        <v>91</v>
      </c>
      <c r="E33" s="10">
        <v>910</v>
      </c>
      <c r="F33" s="10">
        <v>2021</v>
      </c>
      <c r="G33" s="11">
        <v>727.51599999999996</v>
      </c>
      <c r="H33" s="11">
        <v>395.33300000000003</v>
      </c>
      <c r="I33" s="11">
        <v>332.18299999999999</v>
      </c>
      <c r="J33" s="16">
        <v>6.1630000000000003</v>
      </c>
      <c r="K33" s="17">
        <v>67.308999999999997</v>
      </c>
      <c r="L33" s="17">
        <v>65.376999999999995</v>
      </c>
      <c r="M33" s="17">
        <v>69.275000000000006</v>
      </c>
      <c r="N33" s="11">
        <v>115.51300000000001</v>
      </c>
      <c r="O33" s="16">
        <v>31.561</v>
      </c>
      <c r="P33" s="16">
        <v>46.941000000000003</v>
      </c>
      <c r="Q33" s="11">
        <v>3654.9949999999999</v>
      </c>
      <c r="R33" s="16">
        <v>30.974</v>
      </c>
      <c r="S33" s="17">
        <v>3.9550000000000001</v>
      </c>
      <c r="T33" s="11">
        <v>2927.4789999999998</v>
      </c>
      <c r="U33" s="16">
        <v>24.811</v>
      </c>
      <c r="V33" s="11">
        <v>2924.6350000000002</v>
      </c>
      <c r="W33" s="18">
        <v>2.4809999999999999</v>
      </c>
    </row>
    <row r="34" spans="1:23" x14ac:dyDescent="0.35">
      <c r="A34" s="9" t="s">
        <v>105</v>
      </c>
      <c r="B34" s="10"/>
      <c r="C34" s="10">
        <v>288</v>
      </c>
      <c r="D34" s="9" t="s">
        <v>91</v>
      </c>
      <c r="E34" s="10">
        <v>914</v>
      </c>
      <c r="F34" s="10">
        <v>2017</v>
      </c>
      <c r="G34" s="11">
        <v>216.08</v>
      </c>
      <c r="H34" s="11">
        <v>112.432</v>
      </c>
      <c r="I34" s="11">
        <v>103.648</v>
      </c>
      <c r="J34" s="16">
        <v>7.4139999999999997</v>
      </c>
      <c r="K34" s="17">
        <v>63.463000000000001</v>
      </c>
      <c r="L34" s="17">
        <v>62.436999999999998</v>
      </c>
      <c r="M34" s="17">
        <v>64.503</v>
      </c>
      <c r="N34" s="11">
        <v>31.84</v>
      </c>
      <c r="O34" s="16">
        <v>36.56</v>
      </c>
      <c r="P34" s="16">
        <v>52.872</v>
      </c>
      <c r="Q34" s="11">
        <v>869.45799999999997</v>
      </c>
      <c r="R34" s="16">
        <v>29.838999999999999</v>
      </c>
      <c r="S34" s="17">
        <v>3.9260000000000002</v>
      </c>
      <c r="T34" s="11">
        <v>653.37800000000004</v>
      </c>
      <c r="U34" s="16">
        <v>22.425000000000001</v>
      </c>
      <c r="V34" s="11">
        <v>642.58600000000001</v>
      </c>
      <c r="W34" s="18">
        <v>2.2069999999999999</v>
      </c>
    </row>
    <row r="35" spans="1:23" x14ac:dyDescent="0.35">
      <c r="A35" s="9" t="s">
        <v>105</v>
      </c>
      <c r="B35" s="10"/>
      <c r="C35" s="10">
        <v>288</v>
      </c>
      <c r="D35" s="9" t="s">
        <v>91</v>
      </c>
      <c r="E35" s="10">
        <v>914</v>
      </c>
      <c r="F35" s="10">
        <v>2018</v>
      </c>
      <c r="G35" s="11">
        <v>217.761</v>
      </c>
      <c r="H35" s="11">
        <v>113.524</v>
      </c>
      <c r="I35" s="11">
        <v>104.23699999999999</v>
      </c>
      <c r="J35" s="16">
        <v>7.3090000000000002</v>
      </c>
      <c r="K35" s="17">
        <v>63.78</v>
      </c>
      <c r="L35" s="17">
        <v>62.723999999999997</v>
      </c>
      <c r="M35" s="17">
        <v>64.852000000000004</v>
      </c>
      <c r="N35" s="11">
        <v>30.815999999999999</v>
      </c>
      <c r="O35" s="16">
        <v>35.128</v>
      </c>
      <c r="P35" s="16">
        <v>50.813000000000002</v>
      </c>
      <c r="Q35" s="11">
        <v>875.91600000000005</v>
      </c>
      <c r="R35" s="16">
        <v>29.407</v>
      </c>
      <c r="S35" s="17">
        <v>3.87</v>
      </c>
      <c r="T35" s="11">
        <v>658.15499999999997</v>
      </c>
      <c r="U35" s="16">
        <v>22.097999999999999</v>
      </c>
      <c r="V35" s="11">
        <v>648.20799999999997</v>
      </c>
      <c r="W35" s="18">
        <v>2.1779999999999999</v>
      </c>
    </row>
    <row r="36" spans="1:23" x14ac:dyDescent="0.35">
      <c r="A36" s="9" t="s">
        <v>105</v>
      </c>
      <c r="B36" s="10"/>
      <c r="C36" s="10">
        <v>288</v>
      </c>
      <c r="D36" s="9" t="s">
        <v>91</v>
      </c>
      <c r="E36" s="10">
        <v>914</v>
      </c>
      <c r="F36" s="10">
        <v>2019</v>
      </c>
      <c r="G36" s="11">
        <v>219.80799999999999</v>
      </c>
      <c r="H36" s="11">
        <v>114.797</v>
      </c>
      <c r="I36" s="11">
        <v>105.011</v>
      </c>
      <c r="J36" s="16">
        <v>7.2190000000000003</v>
      </c>
      <c r="K36" s="17">
        <v>64.073999999999998</v>
      </c>
      <c r="L36" s="17">
        <v>62.991</v>
      </c>
      <c r="M36" s="17">
        <v>65.177000000000007</v>
      </c>
      <c r="N36" s="11">
        <v>29.939</v>
      </c>
      <c r="O36" s="16">
        <v>33.877000000000002</v>
      </c>
      <c r="P36" s="16">
        <v>49.031999999999996</v>
      </c>
      <c r="Q36" s="11">
        <v>882.49099999999999</v>
      </c>
      <c r="R36" s="16">
        <v>28.992000000000001</v>
      </c>
      <c r="S36" s="17">
        <v>3.8159999999999998</v>
      </c>
      <c r="T36" s="11">
        <v>662.68299999999999</v>
      </c>
      <c r="U36" s="16">
        <v>21.771999999999998</v>
      </c>
      <c r="V36" s="11">
        <v>652.93299999999999</v>
      </c>
      <c r="W36" s="18">
        <v>2.1469999999999998</v>
      </c>
    </row>
    <row r="37" spans="1:23" x14ac:dyDescent="0.35">
      <c r="A37" s="9" t="s">
        <v>105</v>
      </c>
      <c r="B37" s="10"/>
      <c r="C37" s="10">
        <v>288</v>
      </c>
      <c r="D37" s="9" t="s">
        <v>91</v>
      </c>
      <c r="E37" s="10">
        <v>914</v>
      </c>
      <c r="F37" s="10">
        <v>2020</v>
      </c>
      <c r="G37" s="11">
        <v>222.22399999999999</v>
      </c>
      <c r="H37" s="11">
        <v>116.25</v>
      </c>
      <c r="I37" s="11">
        <v>105.97499999999999</v>
      </c>
      <c r="J37" s="16">
        <v>7.1449999999999996</v>
      </c>
      <c r="K37" s="17">
        <v>64.346999999999994</v>
      </c>
      <c r="L37" s="17">
        <v>63.238</v>
      </c>
      <c r="M37" s="17">
        <v>65.477000000000004</v>
      </c>
      <c r="N37" s="11">
        <v>29.209</v>
      </c>
      <c r="O37" s="16">
        <v>32.799999999999997</v>
      </c>
      <c r="P37" s="16">
        <v>47.503</v>
      </c>
      <c r="Q37" s="11">
        <v>889.29100000000005</v>
      </c>
      <c r="R37" s="16">
        <v>28.597999999999999</v>
      </c>
      <c r="S37" s="17">
        <v>3.7650000000000001</v>
      </c>
      <c r="T37" s="11">
        <v>667.06700000000001</v>
      </c>
      <c r="U37" s="16">
        <v>21.452999999999999</v>
      </c>
      <c r="V37" s="11">
        <v>657.15</v>
      </c>
      <c r="W37" s="18">
        <v>2.1150000000000002</v>
      </c>
    </row>
    <row r="38" spans="1:23" x14ac:dyDescent="0.35">
      <c r="A38" s="9" t="s">
        <v>105</v>
      </c>
      <c r="B38" s="10"/>
      <c r="C38" s="10">
        <v>288</v>
      </c>
      <c r="D38" s="9" t="s">
        <v>91</v>
      </c>
      <c r="E38" s="10">
        <v>914</v>
      </c>
      <c r="F38" s="10">
        <v>2021</v>
      </c>
      <c r="G38" s="11">
        <v>224.96700000000001</v>
      </c>
      <c r="H38" s="11">
        <v>117.863</v>
      </c>
      <c r="I38" s="11">
        <v>107.104</v>
      </c>
      <c r="J38" s="16">
        <v>7.0830000000000002</v>
      </c>
      <c r="K38" s="17">
        <v>64.602000000000004</v>
      </c>
      <c r="L38" s="17">
        <v>63.47</v>
      </c>
      <c r="M38" s="17">
        <v>65.757000000000005</v>
      </c>
      <c r="N38" s="11">
        <v>28.606000000000002</v>
      </c>
      <c r="O38" s="16">
        <v>31.87</v>
      </c>
      <c r="P38" s="16">
        <v>46.18</v>
      </c>
      <c r="Q38" s="11">
        <v>896.30799999999999</v>
      </c>
      <c r="R38" s="16">
        <v>28.225000000000001</v>
      </c>
      <c r="S38" s="17">
        <v>3.7160000000000002</v>
      </c>
      <c r="T38" s="11">
        <v>671.34100000000001</v>
      </c>
      <c r="U38" s="16">
        <v>21.141999999999999</v>
      </c>
      <c r="V38" s="11">
        <v>661.26900000000001</v>
      </c>
      <c r="W38" s="18">
        <v>2.0840000000000001</v>
      </c>
    </row>
    <row r="39" spans="1:23" x14ac:dyDescent="0.35">
      <c r="A39" s="9" t="s">
        <v>106</v>
      </c>
      <c r="B39" s="10"/>
      <c r="C39" s="10">
        <v>324</v>
      </c>
      <c r="D39" s="9" t="s">
        <v>91</v>
      </c>
      <c r="E39" s="10">
        <v>914</v>
      </c>
      <c r="F39" s="10">
        <v>2017</v>
      </c>
      <c r="G39" s="11">
        <v>105.63</v>
      </c>
      <c r="H39" s="11">
        <v>49.283000000000001</v>
      </c>
      <c r="I39" s="11">
        <v>56.347000000000001</v>
      </c>
      <c r="J39" s="16">
        <v>8.7149999999999999</v>
      </c>
      <c r="K39" s="17">
        <v>60.706000000000003</v>
      </c>
      <c r="L39" s="17">
        <v>60.04</v>
      </c>
      <c r="M39" s="17">
        <v>61.152999999999999</v>
      </c>
      <c r="N39" s="11">
        <v>23.702999999999999</v>
      </c>
      <c r="O39" s="16">
        <v>53.164999999999999</v>
      </c>
      <c r="P39" s="16">
        <v>82.897999999999996</v>
      </c>
      <c r="Q39" s="11">
        <v>445.661</v>
      </c>
      <c r="R39" s="16">
        <v>36.765000000000001</v>
      </c>
      <c r="S39" s="17">
        <v>4.7770000000000001</v>
      </c>
      <c r="T39" s="11">
        <v>340.03100000000001</v>
      </c>
      <c r="U39" s="16">
        <v>28.05</v>
      </c>
      <c r="V39" s="11">
        <v>337.83800000000002</v>
      </c>
      <c r="W39" s="18">
        <v>2.7989999999999999</v>
      </c>
    </row>
    <row r="40" spans="1:23" x14ac:dyDescent="0.35">
      <c r="A40" s="9" t="s">
        <v>106</v>
      </c>
      <c r="B40" s="10"/>
      <c r="C40" s="10">
        <v>324</v>
      </c>
      <c r="D40" s="9" t="s">
        <v>91</v>
      </c>
      <c r="E40" s="10">
        <v>914</v>
      </c>
      <c r="F40" s="10">
        <v>2018</v>
      </c>
      <c r="G40" s="11">
        <v>105.28400000000001</v>
      </c>
      <c r="H40" s="11">
        <v>49.15</v>
      </c>
      <c r="I40" s="11">
        <v>56.133000000000003</v>
      </c>
      <c r="J40" s="16">
        <v>8.452</v>
      </c>
      <c r="K40" s="17">
        <v>61.185000000000002</v>
      </c>
      <c r="L40" s="17">
        <v>60.476999999999997</v>
      </c>
      <c r="M40" s="17">
        <v>61.665999999999997</v>
      </c>
      <c r="N40" s="11">
        <v>23.117999999999999</v>
      </c>
      <c r="O40" s="16">
        <v>51.012</v>
      </c>
      <c r="P40" s="16">
        <v>79.661000000000001</v>
      </c>
      <c r="Q40" s="11">
        <v>452.77</v>
      </c>
      <c r="R40" s="16">
        <v>36.363999999999997</v>
      </c>
      <c r="S40" s="17">
        <v>4.7</v>
      </c>
      <c r="T40" s="11">
        <v>347.48599999999999</v>
      </c>
      <c r="U40" s="16">
        <v>27.911999999999999</v>
      </c>
      <c r="V40" s="11">
        <v>351.82799999999997</v>
      </c>
      <c r="W40" s="18">
        <v>2.8340000000000001</v>
      </c>
    </row>
    <row r="41" spans="1:23" x14ac:dyDescent="0.35">
      <c r="A41" s="9" t="s">
        <v>106</v>
      </c>
      <c r="B41" s="10"/>
      <c r="C41" s="10">
        <v>324</v>
      </c>
      <c r="D41" s="9" t="s">
        <v>91</v>
      </c>
      <c r="E41" s="10">
        <v>914</v>
      </c>
      <c r="F41" s="10">
        <v>2019</v>
      </c>
      <c r="G41" s="11">
        <v>105.331</v>
      </c>
      <c r="H41" s="11">
        <v>49.209000000000003</v>
      </c>
      <c r="I41" s="11">
        <v>56.122</v>
      </c>
      <c r="J41" s="16">
        <v>8.2249999999999996</v>
      </c>
      <c r="K41" s="17">
        <v>61.601999999999997</v>
      </c>
      <c r="L41" s="17">
        <v>60.854999999999997</v>
      </c>
      <c r="M41" s="17">
        <v>62.116999999999997</v>
      </c>
      <c r="N41" s="11">
        <v>22.654</v>
      </c>
      <c r="O41" s="16">
        <v>49.165999999999997</v>
      </c>
      <c r="P41" s="16">
        <v>76.876999999999995</v>
      </c>
      <c r="Q41" s="11">
        <v>460.09100000000001</v>
      </c>
      <c r="R41" s="16">
        <v>35.965000000000003</v>
      </c>
      <c r="S41" s="17">
        <v>4.625</v>
      </c>
      <c r="T41" s="11">
        <v>354.76</v>
      </c>
      <c r="U41" s="16">
        <v>27.74</v>
      </c>
      <c r="V41" s="11">
        <v>359.25299999999999</v>
      </c>
      <c r="W41" s="18">
        <v>2.8130000000000002</v>
      </c>
    </row>
    <row r="42" spans="1:23" x14ac:dyDescent="0.35">
      <c r="A42" s="9" t="s">
        <v>106</v>
      </c>
      <c r="B42" s="10"/>
      <c r="C42" s="10">
        <v>324</v>
      </c>
      <c r="D42" s="9" t="s">
        <v>91</v>
      </c>
      <c r="E42" s="10">
        <v>914</v>
      </c>
      <c r="F42" s="10">
        <v>2020</v>
      </c>
      <c r="G42" s="11">
        <v>105.745</v>
      </c>
      <c r="H42" s="11">
        <v>49.439</v>
      </c>
      <c r="I42" s="11">
        <v>56.305999999999997</v>
      </c>
      <c r="J42" s="16">
        <v>8.0329999999999995</v>
      </c>
      <c r="K42" s="17">
        <v>61.962000000000003</v>
      </c>
      <c r="L42" s="17">
        <v>61.18</v>
      </c>
      <c r="M42" s="17">
        <v>62.506999999999998</v>
      </c>
      <c r="N42" s="11">
        <v>22.302</v>
      </c>
      <c r="O42" s="16">
        <v>47.610999999999997</v>
      </c>
      <c r="P42" s="16">
        <v>74.510999999999996</v>
      </c>
      <c r="Q42" s="11">
        <v>467.541</v>
      </c>
      <c r="R42" s="16">
        <v>35.567999999999998</v>
      </c>
      <c r="S42" s="17">
        <v>4.5519999999999996</v>
      </c>
      <c r="T42" s="11">
        <v>361.79599999999999</v>
      </c>
      <c r="U42" s="16">
        <v>27.535</v>
      </c>
      <c r="V42" s="11">
        <v>363.01</v>
      </c>
      <c r="W42" s="18">
        <v>2.7639999999999998</v>
      </c>
    </row>
    <row r="43" spans="1:23" x14ac:dyDescent="0.35">
      <c r="A43" s="9" t="s">
        <v>106</v>
      </c>
      <c r="B43" s="10"/>
      <c r="C43" s="10">
        <v>324</v>
      </c>
      <c r="D43" s="9" t="s">
        <v>91</v>
      </c>
      <c r="E43" s="10">
        <v>914</v>
      </c>
      <c r="F43" s="10">
        <v>2021</v>
      </c>
      <c r="G43" s="11">
        <v>106.44799999999999</v>
      </c>
      <c r="H43" s="11">
        <v>49.802999999999997</v>
      </c>
      <c r="I43" s="11">
        <v>56.646000000000001</v>
      </c>
      <c r="J43" s="16">
        <v>7.8689999999999998</v>
      </c>
      <c r="K43" s="17">
        <v>62.274999999999999</v>
      </c>
      <c r="L43" s="17">
        <v>61.465000000000003</v>
      </c>
      <c r="M43" s="17">
        <v>62.845999999999997</v>
      </c>
      <c r="N43" s="11">
        <v>22.036999999999999</v>
      </c>
      <c r="O43" s="16">
        <v>46.298000000000002</v>
      </c>
      <c r="P43" s="16">
        <v>72.483000000000004</v>
      </c>
      <c r="Q43" s="11">
        <v>475.03500000000003</v>
      </c>
      <c r="R43" s="16">
        <v>35.17</v>
      </c>
      <c r="S43" s="17">
        <v>4.4800000000000004</v>
      </c>
      <c r="T43" s="11">
        <v>368.58699999999999</v>
      </c>
      <c r="U43" s="16">
        <v>27.300999999999998</v>
      </c>
      <c r="V43" s="11">
        <v>366.45699999999999</v>
      </c>
      <c r="W43" s="18">
        <v>2.7149999999999999</v>
      </c>
    </row>
    <row r="44" spans="1:23" x14ac:dyDescent="0.35">
      <c r="A44" s="9" t="s">
        <v>92</v>
      </c>
      <c r="B44" s="10"/>
      <c r="C44" s="10">
        <v>404</v>
      </c>
      <c r="D44" s="9" t="s">
        <v>91</v>
      </c>
      <c r="E44" s="10">
        <v>910</v>
      </c>
      <c r="F44" s="10">
        <v>2017</v>
      </c>
      <c r="G44" s="11">
        <v>280.899</v>
      </c>
      <c r="H44" s="11">
        <v>152.655</v>
      </c>
      <c r="I44" s="11">
        <v>128.244</v>
      </c>
      <c r="J44" s="16">
        <v>5.5819999999999999</v>
      </c>
      <c r="K44" s="17">
        <v>65.909000000000006</v>
      </c>
      <c r="L44" s="17">
        <v>63.539000000000001</v>
      </c>
      <c r="M44" s="17">
        <v>68.244</v>
      </c>
      <c r="N44" s="11">
        <v>53.947000000000003</v>
      </c>
      <c r="O44" s="16">
        <v>36.588999999999999</v>
      </c>
      <c r="P44" s="16">
        <v>47.853999999999999</v>
      </c>
      <c r="Q44" s="11">
        <v>1472.0119999999999</v>
      </c>
      <c r="R44" s="16">
        <v>29.295999999999999</v>
      </c>
      <c r="S44" s="17">
        <v>3.5720000000000001</v>
      </c>
      <c r="T44" s="11">
        <v>1191.1130000000001</v>
      </c>
      <c r="U44" s="16">
        <v>23.715</v>
      </c>
      <c r="V44" s="11">
        <v>1170.588</v>
      </c>
      <c r="W44" s="18">
        <v>2.331</v>
      </c>
    </row>
    <row r="45" spans="1:23" x14ac:dyDescent="0.35">
      <c r="A45" s="9" t="s">
        <v>92</v>
      </c>
      <c r="B45" s="10"/>
      <c r="C45" s="10">
        <v>404</v>
      </c>
      <c r="D45" s="9" t="s">
        <v>91</v>
      </c>
      <c r="E45" s="10">
        <v>910</v>
      </c>
      <c r="F45" s="10">
        <v>2018</v>
      </c>
      <c r="G45" s="11">
        <v>281.83600000000001</v>
      </c>
      <c r="H45" s="11">
        <v>153.26400000000001</v>
      </c>
      <c r="I45" s="11">
        <v>128.572</v>
      </c>
      <c r="J45" s="16">
        <v>5.4690000000000003</v>
      </c>
      <c r="K45" s="17">
        <v>66.341999999999999</v>
      </c>
      <c r="L45" s="17">
        <v>63.965000000000003</v>
      </c>
      <c r="M45" s="17">
        <v>68.683999999999997</v>
      </c>
      <c r="N45" s="11">
        <v>52.661999999999999</v>
      </c>
      <c r="O45" s="16">
        <v>35.564999999999998</v>
      </c>
      <c r="P45" s="16">
        <v>46.365000000000002</v>
      </c>
      <c r="Q45" s="11">
        <v>1479.3430000000001</v>
      </c>
      <c r="R45" s="16">
        <v>28.748000000000001</v>
      </c>
      <c r="S45" s="17">
        <v>3.492</v>
      </c>
      <c r="T45" s="11">
        <v>1197.5070000000001</v>
      </c>
      <c r="U45" s="16">
        <v>23.279</v>
      </c>
      <c r="V45" s="11">
        <v>1176.43</v>
      </c>
      <c r="W45" s="18">
        <v>2.2890000000000001</v>
      </c>
    </row>
    <row r="46" spans="1:23" x14ac:dyDescent="0.35">
      <c r="A46" s="9" t="s">
        <v>92</v>
      </c>
      <c r="B46" s="10"/>
      <c r="C46" s="10">
        <v>404</v>
      </c>
      <c r="D46" s="9" t="s">
        <v>91</v>
      </c>
      <c r="E46" s="10">
        <v>910</v>
      </c>
      <c r="F46" s="10">
        <v>2019</v>
      </c>
      <c r="G46" s="11">
        <v>284.38499999999999</v>
      </c>
      <c r="H46" s="11">
        <v>154.78</v>
      </c>
      <c r="I46" s="11">
        <v>129.60400000000001</v>
      </c>
      <c r="J46" s="16">
        <v>5.3929999999999998</v>
      </c>
      <c r="K46" s="17">
        <v>66.698999999999998</v>
      </c>
      <c r="L46" s="17">
        <v>64.313000000000002</v>
      </c>
      <c r="M46" s="17">
        <v>69.049000000000007</v>
      </c>
      <c r="N46" s="11">
        <v>51.451999999999998</v>
      </c>
      <c r="O46" s="16">
        <v>34.508000000000003</v>
      </c>
      <c r="P46" s="16">
        <v>44.91</v>
      </c>
      <c r="Q46" s="11">
        <v>1490.6479999999999</v>
      </c>
      <c r="R46" s="16">
        <v>28.297999999999998</v>
      </c>
      <c r="S46" s="17">
        <v>3.423</v>
      </c>
      <c r="T46" s="11">
        <v>1206.2629999999999</v>
      </c>
      <c r="U46" s="16">
        <v>22.905999999999999</v>
      </c>
      <c r="V46" s="11">
        <v>1189.3510000000001</v>
      </c>
      <c r="W46" s="18">
        <v>2.262</v>
      </c>
    </row>
    <row r="47" spans="1:23" x14ac:dyDescent="0.35">
      <c r="A47" s="9" t="s">
        <v>92</v>
      </c>
      <c r="B47" s="10"/>
      <c r="C47" s="10">
        <v>404</v>
      </c>
      <c r="D47" s="9" t="s">
        <v>91</v>
      </c>
      <c r="E47" s="10">
        <v>910</v>
      </c>
      <c r="F47" s="10">
        <v>2020</v>
      </c>
      <c r="G47" s="11">
        <v>288.33499999999998</v>
      </c>
      <c r="H47" s="11">
        <v>157.10599999999999</v>
      </c>
      <c r="I47" s="11">
        <v>131.22900000000001</v>
      </c>
      <c r="J47" s="16">
        <v>5.3449999999999998</v>
      </c>
      <c r="K47" s="17">
        <v>66.991</v>
      </c>
      <c r="L47" s="17">
        <v>64.594999999999999</v>
      </c>
      <c r="M47" s="17">
        <v>69.352000000000004</v>
      </c>
      <c r="N47" s="11">
        <v>50.295999999999999</v>
      </c>
      <c r="O47" s="16">
        <v>33.415999999999997</v>
      </c>
      <c r="P47" s="16">
        <v>43.470999999999997</v>
      </c>
      <c r="Q47" s="11">
        <v>1505.6289999999999</v>
      </c>
      <c r="R47" s="16">
        <v>27.936</v>
      </c>
      <c r="S47" s="17">
        <v>3.3650000000000002</v>
      </c>
      <c r="T47" s="11">
        <v>1217.2940000000001</v>
      </c>
      <c r="U47" s="16">
        <v>22.591000000000001</v>
      </c>
      <c r="V47" s="11">
        <v>1205.848</v>
      </c>
      <c r="W47" s="18">
        <v>2.2429999999999999</v>
      </c>
    </row>
    <row r="48" spans="1:23" x14ac:dyDescent="0.35">
      <c r="A48" s="9" t="s">
        <v>92</v>
      </c>
      <c r="B48" s="10"/>
      <c r="C48" s="10">
        <v>404</v>
      </c>
      <c r="D48" s="9" t="s">
        <v>91</v>
      </c>
      <c r="E48" s="10">
        <v>910</v>
      </c>
      <c r="F48" s="10">
        <v>2021</v>
      </c>
      <c r="G48" s="11">
        <v>293.39499999999998</v>
      </c>
      <c r="H48" s="11">
        <v>160.08199999999999</v>
      </c>
      <c r="I48" s="11">
        <v>133.31299999999999</v>
      </c>
      <c r="J48" s="16">
        <v>5.319</v>
      </c>
      <c r="K48" s="17">
        <v>67.234999999999999</v>
      </c>
      <c r="L48" s="17">
        <v>64.825000000000003</v>
      </c>
      <c r="M48" s="17">
        <v>69.61</v>
      </c>
      <c r="N48" s="11">
        <v>49.186</v>
      </c>
      <c r="O48" s="16">
        <v>32.302999999999997</v>
      </c>
      <c r="P48" s="16">
        <v>42.048000000000002</v>
      </c>
      <c r="Q48" s="11">
        <v>1523.501</v>
      </c>
      <c r="R48" s="16">
        <v>27.641999999999999</v>
      </c>
      <c r="S48" s="17">
        <v>3.3140000000000001</v>
      </c>
      <c r="T48" s="11">
        <v>1230.106</v>
      </c>
      <c r="U48" s="16">
        <v>22.323</v>
      </c>
      <c r="V48" s="11">
        <v>1221.953</v>
      </c>
      <c r="W48" s="18">
        <v>2.222</v>
      </c>
    </row>
    <row r="49" spans="1:23" x14ac:dyDescent="0.35">
      <c r="A49" s="9" t="s">
        <v>107</v>
      </c>
      <c r="B49" s="10"/>
      <c r="C49" s="10">
        <v>430</v>
      </c>
      <c r="D49" s="9" t="s">
        <v>91</v>
      </c>
      <c r="E49" s="10">
        <v>914</v>
      </c>
      <c r="F49" s="10">
        <v>2017</v>
      </c>
      <c r="G49" s="11">
        <v>36.43</v>
      </c>
      <c r="H49" s="11">
        <v>19.071999999999999</v>
      </c>
      <c r="I49" s="11">
        <v>17.356999999999999</v>
      </c>
      <c r="J49" s="16">
        <v>7.7290000000000001</v>
      </c>
      <c r="K49" s="17">
        <v>63.295000000000002</v>
      </c>
      <c r="L49" s="17">
        <v>61.911000000000001</v>
      </c>
      <c r="M49" s="17">
        <v>64.680000000000007</v>
      </c>
      <c r="N49" s="11">
        <v>8.5640000000000001</v>
      </c>
      <c r="O49" s="16">
        <v>54.268999999999998</v>
      </c>
      <c r="P49" s="16">
        <v>74.813999999999993</v>
      </c>
      <c r="Q49" s="11">
        <v>157.488</v>
      </c>
      <c r="R49" s="16">
        <v>33.426000000000002</v>
      </c>
      <c r="S49" s="17">
        <v>4.3869999999999996</v>
      </c>
      <c r="T49" s="11">
        <v>121.05800000000001</v>
      </c>
      <c r="U49" s="16">
        <v>25.696999999999999</v>
      </c>
      <c r="V49" s="11">
        <v>116.095</v>
      </c>
      <c r="W49" s="18">
        <v>2.4689999999999999</v>
      </c>
    </row>
    <row r="50" spans="1:23" x14ac:dyDescent="0.35">
      <c r="A50" s="9" t="s">
        <v>107</v>
      </c>
      <c r="B50" s="10"/>
      <c r="C50" s="10">
        <v>430</v>
      </c>
      <c r="D50" s="9" t="s">
        <v>91</v>
      </c>
      <c r="E50" s="10">
        <v>914</v>
      </c>
      <c r="F50" s="10">
        <v>2018</v>
      </c>
      <c r="G50" s="11">
        <v>36.426000000000002</v>
      </c>
      <c r="H50" s="11">
        <v>19.07</v>
      </c>
      <c r="I50" s="11">
        <v>17.356000000000002</v>
      </c>
      <c r="J50" s="16">
        <v>7.5380000000000003</v>
      </c>
      <c r="K50" s="17">
        <v>63.73</v>
      </c>
      <c r="L50" s="17">
        <v>62.347000000000001</v>
      </c>
      <c r="M50" s="17">
        <v>65.114000000000004</v>
      </c>
      <c r="N50" s="11">
        <v>8.48</v>
      </c>
      <c r="O50" s="16">
        <v>53.067</v>
      </c>
      <c r="P50" s="16">
        <v>72.772000000000006</v>
      </c>
      <c r="Q50" s="11">
        <v>159.56</v>
      </c>
      <c r="R50" s="16">
        <v>33.042000000000002</v>
      </c>
      <c r="S50" s="17">
        <v>4.3150000000000004</v>
      </c>
      <c r="T50" s="11">
        <v>123.134</v>
      </c>
      <c r="U50" s="16">
        <v>25.504000000000001</v>
      </c>
      <c r="V50" s="11">
        <v>117.574</v>
      </c>
      <c r="W50" s="18">
        <v>2.44</v>
      </c>
    </row>
    <row r="51" spans="1:23" x14ac:dyDescent="0.35">
      <c r="A51" s="9" t="s">
        <v>107</v>
      </c>
      <c r="B51" s="10"/>
      <c r="C51" s="10">
        <v>430</v>
      </c>
      <c r="D51" s="9" t="s">
        <v>91</v>
      </c>
      <c r="E51" s="10">
        <v>914</v>
      </c>
      <c r="F51" s="10">
        <v>2019</v>
      </c>
      <c r="G51" s="11">
        <v>36.561</v>
      </c>
      <c r="H51" s="11">
        <v>19.149999999999999</v>
      </c>
      <c r="I51" s="11">
        <v>17.411999999999999</v>
      </c>
      <c r="J51" s="16">
        <v>7.3810000000000002</v>
      </c>
      <c r="K51" s="17">
        <v>64.103999999999999</v>
      </c>
      <c r="L51" s="17">
        <v>62.715000000000003</v>
      </c>
      <c r="M51" s="17">
        <v>65.497</v>
      </c>
      <c r="N51" s="11">
        <v>8.3859999999999992</v>
      </c>
      <c r="O51" s="16">
        <v>51.8</v>
      </c>
      <c r="P51" s="16">
        <v>70.802999999999997</v>
      </c>
      <c r="Q51" s="11">
        <v>161.726</v>
      </c>
      <c r="R51" s="16">
        <v>32.686999999999998</v>
      </c>
      <c r="S51" s="17">
        <v>4.2469999999999999</v>
      </c>
      <c r="T51" s="11">
        <v>125.16500000000001</v>
      </c>
      <c r="U51" s="16">
        <v>25.305</v>
      </c>
      <c r="V51" s="11">
        <v>119.348</v>
      </c>
      <c r="W51" s="18">
        <v>2.4169999999999998</v>
      </c>
    </row>
    <row r="52" spans="1:23" x14ac:dyDescent="0.35">
      <c r="A52" s="9" t="s">
        <v>107</v>
      </c>
      <c r="B52" s="10"/>
      <c r="C52" s="10">
        <v>430</v>
      </c>
      <c r="D52" s="9" t="s">
        <v>91</v>
      </c>
      <c r="E52" s="10">
        <v>914</v>
      </c>
      <c r="F52" s="10">
        <v>2020</v>
      </c>
      <c r="G52" s="11">
        <v>36.829000000000001</v>
      </c>
      <c r="H52" s="11">
        <v>19.306999999999999</v>
      </c>
      <c r="I52" s="11">
        <v>17.521999999999998</v>
      </c>
      <c r="J52" s="16">
        <v>7.2569999999999997</v>
      </c>
      <c r="K52" s="17">
        <v>64.423000000000002</v>
      </c>
      <c r="L52" s="17">
        <v>63.02</v>
      </c>
      <c r="M52" s="17">
        <v>65.831000000000003</v>
      </c>
      <c r="N52" s="11">
        <v>8.2799999999999994</v>
      </c>
      <c r="O52" s="16">
        <v>50.454000000000001</v>
      </c>
      <c r="P52" s="16">
        <v>68.876000000000005</v>
      </c>
      <c r="Q52" s="11">
        <v>163.98400000000001</v>
      </c>
      <c r="R52" s="16">
        <v>32.354999999999997</v>
      </c>
      <c r="S52" s="17">
        <v>4.1829999999999998</v>
      </c>
      <c r="T52" s="11">
        <v>127.155</v>
      </c>
      <c r="U52" s="16">
        <v>25.097999999999999</v>
      </c>
      <c r="V52" s="11">
        <v>121.41200000000001</v>
      </c>
      <c r="W52" s="18">
        <v>2.4009999999999998</v>
      </c>
    </row>
    <row r="53" spans="1:23" x14ac:dyDescent="0.35">
      <c r="A53" s="9" t="s">
        <v>107</v>
      </c>
      <c r="B53" s="10"/>
      <c r="C53" s="10">
        <v>430</v>
      </c>
      <c r="D53" s="9" t="s">
        <v>91</v>
      </c>
      <c r="E53" s="10">
        <v>914</v>
      </c>
      <c r="F53" s="10">
        <v>2021</v>
      </c>
      <c r="G53" s="11">
        <v>37.204000000000001</v>
      </c>
      <c r="H53" s="11">
        <v>19.526</v>
      </c>
      <c r="I53" s="11">
        <v>17.677</v>
      </c>
      <c r="J53" s="16">
        <v>7.1580000000000004</v>
      </c>
      <c r="K53" s="17">
        <v>64.695999999999998</v>
      </c>
      <c r="L53" s="17">
        <v>63.274999999999999</v>
      </c>
      <c r="M53" s="17">
        <v>66.126999999999995</v>
      </c>
      <c r="N53" s="11">
        <v>8.1630000000000003</v>
      </c>
      <c r="O53" s="16">
        <v>49.046999999999997</v>
      </c>
      <c r="P53" s="16">
        <v>66.98</v>
      </c>
      <c r="Q53" s="11">
        <v>166.316</v>
      </c>
      <c r="R53" s="16">
        <v>32.04</v>
      </c>
      <c r="S53" s="17">
        <v>4.1210000000000004</v>
      </c>
      <c r="T53" s="11">
        <v>129.11199999999999</v>
      </c>
      <c r="U53" s="16">
        <v>24.882000000000001</v>
      </c>
      <c r="V53" s="11">
        <v>123.71599999999999</v>
      </c>
      <c r="W53" s="18">
        <v>2.3879999999999999</v>
      </c>
    </row>
    <row r="54" spans="1:23" x14ac:dyDescent="0.35">
      <c r="A54" s="9" t="s">
        <v>93</v>
      </c>
      <c r="B54" s="10"/>
      <c r="C54" s="10">
        <v>454</v>
      </c>
      <c r="D54" s="9" t="s">
        <v>91</v>
      </c>
      <c r="E54" s="10">
        <v>910</v>
      </c>
      <c r="F54" s="10">
        <v>2017</v>
      </c>
      <c r="G54" s="11">
        <v>121.17100000000001</v>
      </c>
      <c r="H54" s="11">
        <v>66.343999999999994</v>
      </c>
      <c r="I54" s="11">
        <v>54.826999999999998</v>
      </c>
      <c r="J54" s="16">
        <v>6.8109999999999999</v>
      </c>
      <c r="K54" s="17">
        <v>63.279000000000003</v>
      </c>
      <c r="L54" s="17">
        <v>60.155000000000001</v>
      </c>
      <c r="M54" s="17">
        <v>66.400000000000006</v>
      </c>
      <c r="N54" s="11">
        <v>25.847999999999999</v>
      </c>
      <c r="O54" s="16">
        <v>42.155000000000001</v>
      </c>
      <c r="P54" s="16">
        <v>56.622</v>
      </c>
      <c r="Q54" s="11">
        <v>612.32799999999997</v>
      </c>
      <c r="R54" s="16">
        <v>34.593000000000004</v>
      </c>
      <c r="S54" s="17">
        <v>4.3019999999999996</v>
      </c>
      <c r="T54" s="11">
        <v>491.15699999999998</v>
      </c>
      <c r="U54" s="16">
        <v>27.782</v>
      </c>
      <c r="V54" s="11">
        <v>468.96899999999999</v>
      </c>
      <c r="W54" s="18">
        <v>2.6539999999999999</v>
      </c>
    </row>
    <row r="55" spans="1:23" x14ac:dyDescent="0.35">
      <c r="A55" s="9" t="s">
        <v>93</v>
      </c>
      <c r="B55" s="10"/>
      <c r="C55" s="10">
        <v>454</v>
      </c>
      <c r="D55" s="9" t="s">
        <v>91</v>
      </c>
      <c r="E55" s="10">
        <v>910</v>
      </c>
      <c r="F55" s="10">
        <v>2018</v>
      </c>
      <c r="G55" s="11">
        <v>120.49299999999999</v>
      </c>
      <c r="H55" s="11">
        <v>66.119</v>
      </c>
      <c r="I55" s="11">
        <v>54.374000000000002</v>
      </c>
      <c r="J55" s="16">
        <v>6.5970000000000004</v>
      </c>
      <c r="K55" s="17">
        <v>63.798000000000002</v>
      </c>
      <c r="L55" s="17">
        <v>60.651000000000003</v>
      </c>
      <c r="M55" s="17">
        <v>66.936999999999998</v>
      </c>
      <c r="N55" s="11">
        <v>24.977</v>
      </c>
      <c r="O55" s="16">
        <v>40.216000000000001</v>
      </c>
      <c r="P55" s="16">
        <v>53.808999999999997</v>
      </c>
      <c r="Q55" s="11">
        <v>620.65</v>
      </c>
      <c r="R55" s="16">
        <v>34.118000000000002</v>
      </c>
      <c r="S55" s="17">
        <v>4.2089999999999996</v>
      </c>
      <c r="T55" s="11">
        <v>500.15699999999998</v>
      </c>
      <c r="U55" s="16">
        <v>27.52</v>
      </c>
      <c r="V55" s="11">
        <v>479.23700000000002</v>
      </c>
      <c r="W55" s="18">
        <v>2.641</v>
      </c>
    </row>
    <row r="56" spans="1:23" x14ac:dyDescent="0.35">
      <c r="A56" s="9" t="s">
        <v>93</v>
      </c>
      <c r="B56" s="10"/>
      <c r="C56" s="10">
        <v>454</v>
      </c>
      <c r="D56" s="9" t="s">
        <v>91</v>
      </c>
      <c r="E56" s="10">
        <v>910</v>
      </c>
      <c r="F56" s="10">
        <v>2019</v>
      </c>
      <c r="G56" s="11">
        <v>120.30200000000001</v>
      </c>
      <c r="H56" s="11">
        <v>66.128</v>
      </c>
      <c r="I56" s="11">
        <v>54.173999999999999</v>
      </c>
      <c r="J56" s="16">
        <v>6.4180000000000001</v>
      </c>
      <c r="K56" s="17">
        <v>64.263000000000005</v>
      </c>
      <c r="L56" s="17">
        <v>61.100999999999999</v>
      </c>
      <c r="M56" s="17">
        <v>67.412999999999997</v>
      </c>
      <c r="N56" s="11">
        <v>24.192</v>
      </c>
      <c r="O56" s="16">
        <v>38.366999999999997</v>
      </c>
      <c r="P56" s="16">
        <v>51.226999999999997</v>
      </c>
      <c r="Q56" s="11">
        <v>630.471</v>
      </c>
      <c r="R56" s="16">
        <v>33.729999999999997</v>
      </c>
      <c r="S56" s="17">
        <v>4.1269999999999998</v>
      </c>
      <c r="T56" s="11">
        <v>510.16899999999998</v>
      </c>
      <c r="U56" s="16">
        <v>27.312000000000001</v>
      </c>
      <c r="V56" s="11">
        <v>493.30900000000003</v>
      </c>
      <c r="W56" s="18">
        <v>2.6480000000000001</v>
      </c>
    </row>
    <row r="57" spans="1:23" x14ac:dyDescent="0.35">
      <c r="A57" s="9" t="s">
        <v>93</v>
      </c>
      <c r="B57" s="10"/>
      <c r="C57" s="10">
        <v>454</v>
      </c>
      <c r="D57" s="9" t="s">
        <v>91</v>
      </c>
      <c r="E57" s="10">
        <v>910</v>
      </c>
      <c r="F57" s="10">
        <v>2020</v>
      </c>
      <c r="G57" s="11">
        <v>120.435</v>
      </c>
      <c r="H57" s="11">
        <v>66.289000000000001</v>
      </c>
      <c r="I57" s="11">
        <v>54.146000000000001</v>
      </c>
      <c r="J57" s="16">
        <v>6.26</v>
      </c>
      <c r="K57" s="17">
        <v>64.694000000000003</v>
      </c>
      <c r="L57" s="17">
        <v>61.524000000000001</v>
      </c>
      <c r="M57" s="17">
        <v>67.849999999999994</v>
      </c>
      <c r="N57" s="11">
        <v>23.477</v>
      </c>
      <c r="O57" s="16">
        <v>36.595999999999997</v>
      </c>
      <c r="P57" s="16">
        <v>48.83</v>
      </c>
      <c r="Q57" s="11">
        <v>641.60799999999995</v>
      </c>
      <c r="R57" s="16">
        <v>33.415999999999997</v>
      </c>
      <c r="S57" s="17">
        <v>4.0549999999999997</v>
      </c>
      <c r="T57" s="11">
        <v>521.173</v>
      </c>
      <c r="U57" s="16">
        <v>27.155999999999999</v>
      </c>
      <c r="V57" s="11">
        <v>509.40100000000001</v>
      </c>
      <c r="W57" s="18">
        <v>2.6629999999999998</v>
      </c>
    </row>
    <row r="58" spans="1:23" x14ac:dyDescent="0.35">
      <c r="A58" s="9" t="s">
        <v>93</v>
      </c>
      <c r="B58" s="10"/>
      <c r="C58" s="10">
        <v>454</v>
      </c>
      <c r="D58" s="9" t="s">
        <v>91</v>
      </c>
      <c r="E58" s="10">
        <v>910</v>
      </c>
      <c r="F58" s="10">
        <v>2021</v>
      </c>
      <c r="G58" s="11">
        <v>120.77800000000001</v>
      </c>
      <c r="H58" s="11">
        <v>66.548000000000002</v>
      </c>
      <c r="I58" s="11">
        <v>54.23</v>
      </c>
      <c r="J58" s="16">
        <v>6.1150000000000002</v>
      </c>
      <c r="K58" s="17">
        <v>65.105999999999995</v>
      </c>
      <c r="L58" s="17">
        <v>61.930999999999997</v>
      </c>
      <c r="M58" s="17">
        <v>68.263999999999996</v>
      </c>
      <c r="N58" s="11">
        <v>22.812999999999999</v>
      </c>
      <c r="O58" s="16">
        <v>34.9</v>
      </c>
      <c r="P58" s="16">
        <v>46.588999999999999</v>
      </c>
      <c r="Q58" s="11">
        <v>653.74699999999996</v>
      </c>
      <c r="R58" s="16">
        <v>33.152999999999999</v>
      </c>
      <c r="S58" s="17">
        <v>3.99</v>
      </c>
      <c r="T58" s="11">
        <v>532.96900000000005</v>
      </c>
      <c r="U58" s="16">
        <v>27.038</v>
      </c>
      <c r="V58" s="11">
        <v>525.38499999999999</v>
      </c>
      <c r="W58" s="18">
        <v>2.6739999999999999</v>
      </c>
    </row>
    <row r="59" spans="1:23" x14ac:dyDescent="0.35">
      <c r="A59" s="9" t="s">
        <v>108</v>
      </c>
      <c r="B59" s="10"/>
      <c r="C59" s="10">
        <v>466</v>
      </c>
      <c r="D59" s="9" t="s">
        <v>91</v>
      </c>
      <c r="E59" s="10">
        <v>914</v>
      </c>
      <c r="F59" s="10">
        <v>2017</v>
      </c>
      <c r="G59" s="11">
        <v>185.541</v>
      </c>
      <c r="H59" s="11">
        <v>94.712000000000003</v>
      </c>
      <c r="I59" s="11">
        <v>90.83</v>
      </c>
      <c r="J59" s="16">
        <v>9.984</v>
      </c>
      <c r="K59" s="17">
        <v>58.451999999999998</v>
      </c>
      <c r="L59" s="17">
        <v>57.718000000000004</v>
      </c>
      <c r="M59" s="17">
        <v>59.185000000000002</v>
      </c>
      <c r="N59" s="11">
        <v>52.524000000000001</v>
      </c>
      <c r="O59" s="16">
        <v>67.14</v>
      </c>
      <c r="P59" s="16">
        <v>106.93</v>
      </c>
      <c r="Q59" s="11">
        <v>781.404</v>
      </c>
      <c r="R59" s="16">
        <v>42.078000000000003</v>
      </c>
      <c r="S59" s="17">
        <v>5.968</v>
      </c>
      <c r="T59" s="11">
        <v>595.86300000000006</v>
      </c>
      <c r="U59" s="16">
        <v>32.094000000000001</v>
      </c>
      <c r="V59" s="11">
        <v>556.07799999999997</v>
      </c>
      <c r="W59" s="18">
        <v>3.004</v>
      </c>
    </row>
    <row r="60" spans="1:23" x14ac:dyDescent="0.35">
      <c r="A60" s="9" t="s">
        <v>108</v>
      </c>
      <c r="B60" s="10"/>
      <c r="C60" s="10">
        <v>466</v>
      </c>
      <c r="D60" s="9" t="s">
        <v>91</v>
      </c>
      <c r="E60" s="10">
        <v>914</v>
      </c>
      <c r="F60" s="10">
        <v>2018</v>
      </c>
      <c r="G60" s="11">
        <v>185.42599999999999</v>
      </c>
      <c r="H60" s="11">
        <v>94.771000000000001</v>
      </c>
      <c r="I60" s="11">
        <v>90.656000000000006</v>
      </c>
      <c r="J60" s="16">
        <v>9.6859999999999999</v>
      </c>
      <c r="K60" s="17">
        <v>58.893000000000001</v>
      </c>
      <c r="L60" s="17">
        <v>58.137</v>
      </c>
      <c r="M60" s="17">
        <v>59.649000000000001</v>
      </c>
      <c r="N60" s="11">
        <v>51.667999999999999</v>
      </c>
      <c r="O60" s="16">
        <v>64.930999999999997</v>
      </c>
      <c r="P60" s="16">
        <v>103.73099999999999</v>
      </c>
      <c r="Q60" s="11">
        <v>794.66499999999996</v>
      </c>
      <c r="R60" s="16">
        <v>41.542999999999999</v>
      </c>
      <c r="S60" s="17">
        <v>5.8769999999999998</v>
      </c>
      <c r="T60" s="11">
        <v>609.23900000000003</v>
      </c>
      <c r="U60" s="16">
        <v>31.856999999999999</v>
      </c>
      <c r="V60" s="11">
        <v>572.74900000000002</v>
      </c>
      <c r="W60" s="18">
        <v>3.0019999999999998</v>
      </c>
    </row>
    <row r="61" spans="1:23" x14ac:dyDescent="0.35">
      <c r="A61" s="9" t="s">
        <v>108</v>
      </c>
      <c r="B61" s="10"/>
      <c r="C61" s="10">
        <v>466</v>
      </c>
      <c r="D61" s="9" t="s">
        <v>91</v>
      </c>
      <c r="E61" s="10">
        <v>914</v>
      </c>
      <c r="F61" s="10">
        <v>2019</v>
      </c>
      <c r="G61" s="11">
        <v>185.625</v>
      </c>
      <c r="H61" s="11">
        <v>94.988</v>
      </c>
      <c r="I61" s="11">
        <v>90.637</v>
      </c>
      <c r="J61" s="16">
        <v>9.4120000000000008</v>
      </c>
      <c r="K61" s="17">
        <v>59.305999999999997</v>
      </c>
      <c r="L61" s="17">
        <v>58.529000000000003</v>
      </c>
      <c r="M61" s="17">
        <v>60.085000000000001</v>
      </c>
      <c r="N61" s="11">
        <v>50.936</v>
      </c>
      <c r="O61" s="16">
        <v>62.901000000000003</v>
      </c>
      <c r="P61" s="16">
        <v>100.762</v>
      </c>
      <c r="Q61" s="11">
        <v>808.51800000000003</v>
      </c>
      <c r="R61" s="16">
        <v>41.034999999999997</v>
      </c>
      <c r="S61" s="17">
        <v>5.7850000000000001</v>
      </c>
      <c r="T61" s="11">
        <v>622.89300000000003</v>
      </c>
      <c r="U61" s="16">
        <v>31.623000000000001</v>
      </c>
      <c r="V61" s="11">
        <v>586.51099999999997</v>
      </c>
      <c r="W61" s="18">
        <v>2.984</v>
      </c>
    </row>
    <row r="62" spans="1:23" x14ac:dyDescent="0.35">
      <c r="A62" s="9" t="s">
        <v>108</v>
      </c>
      <c r="B62" s="10"/>
      <c r="C62" s="10">
        <v>466</v>
      </c>
      <c r="D62" s="9" t="s">
        <v>91</v>
      </c>
      <c r="E62" s="10">
        <v>914</v>
      </c>
      <c r="F62" s="10">
        <v>2020</v>
      </c>
      <c r="G62" s="11">
        <v>186.14400000000001</v>
      </c>
      <c r="H62" s="11">
        <v>95.367000000000004</v>
      </c>
      <c r="I62" s="11">
        <v>90.777000000000001</v>
      </c>
      <c r="J62" s="16">
        <v>9.1630000000000003</v>
      </c>
      <c r="K62" s="17">
        <v>59.692</v>
      </c>
      <c r="L62" s="17">
        <v>58.893999999999998</v>
      </c>
      <c r="M62" s="17">
        <v>60.491999999999997</v>
      </c>
      <c r="N62" s="11">
        <v>50.335999999999999</v>
      </c>
      <c r="O62" s="16">
        <v>61.054000000000002</v>
      </c>
      <c r="P62" s="16">
        <v>97.986000000000004</v>
      </c>
      <c r="Q62" s="11">
        <v>823.02700000000004</v>
      </c>
      <c r="R62" s="16">
        <v>40.557000000000002</v>
      </c>
      <c r="S62" s="17">
        <v>5.6929999999999996</v>
      </c>
      <c r="T62" s="11">
        <v>636.88300000000004</v>
      </c>
      <c r="U62" s="16">
        <v>31.393000000000001</v>
      </c>
      <c r="V62" s="11">
        <v>598.827</v>
      </c>
      <c r="W62" s="18">
        <v>2.9569999999999999</v>
      </c>
    </row>
    <row r="63" spans="1:23" x14ac:dyDescent="0.35">
      <c r="A63" s="9" t="s">
        <v>108</v>
      </c>
      <c r="B63" s="10"/>
      <c r="C63" s="10">
        <v>466</v>
      </c>
      <c r="D63" s="9" t="s">
        <v>91</v>
      </c>
      <c r="E63" s="10">
        <v>914</v>
      </c>
      <c r="F63" s="10">
        <v>2021</v>
      </c>
      <c r="G63" s="11">
        <v>186.94900000000001</v>
      </c>
      <c r="H63" s="11">
        <v>95.891999999999996</v>
      </c>
      <c r="I63" s="11">
        <v>91.057000000000002</v>
      </c>
      <c r="J63" s="16">
        <v>8.9359999999999999</v>
      </c>
      <c r="K63" s="17">
        <v>60.052</v>
      </c>
      <c r="L63" s="17">
        <v>59.234000000000002</v>
      </c>
      <c r="M63" s="17">
        <v>60.875</v>
      </c>
      <c r="N63" s="11">
        <v>49.854999999999997</v>
      </c>
      <c r="O63" s="16">
        <v>59.372</v>
      </c>
      <c r="P63" s="16">
        <v>95.370999999999995</v>
      </c>
      <c r="Q63" s="11">
        <v>838.21199999999999</v>
      </c>
      <c r="R63" s="16">
        <v>40.106999999999999</v>
      </c>
      <c r="S63" s="17">
        <v>5.6</v>
      </c>
      <c r="T63" s="11">
        <v>651.26300000000003</v>
      </c>
      <c r="U63" s="16">
        <v>31.17</v>
      </c>
      <c r="V63" s="11">
        <v>611.44000000000005</v>
      </c>
      <c r="W63" s="18">
        <v>2.9319999999999999</v>
      </c>
    </row>
    <row r="64" spans="1:23" x14ac:dyDescent="0.35">
      <c r="A64" s="9" t="s">
        <v>94</v>
      </c>
      <c r="B64" s="10"/>
      <c r="C64" s="10">
        <v>508</v>
      </c>
      <c r="D64" s="9" t="s">
        <v>91</v>
      </c>
      <c r="E64" s="10">
        <v>910</v>
      </c>
      <c r="F64" s="10">
        <v>2017</v>
      </c>
      <c r="G64" s="11">
        <v>257.38200000000001</v>
      </c>
      <c r="H64" s="11">
        <v>134.39599999999999</v>
      </c>
      <c r="I64" s="11">
        <v>122.986</v>
      </c>
      <c r="J64" s="16">
        <v>8.9640000000000004</v>
      </c>
      <c r="K64" s="17">
        <v>59.308999999999997</v>
      </c>
      <c r="L64" s="17">
        <v>56.292999999999999</v>
      </c>
      <c r="M64" s="17">
        <v>62.091000000000001</v>
      </c>
      <c r="N64" s="11">
        <v>59.28</v>
      </c>
      <c r="O64" s="16">
        <v>54.359000000000002</v>
      </c>
      <c r="P64" s="16">
        <v>74.308000000000007</v>
      </c>
      <c r="Q64" s="11">
        <v>1088.4659999999999</v>
      </c>
      <c r="R64" s="16">
        <v>37.875999999999998</v>
      </c>
      <c r="S64" s="17">
        <v>4.9219999999999997</v>
      </c>
      <c r="T64" s="11">
        <v>831.08399999999995</v>
      </c>
      <c r="U64" s="16">
        <v>28.911999999999999</v>
      </c>
      <c r="V64" s="11">
        <v>832.92499999999995</v>
      </c>
      <c r="W64" s="18">
        <v>2.907</v>
      </c>
    </row>
    <row r="65" spans="1:23" x14ac:dyDescent="0.35">
      <c r="A65" s="9" t="s">
        <v>94</v>
      </c>
      <c r="B65" s="10"/>
      <c r="C65" s="10">
        <v>508</v>
      </c>
      <c r="D65" s="9" t="s">
        <v>91</v>
      </c>
      <c r="E65" s="10">
        <v>910</v>
      </c>
      <c r="F65" s="10">
        <v>2018</v>
      </c>
      <c r="G65" s="11">
        <v>252.904</v>
      </c>
      <c r="H65" s="11">
        <v>132.17699999999999</v>
      </c>
      <c r="I65" s="11">
        <v>120.726</v>
      </c>
      <c r="J65" s="16">
        <v>8.5440000000000005</v>
      </c>
      <c r="K65" s="17">
        <v>60.162999999999997</v>
      </c>
      <c r="L65" s="17">
        <v>57.113999999999997</v>
      </c>
      <c r="M65" s="17">
        <v>62.966000000000001</v>
      </c>
      <c r="N65" s="11">
        <v>58.543999999999997</v>
      </c>
      <c r="O65" s="16">
        <v>52.686</v>
      </c>
      <c r="P65" s="16">
        <v>71.593999999999994</v>
      </c>
      <c r="Q65" s="11">
        <v>1109.6099999999999</v>
      </c>
      <c r="R65" s="16">
        <v>37.520000000000003</v>
      </c>
      <c r="S65" s="17">
        <v>4.8520000000000003</v>
      </c>
      <c r="T65" s="11">
        <v>856.70600000000002</v>
      </c>
      <c r="U65" s="16">
        <v>28.977</v>
      </c>
      <c r="V65" s="11">
        <v>858.44100000000003</v>
      </c>
      <c r="W65" s="18">
        <v>2.91</v>
      </c>
    </row>
    <row r="66" spans="1:23" x14ac:dyDescent="0.35">
      <c r="A66" s="9" t="s">
        <v>94</v>
      </c>
      <c r="B66" s="10"/>
      <c r="C66" s="10">
        <v>508</v>
      </c>
      <c r="D66" s="9" t="s">
        <v>91</v>
      </c>
      <c r="E66" s="10">
        <v>910</v>
      </c>
      <c r="F66" s="10">
        <v>2019</v>
      </c>
      <c r="G66" s="11">
        <v>250.46</v>
      </c>
      <c r="H66" s="11">
        <v>131.00299999999999</v>
      </c>
      <c r="I66" s="11">
        <v>119.458</v>
      </c>
      <c r="J66" s="16">
        <v>8.2080000000000002</v>
      </c>
      <c r="K66" s="17">
        <v>60.853999999999999</v>
      </c>
      <c r="L66" s="17">
        <v>57.781999999999996</v>
      </c>
      <c r="M66" s="17">
        <v>63.670999999999999</v>
      </c>
      <c r="N66" s="11">
        <v>57.728999999999999</v>
      </c>
      <c r="O66" s="16">
        <v>50.988</v>
      </c>
      <c r="P66" s="16">
        <v>69.034000000000006</v>
      </c>
      <c r="Q66" s="11">
        <v>1131.066</v>
      </c>
      <c r="R66" s="16">
        <v>37.165999999999997</v>
      </c>
      <c r="S66" s="17">
        <v>4.7830000000000004</v>
      </c>
      <c r="T66" s="11">
        <v>880.60599999999999</v>
      </c>
      <c r="U66" s="16">
        <v>28.957999999999998</v>
      </c>
      <c r="V66" s="11">
        <v>879.66499999999996</v>
      </c>
      <c r="W66" s="18">
        <v>2.8969999999999998</v>
      </c>
    </row>
    <row r="67" spans="1:23" x14ac:dyDescent="0.35">
      <c r="A67" s="9" t="s">
        <v>94</v>
      </c>
      <c r="B67" s="10"/>
      <c r="C67" s="10">
        <v>508</v>
      </c>
      <c r="D67" s="9" t="s">
        <v>91</v>
      </c>
      <c r="E67" s="10">
        <v>910</v>
      </c>
      <c r="F67" s="10">
        <v>2020</v>
      </c>
      <c r="G67" s="11">
        <v>249.96100000000001</v>
      </c>
      <c r="H67" s="11">
        <v>130.83199999999999</v>
      </c>
      <c r="I67" s="11">
        <v>119.128</v>
      </c>
      <c r="J67" s="16">
        <v>7.9509999999999996</v>
      </c>
      <c r="K67" s="17">
        <v>61.387</v>
      </c>
      <c r="L67" s="17">
        <v>58.302</v>
      </c>
      <c r="M67" s="17">
        <v>64.210999999999999</v>
      </c>
      <c r="N67" s="11">
        <v>56.819000000000003</v>
      </c>
      <c r="O67" s="16">
        <v>49.256999999999998</v>
      </c>
      <c r="P67" s="16">
        <v>66.591999999999999</v>
      </c>
      <c r="Q67" s="11">
        <v>1152.67</v>
      </c>
      <c r="R67" s="16">
        <v>36.808</v>
      </c>
      <c r="S67" s="17">
        <v>4.7130000000000001</v>
      </c>
      <c r="T67" s="11">
        <v>902.70899999999995</v>
      </c>
      <c r="U67" s="16">
        <v>28.856999999999999</v>
      </c>
      <c r="V67" s="11">
        <v>898.46299999999997</v>
      </c>
      <c r="W67" s="18">
        <v>2.875</v>
      </c>
    </row>
    <row r="68" spans="1:23" x14ac:dyDescent="0.35">
      <c r="A68" s="9" t="s">
        <v>94</v>
      </c>
      <c r="B68" s="10"/>
      <c r="C68" s="10">
        <v>508</v>
      </c>
      <c r="D68" s="9" t="s">
        <v>91</v>
      </c>
      <c r="E68" s="10">
        <v>910</v>
      </c>
      <c r="F68" s="10">
        <v>2021</v>
      </c>
      <c r="G68" s="11">
        <v>251.01</v>
      </c>
      <c r="H68" s="11">
        <v>131.46799999999999</v>
      </c>
      <c r="I68" s="11">
        <v>119.542</v>
      </c>
      <c r="J68" s="16">
        <v>7.7590000000000003</v>
      </c>
      <c r="K68" s="17">
        <v>61.790999999999997</v>
      </c>
      <c r="L68" s="17">
        <v>58.701999999999998</v>
      </c>
      <c r="M68" s="17">
        <v>64.619</v>
      </c>
      <c r="N68" s="11">
        <v>55.829000000000001</v>
      </c>
      <c r="O68" s="16">
        <v>47.51</v>
      </c>
      <c r="P68" s="16">
        <v>64.247</v>
      </c>
      <c r="Q68" s="11">
        <v>1174.2840000000001</v>
      </c>
      <c r="R68" s="16">
        <v>36.445</v>
      </c>
      <c r="S68" s="17">
        <v>4.6440000000000001</v>
      </c>
      <c r="T68" s="11">
        <v>923.274</v>
      </c>
      <c r="U68" s="16">
        <v>28.686</v>
      </c>
      <c r="V68" s="11">
        <v>916.97299999999996</v>
      </c>
      <c r="W68" s="18">
        <v>2.851</v>
      </c>
    </row>
    <row r="69" spans="1:23" x14ac:dyDescent="0.35">
      <c r="A69" s="9" t="s">
        <v>109</v>
      </c>
      <c r="B69" s="10"/>
      <c r="C69" s="10">
        <v>562</v>
      </c>
      <c r="D69" s="9" t="s">
        <v>91</v>
      </c>
      <c r="E69" s="10">
        <v>914</v>
      </c>
      <c r="F69" s="10">
        <v>2017</v>
      </c>
      <c r="G69" s="11">
        <v>185.3</v>
      </c>
      <c r="H69" s="11">
        <v>98.100999999999999</v>
      </c>
      <c r="I69" s="11">
        <v>87.198999999999998</v>
      </c>
      <c r="J69" s="16">
        <v>8.5289999999999999</v>
      </c>
      <c r="K69" s="17">
        <v>61.598999999999997</v>
      </c>
      <c r="L69" s="17">
        <v>60.484999999999999</v>
      </c>
      <c r="M69" s="17">
        <v>62.776000000000003</v>
      </c>
      <c r="N69" s="11">
        <v>47.64</v>
      </c>
      <c r="O69" s="16">
        <v>47.127000000000002</v>
      </c>
      <c r="P69" s="16">
        <v>86.739000000000004</v>
      </c>
      <c r="Q69" s="11">
        <v>1008.499</v>
      </c>
      <c r="R69" s="16">
        <v>46.54</v>
      </c>
      <c r="S69" s="17">
        <v>7.0010000000000003</v>
      </c>
      <c r="T69" s="11">
        <v>823.19899999999996</v>
      </c>
      <c r="U69" s="16">
        <v>38.011000000000003</v>
      </c>
      <c r="V69" s="11">
        <v>826.91600000000005</v>
      </c>
      <c r="W69" s="18">
        <v>3.8279999999999998</v>
      </c>
    </row>
    <row r="70" spans="1:23" x14ac:dyDescent="0.35">
      <c r="A70" s="9" t="s">
        <v>109</v>
      </c>
      <c r="B70" s="10"/>
      <c r="C70" s="10">
        <v>562</v>
      </c>
      <c r="D70" s="9" t="s">
        <v>91</v>
      </c>
      <c r="E70" s="10">
        <v>914</v>
      </c>
      <c r="F70" s="10">
        <v>2018</v>
      </c>
      <c r="G70" s="11">
        <v>186.63399999999999</v>
      </c>
      <c r="H70" s="11">
        <v>98.914000000000001</v>
      </c>
      <c r="I70" s="11">
        <v>87.72</v>
      </c>
      <c r="J70" s="16">
        <v>8.2680000000000007</v>
      </c>
      <c r="K70" s="17">
        <v>62.024000000000001</v>
      </c>
      <c r="L70" s="17">
        <v>60.9</v>
      </c>
      <c r="M70" s="17">
        <v>63.212000000000003</v>
      </c>
      <c r="N70" s="11">
        <v>47.298000000000002</v>
      </c>
      <c r="O70" s="16">
        <v>45.484000000000002</v>
      </c>
      <c r="P70" s="16">
        <v>83.073999999999998</v>
      </c>
      <c r="Q70" s="11">
        <v>1037.453</v>
      </c>
      <c r="R70" s="16">
        <v>46.079000000000001</v>
      </c>
      <c r="S70" s="17">
        <v>6.9130000000000003</v>
      </c>
      <c r="T70" s="11">
        <v>850.81899999999996</v>
      </c>
      <c r="U70" s="16">
        <v>37.811</v>
      </c>
      <c r="V70" s="11">
        <v>854.05899999999997</v>
      </c>
      <c r="W70" s="18">
        <v>3.8050000000000002</v>
      </c>
    </row>
    <row r="71" spans="1:23" x14ac:dyDescent="0.35">
      <c r="A71" s="9" t="s">
        <v>109</v>
      </c>
      <c r="B71" s="10"/>
      <c r="C71" s="10">
        <v>562</v>
      </c>
      <c r="D71" s="9" t="s">
        <v>91</v>
      </c>
      <c r="E71" s="10">
        <v>914</v>
      </c>
      <c r="F71" s="10">
        <v>2019</v>
      </c>
      <c r="G71" s="11">
        <v>188.328</v>
      </c>
      <c r="H71" s="11">
        <v>99.938999999999993</v>
      </c>
      <c r="I71" s="11">
        <v>88.39</v>
      </c>
      <c r="J71" s="16">
        <v>8.0329999999999995</v>
      </c>
      <c r="K71" s="17">
        <v>62.42</v>
      </c>
      <c r="L71" s="17">
        <v>61.280999999999999</v>
      </c>
      <c r="M71" s="17">
        <v>63.621000000000002</v>
      </c>
      <c r="N71" s="11">
        <v>47.008000000000003</v>
      </c>
      <c r="O71" s="16">
        <v>43.942</v>
      </c>
      <c r="P71" s="16">
        <v>79.905000000000001</v>
      </c>
      <c r="Q71" s="11">
        <v>1067.3140000000001</v>
      </c>
      <c r="R71" s="16">
        <v>45.637</v>
      </c>
      <c r="S71" s="17">
        <v>6.8239999999999998</v>
      </c>
      <c r="T71" s="11">
        <v>878.98599999999999</v>
      </c>
      <c r="U71" s="16">
        <v>37.603999999999999</v>
      </c>
      <c r="V71" s="11">
        <v>881.79499999999996</v>
      </c>
      <c r="W71" s="18">
        <v>3.7829999999999999</v>
      </c>
    </row>
    <row r="72" spans="1:23" x14ac:dyDescent="0.35">
      <c r="A72" s="9" t="s">
        <v>109</v>
      </c>
      <c r="B72" s="10"/>
      <c r="C72" s="10">
        <v>562</v>
      </c>
      <c r="D72" s="9" t="s">
        <v>91</v>
      </c>
      <c r="E72" s="10">
        <v>914</v>
      </c>
      <c r="F72" s="10">
        <v>2020</v>
      </c>
      <c r="G72" s="11">
        <v>190.31200000000001</v>
      </c>
      <c r="H72" s="11">
        <v>101.14</v>
      </c>
      <c r="I72" s="11">
        <v>89.171999999999997</v>
      </c>
      <c r="J72" s="16">
        <v>7.8170000000000002</v>
      </c>
      <c r="K72" s="17">
        <v>62.792000000000002</v>
      </c>
      <c r="L72" s="17">
        <v>61.636000000000003</v>
      </c>
      <c r="M72" s="17">
        <v>64.010000000000005</v>
      </c>
      <c r="N72" s="11">
        <v>46.765999999999998</v>
      </c>
      <c r="O72" s="16">
        <v>42.491999999999997</v>
      </c>
      <c r="P72" s="16">
        <v>77.153999999999996</v>
      </c>
      <c r="Q72" s="11">
        <v>1098.096</v>
      </c>
      <c r="R72" s="16">
        <v>45.213000000000001</v>
      </c>
      <c r="S72" s="17">
        <v>6.7350000000000003</v>
      </c>
      <c r="T72" s="11">
        <v>907.78399999999999</v>
      </c>
      <c r="U72" s="16">
        <v>37.395000000000003</v>
      </c>
      <c r="V72" s="11">
        <v>909.94100000000003</v>
      </c>
      <c r="W72" s="18">
        <v>3.7589999999999999</v>
      </c>
    </row>
    <row r="73" spans="1:23" x14ac:dyDescent="0.35">
      <c r="A73" s="9" t="s">
        <v>109</v>
      </c>
      <c r="B73" s="10"/>
      <c r="C73" s="10">
        <v>562</v>
      </c>
      <c r="D73" s="9" t="s">
        <v>91</v>
      </c>
      <c r="E73" s="10">
        <v>914</v>
      </c>
      <c r="F73" s="10">
        <v>2021</v>
      </c>
      <c r="G73" s="11">
        <v>192.501</v>
      </c>
      <c r="H73" s="11">
        <v>102.473</v>
      </c>
      <c r="I73" s="11">
        <v>90.028000000000006</v>
      </c>
      <c r="J73" s="16">
        <v>7.617</v>
      </c>
      <c r="K73" s="17">
        <v>63.148000000000003</v>
      </c>
      <c r="L73" s="17">
        <v>61.970999999999997</v>
      </c>
      <c r="M73" s="17">
        <v>64.382999999999996</v>
      </c>
      <c r="N73" s="11">
        <v>46.563000000000002</v>
      </c>
      <c r="O73" s="16">
        <v>41.122999999999998</v>
      </c>
      <c r="P73" s="16">
        <v>74.721999999999994</v>
      </c>
      <c r="Q73" s="11">
        <v>1129.7760000000001</v>
      </c>
      <c r="R73" s="16">
        <v>44.805999999999997</v>
      </c>
      <c r="S73" s="17">
        <v>6.6449999999999996</v>
      </c>
      <c r="T73" s="11">
        <v>937.27499999999998</v>
      </c>
      <c r="U73" s="16">
        <v>37.188000000000002</v>
      </c>
      <c r="V73" s="11">
        <v>938.40800000000002</v>
      </c>
      <c r="W73" s="18">
        <v>3.734</v>
      </c>
    </row>
    <row r="74" spans="1:23" x14ac:dyDescent="0.35">
      <c r="A74" s="9" t="s">
        <v>110</v>
      </c>
      <c r="B74" s="10"/>
      <c r="C74" s="10">
        <v>566</v>
      </c>
      <c r="D74" s="9" t="s">
        <v>91</v>
      </c>
      <c r="E74" s="10">
        <v>914</v>
      </c>
      <c r="F74" s="10">
        <v>2017</v>
      </c>
      <c r="G74" s="11">
        <v>2315.837</v>
      </c>
      <c r="H74" s="11">
        <v>1206.4770000000001</v>
      </c>
      <c r="I74" s="11">
        <v>1109.3599999999999</v>
      </c>
      <c r="J74" s="16">
        <v>12.114000000000001</v>
      </c>
      <c r="K74" s="17">
        <v>53.95</v>
      </c>
      <c r="L74" s="17">
        <v>53.085999999999999</v>
      </c>
      <c r="M74" s="17">
        <v>54.843000000000004</v>
      </c>
      <c r="N74" s="11">
        <v>464.95499999999998</v>
      </c>
      <c r="O74" s="16">
        <v>63.307000000000002</v>
      </c>
      <c r="P74" s="16">
        <v>103.524</v>
      </c>
      <c r="Q74" s="11">
        <v>7333.9780000000001</v>
      </c>
      <c r="R74" s="16">
        <v>38.384</v>
      </c>
      <c r="S74" s="17">
        <v>5.4569999999999999</v>
      </c>
      <c r="T74" s="11">
        <v>5018.1409999999996</v>
      </c>
      <c r="U74" s="16">
        <v>26.27</v>
      </c>
      <c r="V74" s="11">
        <v>4957.0640000000003</v>
      </c>
      <c r="W74" s="18">
        <v>2.597</v>
      </c>
    </row>
    <row r="75" spans="1:23" x14ac:dyDescent="0.35">
      <c r="A75" s="9" t="s">
        <v>110</v>
      </c>
      <c r="B75" s="10"/>
      <c r="C75" s="10">
        <v>566</v>
      </c>
      <c r="D75" s="9" t="s">
        <v>91</v>
      </c>
      <c r="E75" s="10">
        <v>914</v>
      </c>
      <c r="F75" s="10">
        <v>2018</v>
      </c>
      <c r="G75" s="11">
        <v>2327.1930000000002</v>
      </c>
      <c r="H75" s="11">
        <v>1213.5239999999999</v>
      </c>
      <c r="I75" s="11">
        <v>1113.6690000000001</v>
      </c>
      <c r="J75" s="16">
        <v>11.86</v>
      </c>
      <c r="K75" s="17">
        <v>54.332000000000001</v>
      </c>
      <c r="L75" s="17">
        <v>53.45</v>
      </c>
      <c r="M75" s="17">
        <v>55.244</v>
      </c>
      <c r="N75" s="11">
        <v>456.077</v>
      </c>
      <c r="O75" s="16">
        <v>61.271999999999998</v>
      </c>
      <c r="P75" s="16">
        <v>100.413</v>
      </c>
      <c r="Q75" s="11">
        <v>7433.0320000000002</v>
      </c>
      <c r="R75" s="16">
        <v>37.905000000000001</v>
      </c>
      <c r="S75" s="17">
        <v>5.3869999999999996</v>
      </c>
      <c r="T75" s="11">
        <v>5105.8389999999999</v>
      </c>
      <c r="U75" s="16">
        <v>26.045000000000002</v>
      </c>
      <c r="V75" s="11">
        <v>5045.0330000000004</v>
      </c>
      <c r="W75" s="18">
        <v>2.5760000000000001</v>
      </c>
    </row>
    <row r="76" spans="1:23" x14ac:dyDescent="0.35">
      <c r="A76" s="9" t="s">
        <v>110</v>
      </c>
      <c r="B76" s="10"/>
      <c r="C76" s="10">
        <v>566</v>
      </c>
      <c r="D76" s="9" t="s">
        <v>91</v>
      </c>
      <c r="E76" s="10">
        <v>914</v>
      </c>
      <c r="F76" s="10">
        <v>2019</v>
      </c>
      <c r="G76" s="11">
        <v>2341.7809999999999</v>
      </c>
      <c r="H76" s="11">
        <v>1222.239</v>
      </c>
      <c r="I76" s="11">
        <v>1119.5419999999999</v>
      </c>
      <c r="J76" s="16">
        <v>11.63</v>
      </c>
      <c r="K76" s="17">
        <v>54.686999999999998</v>
      </c>
      <c r="L76" s="17">
        <v>53.789000000000001</v>
      </c>
      <c r="M76" s="17">
        <v>55.619</v>
      </c>
      <c r="N76" s="11">
        <v>448.61399999999998</v>
      </c>
      <c r="O76" s="16">
        <v>59.459000000000003</v>
      </c>
      <c r="P76" s="16">
        <v>97.616</v>
      </c>
      <c r="Q76" s="11">
        <v>7534.5280000000002</v>
      </c>
      <c r="R76" s="16">
        <v>37.445999999999998</v>
      </c>
      <c r="S76" s="17">
        <v>5.3170000000000002</v>
      </c>
      <c r="T76" s="11">
        <v>5192.7470000000003</v>
      </c>
      <c r="U76" s="16">
        <v>25.815999999999999</v>
      </c>
      <c r="V76" s="11">
        <v>5132.3140000000003</v>
      </c>
      <c r="W76" s="18">
        <v>2.5539999999999998</v>
      </c>
    </row>
    <row r="77" spans="1:23" x14ac:dyDescent="0.35">
      <c r="A77" s="9" t="s">
        <v>110</v>
      </c>
      <c r="B77" s="10"/>
      <c r="C77" s="10">
        <v>566</v>
      </c>
      <c r="D77" s="9" t="s">
        <v>91</v>
      </c>
      <c r="E77" s="10">
        <v>914</v>
      </c>
      <c r="F77" s="10">
        <v>2020</v>
      </c>
      <c r="G77" s="11">
        <v>2359.4459999999999</v>
      </c>
      <c r="H77" s="11">
        <v>1232.546</v>
      </c>
      <c r="I77" s="11">
        <v>1126.9000000000001</v>
      </c>
      <c r="J77" s="16">
        <v>11.422000000000001</v>
      </c>
      <c r="K77" s="17">
        <v>55.018000000000001</v>
      </c>
      <c r="L77" s="17">
        <v>54.103999999999999</v>
      </c>
      <c r="M77" s="17">
        <v>55.969000000000001</v>
      </c>
      <c r="N77" s="11">
        <v>442.613</v>
      </c>
      <c r="O77" s="16">
        <v>57.856999999999999</v>
      </c>
      <c r="P77" s="16">
        <v>95.123000000000005</v>
      </c>
      <c r="Q77" s="11">
        <v>7639.4859999999999</v>
      </c>
      <c r="R77" s="16">
        <v>37.011000000000003</v>
      </c>
      <c r="S77" s="17">
        <v>5.2480000000000002</v>
      </c>
      <c r="T77" s="11">
        <v>5280.04</v>
      </c>
      <c r="U77" s="16">
        <v>25.588000000000001</v>
      </c>
      <c r="V77" s="11">
        <v>5218.43</v>
      </c>
      <c r="W77" s="18">
        <v>2.532</v>
      </c>
    </row>
    <row r="78" spans="1:23" x14ac:dyDescent="0.35">
      <c r="A78" s="9" t="s">
        <v>110</v>
      </c>
      <c r="B78" s="10"/>
      <c r="C78" s="10">
        <v>566</v>
      </c>
      <c r="D78" s="9" t="s">
        <v>91</v>
      </c>
      <c r="E78" s="10">
        <v>914</v>
      </c>
      <c r="F78" s="10">
        <v>2021</v>
      </c>
      <c r="G78" s="11">
        <v>2379.6309999999999</v>
      </c>
      <c r="H78" s="11">
        <v>1244.1659999999999</v>
      </c>
      <c r="I78" s="11">
        <v>1135.4649999999999</v>
      </c>
      <c r="J78" s="16">
        <v>11.233000000000001</v>
      </c>
      <c r="K78" s="17">
        <v>55.33</v>
      </c>
      <c r="L78" s="17">
        <v>54.4</v>
      </c>
      <c r="M78" s="17">
        <v>56.298999999999999</v>
      </c>
      <c r="N78" s="11">
        <v>437.94400000000002</v>
      </c>
      <c r="O78" s="16">
        <v>56.442999999999998</v>
      </c>
      <c r="P78" s="16">
        <v>92.9</v>
      </c>
      <c r="Q78" s="11">
        <v>7748.3190000000004</v>
      </c>
      <c r="R78" s="16">
        <v>36.601999999999997</v>
      </c>
      <c r="S78" s="17">
        <v>5.1790000000000003</v>
      </c>
      <c r="T78" s="11">
        <v>5368.6880000000001</v>
      </c>
      <c r="U78" s="16">
        <v>25.369</v>
      </c>
      <c r="V78" s="11">
        <v>5303.5559999999996</v>
      </c>
      <c r="W78" s="18">
        <v>2.5089999999999999</v>
      </c>
    </row>
    <row r="79" spans="1:23" x14ac:dyDescent="0.35">
      <c r="A79" s="9" t="s">
        <v>95</v>
      </c>
      <c r="B79" s="10"/>
      <c r="C79" s="10">
        <v>646</v>
      </c>
      <c r="D79" s="9" t="s">
        <v>91</v>
      </c>
      <c r="E79" s="10">
        <v>910</v>
      </c>
      <c r="F79" s="10">
        <v>2017</v>
      </c>
      <c r="G79" s="11">
        <v>63.985999999999997</v>
      </c>
      <c r="H79" s="11">
        <v>34.136000000000003</v>
      </c>
      <c r="I79" s="11">
        <v>29.85</v>
      </c>
      <c r="J79" s="16">
        <v>5.3079999999999998</v>
      </c>
      <c r="K79" s="17">
        <v>68.340999999999994</v>
      </c>
      <c r="L79" s="17">
        <v>66.186999999999998</v>
      </c>
      <c r="M79" s="17">
        <v>70.397999999999996</v>
      </c>
      <c r="N79" s="11">
        <v>11.372</v>
      </c>
      <c r="O79" s="16">
        <v>29.459</v>
      </c>
      <c r="P79" s="16">
        <v>38.655000000000001</v>
      </c>
      <c r="Q79" s="11">
        <v>385.36700000000002</v>
      </c>
      <c r="R79" s="16">
        <v>32.061999999999998</v>
      </c>
      <c r="S79" s="17">
        <v>4.0880000000000001</v>
      </c>
      <c r="T79" s="11">
        <v>321.38099999999997</v>
      </c>
      <c r="U79" s="16">
        <v>26.753</v>
      </c>
      <c r="V79" s="11">
        <v>316.53899999999999</v>
      </c>
      <c r="W79" s="18">
        <v>2.6419999999999999</v>
      </c>
    </row>
    <row r="80" spans="1:23" x14ac:dyDescent="0.35">
      <c r="A80" s="9" t="s">
        <v>95</v>
      </c>
      <c r="B80" s="10"/>
      <c r="C80" s="10">
        <v>646</v>
      </c>
      <c r="D80" s="9" t="s">
        <v>91</v>
      </c>
      <c r="E80" s="10">
        <v>910</v>
      </c>
      <c r="F80" s="10">
        <v>2018</v>
      </c>
      <c r="G80" s="11">
        <v>64.334999999999994</v>
      </c>
      <c r="H80" s="11">
        <v>34.381999999999998</v>
      </c>
      <c r="I80" s="11">
        <v>29.952000000000002</v>
      </c>
      <c r="J80" s="16">
        <v>5.2080000000000002</v>
      </c>
      <c r="K80" s="17">
        <v>68.7</v>
      </c>
      <c r="L80" s="17">
        <v>66.518000000000001</v>
      </c>
      <c r="M80" s="17">
        <v>70.784000000000006</v>
      </c>
      <c r="N80" s="11">
        <v>10.968999999999999</v>
      </c>
      <c r="O80" s="16">
        <v>28.007999999999999</v>
      </c>
      <c r="P80" s="16">
        <v>36.747</v>
      </c>
      <c r="Q80" s="11">
        <v>390.52800000000002</v>
      </c>
      <c r="R80" s="16">
        <v>31.696000000000002</v>
      </c>
      <c r="S80" s="17">
        <v>4.0439999999999996</v>
      </c>
      <c r="T80" s="11">
        <v>326.19299999999998</v>
      </c>
      <c r="U80" s="16">
        <v>26.489000000000001</v>
      </c>
      <c r="V80" s="11">
        <v>322.99099999999999</v>
      </c>
      <c r="W80" s="18">
        <v>2.6259999999999999</v>
      </c>
    </row>
    <row r="81" spans="1:23" x14ac:dyDescent="0.35">
      <c r="A81" s="9" t="s">
        <v>95</v>
      </c>
      <c r="B81" s="10"/>
      <c r="C81" s="10">
        <v>646</v>
      </c>
      <c r="D81" s="9" t="s">
        <v>91</v>
      </c>
      <c r="E81" s="10">
        <v>910</v>
      </c>
      <c r="F81" s="10">
        <v>2019</v>
      </c>
      <c r="G81" s="11">
        <v>64.849000000000004</v>
      </c>
      <c r="H81" s="11">
        <v>34.706000000000003</v>
      </c>
      <c r="I81" s="11">
        <v>30.143000000000001</v>
      </c>
      <c r="J81" s="16">
        <v>5.1230000000000002</v>
      </c>
      <c r="K81" s="17">
        <v>69.024000000000001</v>
      </c>
      <c r="L81" s="17">
        <v>66.820999999999998</v>
      </c>
      <c r="M81" s="17">
        <v>71.132000000000005</v>
      </c>
      <c r="N81" s="11">
        <v>10.561999999999999</v>
      </c>
      <c r="O81" s="16">
        <v>26.664999999999999</v>
      </c>
      <c r="P81" s="16">
        <v>35.014000000000003</v>
      </c>
      <c r="Q81" s="11">
        <v>394.61599999999999</v>
      </c>
      <c r="R81" s="16">
        <v>31.248999999999999</v>
      </c>
      <c r="S81" s="17">
        <v>3.99</v>
      </c>
      <c r="T81" s="11">
        <v>329.767</v>
      </c>
      <c r="U81" s="16">
        <v>26.125</v>
      </c>
      <c r="V81" s="11">
        <v>325.14499999999998</v>
      </c>
      <c r="W81" s="18">
        <v>2.5750000000000002</v>
      </c>
    </row>
    <row r="82" spans="1:23" x14ac:dyDescent="0.35">
      <c r="A82" s="9" t="s">
        <v>95</v>
      </c>
      <c r="B82" s="10"/>
      <c r="C82" s="10">
        <v>646</v>
      </c>
      <c r="D82" s="9" t="s">
        <v>91</v>
      </c>
      <c r="E82" s="10">
        <v>910</v>
      </c>
      <c r="F82" s="10">
        <v>2020</v>
      </c>
      <c r="G82" s="11">
        <v>65.463999999999999</v>
      </c>
      <c r="H82" s="11">
        <v>35.076999999999998</v>
      </c>
      <c r="I82" s="11">
        <v>30.387</v>
      </c>
      <c r="J82" s="16">
        <v>5.0469999999999997</v>
      </c>
      <c r="K82" s="17">
        <v>69.328999999999994</v>
      </c>
      <c r="L82" s="17">
        <v>67.108000000000004</v>
      </c>
      <c r="M82" s="17">
        <v>71.456000000000003</v>
      </c>
      <c r="N82" s="11">
        <v>10.138</v>
      </c>
      <c r="O82" s="16">
        <v>25.384</v>
      </c>
      <c r="P82" s="16">
        <v>33.374000000000002</v>
      </c>
      <c r="Q82" s="11">
        <v>397.65699999999998</v>
      </c>
      <c r="R82" s="16">
        <v>30.725000000000001</v>
      </c>
      <c r="S82" s="17">
        <v>3.9260000000000002</v>
      </c>
      <c r="T82" s="11">
        <v>332.19299999999998</v>
      </c>
      <c r="U82" s="16">
        <v>25.677</v>
      </c>
      <c r="V82" s="11">
        <v>324.82100000000003</v>
      </c>
      <c r="W82" s="18">
        <v>2.508</v>
      </c>
    </row>
    <row r="83" spans="1:23" x14ac:dyDescent="0.35">
      <c r="A83" s="9" t="s">
        <v>95</v>
      </c>
      <c r="B83" s="10"/>
      <c r="C83" s="10">
        <v>646</v>
      </c>
      <c r="D83" s="9" t="s">
        <v>91</v>
      </c>
      <c r="E83" s="10">
        <v>910</v>
      </c>
      <c r="F83" s="10">
        <v>2021</v>
      </c>
      <c r="G83" s="11">
        <v>66.150999999999996</v>
      </c>
      <c r="H83" s="11">
        <v>35.482999999999997</v>
      </c>
      <c r="I83" s="11">
        <v>30.667999999999999</v>
      </c>
      <c r="J83" s="16">
        <v>4.9779999999999998</v>
      </c>
      <c r="K83" s="17">
        <v>69.623000000000005</v>
      </c>
      <c r="L83" s="17">
        <v>67.388000000000005</v>
      </c>
      <c r="M83" s="17">
        <v>71.766999999999996</v>
      </c>
      <c r="N83" s="11">
        <v>9.702</v>
      </c>
      <c r="O83" s="16">
        <v>24.154</v>
      </c>
      <c r="P83" s="16">
        <v>31.800999999999998</v>
      </c>
      <c r="Q83" s="11">
        <v>399.86099999999999</v>
      </c>
      <c r="R83" s="16">
        <v>30.146000000000001</v>
      </c>
      <c r="S83" s="17">
        <v>3.8530000000000002</v>
      </c>
      <c r="T83" s="11">
        <v>333.71</v>
      </c>
      <c r="U83" s="16">
        <v>25.167999999999999</v>
      </c>
      <c r="V83" s="11">
        <v>324.15499999999997</v>
      </c>
      <c r="W83" s="18">
        <v>2.4420000000000002</v>
      </c>
    </row>
    <row r="84" spans="1:23" x14ac:dyDescent="0.35">
      <c r="A84" s="9" t="s">
        <v>111</v>
      </c>
      <c r="B84" s="10"/>
      <c r="C84" s="10">
        <v>686</v>
      </c>
      <c r="D84" s="9" t="s">
        <v>91</v>
      </c>
      <c r="E84" s="10">
        <v>914</v>
      </c>
      <c r="F84" s="10">
        <v>2017</v>
      </c>
      <c r="G84" s="11">
        <v>90.415000000000006</v>
      </c>
      <c r="H84" s="11">
        <v>47.249000000000002</v>
      </c>
      <c r="I84" s="11">
        <v>43.164999999999999</v>
      </c>
      <c r="J84" s="16">
        <v>5.8449999999999998</v>
      </c>
      <c r="K84" s="17">
        <v>67.38</v>
      </c>
      <c r="L84" s="17">
        <v>65.242000000000004</v>
      </c>
      <c r="M84" s="17">
        <v>69.323999999999998</v>
      </c>
      <c r="N84" s="11">
        <v>17.963000000000001</v>
      </c>
      <c r="O84" s="16">
        <v>33.051000000000002</v>
      </c>
      <c r="P84" s="16">
        <v>44.972999999999999</v>
      </c>
      <c r="Q84" s="11">
        <v>542.05399999999997</v>
      </c>
      <c r="R84" s="16">
        <v>35.119999999999997</v>
      </c>
      <c r="S84" s="17">
        <v>4.6970000000000001</v>
      </c>
      <c r="T84" s="11">
        <v>451.63900000000001</v>
      </c>
      <c r="U84" s="16">
        <v>29.274999999999999</v>
      </c>
      <c r="V84" s="11">
        <v>430.38299999999998</v>
      </c>
      <c r="W84" s="18">
        <v>2.7909999999999999</v>
      </c>
    </row>
    <row r="85" spans="1:23" x14ac:dyDescent="0.35">
      <c r="A85" s="9" t="s">
        <v>111</v>
      </c>
      <c r="B85" s="10"/>
      <c r="C85" s="10">
        <v>686</v>
      </c>
      <c r="D85" s="9" t="s">
        <v>91</v>
      </c>
      <c r="E85" s="10">
        <v>914</v>
      </c>
      <c r="F85" s="10">
        <v>2018</v>
      </c>
      <c r="G85" s="11">
        <v>90.855000000000004</v>
      </c>
      <c r="H85" s="11">
        <v>47.491999999999997</v>
      </c>
      <c r="I85" s="11">
        <v>43.363999999999997</v>
      </c>
      <c r="J85" s="16">
        <v>5.7160000000000002</v>
      </c>
      <c r="K85" s="17">
        <v>67.665000000000006</v>
      </c>
      <c r="L85" s="17">
        <v>65.501000000000005</v>
      </c>
      <c r="M85" s="17">
        <v>69.626999999999995</v>
      </c>
      <c r="N85" s="11">
        <v>17.518000000000001</v>
      </c>
      <c r="O85" s="16">
        <v>31.913</v>
      </c>
      <c r="P85" s="16">
        <v>43.298999999999999</v>
      </c>
      <c r="Q85" s="11">
        <v>547.82100000000003</v>
      </c>
      <c r="R85" s="16">
        <v>34.523000000000003</v>
      </c>
      <c r="S85" s="17">
        <v>4.625</v>
      </c>
      <c r="T85" s="11">
        <v>456.96600000000001</v>
      </c>
      <c r="U85" s="16">
        <v>28.806000000000001</v>
      </c>
      <c r="V85" s="11">
        <v>438.49700000000001</v>
      </c>
      <c r="W85" s="18">
        <v>2.766</v>
      </c>
    </row>
    <row r="86" spans="1:23" x14ac:dyDescent="0.35">
      <c r="A86" s="9" t="s">
        <v>111</v>
      </c>
      <c r="B86" s="10"/>
      <c r="C86" s="10">
        <v>686</v>
      </c>
      <c r="D86" s="9" t="s">
        <v>91</v>
      </c>
      <c r="E86" s="10">
        <v>914</v>
      </c>
      <c r="F86" s="10">
        <v>2019</v>
      </c>
      <c r="G86" s="11">
        <v>91.36</v>
      </c>
      <c r="H86" s="11">
        <v>47.76</v>
      </c>
      <c r="I86" s="11">
        <v>43.6</v>
      </c>
      <c r="J86" s="16">
        <v>5.5960000000000001</v>
      </c>
      <c r="K86" s="17">
        <v>67.941000000000003</v>
      </c>
      <c r="L86" s="17">
        <v>65.757000000000005</v>
      </c>
      <c r="M86" s="17">
        <v>69.918000000000006</v>
      </c>
      <c r="N86" s="11">
        <v>17.042000000000002</v>
      </c>
      <c r="O86" s="16">
        <v>30.733000000000001</v>
      </c>
      <c r="P86" s="16">
        <v>41.665999999999997</v>
      </c>
      <c r="Q86" s="11">
        <v>553.78599999999994</v>
      </c>
      <c r="R86" s="16">
        <v>33.951999999999998</v>
      </c>
      <c r="S86" s="17">
        <v>4.556</v>
      </c>
      <c r="T86" s="11">
        <v>462.42599999999999</v>
      </c>
      <c r="U86" s="16">
        <v>28.356000000000002</v>
      </c>
      <c r="V86" s="11">
        <v>444.80700000000002</v>
      </c>
      <c r="W86" s="18">
        <v>2.73</v>
      </c>
    </row>
    <row r="87" spans="1:23" x14ac:dyDescent="0.35">
      <c r="A87" s="9" t="s">
        <v>111</v>
      </c>
      <c r="B87" s="10"/>
      <c r="C87" s="10">
        <v>686</v>
      </c>
      <c r="D87" s="9" t="s">
        <v>91</v>
      </c>
      <c r="E87" s="10">
        <v>914</v>
      </c>
      <c r="F87" s="10">
        <v>2020</v>
      </c>
      <c r="G87" s="11">
        <v>91.909000000000006</v>
      </c>
      <c r="H87" s="11">
        <v>48.048000000000002</v>
      </c>
      <c r="I87" s="11">
        <v>43.860999999999997</v>
      </c>
      <c r="J87" s="16">
        <v>5.4809999999999999</v>
      </c>
      <c r="K87" s="17">
        <v>68.212999999999994</v>
      </c>
      <c r="L87" s="17">
        <v>66.013999999999996</v>
      </c>
      <c r="M87" s="17">
        <v>70.203000000000003</v>
      </c>
      <c r="N87" s="11">
        <v>16.544</v>
      </c>
      <c r="O87" s="16">
        <v>29.513000000000002</v>
      </c>
      <c r="P87" s="16">
        <v>40.037999999999997</v>
      </c>
      <c r="Q87" s="11">
        <v>560.077</v>
      </c>
      <c r="R87" s="16">
        <v>33.417999999999999</v>
      </c>
      <c r="S87" s="17">
        <v>4.4909999999999997</v>
      </c>
      <c r="T87" s="11">
        <v>468.16800000000001</v>
      </c>
      <c r="U87" s="16">
        <v>27.937000000000001</v>
      </c>
      <c r="V87" s="11">
        <v>449.98099999999999</v>
      </c>
      <c r="W87" s="18">
        <v>2.6880000000000002</v>
      </c>
    </row>
    <row r="88" spans="1:23" x14ac:dyDescent="0.35">
      <c r="A88" s="9" t="s">
        <v>111</v>
      </c>
      <c r="B88" s="10"/>
      <c r="C88" s="10">
        <v>686</v>
      </c>
      <c r="D88" s="9" t="s">
        <v>91</v>
      </c>
      <c r="E88" s="10">
        <v>914</v>
      </c>
      <c r="F88" s="10">
        <v>2021</v>
      </c>
      <c r="G88" s="11">
        <v>92.5</v>
      </c>
      <c r="H88" s="11">
        <v>48.357999999999997</v>
      </c>
      <c r="I88" s="11">
        <v>44.142000000000003</v>
      </c>
      <c r="J88" s="16">
        <v>5.3719999999999999</v>
      </c>
      <c r="K88" s="17">
        <v>68.483999999999995</v>
      </c>
      <c r="L88" s="17">
        <v>66.27</v>
      </c>
      <c r="M88" s="17">
        <v>70.484999999999999</v>
      </c>
      <c r="N88" s="11">
        <v>16.035</v>
      </c>
      <c r="O88" s="16">
        <v>28.271999999999998</v>
      </c>
      <c r="P88" s="16">
        <v>38.411000000000001</v>
      </c>
      <c r="Q88" s="11">
        <v>566.72900000000004</v>
      </c>
      <c r="R88" s="16">
        <v>32.923999999999999</v>
      </c>
      <c r="S88" s="17">
        <v>4.4290000000000003</v>
      </c>
      <c r="T88" s="11">
        <v>474.22899999999998</v>
      </c>
      <c r="U88" s="16">
        <v>27.552</v>
      </c>
      <c r="V88" s="11">
        <v>454.87599999999998</v>
      </c>
      <c r="W88" s="18">
        <v>2.645</v>
      </c>
    </row>
    <row r="89" spans="1:23" x14ac:dyDescent="0.35">
      <c r="A89" s="9" t="s">
        <v>112</v>
      </c>
      <c r="B89" s="10"/>
      <c r="C89" s="10">
        <v>694</v>
      </c>
      <c r="D89" s="9" t="s">
        <v>91</v>
      </c>
      <c r="E89" s="10">
        <v>914</v>
      </c>
      <c r="F89" s="10">
        <v>2017</v>
      </c>
      <c r="G89" s="11">
        <v>90.141000000000005</v>
      </c>
      <c r="H89" s="11">
        <v>45.250999999999998</v>
      </c>
      <c r="I89" s="11">
        <v>44.89</v>
      </c>
      <c r="J89" s="16">
        <v>12.003</v>
      </c>
      <c r="K89" s="17">
        <v>53.895000000000003</v>
      </c>
      <c r="L89" s="17">
        <v>53.048999999999999</v>
      </c>
      <c r="M89" s="17">
        <v>54.697000000000003</v>
      </c>
      <c r="N89" s="11">
        <v>20.867999999999999</v>
      </c>
      <c r="O89" s="16">
        <v>81.911000000000001</v>
      </c>
      <c r="P89" s="16">
        <v>112.048</v>
      </c>
      <c r="Q89" s="11">
        <v>254.60499999999999</v>
      </c>
      <c r="R89" s="16">
        <v>33.939</v>
      </c>
      <c r="S89" s="17">
        <v>4.359</v>
      </c>
      <c r="T89" s="11">
        <v>164.464</v>
      </c>
      <c r="U89" s="16">
        <v>21.936</v>
      </c>
      <c r="V89" s="11">
        <v>160.649</v>
      </c>
      <c r="W89" s="18">
        <v>2.145</v>
      </c>
    </row>
    <row r="90" spans="1:23" x14ac:dyDescent="0.35">
      <c r="A90" s="9" t="s">
        <v>112</v>
      </c>
      <c r="B90" s="10"/>
      <c r="C90" s="10">
        <v>694</v>
      </c>
      <c r="D90" s="9" t="s">
        <v>91</v>
      </c>
      <c r="E90" s="10">
        <v>914</v>
      </c>
      <c r="F90" s="10">
        <v>2018</v>
      </c>
      <c r="G90" s="11">
        <v>90.061999999999998</v>
      </c>
      <c r="H90" s="11">
        <v>45.186</v>
      </c>
      <c r="I90" s="11">
        <v>44.875999999999998</v>
      </c>
      <c r="J90" s="16">
        <v>11.744999999999999</v>
      </c>
      <c r="K90" s="17">
        <v>54.308999999999997</v>
      </c>
      <c r="L90" s="17">
        <v>53.468000000000004</v>
      </c>
      <c r="M90" s="17">
        <v>55.106000000000002</v>
      </c>
      <c r="N90" s="11">
        <v>20.321000000000002</v>
      </c>
      <c r="O90" s="16">
        <v>79.349999999999994</v>
      </c>
      <c r="P90" s="16">
        <v>108.31399999999999</v>
      </c>
      <c r="Q90" s="11">
        <v>255.91499999999999</v>
      </c>
      <c r="R90" s="16">
        <v>33.405999999999999</v>
      </c>
      <c r="S90" s="17">
        <v>4.2629999999999999</v>
      </c>
      <c r="T90" s="11">
        <v>165.85300000000001</v>
      </c>
      <c r="U90" s="16">
        <v>21.661000000000001</v>
      </c>
      <c r="V90" s="11">
        <v>162.392</v>
      </c>
      <c r="W90" s="18">
        <v>2.1230000000000002</v>
      </c>
    </row>
    <row r="91" spans="1:23" x14ac:dyDescent="0.35">
      <c r="A91" s="9" t="s">
        <v>112</v>
      </c>
      <c r="B91" s="10"/>
      <c r="C91" s="10">
        <v>694</v>
      </c>
      <c r="D91" s="9" t="s">
        <v>91</v>
      </c>
      <c r="E91" s="10">
        <v>914</v>
      </c>
      <c r="F91" s="10">
        <v>2019</v>
      </c>
      <c r="G91" s="11">
        <v>90.108000000000004</v>
      </c>
      <c r="H91" s="11">
        <v>45.201000000000001</v>
      </c>
      <c r="I91" s="11">
        <v>44.906999999999996</v>
      </c>
      <c r="J91" s="16">
        <v>11.512</v>
      </c>
      <c r="K91" s="17">
        <v>54.695999999999998</v>
      </c>
      <c r="L91" s="17">
        <v>53.853000000000002</v>
      </c>
      <c r="M91" s="17">
        <v>55.494999999999997</v>
      </c>
      <c r="N91" s="11">
        <v>19.815000000000001</v>
      </c>
      <c r="O91" s="16">
        <v>76.997</v>
      </c>
      <c r="P91" s="16">
        <v>105.02500000000001</v>
      </c>
      <c r="Q91" s="11">
        <v>257.14600000000002</v>
      </c>
      <c r="R91" s="16">
        <v>32.878999999999998</v>
      </c>
      <c r="S91" s="17">
        <v>4.1689999999999996</v>
      </c>
      <c r="T91" s="11">
        <v>167.03800000000001</v>
      </c>
      <c r="U91" s="16">
        <v>21.367000000000001</v>
      </c>
      <c r="V91" s="11">
        <v>163.423</v>
      </c>
      <c r="W91" s="18">
        <v>2.0920000000000001</v>
      </c>
    </row>
    <row r="92" spans="1:23" x14ac:dyDescent="0.35">
      <c r="A92" s="9" t="s">
        <v>112</v>
      </c>
      <c r="B92" s="10"/>
      <c r="C92" s="10">
        <v>694</v>
      </c>
      <c r="D92" s="9" t="s">
        <v>91</v>
      </c>
      <c r="E92" s="10">
        <v>914</v>
      </c>
      <c r="F92" s="10">
        <v>2020</v>
      </c>
      <c r="G92" s="11">
        <v>90.239000000000004</v>
      </c>
      <c r="H92" s="11">
        <v>45.277000000000001</v>
      </c>
      <c r="I92" s="11">
        <v>44.962000000000003</v>
      </c>
      <c r="J92" s="16">
        <v>11.295999999999999</v>
      </c>
      <c r="K92" s="17">
        <v>55.066000000000003</v>
      </c>
      <c r="L92" s="17">
        <v>54.213000000000001</v>
      </c>
      <c r="M92" s="17">
        <v>55.875</v>
      </c>
      <c r="N92" s="11">
        <v>19.338999999999999</v>
      </c>
      <c r="O92" s="16">
        <v>74.813999999999993</v>
      </c>
      <c r="P92" s="16">
        <v>102.09399999999999</v>
      </c>
      <c r="Q92" s="11">
        <v>258.28100000000001</v>
      </c>
      <c r="R92" s="16">
        <v>32.353999999999999</v>
      </c>
      <c r="S92" s="17">
        <v>4.077</v>
      </c>
      <c r="T92" s="11">
        <v>168.042</v>
      </c>
      <c r="U92" s="16">
        <v>21.058</v>
      </c>
      <c r="V92" s="11">
        <v>164.07400000000001</v>
      </c>
      <c r="W92" s="18">
        <v>2.0569999999999999</v>
      </c>
    </row>
    <row r="93" spans="1:23" x14ac:dyDescent="0.35">
      <c r="A93" s="9" t="s">
        <v>112</v>
      </c>
      <c r="B93" s="10"/>
      <c r="C93" s="10">
        <v>694</v>
      </c>
      <c r="D93" s="9" t="s">
        <v>91</v>
      </c>
      <c r="E93" s="10">
        <v>914</v>
      </c>
      <c r="F93" s="10">
        <v>2021</v>
      </c>
      <c r="G93" s="11">
        <v>90.424999999999997</v>
      </c>
      <c r="H93" s="11">
        <v>45.396000000000001</v>
      </c>
      <c r="I93" s="11">
        <v>45.029000000000003</v>
      </c>
      <c r="J93" s="16">
        <v>11.093</v>
      </c>
      <c r="K93" s="17">
        <v>55.426000000000002</v>
      </c>
      <c r="L93" s="17">
        <v>54.555999999999997</v>
      </c>
      <c r="M93" s="17">
        <v>56.252000000000002</v>
      </c>
      <c r="N93" s="11">
        <v>18.887</v>
      </c>
      <c r="O93" s="16">
        <v>72.771000000000001</v>
      </c>
      <c r="P93" s="16">
        <v>99.442999999999998</v>
      </c>
      <c r="Q93" s="11">
        <v>259.31900000000002</v>
      </c>
      <c r="R93" s="16">
        <v>31.831</v>
      </c>
      <c r="S93" s="17">
        <v>3.9860000000000002</v>
      </c>
      <c r="T93" s="11">
        <v>168.89400000000001</v>
      </c>
      <c r="U93" s="16">
        <v>20.738</v>
      </c>
      <c r="V93" s="11">
        <v>164.733</v>
      </c>
      <c r="W93" s="18">
        <v>2.024</v>
      </c>
    </row>
    <row r="94" spans="1:23" x14ac:dyDescent="0.35">
      <c r="A94" s="9" t="s">
        <v>96</v>
      </c>
      <c r="B94" s="10"/>
      <c r="C94" s="10">
        <v>800</v>
      </c>
      <c r="D94" s="9" t="s">
        <v>91</v>
      </c>
      <c r="E94" s="10">
        <v>910</v>
      </c>
      <c r="F94" s="10">
        <v>2017</v>
      </c>
      <c r="G94" s="11">
        <v>279.959</v>
      </c>
      <c r="H94" s="11">
        <v>148.084</v>
      </c>
      <c r="I94" s="11">
        <v>131.875</v>
      </c>
      <c r="J94" s="16">
        <v>6.7690000000000001</v>
      </c>
      <c r="K94" s="17">
        <v>62.515999999999998</v>
      </c>
      <c r="L94" s="17">
        <v>60.27</v>
      </c>
      <c r="M94" s="17">
        <v>64.64</v>
      </c>
      <c r="N94" s="11">
        <v>76.361000000000004</v>
      </c>
      <c r="O94" s="16">
        <v>47.472000000000001</v>
      </c>
      <c r="P94" s="16">
        <v>64.536000000000001</v>
      </c>
      <c r="Q94" s="11">
        <v>1606.7059999999999</v>
      </c>
      <c r="R94" s="16">
        <v>38.947000000000003</v>
      </c>
      <c r="S94" s="17">
        <v>5.0949999999999998</v>
      </c>
      <c r="T94" s="11">
        <v>1326.7470000000001</v>
      </c>
      <c r="U94" s="16">
        <v>32.177999999999997</v>
      </c>
      <c r="V94" s="11">
        <v>1539.778</v>
      </c>
      <c r="W94" s="18">
        <v>3.74</v>
      </c>
    </row>
    <row r="95" spans="1:23" x14ac:dyDescent="0.35">
      <c r="A95" s="9" t="s">
        <v>96</v>
      </c>
      <c r="B95" s="10"/>
      <c r="C95" s="10">
        <v>800</v>
      </c>
      <c r="D95" s="9" t="s">
        <v>91</v>
      </c>
      <c r="E95" s="10">
        <v>910</v>
      </c>
      <c r="F95" s="10">
        <v>2018</v>
      </c>
      <c r="G95" s="11">
        <v>280.47800000000001</v>
      </c>
      <c r="H95" s="11">
        <v>149.12100000000001</v>
      </c>
      <c r="I95" s="11">
        <v>131.35599999999999</v>
      </c>
      <c r="J95" s="16">
        <v>6.5540000000000003</v>
      </c>
      <c r="K95" s="17">
        <v>62.972999999999999</v>
      </c>
      <c r="L95" s="17">
        <v>60.655000000000001</v>
      </c>
      <c r="M95" s="17">
        <v>65.173000000000002</v>
      </c>
      <c r="N95" s="11">
        <v>74.042000000000002</v>
      </c>
      <c r="O95" s="16">
        <v>45.444000000000003</v>
      </c>
      <c r="P95" s="16">
        <v>61.706000000000003</v>
      </c>
      <c r="Q95" s="11">
        <v>1627.3969999999999</v>
      </c>
      <c r="R95" s="16">
        <v>38.134999999999998</v>
      </c>
      <c r="S95" s="17">
        <v>4.9550000000000001</v>
      </c>
      <c r="T95" s="11">
        <v>1346.9190000000001</v>
      </c>
      <c r="U95" s="16">
        <v>31.581</v>
      </c>
      <c r="V95" s="11">
        <v>1551.954</v>
      </c>
      <c r="W95" s="18">
        <v>3.6339999999999999</v>
      </c>
    </row>
    <row r="96" spans="1:23" x14ac:dyDescent="0.35">
      <c r="A96" s="9" t="s">
        <v>96</v>
      </c>
      <c r="B96" s="10"/>
      <c r="C96" s="10">
        <v>800</v>
      </c>
      <c r="D96" s="9" t="s">
        <v>91</v>
      </c>
      <c r="E96" s="10">
        <v>910</v>
      </c>
      <c r="F96" s="10">
        <v>2019</v>
      </c>
      <c r="G96" s="11">
        <v>282.24900000000002</v>
      </c>
      <c r="H96" s="11">
        <v>150.64500000000001</v>
      </c>
      <c r="I96" s="11">
        <v>131.60400000000001</v>
      </c>
      <c r="J96" s="16">
        <v>6.3810000000000002</v>
      </c>
      <c r="K96" s="17">
        <v>63.368000000000002</v>
      </c>
      <c r="L96" s="17">
        <v>61</v>
      </c>
      <c r="M96" s="17">
        <v>65.622</v>
      </c>
      <c r="N96" s="11">
        <v>72.067999999999998</v>
      </c>
      <c r="O96" s="16">
        <v>43.661999999999999</v>
      </c>
      <c r="P96" s="16">
        <v>59.262999999999998</v>
      </c>
      <c r="Q96" s="11">
        <v>1648.528</v>
      </c>
      <c r="R96" s="16">
        <v>37.377000000000002</v>
      </c>
      <c r="S96" s="17">
        <v>4.8239999999999998</v>
      </c>
      <c r="T96" s="11">
        <v>1366.279</v>
      </c>
      <c r="U96" s="16">
        <v>30.995000000000001</v>
      </c>
      <c r="V96" s="11">
        <v>1506.7909999999999</v>
      </c>
      <c r="W96" s="18">
        <v>3.4060000000000001</v>
      </c>
    </row>
    <row r="97" spans="1:23" x14ac:dyDescent="0.35">
      <c r="A97" s="9" t="s">
        <v>96</v>
      </c>
      <c r="B97" s="10"/>
      <c r="C97" s="10">
        <v>800</v>
      </c>
      <c r="D97" s="9" t="s">
        <v>91</v>
      </c>
      <c r="E97" s="10">
        <v>910</v>
      </c>
      <c r="F97" s="10">
        <v>2020</v>
      </c>
      <c r="G97" s="11">
        <v>284.98500000000001</v>
      </c>
      <c r="H97" s="11">
        <v>152.501</v>
      </c>
      <c r="I97" s="11">
        <v>132.48400000000001</v>
      </c>
      <c r="J97" s="16">
        <v>6.242</v>
      </c>
      <c r="K97" s="17">
        <v>63.713000000000001</v>
      </c>
      <c r="L97" s="17">
        <v>61.317</v>
      </c>
      <c r="M97" s="17">
        <v>66.001000000000005</v>
      </c>
      <c r="N97" s="11">
        <v>70.421000000000006</v>
      </c>
      <c r="O97" s="16">
        <v>42.115000000000002</v>
      </c>
      <c r="P97" s="16">
        <v>57.168999999999997</v>
      </c>
      <c r="Q97" s="11">
        <v>1669.8409999999999</v>
      </c>
      <c r="R97" s="16">
        <v>36.673999999999999</v>
      </c>
      <c r="S97" s="17">
        <v>4.7030000000000003</v>
      </c>
      <c r="T97" s="11">
        <v>1384.856</v>
      </c>
      <c r="U97" s="16">
        <v>30.431999999999999</v>
      </c>
      <c r="V97" s="11">
        <v>1427.8409999999999</v>
      </c>
      <c r="W97" s="18">
        <v>3.1240000000000001</v>
      </c>
    </row>
    <row r="98" spans="1:23" x14ac:dyDescent="0.35">
      <c r="A98" s="9" t="s">
        <v>96</v>
      </c>
      <c r="B98" s="10"/>
      <c r="C98" s="10">
        <v>800</v>
      </c>
      <c r="D98" s="9" t="s">
        <v>91</v>
      </c>
      <c r="E98" s="10">
        <v>910</v>
      </c>
      <c r="F98" s="10">
        <v>2021</v>
      </c>
      <c r="G98" s="11">
        <v>288.32600000000002</v>
      </c>
      <c r="H98" s="11">
        <v>154.53299999999999</v>
      </c>
      <c r="I98" s="11">
        <v>133.79300000000001</v>
      </c>
      <c r="J98" s="16">
        <v>6.1269999999999998</v>
      </c>
      <c r="K98" s="17">
        <v>64.022000000000006</v>
      </c>
      <c r="L98" s="17">
        <v>61.616</v>
      </c>
      <c r="M98" s="17">
        <v>66.325000000000003</v>
      </c>
      <c r="N98" s="11">
        <v>69.025999999999996</v>
      </c>
      <c r="O98" s="16">
        <v>40.762</v>
      </c>
      <c r="P98" s="16">
        <v>55.356000000000002</v>
      </c>
      <c r="Q98" s="11">
        <v>1690.877</v>
      </c>
      <c r="R98" s="16">
        <v>36.020000000000003</v>
      </c>
      <c r="S98" s="17">
        <v>4.5890000000000004</v>
      </c>
      <c r="T98" s="11">
        <v>1402.5509999999999</v>
      </c>
      <c r="U98" s="16">
        <v>29.893000000000001</v>
      </c>
      <c r="V98" s="11">
        <v>1346.597</v>
      </c>
      <c r="W98" s="18">
        <v>2.859</v>
      </c>
    </row>
    <row r="99" spans="1:23" x14ac:dyDescent="0.35">
      <c r="A99" s="9" t="s">
        <v>97</v>
      </c>
      <c r="B99" s="10">
        <v>3</v>
      </c>
      <c r="C99" s="10">
        <v>834</v>
      </c>
      <c r="D99" s="9" t="s">
        <v>91</v>
      </c>
      <c r="E99" s="10">
        <v>910</v>
      </c>
      <c r="F99" s="10">
        <v>2017</v>
      </c>
      <c r="G99" s="11">
        <v>363.29</v>
      </c>
      <c r="H99" s="11">
        <v>191.691</v>
      </c>
      <c r="I99" s="11">
        <v>171.6</v>
      </c>
      <c r="J99" s="16">
        <v>6.6219999999999999</v>
      </c>
      <c r="K99" s="17">
        <v>64.478999999999999</v>
      </c>
      <c r="L99" s="17">
        <v>62.581000000000003</v>
      </c>
      <c r="M99" s="17">
        <v>66.346000000000004</v>
      </c>
      <c r="N99" s="11">
        <v>84.551000000000002</v>
      </c>
      <c r="O99" s="16">
        <v>41.564</v>
      </c>
      <c r="P99" s="16">
        <v>57.085000000000001</v>
      </c>
      <c r="Q99" s="11">
        <v>2030.92</v>
      </c>
      <c r="R99" s="16">
        <v>37.075000000000003</v>
      </c>
      <c r="S99" s="17">
        <v>4.9530000000000003</v>
      </c>
      <c r="T99" s="11">
        <v>1667.63</v>
      </c>
      <c r="U99" s="16">
        <v>30.452999999999999</v>
      </c>
      <c r="V99" s="11">
        <v>1631.9749999999999</v>
      </c>
      <c r="W99" s="18">
        <v>2.9860000000000002</v>
      </c>
    </row>
    <row r="100" spans="1:23" x14ac:dyDescent="0.35">
      <c r="A100" s="9" t="s">
        <v>97</v>
      </c>
      <c r="B100" s="10">
        <v>3</v>
      </c>
      <c r="C100" s="10">
        <v>834</v>
      </c>
      <c r="D100" s="9" t="s">
        <v>91</v>
      </c>
      <c r="E100" s="10">
        <v>910</v>
      </c>
      <c r="F100" s="10">
        <v>2018</v>
      </c>
      <c r="G100" s="11">
        <v>362.90300000000002</v>
      </c>
      <c r="H100" s="11">
        <v>191.29300000000001</v>
      </c>
      <c r="I100" s="11">
        <v>171.61</v>
      </c>
      <c r="J100" s="16">
        <v>6.4189999999999996</v>
      </c>
      <c r="K100" s="17">
        <v>65.015000000000001</v>
      </c>
      <c r="L100" s="17">
        <v>63.17</v>
      </c>
      <c r="M100" s="17">
        <v>66.823999999999998</v>
      </c>
      <c r="N100" s="11">
        <v>83.622</v>
      </c>
      <c r="O100" s="16">
        <v>40.33</v>
      </c>
      <c r="P100" s="16">
        <v>55.295999999999999</v>
      </c>
      <c r="Q100" s="11">
        <v>2070.79</v>
      </c>
      <c r="R100" s="16">
        <v>36.700000000000003</v>
      </c>
      <c r="S100" s="17">
        <v>4.8920000000000003</v>
      </c>
      <c r="T100" s="11">
        <v>1707.8869999999999</v>
      </c>
      <c r="U100" s="16">
        <v>30.282</v>
      </c>
      <c r="V100" s="11">
        <v>1672.453</v>
      </c>
      <c r="W100" s="18">
        <v>2.97</v>
      </c>
    </row>
    <row r="101" spans="1:23" x14ac:dyDescent="0.35">
      <c r="A101" s="9" t="s">
        <v>97</v>
      </c>
      <c r="B101" s="10">
        <v>3</v>
      </c>
      <c r="C101" s="10">
        <v>834</v>
      </c>
      <c r="D101" s="9" t="s">
        <v>91</v>
      </c>
      <c r="E101" s="10">
        <v>910</v>
      </c>
      <c r="F101" s="10">
        <v>2019</v>
      </c>
      <c r="G101" s="11">
        <v>364.315</v>
      </c>
      <c r="H101" s="11">
        <v>192.05500000000001</v>
      </c>
      <c r="I101" s="11">
        <v>172.26</v>
      </c>
      <c r="J101" s="16">
        <v>6.2539999999999996</v>
      </c>
      <c r="K101" s="17">
        <v>65.456000000000003</v>
      </c>
      <c r="L101" s="17">
        <v>63.643000000000001</v>
      </c>
      <c r="M101" s="17">
        <v>67.233000000000004</v>
      </c>
      <c r="N101" s="11">
        <v>82.495999999999995</v>
      </c>
      <c r="O101" s="16">
        <v>39.033000000000001</v>
      </c>
      <c r="P101" s="16">
        <v>53.473999999999997</v>
      </c>
      <c r="Q101" s="11">
        <v>2111.498</v>
      </c>
      <c r="R101" s="16">
        <v>36.335999999999999</v>
      </c>
      <c r="S101" s="17">
        <v>4.8319999999999999</v>
      </c>
      <c r="T101" s="11">
        <v>1747.183</v>
      </c>
      <c r="U101" s="16">
        <v>30.082000000000001</v>
      </c>
      <c r="V101" s="11">
        <v>1710.3</v>
      </c>
      <c r="W101" s="18">
        <v>2.9489999999999998</v>
      </c>
    </row>
    <row r="102" spans="1:23" x14ac:dyDescent="0.35">
      <c r="A102" s="9" t="s">
        <v>97</v>
      </c>
      <c r="B102" s="10">
        <v>3</v>
      </c>
      <c r="C102" s="10">
        <v>834</v>
      </c>
      <c r="D102" s="9" t="s">
        <v>91</v>
      </c>
      <c r="E102" s="10">
        <v>910</v>
      </c>
      <c r="F102" s="10">
        <v>2020</v>
      </c>
      <c r="G102" s="11">
        <v>367.303</v>
      </c>
      <c r="H102" s="11">
        <v>193.88</v>
      </c>
      <c r="I102" s="11">
        <v>173.423</v>
      </c>
      <c r="J102" s="16">
        <v>6.1219999999999999</v>
      </c>
      <c r="K102" s="17">
        <v>65.814999999999998</v>
      </c>
      <c r="L102" s="17">
        <v>64.009</v>
      </c>
      <c r="M102" s="17">
        <v>67.587000000000003</v>
      </c>
      <c r="N102" s="11">
        <v>81.186000000000007</v>
      </c>
      <c r="O102" s="16">
        <v>37.68</v>
      </c>
      <c r="P102" s="16">
        <v>51.615000000000002</v>
      </c>
      <c r="Q102" s="11">
        <v>2153.0540000000001</v>
      </c>
      <c r="R102" s="16">
        <v>35.981000000000002</v>
      </c>
      <c r="S102" s="17">
        <v>4.7729999999999997</v>
      </c>
      <c r="T102" s="11">
        <v>1785.751</v>
      </c>
      <c r="U102" s="16">
        <v>29.86</v>
      </c>
      <c r="V102" s="11">
        <v>1746.4159999999999</v>
      </c>
      <c r="W102" s="18">
        <v>2.9239999999999999</v>
      </c>
    </row>
    <row r="103" spans="1:23" x14ac:dyDescent="0.35">
      <c r="A103" s="9" t="s">
        <v>97</v>
      </c>
      <c r="B103" s="10">
        <v>3</v>
      </c>
      <c r="C103" s="10">
        <v>834</v>
      </c>
      <c r="D103" s="9" t="s">
        <v>91</v>
      </c>
      <c r="E103" s="10">
        <v>910</v>
      </c>
      <c r="F103" s="10">
        <v>2021</v>
      </c>
      <c r="G103" s="11">
        <v>371.51600000000002</v>
      </c>
      <c r="H103" s="11">
        <v>196.554</v>
      </c>
      <c r="I103" s="11">
        <v>174.96199999999999</v>
      </c>
      <c r="J103" s="16">
        <v>6.0149999999999997</v>
      </c>
      <c r="K103" s="17">
        <v>66.108999999999995</v>
      </c>
      <c r="L103" s="17">
        <v>64.290999999999997</v>
      </c>
      <c r="M103" s="17">
        <v>67.900000000000006</v>
      </c>
      <c r="N103" s="11">
        <v>79.741</v>
      </c>
      <c r="O103" s="16">
        <v>36.295000000000002</v>
      </c>
      <c r="P103" s="16">
        <v>49.741999999999997</v>
      </c>
      <c r="Q103" s="11">
        <v>2195.5259999999998</v>
      </c>
      <c r="R103" s="16">
        <v>35.639000000000003</v>
      </c>
      <c r="S103" s="17">
        <v>4.7140000000000004</v>
      </c>
      <c r="T103" s="11">
        <v>1824.01</v>
      </c>
      <c r="U103" s="16">
        <v>29.623999999999999</v>
      </c>
      <c r="V103" s="11">
        <v>1782.0920000000001</v>
      </c>
      <c r="W103" s="18">
        <v>2.8980000000000001</v>
      </c>
    </row>
    <row r="104" spans="1:23" x14ac:dyDescent="0.35">
      <c r="A104" s="9" t="s">
        <v>98</v>
      </c>
      <c r="B104" s="10"/>
      <c r="C104" s="10">
        <v>894</v>
      </c>
      <c r="D104" s="9" t="s">
        <v>91</v>
      </c>
      <c r="E104" s="10">
        <v>910</v>
      </c>
      <c r="F104" s="10">
        <v>2017</v>
      </c>
      <c r="G104" s="11">
        <v>112.392</v>
      </c>
      <c r="H104" s="11">
        <v>61.110999999999997</v>
      </c>
      <c r="I104" s="11">
        <v>51.28</v>
      </c>
      <c r="J104" s="16">
        <v>6.633</v>
      </c>
      <c r="K104" s="17">
        <v>63.042999999999999</v>
      </c>
      <c r="L104" s="17">
        <v>60.158000000000001</v>
      </c>
      <c r="M104" s="17">
        <v>65.878</v>
      </c>
      <c r="N104" s="11">
        <v>28.622</v>
      </c>
      <c r="O104" s="16">
        <v>46.151000000000003</v>
      </c>
      <c r="P104" s="16">
        <v>61.418999999999997</v>
      </c>
      <c r="Q104" s="11">
        <v>618.92700000000002</v>
      </c>
      <c r="R104" s="16">
        <v>36.698999999999998</v>
      </c>
      <c r="S104" s="17">
        <v>4.718</v>
      </c>
      <c r="T104" s="11">
        <v>506.53500000000003</v>
      </c>
      <c r="U104" s="16">
        <v>30.067</v>
      </c>
      <c r="V104" s="11">
        <v>494.12700000000001</v>
      </c>
      <c r="W104" s="18">
        <v>2.9319999999999999</v>
      </c>
    </row>
    <row r="105" spans="1:23" x14ac:dyDescent="0.35">
      <c r="A105" s="9" t="s">
        <v>98</v>
      </c>
      <c r="B105" s="10"/>
      <c r="C105" s="10">
        <v>894</v>
      </c>
      <c r="D105" s="9" t="s">
        <v>91</v>
      </c>
      <c r="E105" s="10">
        <v>910</v>
      </c>
      <c r="F105" s="10">
        <v>2018</v>
      </c>
      <c r="G105" s="11">
        <v>112.66200000000001</v>
      </c>
      <c r="H105" s="11">
        <v>61.616999999999997</v>
      </c>
      <c r="I105" s="11">
        <v>51.045000000000002</v>
      </c>
      <c r="J105" s="16">
        <v>6.4560000000000004</v>
      </c>
      <c r="K105" s="17">
        <v>63.51</v>
      </c>
      <c r="L105" s="17">
        <v>60.533000000000001</v>
      </c>
      <c r="M105" s="17">
        <v>66.447000000000003</v>
      </c>
      <c r="N105" s="11">
        <v>28.228999999999999</v>
      </c>
      <c r="O105" s="16">
        <v>44.811999999999998</v>
      </c>
      <c r="P105" s="16">
        <v>59.503999999999998</v>
      </c>
      <c r="Q105" s="11">
        <v>629.05499999999995</v>
      </c>
      <c r="R105" s="16">
        <v>36.192</v>
      </c>
      <c r="S105" s="17">
        <v>4.633</v>
      </c>
      <c r="T105" s="11">
        <v>516.39300000000003</v>
      </c>
      <c r="U105" s="16">
        <v>29.736999999999998</v>
      </c>
      <c r="V105" s="11">
        <v>503.685</v>
      </c>
      <c r="W105" s="18">
        <v>2.903</v>
      </c>
    </row>
    <row r="106" spans="1:23" x14ac:dyDescent="0.35">
      <c r="A106" s="9" t="s">
        <v>98</v>
      </c>
      <c r="B106" s="10"/>
      <c r="C106" s="10">
        <v>894</v>
      </c>
      <c r="D106" s="9" t="s">
        <v>91</v>
      </c>
      <c r="E106" s="10">
        <v>910</v>
      </c>
      <c r="F106" s="10">
        <v>2019</v>
      </c>
      <c r="G106" s="11">
        <v>113.554</v>
      </c>
      <c r="H106" s="11">
        <v>62.369</v>
      </c>
      <c r="I106" s="11">
        <v>51.185000000000002</v>
      </c>
      <c r="J106" s="16">
        <v>6.3209999999999997</v>
      </c>
      <c r="K106" s="17">
        <v>63.886000000000003</v>
      </c>
      <c r="L106" s="17">
        <v>60.847999999999999</v>
      </c>
      <c r="M106" s="17">
        <v>66.891000000000005</v>
      </c>
      <c r="N106" s="11">
        <v>27.905000000000001</v>
      </c>
      <c r="O106" s="16">
        <v>43.521999999999998</v>
      </c>
      <c r="P106" s="16">
        <v>57.731999999999999</v>
      </c>
      <c r="Q106" s="11">
        <v>640.63499999999999</v>
      </c>
      <c r="R106" s="16">
        <v>35.776000000000003</v>
      </c>
      <c r="S106" s="17">
        <v>4.5590000000000002</v>
      </c>
      <c r="T106" s="11">
        <v>527.08100000000002</v>
      </c>
      <c r="U106" s="16">
        <v>29.454999999999998</v>
      </c>
      <c r="V106" s="11">
        <v>516.077</v>
      </c>
      <c r="W106" s="18">
        <v>2.8889999999999998</v>
      </c>
    </row>
    <row r="107" spans="1:23" x14ac:dyDescent="0.35">
      <c r="A107" s="9" t="s">
        <v>98</v>
      </c>
      <c r="B107" s="10"/>
      <c r="C107" s="10">
        <v>894</v>
      </c>
      <c r="D107" s="9" t="s">
        <v>91</v>
      </c>
      <c r="E107" s="10">
        <v>910</v>
      </c>
      <c r="F107" s="10">
        <v>2020</v>
      </c>
      <c r="G107" s="11">
        <v>114.92100000000001</v>
      </c>
      <c r="H107" s="11">
        <v>63.290999999999997</v>
      </c>
      <c r="I107" s="11">
        <v>51.63</v>
      </c>
      <c r="J107" s="16">
        <v>6.2160000000000002</v>
      </c>
      <c r="K107" s="17">
        <v>64.194000000000003</v>
      </c>
      <c r="L107" s="17">
        <v>61.125</v>
      </c>
      <c r="M107" s="17">
        <v>67.236000000000004</v>
      </c>
      <c r="N107" s="11">
        <v>27.640999999999998</v>
      </c>
      <c r="O107" s="16">
        <v>42.271000000000001</v>
      </c>
      <c r="P107" s="16">
        <v>56.064</v>
      </c>
      <c r="Q107" s="11">
        <v>653.57799999999997</v>
      </c>
      <c r="R107" s="16">
        <v>35.442999999999998</v>
      </c>
      <c r="S107" s="17">
        <v>4.4960000000000004</v>
      </c>
      <c r="T107" s="11">
        <v>538.65700000000004</v>
      </c>
      <c r="U107" s="16">
        <v>29.227</v>
      </c>
      <c r="V107" s="11">
        <v>529.76700000000005</v>
      </c>
      <c r="W107" s="18">
        <v>2.8820000000000001</v>
      </c>
    </row>
    <row r="108" spans="1:23" x14ac:dyDescent="0.35">
      <c r="A108" s="9" t="s">
        <v>98</v>
      </c>
      <c r="B108" s="10"/>
      <c r="C108" s="10">
        <v>894</v>
      </c>
      <c r="D108" s="9" t="s">
        <v>91</v>
      </c>
      <c r="E108" s="10">
        <v>910</v>
      </c>
      <c r="F108" s="10">
        <v>2021</v>
      </c>
      <c r="G108" s="11">
        <v>116.626</v>
      </c>
      <c r="H108" s="11">
        <v>64.326999999999998</v>
      </c>
      <c r="I108" s="11">
        <v>52.298999999999999</v>
      </c>
      <c r="J108" s="16">
        <v>6.1310000000000002</v>
      </c>
      <c r="K108" s="17">
        <v>64.456999999999994</v>
      </c>
      <c r="L108" s="17">
        <v>61.381</v>
      </c>
      <c r="M108" s="17">
        <v>67.507999999999996</v>
      </c>
      <c r="N108" s="11">
        <v>27.422999999999998</v>
      </c>
      <c r="O108" s="16">
        <v>41.058</v>
      </c>
      <c r="P108" s="16">
        <v>54.478999999999999</v>
      </c>
      <c r="Q108" s="11">
        <v>667.61300000000006</v>
      </c>
      <c r="R108" s="16">
        <v>35.174999999999997</v>
      </c>
      <c r="S108" s="17">
        <v>4.4420000000000002</v>
      </c>
      <c r="T108" s="11">
        <v>550.98699999999997</v>
      </c>
      <c r="U108" s="16">
        <v>29.042999999999999</v>
      </c>
      <c r="V108" s="11">
        <v>543.10500000000002</v>
      </c>
      <c r="W108" s="18">
        <v>2.87</v>
      </c>
    </row>
    <row r="109" spans="1:23" x14ac:dyDescent="0.35">
      <c r="A109" s="9" t="s">
        <v>99</v>
      </c>
      <c r="B109" s="10"/>
      <c r="C109" s="10">
        <v>716</v>
      </c>
      <c r="D109" s="9" t="s">
        <v>91</v>
      </c>
      <c r="E109" s="10">
        <v>910</v>
      </c>
      <c r="F109" s="10">
        <v>2017</v>
      </c>
      <c r="G109" s="11">
        <v>114.785</v>
      </c>
      <c r="H109" s="11">
        <v>54.134999999999998</v>
      </c>
      <c r="I109" s="11">
        <v>60.65</v>
      </c>
      <c r="J109" s="16">
        <v>8.0440000000000005</v>
      </c>
      <c r="K109" s="17">
        <v>60.811999999999998</v>
      </c>
      <c r="L109" s="17">
        <v>59.104999999999997</v>
      </c>
      <c r="M109" s="17">
        <v>62.22</v>
      </c>
      <c r="N109" s="11">
        <v>18.154</v>
      </c>
      <c r="O109" s="16">
        <v>40.046999999999997</v>
      </c>
      <c r="P109" s="16">
        <v>52.924999999999997</v>
      </c>
      <c r="Q109" s="11">
        <v>450.40699999999998</v>
      </c>
      <c r="R109" s="16">
        <v>31.731999999999999</v>
      </c>
      <c r="S109" s="17">
        <v>3.7069999999999999</v>
      </c>
      <c r="T109" s="11">
        <v>335.62200000000001</v>
      </c>
      <c r="U109" s="16">
        <v>23.687999999999999</v>
      </c>
      <c r="V109" s="11">
        <v>204.25700000000001</v>
      </c>
      <c r="W109" s="18">
        <v>1.4350000000000001</v>
      </c>
    </row>
    <row r="110" spans="1:23" x14ac:dyDescent="0.35">
      <c r="A110" s="9" t="s">
        <v>99</v>
      </c>
      <c r="B110" s="10"/>
      <c r="C110" s="10">
        <v>716</v>
      </c>
      <c r="D110" s="9" t="s">
        <v>91</v>
      </c>
      <c r="E110" s="10">
        <v>910</v>
      </c>
      <c r="F110" s="10">
        <v>2018</v>
      </c>
      <c r="G110" s="11">
        <v>114.18899999999999</v>
      </c>
      <c r="H110" s="11">
        <v>53.896000000000001</v>
      </c>
      <c r="I110" s="11">
        <v>60.292999999999999</v>
      </c>
      <c r="J110" s="16">
        <v>7.883</v>
      </c>
      <c r="K110" s="17">
        <v>61.195</v>
      </c>
      <c r="L110" s="17">
        <v>59.500999999999998</v>
      </c>
      <c r="M110" s="17">
        <v>62.597999999999999</v>
      </c>
      <c r="N110" s="11">
        <v>17.004999999999999</v>
      </c>
      <c r="O110" s="16">
        <v>38.286999999999999</v>
      </c>
      <c r="P110" s="16">
        <v>50.423999999999999</v>
      </c>
      <c r="Q110" s="11">
        <v>442.553</v>
      </c>
      <c r="R110" s="16">
        <v>30.675999999999998</v>
      </c>
      <c r="S110" s="17">
        <v>3.6150000000000002</v>
      </c>
      <c r="T110" s="11">
        <v>328.36399999999998</v>
      </c>
      <c r="U110" s="16">
        <v>22.792999999999999</v>
      </c>
      <c r="V110" s="11">
        <v>204.42599999999999</v>
      </c>
      <c r="W110" s="18">
        <v>1.4159999999999999</v>
      </c>
    </row>
    <row r="111" spans="1:23" x14ac:dyDescent="0.35">
      <c r="A111" s="9" t="s">
        <v>99</v>
      </c>
      <c r="B111" s="10"/>
      <c r="C111" s="10">
        <v>716</v>
      </c>
      <c r="D111" s="9" t="s">
        <v>91</v>
      </c>
      <c r="E111" s="10">
        <v>910</v>
      </c>
      <c r="F111" s="10">
        <v>2019</v>
      </c>
      <c r="G111" s="11">
        <v>114.289</v>
      </c>
      <c r="H111" s="11">
        <v>54.021999999999998</v>
      </c>
      <c r="I111" s="11">
        <v>60.267000000000003</v>
      </c>
      <c r="J111" s="16">
        <v>7.7729999999999997</v>
      </c>
      <c r="K111" s="17">
        <v>61.49</v>
      </c>
      <c r="L111" s="17">
        <v>59.798000000000002</v>
      </c>
      <c r="M111" s="17">
        <v>62.899000000000001</v>
      </c>
      <c r="N111" s="11">
        <v>16.085000000000001</v>
      </c>
      <c r="O111" s="16">
        <v>36.853999999999999</v>
      </c>
      <c r="P111" s="16">
        <v>48.460999999999999</v>
      </c>
      <c r="Q111" s="11">
        <v>436.18900000000002</v>
      </c>
      <c r="R111" s="16">
        <v>29.747</v>
      </c>
      <c r="S111" s="17">
        <v>3.5310000000000001</v>
      </c>
      <c r="T111" s="11">
        <v>321.89999999999998</v>
      </c>
      <c r="U111" s="16">
        <v>21.974</v>
      </c>
      <c r="V111" s="11">
        <v>212.024</v>
      </c>
      <c r="W111" s="18">
        <v>1.448</v>
      </c>
    </row>
    <row r="112" spans="1:23" x14ac:dyDescent="0.35">
      <c r="A112" s="9" t="s">
        <v>99</v>
      </c>
      <c r="B112" s="10"/>
      <c r="C112" s="10">
        <v>716</v>
      </c>
      <c r="D112" s="9" t="s">
        <v>91</v>
      </c>
      <c r="E112" s="10">
        <v>910</v>
      </c>
      <c r="F112" s="10">
        <v>2020</v>
      </c>
      <c r="G112" s="11">
        <v>114.806</v>
      </c>
      <c r="H112" s="11">
        <v>54.363</v>
      </c>
      <c r="I112" s="11">
        <v>60.442999999999998</v>
      </c>
      <c r="J112" s="16">
        <v>7.6920000000000002</v>
      </c>
      <c r="K112" s="17">
        <v>61.738</v>
      </c>
      <c r="L112" s="17">
        <v>60.036999999999999</v>
      </c>
      <c r="M112" s="17">
        <v>63.164000000000001</v>
      </c>
      <c r="N112" s="11">
        <v>15.403</v>
      </c>
      <c r="O112" s="16">
        <v>35.726999999999997</v>
      </c>
      <c r="P112" s="16">
        <v>46.972999999999999</v>
      </c>
      <c r="Q112" s="11">
        <v>431.76900000000001</v>
      </c>
      <c r="R112" s="16">
        <v>28.977</v>
      </c>
      <c r="S112" s="17">
        <v>3.46</v>
      </c>
      <c r="T112" s="11">
        <v>316.96300000000002</v>
      </c>
      <c r="U112" s="16">
        <v>21.285</v>
      </c>
      <c r="V112" s="11">
        <v>223.31100000000001</v>
      </c>
      <c r="W112" s="18">
        <v>1.502</v>
      </c>
    </row>
    <row r="113" spans="1:23" x14ac:dyDescent="0.35">
      <c r="A113" s="9" t="s">
        <v>99</v>
      </c>
      <c r="B113" s="10"/>
      <c r="C113" s="10">
        <v>716</v>
      </c>
      <c r="D113" s="9" t="s">
        <v>91</v>
      </c>
      <c r="E113" s="10">
        <v>910</v>
      </c>
      <c r="F113" s="10">
        <v>2021</v>
      </c>
      <c r="G113" s="11">
        <v>115.56699999999999</v>
      </c>
      <c r="H113" s="11">
        <v>54.828000000000003</v>
      </c>
      <c r="I113" s="11">
        <v>60.738</v>
      </c>
      <c r="J113" s="16">
        <v>7.6260000000000003</v>
      </c>
      <c r="K113" s="17">
        <v>61.965000000000003</v>
      </c>
      <c r="L113" s="17">
        <v>60.244999999999997</v>
      </c>
      <c r="M113" s="17">
        <v>63.414999999999999</v>
      </c>
      <c r="N113" s="11">
        <v>14.933999999999999</v>
      </c>
      <c r="O113" s="16">
        <v>34.853000000000002</v>
      </c>
      <c r="P113" s="16">
        <v>45.865000000000002</v>
      </c>
      <c r="Q113" s="11">
        <v>429.358</v>
      </c>
      <c r="R113" s="16">
        <v>28.364000000000001</v>
      </c>
      <c r="S113" s="17">
        <v>3.3980000000000001</v>
      </c>
      <c r="T113" s="11">
        <v>313.791</v>
      </c>
      <c r="U113" s="16">
        <v>20.739000000000001</v>
      </c>
      <c r="V113" s="11">
        <v>234.21799999999999</v>
      </c>
      <c r="W113" s="18">
        <v>1.552</v>
      </c>
    </row>
  </sheetData>
  <sheetProtection algorithmName="SHA-512" hashValue="4PaPr0oSCoesVrIC3UVX6ybiSKB0l6nJ+8N/e7jkXyC2Olm402z2eD07uROuTplkI9L59lpBZQUg1iTp1iQk6w==" saltValue="/mLKAzrhZTN7XFfE79bvmQ==" spinCount="100000"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56C02-96F6-4B5D-9EC7-865DB2E98C34}">
  <dimension ref="A1:M363"/>
  <sheetViews>
    <sheetView topLeftCell="A2" zoomScale="90" zoomScaleNormal="90" workbookViewId="0">
      <pane ySplit="2" topLeftCell="A4" activePane="bottomLeft" state="frozen"/>
      <selection activeCell="A2" sqref="A2"/>
      <selection pane="bottomLeft" activeCell="K4" sqref="K4"/>
    </sheetView>
  </sheetViews>
  <sheetFormatPr defaultColWidth="9.08984375" defaultRowHeight="11.5" x14ac:dyDescent="0.25"/>
  <cols>
    <col min="1" max="1" width="14.6328125" style="30" customWidth="1"/>
    <col min="2" max="2" width="9.08984375" style="30"/>
    <col min="3" max="3" width="13.453125" style="26" customWidth="1"/>
    <col min="4" max="6" width="11.08984375" style="31" customWidth="1"/>
    <col min="7" max="7" width="13" style="31" customWidth="1"/>
    <col min="8" max="8" width="12.90625" style="31" customWidth="1"/>
    <col min="9" max="9" width="11.08984375" style="31" customWidth="1"/>
    <col min="10" max="16384" width="9.08984375" style="26"/>
  </cols>
  <sheetData>
    <row r="1" spans="1:13" ht="27.65" hidden="1" customHeight="1" x14ac:dyDescent="0.25">
      <c r="A1" s="23" t="s">
        <v>132</v>
      </c>
      <c r="B1" s="23" t="s">
        <v>133</v>
      </c>
      <c r="C1" s="24" t="s">
        <v>134</v>
      </c>
      <c r="D1" s="25" t="s">
        <v>135</v>
      </c>
      <c r="E1" s="25" t="s">
        <v>136</v>
      </c>
      <c r="F1" s="25" t="s">
        <v>137</v>
      </c>
      <c r="G1" s="25" t="s">
        <v>138</v>
      </c>
      <c r="H1" s="25" t="s">
        <v>139</v>
      </c>
      <c r="I1" s="25" t="s">
        <v>140</v>
      </c>
    </row>
    <row r="2" spans="1:13" ht="96" customHeight="1" x14ac:dyDescent="0.25">
      <c r="A2" s="92" t="s">
        <v>141</v>
      </c>
      <c r="B2" s="92"/>
      <c r="C2" s="92"/>
      <c r="D2" s="93"/>
      <c r="E2" s="93"/>
      <c r="F2" s="93"/>
      <c r="G2" s="92"/>
      <c r="H2" s="92"/>
      <c r="I2" s="92"/>
      <c r="J2" s="24"/>
      <c r="K2" s="24"/>
      <c r="L2" s="24"/>
      <c r="M2" s="24"/>
    </row>
    <row r="3" spans="1:13" ht="46" x14ac:dyDescent="0.25">
      <c r="A3" s="27" t="s">
        <v>142</v>
      </c>
      <c r="B3" s="27" t="s">
        <v>143</v>
      </c>
      <c r="C3" s="28" t="s">
        <v>144</v>
      </c>
      <c r="D3" s="29" t="s">
        <v>145</v>
      </c>
      <c r="E3" s="29" t="s">
        <v>146</v>
      </c>
      <c r="F3" s="29" t="s">
        <v>147</v>
      </c>
      <c r="G3" s="29" t="s">
        <v>148</v>
      </c>
      <c r="H3" s="29" t="s">
        <v>149</v>
      </c>
      <c r="I3" s="29" t="s">
        <v>150</v>
      </c>
      <c r="J3" s="72" t="s">
        <v>223</v>
      </c>
    </row>
    <row r="4" spans="1:13" ht="13" x14ac:dyDescent="0.3">
      <c r="A4" s="30" t="s">
        <v>151</v>
      </c>
      <c r="B4" s="30">
        <v>2017</v>
      </c>
      <c r="D4" s="31">
        <v>41030</v>
      </c>
      <c r="E4" s="31">
        <v>8366</v>
      </c>
      <c r="F4" s="31">
        <v>1481</v>
      </c>
      <c r="G4" s="32">
        <v>1522</v>
      </c>
      <c r="H4" s="32">
        <v>1522</v>
      </c>
      <c r="I4" s="31">
        <v>9040</v>
      </c>
      <c r="J4" s="38" t="s">
        <v>224</v>
      </c>
    </row>
    <row r="5" spans="1:13" ht="13" x14ac:dyDescent="0.3">
      <c r="A5" s="30" t="s">
        <v>152</v>
      </c>
      <c r="B5" s="30">
        <v>2017</v>
      </c>
      <c r="D5" s="31">
        <v>137354</v>
      </c>
      <c r="E5" s="31">
        <v>27604</v>
      </c>
      <c r="F5" s="31">
        <v>4863</v>
      </c>
      <c r="G5" s="32">
        <v>5094</v>
      </c>
      <c r="H5" s="32">
        <v>5094</v>
      </c>
      <c r="I5" s="31">
        <v>29081</v>
      </c>
      <c r="J5" s="38" t="s">
        <v>224</v>
      </c>
    </row>
    <row r="6" spans="1:13" ht="13" x14ac:dyDescent="0.3">
      <c r="A6" s="30" t="s">
        <v>153</v>
      </c>
      <c r="B6" s="30">
        <v>2017</v>
      </c>
      <c r="D6" s="31">
        <v>122003</v>
      </c>
      <c r="E6" s="31">
        <v>24875</v>
      </c>
      <c r="F6" s="31">
        <v>4405</v>
      </c>
      <c r="G6" s="32">
        <v>4526</v>
      </c>
      <c r="H6" s="32">
        <v>4526</v>
      </c>
      <c r="I6" s="31">
        <v>26881</v>
      </c>
      <c r="J6" s="38" t="s">
        <v>224</v>
      </c>
    </row>
    <row r="7" spans="1:13" ht="13" x14ac:dyDescent="0.3">
      <c r="A7" s="30" t="s">
        <v>154</v>
      </c>
      <c r="B7" s="30">
        <v>2017</v>
      </c>
      <c r="D7" s="31">
        <v>20834</v>
      </c>
      <c r="E7" s="31">
        <v>4248</v>
      </c>
      <c r="F7" s="31">
        <v>752</v>
      </c>
      <c r="G7" s="32">
        <v>773</v>
      </c>
      <c r="H7" s="32">
        <v>773</v>
      </c>
      <c r="I7" s="31">
        <v>4590</v>
      </c>
      <c r="J7" s="38" t="s">
        <v>224</v>
      </c>
    </row>
    <row r="8" spans="1:13" ht="13" x14ac:dyDescent="0.3">
      <c r="A8" s="30" t="s">
        <v>155</v>
      </c>
      <c r="B8" s="30">
        <v>2017</v>
      </c>
      <c r="D8" s="31">
        <v>38022</v>
      </c>
      <c r="E8" s="31">
        <v>7753</v>
      </c>
      <c r="F8" s="31">
        <v>1373</v>
      </c>
      <c r="G8" s="32">
        <v>1411</v>
      </c>
      <c r="H8" s="32">
        <v>1411</v>
      </c>
      <c r="I8" s="31">
        <v>8377</v>
      </c>
      <c r="J8" s="38" t="s">
        <v>224</v>
      </c>
    </row>
    <row r="9" spans="1:13" ht="13" x14ac:dyDescent="0.3">
      <c r="A9" s="30" t="s">
        <v>156</v>
      </c>
      <c r="B9" s="30">
        <v>2017</v>
      </c>
      <c r="D9" s="31">
        <v>60293</v>
      </c>
      <c r="E9" s="31">
        <v>12294</v>
      </c>
      <c r="F9" s="31">
        <v>2177</v>
      </c>
      <c r="G9" s="32">
        <v>2237</v>
      </c>
      <c r="H9" s="32">
        <v>2237</v>
      </c>
      <c r="I9" s="31">
        <v>13284</v>
      </c>
      <c r="J9" s="38" t="s">
        <v>224</v>
      </c>
    </row>
    <row r="10" spans="1:13" ht="13" x14ac:dyDescent="0.3">
      <c r="A10" s="30" t="s">
        <v>157</v>
      </c>
      <c r="B10" s="30">
        <v>2017</v>
      </c>
      <c r="D10" s="31">
        <v>146910</v>
      </c>
      <c r="E10" s="31">
        <v>30356</v>
      </c>
      <c r="F10" s="31">
        <v>5401</v>
      </c>
      <c r="G10" s="32">
        <v>5452</v>
      </c>
      <c r="H10" s="32">
        <v>5452</v>
      </c>
      <c r="I10" s="31">
        <v>33551</v>
      </c>
      <c r="J10" s="38" t="s">
        <v>224</v>
      </c>
    </row>
    <row r="11" spans="1:13" ht="13" x14ac:dyDescent="0.3">
      <c r="A11" s="30" t="s">
        <v>158</v>
      </c>
      <c r="B11" s="30">
        <v>2017</v>
      </c>
      <c r="D11" s="31">
        <v>89339</v>
      </c>
      <c r="E11" s="31">
        <v>15359</v>
      </c>
      <c r="F11" s="31">
        <v>3260</v>
      </c>
      <c r="G11" s="32">
        <v>3395</v>
      </c>
      <c r="H11" s="32">
        <v>3395</v>
      </c>
      <c r="I11" s="31">
        <v>18272</v>
      </c>
      <c r="J11" s="38" t="s">
        <v>225</v>
      </c>
    </row>
    <row r="12" spans="1:13" ht="13" x14ac:dyDescent="0.3">
      <c r="A12" s="30" t="s">
        <v>159</v>
      </c>
      <c r="B12" s="30">
        <v>2017</v>
      </c>
      <c r="D12" s="31">
        <v>185956</v>
      </c>
      <c r="E12" s="31">
        <v>31969</v>
      </c>
      <c r="F12" s="31">
        <v>6786</v>
      </c>
      <c r="G12" s="32">
        <v>7066</v>
      </c>
      <c r="H12" s="32">
        <v>7066</v>
      </c>
      <c r="I12" s="31">
        <v>38034</v>
      </c>
      <c r="J12" s="38" t="s">
        <v>225</v>
      </c>
    </row>
    <row r="13" spans="1:13" ht="13" x14ac:dyDescent="0.3">
      <c r="A13" s="30" t="s">
        <v>160</v>
      </c>
      <c r="B13" s="30">
        <v>2017</v>
      </c>
      <c r="D13" s="31">
        <v>117076</v>
      </c>
      <c r="E13" s="31">
        <v>21486</v>
      </c>
      <c r="F13" s="31">
        <v>4273</v>
      </c>
      <c r="G13" s="32">
        <v>5825</v>
      </c>
      <c r="H13" s="32">
        <v>5825</v>
      </c>
      <c r="I13" s="31">
        <v>23946</v>
      </c>
      <c r="J13" s="38" t="s">
        <v>225</v>
      </c>
    </row>
    <row r="14" spans="1:13" ht="13" x14ac:dyDescent="0.3">
      <c r="A14" s="30" t="s">
        <v>161</v>
      </c>
      <c r="B14" s="30">
        <v>2017</v>
      </c>
      <c r="D14" s="31">
        <v>153290</v>
      </c>
      <c r="E14" s="31">
        <v>24995</v>
      </c>
      <c r="F14" s="31">
        <v>5594</v>
      </c>
      <c r="G14" s="32">
        <v>4449</v>
      </c>
      <c r="H14" s="32">
        <v>4449</v>
      </c>
      <c r="I14" s="31">
        <v>31352</v>
      </c>
      <c r="J14" s="38" t="s">
        <v>225</v>
      </c>
    </row>
    <row r="15" spans="1:13" ht="13" x14ac:dyDescent="0.3">
      <c r="A15" s="30" t="s">
        <v>162</v>
      </c>
      <c r="B15" s="30">
        <v>2017</v>
      </c>
      <c r="D15" s="31">
        <v>60270</v>
      </c>
      <c r="E15" s="31">
        <v>10362</v>
      </c>
      <c r="F15" s="31">
        <v>2199</v>
      </c>
      <c r="G15" s="32">
        <v>2290</v>
      </c>
      <c r="H15" s="32">
        <v>2290</v>
      </c>
      <c r="I15" s="31">
        <v>12327</v>
      </c>
      <c r="J15" s="38" t="s">
        <v>225</v>
      </c>
    </row>
    <row r="16" spans="1:13" ht="13" x14ac:dyDescent="0.3">
      <c r="A16" s="30" t="s">
        <v>163</v>
      </c>
      <c r="B16" s="30">
        <v>2017</v>
      </c>
      <c r="D16" s="31">
        <v>85426</v>
      </c>
      <c r="E16" s="31">
        <v>14686</v>
      </c>
      <c r="F16" s="31">
        <v>3117</v>
      </c>
      <c r="G16" s="32">
        <v>3246</v>
      </c>
      <c r="H16" s="32">
        <v>3246</v>
      </c>
      <c r="I16" s="31">
        <v>17472</v>
      </c>
      <c r="J16" s="38" t="s">
        <v>225</v>
      </c>
    </row>
    <row r="17" spans="1:10" ht="13" x14ac:dyDescent="0.3">
      <c r="A17" s="30" t="s">
        <v>164</v>
      </c>
      <c r="B17" s="30">
        <v>2017</v>
      </c>
      <c r="D17" s="31">
        <v>304921</v>
      </c>
      <c r="E17" s="31">
        <v>71512</v>
      </c>
      <c r="F17" s="31">
        <v>13359</v>
      </c>
      <c r="G17" s="32">
        <v>14087</v>
      </c>
      <c r="H17" s="32">
        <v>14087</v>
      </c>
      <c r="I17" s="31">
        <v>64151</v>
      </c>
      <c r="J17" s="38" t="s">
        <v>226</v>
      </c>
    </row>
    <row r="18" spans="1:10" ht="13" x14ac:dyDescent="0.3">
      <c r="A18" s="30" t="s">
        <v>165</v>
      </c>
      <c r="B18" s="30">
        <v>2017</v>
      </c>
      <c r="D18" s="31">
        <v>132321</v>
      </c>
      <c r="E18" s="31">
        <v>31033</v>
      </c>
      <c r="F18" s="31">
        <v>5797</v>
      </c>
      <c r="G18" s="32">
        <v>6113</v>
      </c>
      <c r="H18" s="32">
        <v>6113</v>
      </c>
      <c r="I18" s="31">
        <v>27838</v>
      </c>
      <c r="J18" s="38" t="s">
        <v>226</v>
      </c>
    </row>
    <row r="19" spans="1:10" ht="13" x14ac:dyDescent="0.3">
      <c r="A19" s="30" t="s">
        <v>166</v>
      </c>
      <c r="B19" s="30">
        <v>2017</v>
      </c>
      <c r="D19" s="31">
        <v>449628</v>
      </c>
      <c r="E19" s="31">
        <v>105449</v>
      </c>
      <c r="F19" s="31">
        <v>19699</v>
      </c>
      <c r="G19" s="32">
        <v>20773</v>
      </c>
      <c r="H19" s="32">
        <v>20773</v>
      </c>
      <c r="I19" s="31">
        <v>94595</v>
      </c>
      <c r="J19" s="38" t="s">
        <v>226</v>
      </c>
    </row>
    <row r="20" spans="1:10" ht="13" x14ac:dyDescent="0.3">
      <c r="A20" s="30" t="s">
        <v>167</v>
      </c>
      <c r="B20" s="30">
        <v>2017</v>
      </c>
      <c r="D20" s="31">
        <v>594591</v>
      </c>
      <c r="E20" s="31">
        <v>139446</v>
      </c>
      <c r="F20" s="31">
        <v>26050</v>
      </c>
      <c r="G20" s="32">
        <v>27470</v>
      </c>
      <c r="H20" s="32">
        <v>27470</v>
      </c>
      <c r="I20" s="31">
        <v>125093</v>
      </c>
      <c r="J20" s="38" t="s">
        <v>226</v>
      </c>
    </row>
    <row r="21" spans="1:10" ht="13" x14ac:dyDescent="0.3">
      <c r="A21" s="30" t="s">
        <v>168</v>
      </c>
      <c r="B21" s="30">
        <v>2017</v>
      </c>
      <c r="D21" s="31">
        <v>124663</v>
      </c>
      <c r="E21" s="31">
        <v>29237</v>
      </c>
      <c r="F21" s="31">
        <v>5462</v>
      </c>
      <c r="G21" s="32">
        <v>5759</v>
      </c>
      <c r="H21" s="32">
        <v>5759</v>
      </c>
      <c r="I21" s="31">
        <v>26227</v>
      </c>
      <c r="J21" s="38" t="s">
        <v>226</v>
      </c>
    </row>
    <row r="22" spans="1:10" ht="13" x14ac:dyDescent="0.3">
      <c r="A22" s="30" t="s">
        <v>169</v>
      </c>
      <c r="B22" s="30">
        <v>2017</v>
      </c>
      <c r="D22" s="31">
        <v>315835</v>
      </c>
      <c r="E22" s="31">
        <v>74071</v>
      </c>
      <c r="F22" s="31">
        <v>13837</v>
      </c>
      <c r="G22" s="32">
        <v>14592</v>
      </c>
      <c r="H22" s="32">
        <v>14592</v>
      </c>
      <c r="I22" s="31">
        <v>66447</v>
      </c>
      <c r="J22" s="38" t="s">
        <v>226</v>
      </c>
    </row>
    <row r="23" spans="1:10" ht="13" x14ac:dyDescent="0.3">
      <c r="A23" s="30" t="s">
        <v>170</v>
      </c>
      <c r="B23" s="30">
        <v>2017</v>
      </c>
      <c r="D23" s="31">
        <v>211906</v>
      </c>
      <c r="E23" s="31">
        <v>49698</v>
      </c>
      <c r="F23" s="31">
        <v>9284</v>
      </c>
      <c r="G23" s="32">
        <v>9790</v>
      </c>
      <c r="H23" s="32">
        <v>9790</v>
      </c>
      <c r="I23" s="31">
        <v>44582</v>
      </c>
      <c r="J23" s="38" t="s">
        <v>226</v>
      </c>
    </row>
    <row r="24" spans="1:10" ht="13" x14ac:dyDescent="0.3">
      <c r="A24" s="30" t="s">
        <v>171</v>
      </c>
      <c r="B24" s="30">
        <v>2017</v>
      </c>
      <c r="D24" s="31">
        <v>325948</v>
      </c>
      <c r="E24" s="31">
        <v>76442</v>
      </c>
      <c r="F24" s="31">
        <v>14280</v>
      </c>
      <c r="G24" s="32">
        <v>15059</v>
      </c>
      <c r="H24" s="32">
        <v>15059</v>
      </c>
      <c r="I24" s="31">
        <v>68575</v>
      </c>
      <c r="J24" s="38" t="s">
        <v>226</v>
      </c>
    </row>
    <row r="25" spans="1:10" ht="13" x14ac:dyDescent="0.3">
      <c r="A25" s="30" t="s">
        <v>172</v>
      </c>
      <c r="B25" s="30">
        <v>2017</v>
      </c>
      <c r="D25" s="31">
        <v>300815</v>
      </c>
      <c r="E25" s="31">
        <v>64196</v>
      </c>
      <c r="F25" s="31">
        <v>13958</v>
      </c>
      <c r="G25" s="32">
        <v>14499</v>
      </c>
      <c r="H25" s="32">
        <v>14499</v>
      </c>
      <c r="I25" s="31">
        <v>59102</v>
      </c>
      <c r="J25" s="38" t="s">
        <v>227</v>
      </c>
    </row>
    <row r="26" spans="1:10" ht="13" x14ac:dyDescent="0.3">
      <c r="A26" s="30" t="s">
        <v>173</v>
      </c>
      <c r="B26" s="30">
        <v>2017</v>
      </c>
      <c r="D26" s="31">
        <v>63923</v>
      </c>
      <c r="E26" s="31">
        <v>13642</v>
      </c>
      <c r="F26" s="31">
        <v>2966</v>
      </c>
      <c r="G26" s="32">
        <v>3208</v>
      </c>
      <c r="H26" s="32">
        <v>3208</v>
      </c>
      <c r="I26" s="31">
        <v>12559</v>
      </c>
      <c r="J26" s="38" t="s">
        <v>227</v>
      </c>
    </row>
    <row r="27" spans="1:10" ht="13" x14ac:dyDescent="0.3">
      <c r="A27" s="30" t="s">
        <v>174</v>
      </c>
      <c r="B27" s="30">
        <v>2017</v>
      </c>
      <c r="D27" s="31">
        <v>770907</v>
      </c>
      <c r="E27" s="31">
        <v>164517</v>
      </c>
      <c r="F27" s="31">
        <v>35772</v>
      </c>
      <c r="G27" s="32">
        <v>40294</v>
      </c>
      <c r="H27" s="32">
        <v>40294</v>
      </c>
      <c r="I27" s="31">
        <v>151461</v>
      </c>
      <c r="J27" s="38" t="s">
        <v>227</v>
      </c>
    </row>
    <row r="28" spans="1:10" ht="13" x14ac:dyDescent="0.3">
      <c r="A28" s="30" t="s">
        <v>175</v>
      </c>
      <c r="B28" s="30">
        <v>2017</v>
      </c>
      <c r="D28" s="31">
        <v>196311</v>
      </c>
      <c r="E28" s="31">
        <v>41894</v>
      </c>
      <c r="F28" s="31">
        <v>9109</v>
      </c>
      <c r="G28" s="32">
        <v>10709</v>
      </c>
      <c r="H28" s="32">
        <v>10709</v>
      </c>
      <c r="I28" s="31">
        <v>38569</v>
      </c>
      <c r="J28" s="38" t="s">
        <v>227</v>
      </c>
    </row>
    <row r="29" spans="1:10" ht="13" x14ac:dyDescent="0.3">
      <c r="A29" s="30" t="s">
        <v>176</v>
      </c>
      <c r="B29" s="30">
        <v>2017</v>
      </c>
      <c r="D29" s="31">
        <v>640424</v>
      </c>
      <c r="E29" s="31">
        <v>136672</v>
      </c>
      <c r="F29" s="31">
        <v>29717</v>
      </c>
      <c r="G29" s="32">
        <v>36471</v>
      </c>
      <c r="H29" s="32">
        <v>36471</v>
      </c>
      <c r="I29" s="31">
        <v>125825</v>
      </c>
      <c r="J29" s="38" t="s">
        <v>227</v>
      </c>
    </row>
    <row r="30" spans="1:10" ht="13" x14ac:dyDescent="0.3">
      <c r="A30" s="30" t="s">
        <v>177</v>
      </c>
      <c r="B30" s="30">
        <v>2017</v>
      </c>
      <c r="D30" s="31">
        <v>548890</v>
      </c>
      <c r="E30" s="31">
        <v>117138</v>
      </c>
      <c r="F30" s="31">
        <v>25470</v>
      </c>
      <c r="G30" s="32">
        <v>32705</v>
      </c>
      <c r="H30" s="32">
        <v>32705</v>
      </c>
      <c r="I30" s="31">
        <v>107841</v>
      </c>
      <c r="J30" s="38" t="s">
        <v>227</v>
      </c>
    </row>
    <row r="31" spans="1:10" ht="13" x14ac:dyDescent="0.3">
      <c r="A31" s="30" t="s">
        <v>178</v>
      </c>
      <c r="B31" s="30">
        <v>2017</v>
      </c>
      <c r="D31" s="31">
        <v>326804</v>
      </c>
      <c r="E31" s="31">
        <v>69742</v>
      </c>
      <c r="F31" s="31">
        <v>15164</v>
      </c>
      <c r="G31" s="32">
        <v>22433</v>
      </c>
      <c r="H31" s="32">
        <v>22433</v>
      </c>
      <c r="I31" s="31">
        <v>64208</v>
      </c>
      <c r="J31" s="38" t="s">
        <v>227</v>
      </c>
    </row>
    <row r="32" spans="1:10" ht="13" x14ac:dyDescent="0.3">
      <c r="A32" s="30" t="s">
        <v>179</v>
      </c>
      <c r="B32" s="30">
        <v>2017</v>
      </c>
      <c r="D32" s="31">
        <v>681352</v>
      </c>
      <c r="E32" s="31">
        <v>145405</v>
      </c>
      <c r="F32" s="31">
        <v>31616</v>
      </c>
      <c r="G32" s="32">
        <v>42576</v>
      </c>
      <c r="H32" s="32">
        <v>42576</v>
      </c>
      <c r="I32" s="31">
        <v>133866</v>
      </c>
      <c r="J32" s="38" t="s">
        <v>227</v>
      </c>
    </row>
    <row r="33" spans="1:10" ht="13" x14ac:dyDescent="0.3">
      <c r="A33" s="30" t="s">
        <v>180</v>
      </c>
      <c r="B33" s="30">
        <v>2017</v>
      </c>
      <c r="D33" s="31">
        <v>630807</v>
      </c>
      <c r="E33" s="31">
        <v>134618</v>
      </c>
      <c r="F33" s="31">
        <v>29271</v>
      </c>
      <c r="G33" s="32">
        <v>41352</v>
      </c>
      <c r="H33" s="32">
        <v>41352</v>
      </c>
      <c r="I33" s="31">
        <v>123936</v>
      </c>
      <c r="J33" s="38" t="s">
        <v>227</v>
      </c>
    </row>
    <row r="34" spans="1:10" ht="13" x14ac:dyDescent="0.3">
      <c r="A34" s="30" t="s">
        <v>181</v>
      </c>
      <c r="B34" s="30">
        <v>2017</v>
      </c>
      <c r="D34" s="31">
        <v>246205</v>
      </c>
      <c r="E34" s="31">
        <v>41893</v>
      </c>
      <c r="F34" s="31">
        <v>8775</v>
      </c>
      <c r="G34" s="32">
        <v>9036</v>
      </c>
      <c r="H34" s="32">
        <v>9036</v>
      </c>
      <c r="I34" s="31">
        <v>60595</v>
      </c>
      <c r="J34" s="38" t="s">
        <v>228</v>
      </c>
    </row>
    <row r="35" spans="1:10" ht="13" x14ac:dyDescent="0.3">
      <c r="A35" s="30" t="s">
        <v>182</v>
      </c>
      <c r="B35" s="30">
        <v>2017</v>
      </c>
      <c r="D35" s="31">
        <v>289437</v>
      </c>
      <c r="E35" s="31">
        <v>49250</v>
      </c>
      <c r="F35" s="31">
        <v>10316</v>
      </c>
      <c r="G35" s="32">
        <v>10622</v>
      </c>
      <c r="H35" s="32">
        <v>10622</v>
      </c>
      <c r="I35" s="31">
        <v>71236</v>
      </c>
      <c r="J35" s="38" t="s">
        <v>228</v>
      </c>
    </row>
    <row r="36" spans="1:10" ht="13" x14ac:dyDescent="0.3">
      <c r="A36" s="30" t="s">
        <v>183</v>
      </c>
      <c r="B36" s="30">
        <v>2017</v>
      </c>
      <c r="D36" s="31">
        <v>191289</v>
      </c>
      <c r="E36" s="31">
        <v>32550</v>
      </c>
      <c r="F36" s="31">
        <v>6818</v>
      </c>
      <c r="G36" s="32">
        <v>7020</v>
      </c>
      <c r="H36" s="32">
        <v>7020</v>
      </c>
      <c r="I36" s="31">
        <v>47080</v>
      </c>
      <c r="J36" s="38" t="s">
        <v>228</v>
      </c>
    </row>
    <row r="37" spans="1:10" ht="13" x14ac:dyDescent="0.3">
      <c r="A37" s="30" t="s">
        <v>184</v>
      </c>
      <c r="B37" s="30">
        <v>2017</v>
      </c>
      <c r="D37" s="31">
        <v>321775</v>
      </c>
      <c r="E37" s="31">
        <v>54752</v>
      </c>
      <c r="F37" s="31">
        <v>11468</v>
      </c>
      <c r="G37" s="32">
        <v>11809</v>
      </c>
      <c r="H37" s="32">
        <v>11809</v>
      </c>
      <c r="I37" s="31">
        <v>79195</v>
      </c>
      <c r="J37" s="38" t="s">
        <v>228</v>
      </c>
    </row>
    <row r="38" spans="1:10" ht="13" x14ac:dyDescent="0.3">
      <c r="A38" s="30" t="s">
        <v>185</v>
      </c>
      <c r="B38" s="30">
        <v>2017</v>
      </c>
      <c r="D38" s="31">
        <v>155060</v>
      </c>
      <c r="E38" s="31">
        <v>26384</v>
      </c>
      <c r="F38" s="31">
        <v>5526</v>
      </c>
      <c r="G38" s="32">
        <v>5691</v>
      </c>
      <c r="H38" s="32">
        <v>5691</v>
      </c>
      <c r="I38" s="31">
        <v>38163</v>
      </c>
      <c r="J38" s="38" t="s">
        <v>228</v>
      </c>
    </row>
    <row r="39" spans="1:10" ht="13" x14ac:dyDescent="0.3">
      <c r="A39" s="30" t="s">
        <v>186</v>
      </c>
      <c r="B39" s="30">
        <v>2017</v>
      </c>
      <c r="D39" s="31">
        <v>306724</v>
      </c>
      <c r="E39" s="31">
        <v>59622</v>
      </c>
      <c r="F39" s="31">
        <v>12644</v>
      </c>
      <c r="G39" s="32">
        <v>13189</v>
      </c>
      <c r="H39" s="32">
        <v>13189</v>
      </c>
      <c r="I39" s="31">
        <v>63059</v>
      </c>
      <c r="J39" s="38" t="s">
        <v>229</v>
      </c>
    </row>
    <row r="40" spans="1:10" ht="13" x14ac:dyDescent="0.3">
      <c r="A40" s="30" t="s">
        <v>187</v>
      </c>
      <c r="B40" s="30">
        <v>2017</v>
      </c>
      <c r="D40" s="31">
        <v>86516</v>
      </c>
      <c r="E40" s="31">
        <v>16817</v>
      </c>
      <c r="F40" s="31">
        <v>3567</v>
      </c>
      <c r="G40" s="32">
        <v>3720</v>
      </c>
      <c r="H40" s="32">
        <v>3720</v>
      </c>
      <c r="I40" s="31">
        <v>17548</v>
      </c>
      <c r="J40" s="38" t="s">
        <v>229</v>
      </c>
    </row>
    <row r="41" spans="1:10" ht="13" x14ac:dyDescent="0.3">
      <c r="A41" s="30" t="s">
        <v>188</v>
      </c>
      <c r="B41" s="30">
        <v>2017</v>
      </c>
      <c r="D41" s="31">
        <v>374442</v>
      </c>
      <c r="E41" s="31">
        <v>72786</v>
      </c>
      <c r="F41" s="31">
        <v>15436</v>
      </c>
      <c r="G41" s="32">
        <v>16101</v>
      </c>
      <c r="H41" s="32">
        <v>16101</v>
      </c>
      <c r="I41" s="31">
        <v>76980</v>
      </c>
      <c r="J41" s="38" t="s">
        <v>229</v>
      </c>
    </row>
    <row r="42" spans="1:10" ht="13" x14ac:dyDescent="0.3">
      <c r="A42" s="30" t="s">
        <v>189</v>
      </c>
      <c r="B42" s="30">
        <v>2017</v>
      </c>
      <c r="D42" s="31">
        <v>532982</v>
      </c>
      <c r="E42" s="31">
        <v>103604</v>
      </c>
      <c r="F42" s="31">
        <v>21972</v>
      </c>
      <c r="G42" s="32">
        <v>22918</v>
      </c>
      <c r="H42" s="32">
        <v>22918</v>
      </c>
      <c r="I42" s="31">
        <v>109574</v>
      </c>
      <c r="J42" s="38" t="s">
        <v>229</v>
      </c>
    </row>
    <row r="43" spans="1:10" ht="13" x14ac:dyDescent="0.3">
      <c r="A43" s="30" t="s">
        <v>190</v>
      </c>
      <c r="B43" s="30">
        <v>2017</v>
      </c>
      <c r="D43" s="31">
        <v>402846</v>
      </c>
      <c r="E43" s="31">
        <v>78307</v>
      </c>
      <c r="F43" s="31">
        <v>16607</v>
      </c>
      <c r="G43" s="32">
        <v>17322</v>
      </c>
      <c r="H43" s="32">
        <v>17322</v>
      </c>
      <c r="I43" s="31">
        <v>82820</v>
      </c>
      <c r="J43" s="38" t="s">
        <v>229</v>
      </c>
    </row>
    <row r="44" spans="1:10" ht="13" x14ac:dyDescent="0.3">
      <c r="A44" s="30" t="s">
        <v>191</v>
      </c>
      <c r="B44" s="30">
        <v>2017</v>
      </c>
      <c r="D44" s="31">
        <v>403417</v>
      </c>
      <c r="E44" s="31">
        <v>78418</v>
      </c>
      <c r="F44" s="31">
        <v>16631</v>
      </c>
      <c r="G44" s="32">
        <v>17347</v>
      </c>
      <c r="H44" s="32">
        <v>17347</v>
      </c>
      <c r="I44" s="31">
        <v>82937</v>
      </c>
      <c r="J44" s="38" t="s">
        <v>229</v>
      </c>
    </row>
    <row r="45" spans="1:10" ht="13" x14ac:dyDescent="0.3">
      <c r="A45" s="30" t="s">
        <v>192</v>
      </c>
      <c r="B45" s="30">
        <v>2017</v>
      </c>
      <c r="D45" s="31">
        <v>652865</v>
      </c>
      <c r="E45" s="31">
        <v>126908</v>
      </c>
      <c r="F45" s="31">
        <v>26914</v>
      </c>
      <c r="G45" s="32">
        <v>28073</v>
      </c>
      <c r="H45" s="32">
        <v>28073</v>
      </c>
      <c r="I45" s="31">
        <v>134221</v>
      </c>
      <c r="J45" s="38" t="s">
        <v>229</v>
      </c>
    </row>
    <row r="46" spans="1:10" ht="13" x14ac:dyDescent="0.3">
      <c r="A46" s="30" t="s">
        <v>193</v>
      </c>
      <c r="B46" s="30">
        <v>2017</v>
      </c>
      <c r="D46" s="31">
        <v>278130</v>
      </c>
      <c r="E46" s="31">
        <v>54063</v>
      </c>
      <c r="F46" s="31">
        <v>11466</v>
      </c>
      <c r="G46" s="32">
        <v>11960</v>
      </c>
      <c r="H46" s="32">
        <v>11960</v>
      </c>
      <c r="I46" s="31">
        <v>57180</v>
      </c>
      <c r="J46" s="38" t="s">
        <v>229</v>
      </c>
    </row>
    <row r="47" spans="1:10" ht="13" x14ac:dyDescent="0.3">
      <c r="A47" s="30" t="s">
        <v>194</v>
      </c>
      <c r="B47" s="30">
        <v>2017</v>
      </c>
      <c r="D47" s="31">
        <v>516778</v>
      </c>
      <c r="E47" s="31">
        <v>100454</v>
      </c>
      <c r="F47" s="31">
        <v>21304</v>
      </c>
      <c r="G47" s="32">
        <v>22221</v>
      </c>
      <c r="H47" s="32">
        <v>22221</v>
      </c>
      <c r="I47" s="31">
        <v>106243</v>
      </c>
      <c r="J47" s="38" t="s">
        <v>229</v>
      </c>
    </row>
    <row r="48" spans="1:10" ht="13" x14ac:dyDescent="0.3">
      <c r="A48" s="30" t="s">
        <v>195</v>
      </c>
      <c r="B48" s="30">
        <v>2017</v>
      </c>
      <c r="D48" s="31">
        <v>178910</v>
      </c>
      <c r="E48" s="31">
        <v>34777</v>
      </c>
      <c r="F48" s="31">
        <v>7375</v>
      </c>
      <c r="G48" s="32">
        <v>7693</v>
      </c>
      <c r="H48" s="32">
        <v>7693</v>
      </c>
      <c r="I48" s="31">
        <v>36782</v>
      </c>
      <c r="J48" s="38" t="s">
        <v>229</v>
      </c>
    </row>
    <row r="49" spans="1:10" ht="13" x14ac:dyDescent="0.3">
      <c r="A49" s="30" t="s">
        <v>196</v>
      </c>
      <c r="B49" s="30">
        <v>2017</v>
      </c>
      <c r="D49" s="31">
        <v>29269</v>
      </c>
      <c r="E49" s="31">
        <v>5690</v>
      </c>
      <c r="F49" s="31">
        <v>1207</v>
      </c>
      <c r="G49" s="32">
        <v>1259</v>
      </c>
      <c r="H49" s="32">
        <v>1259</v>
      </c>
      <c r="I49" s="31">
        <v>6017</v>
      </c>
      <c r="J49" s="38" t="s">
        <v>229</v>
      </c>
    </row>
    <row r="50" spans="1:10" ht="13" x14ac:dyDescent="0.3">
      <c r="A50" s="30" t="s">
        <v>197</v>
      </c>
      <c r="B50" s="30">
        <v>2017</v>
      </c>
      <c r="D50" s="31">
        <v>173630</v>
      </c>
      <c r="E50" s="31">
        <v>33752</v>
      </c>
      <c r="F50" s="31">
        <v>7158</v>
      </c>
      <c r="G50" s="32">
        <v>7466</v>
      </c>
      <c r="H50" s="32">
        <v>7466</v>
      </c>
      <c r="I50" s="31">
        <v>35696</v>
      </c>
      <c r="J50" s="38" t="s">
        <v>229</v>
      </c>
    </row>
    <row r="51" spans="1:10" ht="13" x14ac:dyDescent="0.3">
      <c r="A51" s="30" t="s">
        <v>198</v>
      </c>
      <c r="B51" s="30">
        <v>2017</v>
      </c>
      <c r="D51" s="31">
        <v>46665</v>
      </c>
      <c r="E51" s="31">
        <v>9071</v>
      </c>
      <c r="F51" s="31">
        <v>1924</v>
      </c>
      <c r="G51" s="32">
        <v>2007</v>
      </c>
      <c r="H51" s="32">
        <v>2007</v>
      </c>
      <c r="I51" s="31">
        <v>9594</v>
      </c>
      <c r="J51" s="38" t="s">
        <v>229</v>
      </c>
    </row>
    <row r="52" spans="1:10" ht="13" x14ac:dyDescent="0.3">
      <c r="A52" s="30" t="s">
        <v>199</v>
      </c>
      <c r="B52" s="30">
        <v>2017</v>
      </c>
      <c r="D52" s="31">
        <v>173852</v>
      </c>
      <c r="E52" s="31">
        <v>35432</v>
      </c>
      <c r="F52" s="31">
        <v>7739</v>
      </c>
      <c r="G52" s="32">
        <v>8154</v>
      </c>
      <c r="H52" s="32">
        <v>8154</v>
      </c>
      <c r="I52" s="31">
        <v>36684</v>
      </c>
      <c r="J52" s="38" t="s">
        <v>230</v>
      </c>
    </row>
    <row r="53" spans="1:10" ht="13" x14ac:dyDescent="0.3">
      <c r="A53" s="30" t="s">
        <v>200</v>
      </c>
      <c r="B53" s="30">
        <v>2017</v>
      </c>
      <c r="D53" s="31">
        <v>68716</v>
      </c>
      <c r="E53" s="31">
        <v>14005</v>
      </c>
      <c r="F53" s="31">
        <v>3059</v>
      </c>
      <c r="G53" s="32">
        <v>3223</v>
      </c>
      <c r="H53" s="32">
        <v>3223</v>
      </c>
      <c r="I53" s="31">
        <v>14500</v>
      </c>
      <c r="J53" s="38" t="s">
        <v>230</v>
      </c>
    </row>
    <row r="54" spans="1:10" ht="13" x14ac:dyDescent="0.3">
      <c r="A54" s="30" t="s">
        <v>201</v>
      </c>
      <c r="B54" s="30">
        <v>2017</v>
      </c>
      <c r="D54" s="31">
        <v>129086</v>
      </c>
      <c r="E54" s="31">
        <v>26309</v>
      </c>
      <c r="F54" s="31">
        <v>5746</v>
      </c>
      <c r="G54" s="32">
        <v>6054</v>
      </c>
      <c r="H54" s="32">
        <v>6054</v>
      </c>
      <c r="I54" s="31">
        <v>27238</v>
      </c>
      <c r="J54" s="38" t="s">
        <v>230</v>
      </c>
    </row>
    <row r="55" spans="1:10" ht="13" x14ac:dyDescent="0.3">
      <c r="A55" s="30" t="s">
        <v>202</v>
      </c>
      <c r="B55" s="30">
        <v>2017</v>
      </c>
      <c r="D55" s="31">
        <v>80667</v>
      </c>
      <c r="E55" s="31">
        <v>16439</v>
      </c>
      <c r="F55" s="31">
        <v>3591</v>
      </c>
      <c r="G55" s="32">
        <v>3783</v>
      </c>
      <c r="H55" s="32">
        <v>3783</v>
      </c>
      <c r="I55" s="31">
        <v>17021</v>
      </c>
      <c r="J55" s="38" t="s">
        <v>230</v>
      </c>
    </row>
    <row r="56" spans="1:10" ht="13" x14ac:dyDescent="0.3">
      <c r="A56" s="30" t="s">
        <v>203</v>
      </c>
      <c r="B56" s="30">
        <v>2017</v>
      </c>
      <c r="D56" s="31">
        <v>102288</v>
      </c>
      <c r="E56" s="31">
        <v>20846</v>
      </c>
      <c r="F56" s="31">
        <v>4553</v>
      </c>
      <c r="G56" s="32">
        <v>4797</v>
      </c>
      <c r="H56" s="32">
        <v>4797</v>
      </c>
      <c r="I56" s="31">
        <v>21584</v>
      </c>
      <c r="J56" s="38" t="s">
        <v>230</v>
      </c>
    </row>
    <row r="57" spans="1:10" ht="13" x14ac:dyDescent="0.3">
      <c r="A57" s="30" t="s">
        <v>204</v>
      </c>
      <c r="B57" s="30">
        <v>2017</v>
      </c>
      <c r="D57" s="31">
        <v>369576</v>
      </c>
      <c r="E57" s="31">
        <v>75320</v>
      </c>
      <c r="F57" s="31">
        <v>16452</v>
      </c>
      <c r="G57" s="32">
        <v>17333</v>
      </c>
      <c r="H57" s="32">
        <v>17333</v>
      </c>
      <c r="I57" s="31">
        <v>77984</v>
      </c>
      <c r="J57" s="38" t="s">
        <v>230</v>
      </c>
    </row>
    <row r="58" spans="1:10" ht="13" x14ac:dyDescent="0.3">
      <c r="A58" s="30" t="s">
        <v>205</v>
      </c>
      <c r="B58" s="30">
        <v>2017</v>
      </c>
      <c r="D58" s="31">
        <v>290434</v>
      </c>
      <c r="E58" s="31">
        <v>59192</v>
      </c>
      <c r="F58" s="31">
        <v>12929</v>
      </c>
      <c r="G58" s="32">
        <v>13621</v>
      </c>
      <c r="H58" s="32">
        <v>13621</v>
      </c>
      <c r="I58" s="31">
        <v>61284</v>
      </c>
      <c r="J58" s="38" t="s">
        <v>230</v>
      </c>
    </row>
    <row r="59" spans="1:10" ht="13" x14ac:dyDescent="0.3">
      <c r="A59" s="30" t="s">
        <v>206</v>
      </c>
      <c r="B59" s="30">
        <v>2017</v>
      </c>
      <c r="D59" s="31">
        <v>560762</v>
      </c>
      <c r="E59" s="31">
        <v>114285</v>
      </c>
      <c r="F59" s="31">
        <v>24962</v>
      </c>
      <c r="G59" s="32">
        <v>26300</v>
      </c>
      <c r="H59" s="32">
        <v>26300</v>
      </c>
      <c r="I59" s="31">
        <v>118326</v>
      </c>
      <c r="J59" s="38" t="s">
        <v>230</v>
      </c>
    </row>
    <row r="60" spans="1:10" ht="13" x14ac:dyDescent="0.3">
      <c r="A60" s="30" t="s">
        <v>207</v>
      </c>
      <c r="B60" s="30">
        <v>2017</v>
      </c>
      <c r="D60" s="31">
        <v>394274</v>
      </c>
      <c r="E60" s="31">
        <v>80354</v>
      </c>
      <c r="F60" s="31">
        <v>17551</v>
      </c>
      <c r="G60" s="32">
        <v>18491</v>
      </c>
      <c r="H60" s="32">
        <v>18491</v>
      </c>
      <c r="I60" s="31">
        <v>83195</v>
      </c>
      <c r="J60" s="38" t="s">
        <v>230</v>
      </c>
    </row>
    <row r="61" spans="1:10" ht="13" x14ac:dyDescent="0.3">
      <c r="A61" s="30" t="s">
        <v>208</v>
      </c>
      <c r="B61" s="30">
        <v>2017</v>
      </c>
      <c r="D61" s="31">
        <v>211611</v>
      </c>
      <c r="E61" s="31">
        <v>43126</v>
      </c>
      <c r="F61" s="31">
        <v>9420</v>
      </c>
      <c r="G61" s="32">
        <v>9925</v>
      </c>
      <c r="H61" s="32">
        <v>9925</v>
      </c>
      <c r="I61" s="31">
        <v>44652</v>
      </c>
      <c r="J61" s="38" t="s">
        <v>230</v>
      </c>
    </row>
    <row r="62" spans="1:10" ht="13" x14ac:dyDescent="0.3">
      <c r="A62" s="30" t="s">
        <v>209</v>
      </c>
      <c r="B62" s="30">
        <v>2017</v>
      </c>
      <c r="D62" s="31">
        <v>405098</v>
      </c>
      <c r="E62" s="31">
        <v>82560</v>
      </c>
      <c r="F62" s="31">
        <v>18033</v>
      </c>
      <c r="G62" s="32">
        <v>18999</v>
      </c>
      <c r="H62" s="32">
        <v>18999</v>
      </c>
      <c r="I62" s="31">
        <v>85479</v>
      </c>
      <c r="J62" s="38" t="s">
        <v>230</v>
      </c>
    </row>
    <row r="63" spans="1:10" ht="13" x14ac:dyDescent="0.3">
      <c r="A63" s="30" t="s">
        <v>210</v>
      </c>
      <c r="B63" s="30">
        <v>2017</v>
      </c>
      <c r="D63" s="31">
        <v>273938</v>
      </c>
      <c r="E63" s="31">
        <v>55829</v>
      </c>
      <c r="F63" s="31">
        <v>12194</v>
      </c>
      <c r="G63" s="32">
        <v>12848</v>
      </c>
      <c r="H63" s="32">
        <v>12848</v>
      </c>
      <c r="I63" s="31">
        <v>57803</v>
      </c>
      <c r="J63" s="38" t="s">
        <v>230</v>
      </c>
    </row>
    <row r="64" spans="1:10" ht="13" x14ac:dyDescent="0.3">
      <c r="A64" s="30" t="s">
        <v>211</v>
      </c>
      <c r="B64" s="30">
        <v>2017</v>
      </c>
      <c r="D64" s="31">
        <v>220031</v>
      </c>
      <c r="E64" s="31">
        <v>44844</v>
      </c>
      <c r="F64" s="31">
        <v>9795</v>
      </c>
      <c r="G64" s="32">
        <v>10319</v>
      </c>
      <c r="H64" s="32">
        <v>10319</v>
      </c>
      <c r="I64" s="31">
        <v>46429</v>
      </c>
      <c r="J64" s="38" t="s">
        <v>230</v>
      </c>
    </row>
    <row r="65" spans="1:10" ht="13" x14ac:dyDescent="0.3">
      <c r="A65" s="30" t="s">
        <v>212</v>
      </c>
      <c r="B65" s="30">
        <v>2017</v>
      </c>
      <c r="D65" s="31">
        <v>117329</v>
      </c>
      <c r="E65" s="31">
        <v>24750</v>
      </c>
      <c r="F65" s="31">
        <v>5435</v>
      </c>
      <c r="G65" s="32">
        <v>5726</v>
      </c>
      <c r="H65" s="32">
        <v>5726</v>
      </c>
      <c r="I65" s="31">
        <v>23341</v>
      </c>
      <c r="J65" s="39" t="s">
        <v>231</v>
      </c>
    </row>
    <row r="66" spans="1:10" ht="13" x14ac:dyDescent="0.3">
      <c r="A66" s="30" t="s">
        <v>213</v>
      </c>
      <c r="B66" s="30">
        <v>2017</v>
      </c>
      <c r="D66" s="31">
        <v>293371</v>
      </c>
      <c r="E66" s="31">
        <v>61886</v>
      </c>
      <c r="F66" s="31">
        <v>13591</v>
      </c>
      <c r="G66" s="32">
        <v>14316</v>
      </c>
      <c r="H66" s="32">
        <v>14316</v>
      </c>
      <c r="I66" s="31">
        <v>58361</v>
      </c>
      <c r="J66" s="39" t="s">
        <v>231</v>
      </c>
    </row>
    <row r="67" spans="1:10" ht="13" x14ac:dyDescent="0.3">
      <c r="A67" s="30" t="s">
        <v>214</v>
      </c>
      <c r="B67" s="30">
        <v>2017</v>
      </c>
      <c r="D67" s="31">
        <v>430462</v>
      </c>
      <c r="E67" s="31">
        <v>90805</v>
      </c>
      <c r="F67" s="31">
        <v>19942</v>
      </c>
      <c r="G67" s="32">
        <v>21006</v>
      </c>
      <c r="H67" s="32">
        <v>21006</v>
      </c>
      <c r="I67" s="31">
        <v>85633</v>
      </c>
      <c r="J67" s="39" t="s">
        <v>231</v>
      </c>
    </row>
    <row r="68" spans="1:10" ht="13" x14ac:dyDescent="0.3">
      <c r="A68" s="30" t="s">
        <v>215</v>
      </c>
      <c r="B68" s="30">
        <v>2017</v>
      </c>
      <c r="D68" s="31">
        <v>398775</v>
      </c>
      <c r="E68" s="31">
        <v>84122</v>
      </c>
      <c r="F68" s="31">
        <v>18474</v>
      </c>
      <c r="G68" s="32">
        <v>19460</v>
      </c>
      <c r="H68" s="32">
        <v>19460</v>
      </c>
      <c r="I68" s="31">
        <v>79329</v>
      </c>
      <c r="J68" s="39" t="s">
        <v>231</v>
      </c>
    </row>
    <row r="69" spans="1:10" ht="13" x14ac:dyDescent="0.3">
      <c r="A69" s="30" t="s">
        <v>216</v>
      </c>
      <c r="B69" s="30">
        <v>2017</v>
      </c>
      <c r="D69" s="31">
        <v>485585</v>
      </c>
      <c r="E69" s="31">
        <v>113050</v>
      </c>
      <c r="F69" s="31">
        <v>22495</v>
      </c>
      <c r="G69" s="32">
        <v>34297</v>
      </c>
      <c r="H69" s="32">
        <v>34297</v>
      </c>
      <c r="I69" s="31">
        <v>96599</v>
      </c>
      <c r="J69" s="39" t="s">
        <v>231</v>
      </c>
    </row>
    <row r="70" spans="1:10" ht="13" x14ac:dyDescent="0.3">
      <c r="A70" s="30" t="s">
        <v>217</v>
      </c>
      <c r="B70" s="30">
        <v>2017</v>
      </c>
      <c r="D70" s="31">
        <v>702797</v>
      </c>
      <c r="E70" s="31">
        <v>137638</v>
      </c>
      <c r="F70" s="31">
        <v>32558</v>
      </c>
      <c r="G70" s="32">
        <v>23697</v>
      </c>
      <c r="H70" s="32">
        <v>23697</v>
      </c>
      <c r="I70" s="31">
        <v>139809</v>
      </c>
      <c r="J70" s="39" t="s">
        <v>231</v>
      </c>
    </row>
    <row r="71" spans="1:10" ht="13" x14ac:dyDescent="0.3">
      <c r="A71" s="30" t="s">
        <v>218</v>
      </c>
      <c r="B71" s="30">
        <v>2017</v>
      </c>
      <c r="D71" s="31">
        <v>617348</v>
      </c>
      <c r="E71" s="31">
        <v>130230</v>
      </c>
      <c r="F71" s="31">
        <v>28599</v>
      </c>
      <c r="G71" s="32">
        <v>30127</v>
      </c>
      <c r="H71" s="32">
        <v>30127</v>
      </c>
      <c r="I71" s="31">
        <v>122811</v>
      </c>
      <c r="J71" s="39" t="s">
        <v>231</v>
      </c>
    </row>
    <row r="72" spans="1:10" ht="13" x14ac:dyDescent="0.3">
      <c r="A72" s="30" t="s">
        <v>219</v>
      </c>
      <c r="B72" s="30">
        <v>2017</v>
      </c>
      <c r="D72" s="31">
        <v>300242</v>
      </c>
      <c r="E72" s="31">
        <v>63336</v>
      </c>
      <c r="F72" s="31">
        <v>13909</v>
      </c>
      <c r="G72" s="32">
        <v>14652</v>
      </c>
      <c r="H72" s="32">
        <v>14652</v>
      </c>
      <c r="I72" s="31">
        <v>59728</v>
      </c>
      <c r="J72" s="39" t="s">
        <v>231</v>
      </c>
    </row>
    <row r="73" spans="1:10" ht="13" x14ac:dyDescent="0.3">
      <c r="A73" s="30" t="s">
        <v>220</v>
      </c>
      <c r="B73" s="30">
        <v>2017</v>
      </c>
      <c r="D73" s="31">
        <v>522040</v>
      </c>
      <c r="E73" s="31">
        <v>86818</v>
      </c>
      <c r="F73" s="31">
        <v>24184</v>
      </c>
      <c r="G73" s="32">
        <v>25476</v>
      </c>
      <c r="H73" s="32">
        <v>25476</v>
      </c>
      <c r="I73" s="31">
        <v>103851</v>
      </c>
      <c r="J73" s="39" t="s">
        <v>231</v>
      </c>
    </row>
    <row r="74" spans="1:10" ht="13" x14ac:dyDescent="0.3">
      <c r="A74" s="30" t="s">
        <v>221</v>
      </c>
      <c r="B74" s="30">
        <v>2017</v>
      </c>
      <c r="D74" s="31">
        <v>45169</v>
      </c>
      <c r="E74" s="31">
        <v>32836</v>
      </c>
      <c r="F74" s="31">
        <v>2093</v>
      </c>
      <c r="G74" s="32">
        <v>2204</v>
      </c>
      <c r="H74" s="32">
        <v>2204</v>
      </c>
      <c r="I74" s="31">
        <v>8986</v>
      </c>
      <c r="J74" s="39" t="s">
        <v>231</v>
      </c>
    </row>
    <row r="75" spans="1:10" ht="13" x14ac:dyDescent="0.3">
      <c r="A75" s="30" t="s">
        <v>222</v>
      </c>
      <c r="B75" s="30">
        <v>2017</v>
      </c>
      <c r="D75" s="31">
        <v>392835</v>
      </c>
      <c r="E75" s="31">
        <v>82869</v>
      </c>
      <c r="F75" s="31">
        <v>18199</v>
      </c>
      <c r="G75" s="32">
        <v>19170</v>
      </c>
      <c r="H75" s="32">
        <v>19170</v>
      </c>
      <c r="I75" s="31">
        <v>78148</v>
      </c>
      <c r="J75" s="39" t="s">
        <v>231</v>
      </c>
    </row>
    <row r="76" spans="1:10" ht="13" x14ac:dyDescent="0.3">
      <c r="A76" s="30" t="s">
        <v>151</v>
      </c>
      <c r="B76" s="30">
        <v>2018</v>
      </c>
      <c r="D76" s="31">
        <v>42427</v>
      </c>
      <c r="E76" s="31">
        <v>8575</v>
      </c>
      <c r="F76" s="31">
        <v>1528</v>
      </c>
      <c r="G76" s="32">
        <v>1570</v>
      </c>
      <c r="H76" s="32">
        <v>1570</v>
      </c>
      <c r="I76" s="31">
        <v>9414</v>
      </c>
      <c r="J76" s="38" t="s">
        <v>224</v>
      </c>
    </row>
    <row r="77" spans="1:10" ht="13" x14ac:dyDescent="0.3">
      <c r="A77" s="30" t="s">
        <v>152</v>
      </c>
      <c r="B77" s="30">
        <v>2018</v>
      </c>
      <c r="D77" s="31">
        <v>142032</v>
      </c>
      <c r="E77" s="31">
        <v>28231</v>
      </c>
      <c r="F77" s="31">
        <v>5018</v>
      </c>
      <c r="G77" s="32">
        <v>5253</v>
      </c>
      <c r="H77" s="32">
        <v>5253</v>
      </c>
      <c r="I77" s="31">
        <v>30229</v>
      </c>
      <c r="J77" s="38" t="s">
        <v>224</v>
      </c>
    </row>
    <row r="78" spans="1:10" ht="13" x14ac:dyDescent="0.3">
      <c r="A78" s="30" t="s">
        <v>153</v>
      </c>
      <c r="B78" s="30">
        <v>2018</v>
      </c>
      <c r="D78" s="31">
        <v>126158</v>
      </c>
      <c r="E78" s="31">
        <v>25497</v>
      </c>
      <c r="F78" s="31">
        <v>4543</v>
      </c>
      <c r="G78" s="32">
        <v>4668</v>
      </c>
      <c r="H78" s="32">
        <v>4668</v>
      </c>
      <c r="I78" s="31">
        <v>27992</v>
      </c>
      <c r="J78" s="38" t="s">
        <v>224</v>
      </c>
    </row>
    <row r="79" spans="1:10" ht="13" x14ac:dyDescent="0.3">
      <c r="A79" s="30" t="s">
        <v>154</v>
      </c>
      <c r="B79" s="30">
        <v>2018</v>
      </c>
      <c r="D79" s="31">
        <v>21544</v>
      </c>
      <c r="E79" s="31">
        <v>4354</v>
      </c>
      <c r="F79" s="31">
        <v>776</v>
      </c>
      <c r="G79" s="32">
        <v>797</v>
      </c>
      <c r="H79" s="32">
        <v>797</v>
      </c>
      <c r="I79" s="31">
        <v>4780</v>
      </c>
      <c r="J79" s="38" t="s">
        <v>224</v>
      </c>
    </row>
    <row r="80" spans="1:10" ht="13" x14ac:dyDescent="0.3">
      <c r="A80" s="30" t="s">
        <v>155</v>
      </c>
      <c r="B80" s="30">
        <v>2018</v>
      </c>
      <c r="D80" s="31">
        <v>39317</v>
      </c>
      <c r="E80" s="31">
        <v>7946</v>
      </c>
      <c r="F80" s="31">
        <v>1416</v>
      </c>
      <c r="G80" s="32">
        <v>1455</v>
      </c>
      <c r="H80" s="32">
        <v>1455</v>
      </c>
      <c r="I80" s="31">
        <v>8724</v>
      </c>
      <c r="J80" s="38" t="s">
        <v>224</v>
      </c>
    </row>
    <row r="81" spans="1:10" ht="13" x14ac:dyDescent="0.3">
      <c r="A81" s="30" t="s">
        <v>156</v>
      </c>
      <c r="B81" s="30">
        <v>2018</v>
      </c>
      <c r="D81" s="31">
        <v>62347</v>
      </c>
      <c r="E81" s="31">
        <v>12600</v>
      </c>
      <c r="F81" s="31">
        <v>2245</v>
      </c>
      <c r="G81" s="32">
        <v>2307</v>
      </c>
      <c r="H81" s="32">
        <v>2307</v>
      </c>
      <c r="I81" s="31">
        <v>13833</v>
      </c>
      <c r="J81" s="38" t="s">
        <v>224</v>
      </c>
    </row>
    <row r="82" spans="1:10" ht="13" x14ac:dyDescent="0.3">
      <c r="A82" s="30" t="s">
        <v>157</v>
      </c>
      <c r="B82" s="30">
        <v>2018</v>
      </c>
      <c r="D82" s="31">
        <v>151913</v>
      </c>
      <c r="E82" s="31">
        <v>31177</v>
      </c>
      <c r="F82" s="31">
        <v>5568</v>
      </c>
      <c r="G82" s="32">
        <v>5623</v>
      </c>
      <c r="H82" s="32">
        <v>5623</v>
      </c>
      <c r="I82" s="31">
        <v>34991</v>
      </c>
      <c r="J82" s="38" t="s">
        <v>224</v>
      </c>
    </row>
    <row r="83" spans="1:10" ht="13" x14ac:dyDescent="0.3">
      <c r="A83" s="30" t="s">
        <v>158</v>
      </c>
      <c r="B83" s="30">
        <v>2018</v>
      </c>
      <c r="D83" s="31">
        <v>92296</v>
      </c>
      <c r="E83" s="31">
        <v>15621</v>
      </c>
      <c r="F83" s="31">
        <v>3376</v>
      </c>
      <c r="G83" s="32">
        <v>3516</v>
      </c>
      <c r="H83" s="32">
        <v>3516</v>
      </c>
      <c r="I83" s="31">
        <v>19220</v>
      </c>
      <c r="J83" s="38" t="s">
        <v>225</v>
      </c>
    </row>
    <row r="84" spans="1:10" ht="13" x14ac:dyDescent="0.3">
      <c r="A84" s="30" t="s">
        <v>159</v>
      </c>
      <c r="B84" s="30">
        <v>2018</v>
      </c>
      <c r="D84" s="31">
        <v>192112</v>
      </c>
      <c r="E84" s="31">
        <v>32514</v>
      </c>
      <c r="F84" s="31">
        <v>7027</v>
      </c>
      <c r="G84" s="32">
        <v>7319</v>
      </c>
      <c r="H84" s="32">
        <v>7319</v>
      </c>
      <c r="I84" s="31">
        <v>40005</v>
      </c>
      <c r="J84" s="38" t="s">
        <v>225</v>
      </c>
    </row>
    <row r="85" spans="1:10" ht="13" x14ac:dyDescent="0.3">
      <c r="A85" s="30" t="s">
        <v>160</v>
      </c>
      <c r="B85" s="30">
        <v>2018</v>
      </c>
      <c r="D85" s="31">
        <v>120951</v>
      </c>
      <c r="E85" s="31">
        <v>21877</v>
      </c>
      <c r="F85" s="31">
        <v>4424</v>
      </c>
      <c r="G85" s="32">
        <v>6034</v>
      </c>
      <c r="H85" s="32">
        <v>6034</v>
      </c>
      <c r="I85" s="31">
        <v>25187</v>
      </c>
      <c r="J85" s="38" t="s">
        <v>225</v>
      </c>
    </row>
    <row r="86" spans="1:10" ht="13" x14ac:dyDescent="0.3">
      <c r="A86" s="30" t="s">
        <v>161</v>
      </c>
      <c r="B86" s="30">
        <v>2018</v>
      </c>
      <c r="D86" s="31">
        <v>158364</v>
      </c>
      <c r="E86" s="31">
        <v>25395</v>
      </c>
      <c r="F86" s="31">
        <v>5792</v>
      </c>
      <c r="G86" s="32">
        <v>4608</v>
      </c>
      <c r="H86" s="32">
        <v>4608</v>
      </c>
      <c r="I86" s="31">
        <v>32978</v>
      </c>
      <c r="J86" s="38" t="s">
        <v>225</v>
      </c>
    </row>
    <row r="87" spans="1:10" ht="13" x14ac:dyDescent="0.3">
      <c r="A87" s="30" t="s">
        <v>162</v>
      </c>
      <c r="B87" s="30">
        <v>2018</v>
      </c>
      <c r="D87" s="31">
        <v>62265</v>
      </c>
      <c r="E87" s="31">
        <v>10538</v>
      </c>
      <c r="F87" s="31">
        <v>2277</v>
      </c>
      <c r="G87" s="32">
        <v>2372</v>
      </c>
      <c r="H87" s="32">
        <v>2372</v>
      </c>
      <c r="I87" s="31">
        <v>12966</v>
      </c>
      <c r="J87" s="38" t="s">
        <v>225</v>
      </c>
    </row>
    <row r="88" spans="1:10" ht="13" x14ac:dyDescent="0.3">
      <c r="A88" s="30" t="s">
        <v>163</v>
      </c>
      <c r="B88" s="30">
        <v>2018</v>
      </c>
      <c r="D88" s="31">
        <v>88254</v>
      </c>
      <c r="E88" s="31">
        <v>14936</v>
      </c>
      <c r="F88" s="31">
        <v>3228</v>
      </c>
      <c r="G88" s="32">
        <v>3362</v>
      </c>
      <c r="H88" s="32">
        <v>3362</v>
      </c>
      <c r="I88" s="31">
        <v>18378</v>
      </c>
      <c r="J88" s="38" t="s">
        <v>225</v>
      </c>
    </row>
    <row r="89" spans="1:10" ht="13" x14ac:dyDescent="0.3">
      <c r="A89" s="30" t="s">
        <v>164</v>
      </c>
      <c r="B89" s="30">
        <v>2018</v>
      </c>
      <c r="D89" s="31">
        <v>316643</v>
      </c>
      <c r="E89" s="31">
        <v>74609</v>
      </c>
      <c r="F89" s="31">
        <v>13820</v>
      </c>
      <c r="G89" s="32">
        <v>14566</v>
      </c>
      <c r="H89" s="32">
        <v>14566</v>
      </c>
      <c r="I89" s="31">
        <v>67085</v>
      </c>
      <c r="J89" s="38" t="s">
        <v>226</v>
      </c>
    </row>
    <row r="90" spans="1:10" ht="13" x14ac:dyDescent="0.3">
      <c r="A90" s="30" t="s">
        <v>165</v>
      </c>
      <c r="B90" s="30">
        <v>2018</v>
      </c>
      <c r="D90" s="31">
        <v>137408</v>
      </c>
      <c r="E90" s="31">
        <v>32377</v>
      </c>
      <c r="F90" s="31">
        <v>5997</v>
      </c>
      <c r="G90" s="32">
        <v>6321</v>
      </c>
      <c r="H90" s="32">
        <v>6321</v>
      </c>
      <c r="I90" s="31">
        <v>29112</v>
      </c>
      <c r="J90" s="38" t="s">
        <v>226</v>
      </c>
    </row>
    <row r="91" spans="1:10" ht="13" x14ac:dyDescent="0.3">
      <c r="A91" s="30" t="s">
        <v>166</v>
      </c>
      <c r="B91" s="30">
        <v>2018</v>
      </c>
      <c r="D91" s="31">
        <v>466914</v>
      </c>
      <c r="E91" s="31">
        <v>110017</v>
      </c>
      <c r="F91" s="31">
        <v>20378</v>
      </c>
      <c r="G91" s="32">
        <v>21478</v>
      </c>
      <c r="H91" s="32">
        <v>21478</v>
      </c>
      <c r="I91" s="31">
        <v>98922</v>
      </c>
      <c r="J91" s="38" t="s">
        <v>226</v>
      </c>
    </row>
    <row r="92" spans="1:10" ht="13" x14ac:dyDescent="0.3">
      <c r="A92" s="30" t="s">
        <v>167</v>
      </c>
      <c r="B92" s="30">
        <v>2018</v>
      </c>
      <c r="D92" s="31">
        <v>617450</v>
      </c>
      <c r="E92" s="31">
        <v>145486</v>
      </c>
      <c r="F92" s="31">
        <v>26949</v>
      </c>
      <c r="G92" s="32">
        <v>28403</v>
      </c>
      <c r="H92" s="32">
        <v>28403</v>
      </c>
      <c r="I92" s="31">
        <v>130815</v>
      </c>
      <c r="J92" s="38" t="s">
        <v>226</v>
      </c>
    </row>
    <row r="93" spans="1:10" ht="13" x14ac:dyDescent="0.3">
      <c r="A93" s="30" t="s">
        <v>168</v>
      </c>
      <c r="B93" s="30">
        <v>2018</v>
      </c>
      <c r="D93" s="31">
        <v>129456</v>
      </c>
      <c r="E93" s="31">
        <v>30503</v>
      </c>
      <c r="F93" s="31">
        <v>5650</v>
      </c>
      <c r="G93" s="32">
        <v>5955</v>
      </c>
      <c r="H93" s="32">
        <v>5955</v>
      </c>
      <c r="I93" s="31">
        <v>27427</v>
      </c>
      <c r="J93" s="38" t="s">
        <v>226</v>
      </c>
    </row>
    <row r="94" spans="1:10" ht="13" x14ac:dyDescent="0.3">
      <c r="A94" s="30" t="s">
        <v>169</v>
      </c>
      <c r="B94" s="30">
        <v>2018</v>
      </c>
      <c r="D94" s="31">
        <v>327977</v>
      </c>
      <c r="E94" s="31">
        <v>77279</v>
      </c>
      <c r="F94" s="31">
        <v>14315</v>
      </c>
      <c r="G94" s="32">
        <v>15087</v>
      </c>
      <c r="H94" s="32">
        <v>15087</v>
      </c>
      <c r="I94" s="31">
        <v>69487</v>
      </c>
      <c r="J94" s="38" t="s">
        <v>226</v>
      </c>
    </row>
    <row r="95" spans="1:10" ht="13" x14ac:dyDescent="0.3">
      <c r="A95" s="30" t="s">
        <v>170</v>
      </c>
      <c r="B95" s="30">
        <v>2018</v>
      </c>
      <c r="D95" s="31">
        <v>220052</v>
      </c>
      <c r="E95" s="31">
        <v>51849</v>
      </c>
      <c r="F95" s="31">
        <v>9604</v>
      </c>
      <c r="G95" s="32">
        <v>10122</v>
      </c>
      <c r="H95" s="32">
        <v>10122</v>
      </c>
      <c r="I95" s="31">
        <v>46621</v>
      </c>
      <c r="J95" s="38" t="s">
        <v>226</v>
      </c>
    </row>
    <row r="96" spans="1:10" ht="13" x14ac:dyDescent="0.3">
      <c r="A96" s="30" t="s">
        <v>171</v>
      </c>
      <c r="B96" s="30">
        <v>2018</v>
      </c>
      <c r="D96" s="31">
        <v>338479</v>
      </c>
      <c r="E96" s="31">
        <v>79754</v>
      </c>
      <c r="F96" s="31">
        <v>14773</v>
      </c>
      <c r="G96" s="32">
        <v>15570</v>
      </c>
      <c r="H96" s="32">
        <v>15570</v>
      </c>
      <c r="I96" s="31">
        <v>71712</v>
      </c>
      <c r="J96" s="38" t="s">
        <v>226</v>
      </c>
    </row>
    <row r="97" spans="1:10" ht="13" x14ac:dyDescent="0.3">
      <c r="A97" s="30" t="s">
        <v>172</v>
      </c>
      <c r="B97" s="30">
        <v>2018</v>
      </c>
      <c r="D97" s="31">
        <v>313884</v>
      </c>
      <c r="E97" s="31">
        <v>66803</v>
      </c>
      <c r="F97" s="31">
        <v>14528</v>
      </c>
      <c r="G97" s="32">
        <v>15098</v>
      </c>
      <c r="H97" s="32">
        <v>15098</v>
      </c>
      <c r="I97" s="31">
        <v>62135</v>
      </c>
      <c r="J97" s="38" t="s">
        <v>227</v>
      </c>
    </row>
    <row r="98" spans="1:10" ht="13" x14ac:dyDescent="0.3">
      <c r="A98" s="30" t="s">
        <v>173</v>
      </c>
      <c r="B98" s="30">
        <v>2018</v>
      </c>
      <c r="D98" s="31">
        <v>66700</v>
      </c>
      <c r="E98" s="31">
        <v>14196</v>
      </c>
      <c r="F98" s="31">
        <v>3087</v>
      </c>
      <c r="G98" s="32">
        <v>3208</v>
      </c>
      <c r="H98" s="32">
        <v>3208</v>
      </c>
      <c r="I98" s="31">
        <v>13204</v>
      </c>
      <c r="J98" s="38" t="s">
        <v>227</v>
      </c>
    </row>
    <row r="99" spans="1:10" ht="13" x14ac:dyDescent="0.3">
      <c r="A99" s="30" t="s">
        <v>174</v>
      </c>
      <c r="B99" s="30">
        <v>2018</v>
      </c>
      <c r="D99" s="31">
        <v>804401</v>
      </c>
      <c r="E99" s="31">
        <v>171198</v>
      </c>
      <c r="F99" s="31">
        <v>37231</v>
      </c>
      <c r="G99" s="32">
        <v>38692</v>
      </c>
      <c r="H99" s="32">
        <v>38692</v>
      </c>
      <c r="I99" s="31">
        <v>159235</v>
      </c>
      <c r="J99" s="38" t="s">
        <v>227</v>
      </c>
    </row>
    <row r="100" spans="1:10" ht="13" x14ac:dyDescent="0.3">
      <c r="A100" s="30" t="s">
        <v>175</v>
      </c>
      <c r="B100" s="30">
        <v>2018</v>
      </c>
      <c r="D100" s="31">
        <v>204840</v>
      </c>
      <c r="E100" s="31">
        <v>43596</v>
      </c>
      <c r="F100" s="31">
        <v>9481</v>
      </c>
      <c r="G100" s="32">
        <v>9853</v>
      </c>
      <c r="H100" s="32">
        <v>9853</v>
      </c>
      <c r="I100" s="31">
        <v>40549</v>
      </c>
      <c r="J100" s="38" t="s">
        <v>227</v>
      </c>
    </row>
    <row r="101" spans="1:10" ht="13" x14ac:dyDescent="0.3">
      <c r="A101" s="30" t="s">
        <v>176</v>
      </c>
      <c r="B101" s="30">
        <v>2018</v>
      </c>
      <c r="D101" s="31">
        <v>668249</v>
      </c>
      <c r="E101" s="31">
        <v>142222</v>
      </c>
      <c r="F101" s="31">
        <v>30930</v>
      </c>
      <c r="G101" s="32">
        <v>32143</v>
      </c>
      <c r="H101" s="32">
        <v>32143</v>
      </c>
      <c r="I101" s="31">
        <v>132283</v>
      </c>
      <c r="J101" s="38" t="s">
        <v>227</v>
      </c>
    </row>
    <row r="102" spans="1:10" ht="13" x14ac:dyDescent="0.3">
      <c r="A102" s="30" t="s">
        <v>177</v>
      </c>
      <c r="B102" s="30">
        <v>2018</v>
      </c>
      <c r="D102" s="31">
        <v>572737</v>
      </c>
      <c r="E102" s="31">
        <v>121894</v>
      </c>
      <c r="F102" s="31">
        <v>26509</v>
      </c>
      <c r="G102" s="32">
        <v>27549</v>
      </c>
      <c r="H102" s="32">
        <v>27549</v>
      </c>
      <c r="I102" s="31">
        <v>113376</v>
      </c>
      <c r="J102" s="38" t="s">
        <v>227</v>
      </c>
    </row>
    <row r="103" spans="1:10" ht="13" x14ac:dyDescent="0.3">
      <c r="A103" s="30" t="s">
        <v>178</v>
      </c>
      <c r="B103" s="30">
        <v>2018</v>
      </c>
      <c r="D103" s="31">
        <v>341003</v>
      </c>
      <c r="E103" s="31">
        <v>72574</v>
      </c>
      <c r="F103" s="31">
        <v>15783</v>
      </c>
      <c r="G103" s="32">
        <v>16402</v>
      </c>
      <c r="H103" s="32">
        <v>16402</v>
      </c>
      <c r="I103" s="31">
        <v>67503</v>
      </c>
      <c r="J103" s="38" t="s">
        <v>227</v>
      </c>
    </row>
    <row r="104" spans="1:10" ht="13" x14ac:dyDescent="0.3">
      <c r="A104" s="30" t="s">
        <v>179</v>
      </c>
      <c r="B104" s="30">
        <v>2018</v>
      </c>
      <c r="D104" s="31">
        <v>710955</v>
      </c>
      <c r="E104" s="31">
        <v>151312</v>
      </c>
      <c r="F104" s="31">
        <v>32906</v>
      </c>
      <c r="G104" s="32">
        <v>34197</v>
      </c>
      <c r="H104" s="32">
        <v>34197</v>
      </c>
      <c r="I104" s="31">
        <v>140737</v>
      </c>
      <c r="J104" s="38" t="s">
        <v>227</v>
      </c>
    </row>
    <row r="105" spans="1:10" ht="13" x14ac:dyDescent="0.3">
      <c r="A105" s="30" t="s">
        <v>180</v>
      </c>
      <c r="B105" s="30">
        <v>2018</v>
      </c>
      <c r="D105" s="31">
        <v>658214</v>
      </c>
      <c r="E105" s="31">
        <v>140086</v>
      </c>
      <c r="F105" s="31">
        <v>30465</v>
      </c>
      <c r="G105" s="32">
        <v>31660</v>
      </c>
      <c r="H105" s="32">
        <v>31660</v>
      </c>
      <c r="I105" s="31">
        <v>130296</v>
      </c>
      <c r="J105" s="38" t="s">
        <v>227</v>
      </c>
    </row>
    <row r="106" spans="1:10" ht="13" x14ac:dyDescent="0.3">
      <c r="A106" s="30" t="s">
        <v>181</v>
      </c>
      <c r="B106" s="30">
        <v>2018</v>
      </c>
      <c r="D106" s="31">
        <v>254322</v>
      </c>
      <c r="E106" s="31">
        <v>42744</v>
      </c>
      <c r="F106" s="31">
        <v>8924</v>
      </c>
      <c r="G106" s="32">
        <v>9181</v>
      </c>
      <c r="H106" s="32">
        <v>9181</v>
      </c>
      <c r="I106" s="31">
        <v>62549</v>
      </c>
      <c r="J106" s="38" t="s">
        <v>228</v>
      </c>
    </row>
    <row r="107" spans="1:10" ht="13" x14ac:dyDescent="0.3">
      <c r="A107" s="30" t="s">
        <v>182</v>
      </c>
      <c r="B107" s="30">
        <v>2018</v>
      </c>
      <c r="D107" s="31">
        <v>298979</v>
      </c>
      <c r="E107" s="31">
        <v>50248</v>
      </c>
      <c r="F107" s="31">
        <v>10491</v>
      </c>
      <c r="G107" s="32">
        <v>10793</v>
      </c>
      <c r="H107" s="32">
        <v>10793</v>
      </c>
      <c r="I107" s="31">
        <v>73532</v>
      </c>
      <c r="J107" s="38" t="s">
        <v>228</v>
      </c>
    </row>
    <row r="108" spans="1:10" ht="13" x14ac:dyDescent="0.3">
      <c r="A108" s="30" t="s">
        <v>183</v>
      </c>
      <c r="B108" s="30">
        <v>2018</v>
      </c>
      <c r="D108" s="31">
        <v>197595</v>
      </c>
      <c r="E108" s="31">
        <v>33210</v>
      </c>
      <c r="F108" s="31">
        <v>6933</v>
      </c>
      <c r="G108" s="32">
        <v>7133</v>
      </c>
      <c r="H108" s="32">
        <v>7133</v>
      </c>
      <c r="I108" s="31">
        <v>48597</v>
      </c>
      <c r="J108" s="38" t="s">
        <v>228</v>
      </c>
    </row>
    <row r="109" spans="1:10" ht="13" x14ac:dyDescent="0.3">
      <c r="A109" s="30" t="s">
        <v>184</v>
      </c>
      <c r="B109" s="30">
        <v>2018</v>
      </c>
      <c r="D109" s="31">
        <v>332384</v>
      </c>
      <c r="E109" s="31">
        <v>55863</v>
      </c>
      <c r="F109" s="31">
        <v>11663</v>
      </c>
      <c r="G109" s="32">
        <v>11999</v>
      </c>
      <c r="H109" s="32">
        <v>11999</v>
      </c>
      <c r="I109" s="31">
        <v>81748</v>
      </c>
      <c r="J109" s="38" t="s">
        <v>228</v>
      </c>
    </row>
    <row r="110" spans="1:10" ht="13" x14ac:dyDescent="0.3">
      <c r="A110" s="30" t="s">
        <v>185</v>
      </c>
      <c r="B110" s="30">
        <v>2018</v>
      </c>
      <c r="D110" s="31">
        <v>160172</v>
      </c>
      <c r="E110" s="31">
        <v>26920</v>
      </c>
      <c r="F110" s="31">
        <v>5620</v>
      </c>
      <c r="G110" s="32">
        <v>5782</v>
      </c>
      <c r="H110" s="32">
        <v>5782</v>
      </c>
      <c r="I110" s="31">
        <v>39393</v>
      </c>
      <c r="J110" s="38" t="s">
        <v>228</v>
      </c>
    </row>
    <row r="111" spans="1:10" ht="13" x14ac:dyDescent="0.3">
      <c r="A111" s="30" t="s">
        <v>186</v>
      </c>
      <c r="B111" s="30">
        <v>2018</v>
      </c>
      <c r="D111" s="31">
        <v>318138</v>
      </c>
      <c r="E111" s="31">
        <v>61697</v>
      </c>
      <c r="F111" s="31">
        <v>13016</v>
      </c>
      <c r="G111" s="32">
        <v>13584</v>
      </c>
      <c r="H111" s="32">
        <v>13584</v>
      </c>
      <c r="I111" s="31">
        <v>65863</v>
      </c>
      <c r="J111" s="38" t="s">
        <v>229</v>
      </c>
    </row>
    <row r="112" spans="1:10" ht="13" x14ac:dyDescent="0.3">
      <c r="A112" s="30" t="s">
        <v>187</v>
      </c>
      <c r="B112" s="30">
        <v>2018</v>
      </c>
      <c r="D112" s="31">
        <v>89735</v>
      </c>
      <c r="E112" s="31">
        <v>17403</v>
      </c>
      <c r="F112" s="31">
        <v>3671</v>
      </c>
      <c r="G112" s="32">
        <v>3832</v>
      </c>
      <c r="H112" s="32">
        <v>3832</v>
      </c>
      <c r="I112" s="31">
        <v>18577</v>
      </c>
      <c r="J112" s="38" t="s">
        <v>229</v>
      </c>
    </row>
    <row r="113" spans="1:10" ht="13" x14ac:dyDescent="0.3">
      <c r="A113" s="30" t="s">
        <v>188</v>
      </c>
      <c r="B113" s="30">
        <v>2018</v>
      </c>
      <c r="D113" s="31">
        <v>388375</v>
      </c>
      <c r="E113" s="31">
        <v>75318</v>
      </c>
      <c r="F113" s="31">
        <v>15889</v>
      </c>
      <c r="G113" s="32">
        <v>16584</v>
      </c>
      <c r="H113" s="32">
        <v>16584</v>
      </c>
      <c r="I113" s="31">
        <v>80403</v>
      </c>
      <c r="J113" s="38" t="s">
        <v>229</v>
      </c>
    </row>
    <row r="114" spans="1:10" ht="13" x14ac:dyDescent="0.3">
      <c r="A114" s="30" t="s">
        <v>189</v>
      </c>
      <c r="B114" s="30">
        <v>2018</v>
      </c>
      <c r="D114" s="31">
        <v>552814</v>
      </c>
      <c r="E114" s="31">
        <v>107210</v>
      </c>
      <c r="F114" s="31">
        <v>22617</v>
      </c>
      <c r="G114" s="32">
        <v>23605</v>
      </c>
      <c r="H114" s="32">
        <v>23605</v>
      </c>
      <c r="I114" s="31">
        <v>114446</v>
      </c>
      <c r="J114" s="38" t="s">
        <v>229</v>
      </c>
    </row>
    <row r="115" spans="1:10" ht="13" x14ac:dyDescent="0.3">
      <c r="A115" s="30" t="s">
        <v>190</v>
      </c>
      <c r="B115" s="30">
        <v>2018</v>
      </c>
      <c r="D115" s="31">
        <v>417836</v>
      </c>
      <c r="E115" s="31">
        <v>81033</v>
      </c>
      <c r="F115" s="31">
        <v>17095</v>
      </c>
      <c r="G115" s="32">
        <v>17842</v>
      </c>
      <c r="H115" s="32">
        <v>17842</v>
      </c>
      <c r="I115" s="31">
        <v>86503</v>
      </c>
      <c r="J115" s="38" t="s">
        <v>229</v>
      </c>
    </row>
    <row r="116" spans="1:10" ht="13" x14ac:dyDescent="0.3">
      <c r="A116" s="30" t="s">
        <v>191</v>
      </c>
      <c r="B116" s="30">
        <v>2018</v>
      </c>
      <c r="D116" s="31">
        <v>418428</v>
      </c>
      <c r="E116" s="31">
        <v>81147</v>
      </c>
      <c r="F116" s="31">
        <v>17119</v>
      </c>
      <c r="G116" s="32">
        <v>17867</v>
      </c>
      <c r="H116" s="32">
        <v>17867</v>
      </c>
      <c r="I116" s="31">
        <v>86625</v>
      </c>
      <c r="J116" s="38" t="s">
        <v>229</v>
      </c>
    </row>
    <row r="117" spans="1:10" ht="13" x14ac:dyDescent="0.3">
      <c r="A117" s="30" t="s">
        <v>192</v>
      </c>
      <c r="B117" s="30">
        <v>2018</v>
      </c>
      <c r="D117" s="31">
        <v>677157</v>
      </c>
      <c r="E117" s="31">
        <v>131324</v>
      </c>
      <c r="F117" s="31">
        <v>27704</v>
      </c>
      <c r="G117" s="32">
        <v>28915</v>
      </c>
      <c r="H117" s="32">
        <v>28915</v>
      </c>
      <c r="I117" s="31">
        <v>140189</v>
      </c>
      <c r="J117" s="38" t="s">
        <v>229</v>
      </c>
    </row>
    <row r="118" spans="1:10" ht="13" x14ac:dyDescent="0.3">
      <c r="A118" s="30" t="s">
        <v>193</v>
      </c>
      <c r="B118" s="30">
        <v>2018</v>
      </c>
      <c r="D118" s="31">
        <v>288479</v>
      </c>
      <c r="E118" s="31">
        <v>55947</v>
      </c>
      <c r="F118" s="31">
        <v>11802</v>
      </c>
      <c r="G118" s="32">
        <v>12318</v>
      </c>
      <c r="H118" s="32">
        <v>12318</v>
      </c>
      <c r="I118" s="31">
        <v>59722</v>
      </c>
      <c r="J118" s="38" t="s">
        <v>229</v>
      </c>
    </row>
    <row r="119" spans="1:10" ht="13" x14ac:dyDescent="0.3">
      <c r="A119" s="30" t="s">
        <v>194</v>
      </c>
      <c r="B119" s="30">
        <v>2018</v>
      </c>
      <c r="D119" s="31">
        <v>536007</v>
      </c>
      <c r="E119" s="31">
        <v>103950</v>
      </c>
      <c r="F119" s="31">
        <v>21929</v>
      </c>
      <c r="G119" s="32">
        <v>22887</v>
      </c>
      <c r="H119" s="32">
        <v>22887</v>
      </c>
      <c r="I119" s="31">
        <v>110967</v>
      </c>
      <c r="J119" s="38" t="s">
        <v>229</v>
      </c>
    </row>
    <row r="120" spans="1:10" ht="13" x14ac:dyDescent="0.3">
      <c r="A120" s="30" t="s">
        <v>195</v>
      </c>
      <c r="B120" s="30">
        <v>2018</v>
      </c>
      <c r="D120" s="31">
        <v>185567</v>
      </c>
      <c r="E120" s="31">
        <v>35987</v>
      </c>
      <c r="F120" s="31">
        <v>7592</v>
      </c>
      <c r="G120" s="32">
        <v>7924</v>
      </c>
      <c r="H120" s="32">
        <v>7924</v>
      </c>
      <c r="I120" s="31">
        <v>38417</v>
      </c>
      <c r="J120" s="38" t="s">
        <v>229</v>
      </c>
    </row>
    <row r="121" spans="1:10" ht="13" x14ac:dyDescent="0.3">
      <c r="A121" s="30" t="s">
        <v>196</v>
      </c>
      <c r="B121" s="30">
        <v>2018</v>
      </c>
      <c r="D121" s="31">
        <v>30358</v>
      </c>
      <c r="E121" s="31">
        <v>5887</v>
      </c>
      <c r="F121" s="31">
        <v>1242</v>
      </c>
      <c r="G121" s="32">
        <v>1296</v>
      </c>
      <c r="H121" s="32">
        <v>1296</v>
      </c>
      <c r="I121" s="31">
        <v>6285</v>
      </c>
      <c r="J121" s="38" t="s">
        <v>229</v>
      </c>
    </row>
    <row r="122" spans="1:10" ht="13" x14ac:dyDescent="0.3">
      <c r="A122" s="30" t="s">
        <v>197</v>
      </c>
      <c r="B122" s="30">
        <v>2018</v>
      </c>
      <c r="D122" s="31">
        <v>180090</v>
      </c>
      <c r="E122" s="31">
        <v>34926</v>
      </c>
      <c r="F122" s="31">
        <v>7368</v>
      </c>
      <c r="G122" s="32">
        <v>7690</v>
      </c>
      <c r="H122" s="32">
        <v>7690</v>
      </c>
      <c r="I122" s="31">
        <v>37283</v>
      </c>
      <c r="J122" s="38" t="s">
        <v>229</v>
      </c>
    </row>
    <row r="123" spans="1:10" ht="13" x14ac:dyDescent="0.3">
      <c r="A123" s="30" t="s">
        <v>198</v>
      </c>
      <c r="B123" s="30">
        <v>2018</v>
      </c>
      <c r="D123" s="31">
        <v>48402</v>
      </c>
      <c r="E123" s="31">
        <v>9387</v>
      </c>
      <c r="F123" s="31">
        <v>1980</v>
      </c>
      <c r="G123" s="32">
        <v>2067</v>
      </c>
      <c r="H123" s="32">
        <v>2067</v>
      </c>
      <c r="I123" s="31">
        <v>10020</v>
      </c>
      <c r="J123" s="38" t="s">
        <v>229</v>
      </c>
    </row>
    <row r="124" spans="1:10" ht="13" x14ac:dyDescent="0.3">
      <c r="A124" s="30" t="s">
        <v>199</v>
      </c>
      <c r="B124" s="30">
        <v>2018</v>
      </c>
      <c r="D124" s="31">
        <v>180707</v>
      </c>
      <c r="E124" s="31">
        <v>36705</v>
      </c>
      <c r="F124" s="31">
        <v>8014</v>
      </c>
      <c r="G124" s="32">
        <v>8439</v>
      </c>
      <c r="H124" s="32">
        <v>8439</v>
      </c>
      <c r="I124" s="31">
        <v>38232</v>
      </c>
      <c r="J124" s="38" t="s">
        <v>230</v>
      </c>
    </row>
    <row r="125" spans="1:10" ht="13" x14ac:dyDescent="0.3">
      <c r="A125" s="30" t="s">
        <v>200</v>
      </c>
      <c r="B125" s="30">
        <v>2018</v>
      </c>
      <c r="D125" s="31">
        <v>71425</v>
      </c>
      <c r="E125" s="31">
        <v>14508</v>
      </c>
      <c r="F125" s="31">
        <v>3167</v>
      </c>
      <c r="G125" s="32">
        <v>3336</v>
      </c>
      <c r="H125" s="32">
        <v>3336</v>
      </c>
      <c r="I125" s="31">
        <v>15112</v>
      </c>
      <c r="J125" s="38" t="s">
        <v>230</v>
      </c>
    </row>
    <row r="126" spans="1:10" ht="13" x14ac:dyDescent="0.3">
      <c r="A126" s="30" t="s">
        <v>201</v>
      </c>
      <c r="B126" s="30">
        <v>2018</v>
      </c>
      <c r="D126" s="31">
        <v>134176</v>
      </c>
      <c r="E126" s="31">
        <v>27253</v>
      </c>
      <c r="F126" s="31">
        <v>5950</v>
      </c>
      <c r="G126" s="32">
        <v>6266</v>
      </c>
      <c r="H126" s="32">
        <v>6266</v>
      </c>
      <c r="I126" s="31">
        <v>28388</v>
      </c>
      <c r="J126" s="38" t="s">
        <v>230</v>
      </c>
    </row>
    <row r="127" spans="1:10" ht="13" x14ac:dyDescent="0.3">
      <c r="A127" s="30" t="s">
        <v>202</v>
      </c>
      <c r="B127" s="30">
        <v>2018</v>
      </c>
      <c r="D127" s="31">
        <v>83848</v>
      </c>
      <c r="E127" s="31">
        <v>17031</v>
      </c>
      <c r="F127" s="31">
        <v>3718</v>
      </c>
      <c r="G127" s="32">
        <v>3916</v>
      </c>
      <c r="H127" s="32">
        <v>3916</v>
      </c>
      <c r="I127" s="31">
        <v>17740</v>
      </c>
      <c r="J127" s="38" t="s">
        <v>230</v>
      </c>
    </row>
    <row r="128" spans="1:10" ht="13" x14ac:dyDescent="0.3">
      <c r="A128" s="30" t="s">
        <v>203</v>
      </c>
      <c r="B128" s="30">
        <v>2018</v>
      </c>
      <c r="D128" s="31">
        <v>106321</v>
      </c>
      <c r="E128" s="31">
        <v>21596</v>
      </c>
      <c r="F128" s="31">
        <v>4715</v>
      </c>
      <c r="G128" s="32">
        <v>4965</v>
      </c>
      <c r="H128" s="32">
        <v>4965</v>
      </c>
      <c r="I128" s="31">
        <v>22495</v>
      </c>
      <c r="J128" s="38" t="s">
        <v>230</v>
      </c>
    </row>
    <row r="129" spans="1:10" ht="13" x14ac:dyDescent="0.3">
      <c r="A129" s="30" t="s">
        <v>204</v>
      </c>
      <c r="B129" s="30">
        <v>2018</v>
      </c>
      <c r="D129" s="31">
        <v>384148</v>
      </c>
      <c r="E129" s="31">
        <v>78026</v>
      </c>
      <c r="F129" s="31">
        <v>17036</v>
      </c>
      <c r="G129" s="32">
        <v>17940</v>
      </c>
      <c r="H129" s="32">
        <v>17940</v>
      </c>
      <c r="I129" s="31">
        <v>81275</v>
      </c>
      <c r="J129" s="38" t="s">
        <v>230</v>
      </c>
    </row>
    <row r="130" spans="1:10" ht="13" x14ac:dyDescent="0.3">
      <c r="A130" s="30" t="s">
        <v>205</v>
      </c>
      <c r="B130" s="30">
        <v>2018</v>
      </c>
      <c r="D130" s="31">
        <v>301886</v>
      </c>
      <c r="E130" s="31">
        <v>61318</v>
      </c>
      <c r="F130" s="31">
        <v>13388</v>
      </c>
      <c r="G130" s="32">
        <v>14098</v>
      </c>
      <c r="H130" s="32">
        <v>14098</v>
      </c>
      <c r="I130" s="31">
        <v>63870</v>
      </c>
      <c r="J130" s="38" t="s">
        <v>230</v>
      </c>
    </row>
    <row r="131" spans="1:10" ht="13" x14ac:dyDescent="0.3">
      <c r="A131" s="30" t="s">
        <v>206</v>
      </c>
      <c r="B131" s="30">
        <v>2018</v>
      </c>
      <c r="D131" s="31">
        <v>582872</v>
      </c>
      <c r="E131" s="31">
        <v>118391</v>
      </c>
      <c r="F131" s="31">
        <v>25849</v>
      </c>
      <c r="G131" s="32">
        <v>27220</v>
      </c>
      <c r="H131" s="32">
        <v>27220</v>
      </c>
      <c r="I131" s="31">
        <v>123319</v>
      </c>
      <c r="J131" s="38" t="s">
        <v>230</v>
      </c>
    </row>
    <row r="132" spans="1:10" ht="13" x14ac:dyDescent="0.3">
      <c r="A132" s="30" t="s">
        <v>207</v>
      </c>
      <c r="B132" s="30">
        <v>2018</v>
      </c>
      <c r="D132" s="31">
        <v>409820</v>
      </c>
      <c r="E132" s="31">
        <v>83242</v>
      </c>
      <c r="F132" s="31">
        <v>18174</v>
      </c>
      <c r="G132" s="32">
        <v>19139</v>
      </c>
      <c r="H132" s="32">
        <v>19139</v>
      </c>
      <c r="I132" s="31">
        <v>86706</v>
      </c>
      <c r="J132" s="38" t="s">
        <v>230</v>
      </c>
    </row>
    <row r="133" spans="1:10" ht="13" x14ac:dyDescent="0.3">
      <c r="A133" s="30" t="s">
        <v>208</v>
      </c>
      <c r="B133" s="30">
        <v>2018</v>
      </c>
      <c r="D133" s="31">
        <v>219955</v>
      </c>
      <c r="E133" s="31">
        <v>44677</v>
      </c>
      <c r="F133" s="31">
        <v>9754</v>
      </c>
      <c r="G133" s="32">
        <v>10272</v>
      </c>
      <c r="H133" s="32">
        <v>10272</v>
      </c>
      <c r="I133" s="31">
        <v>46536</v>
      </c>
      <c r="J133" s="38" t="s">
        <v>230</v>
      </c>
    </row>
    <row r="134" spans="1:10" ht="13" x14ac:dyDescent="0.3">
      <c r="A134" s="30" t="s">
        <v>209</v>
      </c>
      <c r="B134" s="30">
        <v>2018</v>
      </c>
      <c r="D134" s="31">
        <v>421071</v>
      </c>
      <c r="E134" s="31">
        <v>85527</v>
      </c>
      <c r="F134" s="31">
        <v>18673</v>
      </c>
      <c r="G134" s="32">
        <v>19664</v>
      </c>
      <c r="H134" s="32">
        <v>19664</v>
      </c>
      <c r="I134" s="31">
        <v>89087</v>
      </c>
      <c r="J134" s="38" t="s">
        <v>230</v>
      </c>
    </row>
    <row r="135" spans="1:10" ht="13" x14ac:dyDescent="0.3">
      <c r="A135" s="30" t="s">
        <v>210</v>
      </c>
      <c r="B135" s="30">
        <v>2018</v>
      </c>
      <c r="D135" s="31">
        <v>284739</v>
      </c>
      <c r="E135" s="31">
        <v>57835</v>
      </c>
      <c r="F135" s="31">
        <v>12627</v>
      </c>
      <c r="G135" s="32">
        <v>13297</v>
      </c>
      <c r="H135" s="32">
        <v>13297</v>
      </c>
      <c r="I135" s="31">
        <v>60243</v>
      </c>
      <c r="J135" s="38" t="s">
        <v>230</v>
      </c>
    </row>
    <row r="136" spans="1:10" ht="13" x14ac:dyDescent="0.3">
      <c r="A136" s="30" t="s">
        <v>211</v>
      </c>
      <c r="B136" s="30">
        <v>2018</v>
      </c>
      <c r="D136" s="31">
        <v>228707</v>
      </c>
      <c r="E136" s="31">
        <v>46455</v>
      </c>
      <c r="F136" s="31">
        <v>10142</v>
      </c>
      <c r="G136" s="32">
        <v>10681</v>
      </c>
      <c r="H136" s="32">
        <v>10681</v>
      </c>
      <c r="I136" s="31">
        <v>48388</v>
      </c>
      <c r="J136" s="38" t="s">
        <v>230</v>
      </c>
    </row>
    <row r="137" spans="1:10" ht="13" x14ac:dyDescent="0.3">
      <c r="A137" s="30" t="s">
        <v>212</v>
      </c>
      <c r="B137" s="30">
        <v>2018</v>
      </c>
      <c r="D137" s="31">
        <v>122263</v>
      </c>
      <c r="E137" s="31">
        <v>25740</v>
      </c>
      <c r="F137" s="31">
        <v>5653</v>
      </c>
      <c r="G137" s="32">
        <v>5954</v>
      </c>
      <c r="H137" s="32">
        <v>5954</v>
      </c>
      <c r="I137" s="31">
        <v>24442</v>
      </c>
      <c r="J137" s="39" t="s">
        <v>231</v>
      </c>
    </row>
    <row r="138" spans="1:10" ht="13" x14ac:dyDescent="0.3">
      <c r="A138" s="30" t="s">
        <v>213</v>
      </c>
      <c r="B138" s="30">
        <v>2018</v>
      </c>
      <c r="D138" s="31">
        <v>305706</v>
      </c>
      <c r="E138" s="31">
        <v>64359</v>
      </c>
      <c r="F138" s="31">
        <v>14136</v>
      </c>
      <c r="G138" s="32">
        <v>14888</v>
      </c>
      <c r="H138" s="32">
        <v>14888</v>
      </c>
      <c r="I138" s="31">
        <v>61115</v>
      </c>
      <c r="J138" s="39" t="s">
        <v>231</v>
      </c>
    </row>
    <row r="139" spans="1:10" ht="13" x14ac:dyDescent="0.3">
      <c r="A139" s="30" t="s">
        <v>214</v>
      </c>
      <c r="B139" s="30">
        <v>2018</v>
      </c>
      <c r="D139" s="31">
        <v>448562</v>
      </c>
      <c r="E139" s="31">
        <v>94435</v>
      </c>
      <c r="F139" s="31">
        <v>20741</v>
      </c>
      <c r="G139" s="32">
        <v>21845</v>
      </c>
      <c r="H139" s="32">
        <v>21845</v>
      </c>
      <c r="I139" s="31">
        <v>89674</v>
      </c>
      <c r="J139" s="39" t="s">
        <v>231</v>
      </c>
    </row>
    <row r="140" spans="1:10" ht="13" x14ac:dyDescent="0.3">
      <c r="A140" s="30" t="s">
        <v>215</v>
      </c>
      <c r="B140" s="30">
        <v>2018</v>
      </c>
      <c r="D140" s="31">
        <v>415542</v>
      </c>
      <c r="E140" s="31">
        <v>87484</v>
      </c>
      <c r="F140" s="31">
        <v>19214</v>
      </c>
      <c r="G140" s="32">
        <v>20237</v>
      </c>
      <c r="H140" s="32">
        <v>20237</v>
      </c>
      <c r="I140" s="31">
        <v>83073</v>
      </c>
      <c r="J140" s="39" t="s">
        <v>231</v>
      </c>
    </row>
    <row r="141" spans="1:10" ht="13" x14ac:dyDescent="0.3">
      <c r="A141" s="30" t="s">
        <v>216</v>
      </c>
      <c r="B141" s="30">
        <v>2018</v>
      </c>
      <c r="D141" s="31">
        <v>732348</v>
      </c>
      <c r="E141" s="31">
        <v>143140</v>
      </c>
      <c r="F141" s="31">
        <v>33863</v>
      </c>
      <c r="G141" s="32">
        <v>24642</v>
      </c>
      <c r="H141" s="32">
        <v>24642</v>
      </c>
      <c r="I141" s="31">
        <v>146408</v>
      </c>
      <c r="J141" s="39" t="s">
        <v>231</v>
      </c>
    </row>
    <row r="142" spans="1:10" ht="13" x14ac:dyDescent="0.3">
      <c r="A142" s="30" t="s">
        <v>217</v>
      </c>
      <c r="B142" s="30">
        <v>2018</v>
      </c>
      <c r="D142" s="31">
        <v>506002</v>
      </c>
      <c r="E142" s="31">
        <v>117570</v>
      </c>
      <c r="F142" s="31">
        <v>23397</v>
      </c>
      <c r="G142" s="32">
        <v>35665</v>
      </c>
      <c r="H142" s="32">
        <v>35665</v>
      </c>
      <c r="I142" s="31">
        <v>101158</v>
      </c>
      <c r="J142" s="39" t="s">
        <v>231</v>
      </c>
    </row>
    <row r="143" spans="1:10" ht="13" x14ac:dyDescent="0.3">
      <c r="A143" s="30" t="s">
        <v>218</v>
      </c>
      <c r="B143" s="30">
        <v>2018</v>
      </c>
      <c r="D143" s="31">
        <v>643306</v>
      </c>
      <c r="E143" s="31">
        <v>135435</v>
      </c>
      <c r="F143" s="31">
        <v>29746</v>
      </c>
      <c r="G143" s="32">
        <v>31329</v>
      </c>
      <c r="H143" s="32">
        <v>31329</v>
      </c>
      <c r="I143" s="31">
        <v>128607</v>
      </c>
      <c r="J143" s="39" t="s">
        <v>231</v>
      </c>
    </row>
    <row r="144" spans="1:10" ht="13" x14ac:dyDescent="0.3">
      <c r="A144" s="30" t="s">
        <v>219</v>
      </c>
      <c r="B144" s="30">
        <v>2018</v>
      </c>
      <c r="D144" s="31">
        <v>312867</v>
      </c>
      <c r="E144" s="31">
        <v>65868</v>
      </c>
      <c r="F144" s="31">
        <v>14467</v>
      </c>
      <c r="G144" s="32">
        <v>15237</v>
      </c>
      <c r="H144" s="32">
        <v>15237</v>
      </c>
      <c r="I144" s="31">
        <v>62547</v>
      </c>
      <c r="J144" s="39" t="s">
        <v>231</v>
      </c>
    </row>
    <row r="145" spans="1:10" ht="13" x14ac:dyDescent="0.3">
      <c r="A145" s="30" t="s">
        <v>220</v>
      </c>
      <c r="B145" s="30">
        <v>2018</v>
      </c>
      <c r="D145" s="31">
        <v>47069</v>
      </c>
      <c r="E145" s="31">
        <v>14619</v>
      </c>
      <c r="F145" s="31">
        <v>2176</v>
      </c>
      <c r="G145" s="32">
        <v>26492</v>
      </c>
      <c r="H145" s="32">
        <v>26492</v>
      </c>
      <c r="I145" s="31">
        <v>9410</v>
      </c>
      <c r="J145" s="39" t="s">
        <v>231</v>
      </c>
    </row>
    <row r="146" spans="1:10" ht="13" x14ac:dyDescent="0.3">
      <c r="A146" s="30" t="s">
        <v>221</v>
      </c>
      <c r="B146" s="30">
        <v>2018</v>
      </c>
      <c r="D146" s="31">
        <v>543991</v>
      </c>
      <c r="E146" s="31">
        <v>109816</v>
      </c>
      <c r="F146" s="31">
        <v>25154</v>
      </c>
      <c r="G146" s="32">
        <v>2292</v>
      </c>
      <c r="H146" s="32">
        <v>2292</v>
      </c>
      <c r="I146" s="31">
        <v>108752</v>
      </c>
      <c r="J146" s="39" t="s">
        <v>231</v>
      </c>
    </row>
    <row r="147" spans="1:10" ht="13" x14ac:dyDescent="0.3">
      <c r="A147" s="30" t="s">
        <v>222</v>
      </c>
      <c r="B147" s="30">
        <v>2018</v>
      </c>
      <c r="D147" s="31">
        <v>409353</v>
      </c>
      <c r="E147" s="31">
        <v>86180</v>
      </c>
      <c r="F147" s="31">
        <v>18928</v>
      </c>
      <c r="G147" s="32">
        <v>19936</v>
      </c>
      <c r="H147" s="32">
        <v>19936</v>
      </c>
      <c r="I147" s="31">
        <v>81836</v>
      </c>
      <c r="J147" s="39" t="s">
        <v>231</v>
      </c>
    </row>
    <row r="148" spans="1:10" ht="13" x14ac:dyDescent="0.3">
      <c r="A148" s="30" t="s">
        <v>151</v>
      </c>
      <c r="B148" s="30">
        <v>2019</v>
      </c>
      <c r="D148" s="31">
        <v>43868</v>
      </c>
      <c r="E148" s="31">
        <v>43025</v>
      </c>
      <c r="F148" s="31">
        <v>1880</v>
      </c>
      <c r="G148" s="32">
        <v>1880.0079039040675</v>
      </c>
      <c r="H148" s="32">
        <v>1880.0079039040675</v>
      </c>
      <c r="I148" s="31">
        <v>30054</v>
      </c>
      <c r="J148" s="38" t="s">
        <v>224</v>
      </c>
    </row>
    <row r="149" spans="1:10" ht="13" x14ac:dyDescent="0.3">
      <c r="A149" s="30" t="s">
        <v>152</v>
      </c>
      <c r="B149" s="30">
        <v>2019</v>
      </c>
      <c r="D149" s="31">
        <v>146855</v>
      </c>
      <c r="E149" s="31">
        <v>50302</v>
      </c>
      <c r="F149" s="31">
        <v>6294</v>
      </c>
      <c r="G149" s="32">
        <v>6293.6208791791705</v>
      </c>
      <c r="H149" s="32">
        <v>6293.6208791791705</v>
      </c>
      <c r="I149" s="31">
        <v>32142</v>
      </c>
      <c r="J149" s="38" t="s">
        <v>224</v>
      </c>
    </row>
    <row r="150" spans="1:10" ht="13" x14ac:dyDescent="0.3">
      <c r="A150" s="30" t="s">
        <v>153</v>
      </c>
      <c r="B150" s="30">
        <v>2019</v>
      </c>
      <c r="D150" s="31">
        <v>130442</v>
      </c>
      <c r="E150" s="31">
        <v>17881</v>
      </c>
      <c r="F150" s="31">
        <v>5590</v>
      </c>
      <c r="G150" s="32">
        <v>5590.2250159809973</v>
      </c>
      <c r="H150" s="32">
        <v>5590.2250159809973</v>
      </c>
      <c r="I150" s="31">
        <v>8978</v>
      </c>
      <c r="J150" s="38" t="s">
        <v>224</v>
      </c>
    </row>
    <row r="151" spans="1:10" ht="13" x14ac:dyDescent="0.3">
      <c r="A151" s="30" t="s">
        <v>154</v>
      </c>
      <c r="B151" s="30">
        <v>2019</v>
      </c>
      <c r="D151" s="31">
        <v>22275</v>
      </c>
      <c r="E151" s="31">
        <v>37502</v>
      </c>
      <c r="F151" s="31">
        <v>955</v>
      </c>
      <c r="G151" s="32">
        <v>954.61785491618286</v>
      </c>
      <c r="H151" s="32">
        <v>954.61785491618286</v>
      </c>
      <c r="I151" s="31">
        <v>26690</v>
      </c>
      <c r="J151" s="38" t="s">
        <v>224</v>
      </c>
    </row>
    <row r="152" spans="1:10" ht="13" x14ac:dyDescent="0.3">
      <c r="A152" s="30" t="s">
        <v>155</v>
      </c>
      <c r="B152" s="30">
        <v>2019</v>
      </c>
      <c r="D152" s="31">
        <v>40652</v>
      </c>
      <c r="E152" s="31">
        <v>7985</v>
      </c>
      <c r="F152" s="31">
        <v>1742</v>
      </c>
      <c r="G152" s="32">
        <v>1742.1829422245864</v>
      </c>
      <c r="H152" s="32">
        <v>1742.1829422245864</v>
      </c>
      <c r="I152" s="31">
        <v>4560</v>
      </c>
      <c r="J152" s="38" t="s">
        <v>224</v>
      </c>
    </row>
    <row r="153" spans="1:10" ht="13" x14ac:dyDescent="0.3">
      <c r="A153" s="30" t="s">
        <v>156</v>
      </c>
      <c r="B153" s="30">
        <v>2019</v>
      </c>
      <c r="D153" s="31">
        <v>64464</v>
      </c>
      <c r="E153" s="31">
        <v>14152</v>
      </c>
      <c r="F153" s="31">
        <v>2763</v>
      </c>
      <c r="G153" s="32">
        <v>2762.6705005304962</v>
      </c>
      <c r="H153" s="32">
        <v>2762.6705005304962</v>
      </c>
      <c r="I153" s="31">
        <v>8319</v>
      </c>
      <c r="J153" s="38" t="s">
        <v>224</v>
      </c>
    </row>
    <row r="154" spans="1:10" ht="13" x14ac:dyDescent="0.3">
      <c r="A154" s="30" t="s">
        <v>157</v>
      </c>
      <c r="B154" s="30">
        <v>2019</v>
      </c>
      <c r="D154" s="31">
        <v>157072</v>
      </c>
      <c r="E154" s="31">
        <v>24793</v>
      </c>
      <c r="F154" s="31">
        <v>6731</v>
      </c>
      <c r="G154" s="32">
        <v>6731.4808398381447</v>
      </c>
      <c r="H154" s="32">
        <v>6731.4808398381447</v>
      </c>
      <c r="I154" s="31">
        <v>13192</v>
      </c>
      <c r="J154" s="38" t="s">
        <v>224</v>
      </c>
    </row>
    <row r="155" spans="1:10" ht="13" x14ac:dyDescent="0.3">
      <c r="A155" s="30" t="s">
        <v>158</v>
      </c>
      <c r="B155" s="30">
        <v>2019</v>
      </c>
      <c r="D155" s="32">
        <v>95368.876201751031</v>
      </c>
      <c r="E155" s="32">
        <v>30807.046706255423</v>
      </c>
      <c r="F155" s="32">
        <v>4087.1237576231729</v>
      </c>
      <c r="G155" s="32">
        <v>4087.1237576231747</v>
      </c>
      <c r="H155" s="32">
        <v>4087.1237576231747</v>
      </c>
      <c r="I155" s="32">
        <v>19630.225219101601</v>
      </c>
      <c r="J155" s="38" t="s">
        <v>225</v>
      </c>
    </row>
    <row r="156" spans="1:10" ht="13" x14ac:dyDescent="0.3">
      <c r="A156" s="30" t="s">
        <v>159</v>
      </c>
      <c r="B156" s="30">
        <v>2019</v>
      </c>
      <c r="D156" s="32">
        <v>198507.95132203138</v>
      </c>
      <c r="E156" s="32">
        <v>64124.103916290202</v>
      </c>
      <c r="F156" s="32">
        <v>8507.2467689462228</v>
      </c>
      <c r="G156" s="32">
        <v>8507.2467689462119</v>
      </c>
      <c r="H156" s="32">
        <v>8507.2467689462119</v>
      </c>
      <c r="I156" s="32">
        <v>40859.82709904667</v>
      </c>
      <c r="J156" s="38" t="s">
        <v>225</v>
      </c>
    </row>
    <row r="157" spans="1:10" ht="13" x14ac:dyDescent="0.3">
      <c r="A157" s="30" t="s">
        <v>160</v>
      </c>
      <c r="B157" s="30">
        <v>2019</v>
      </c>
      <c r="D157" s="32">
        <v>124978.15627773352</v>
      </c>
      <c r="E157" s="32">
        <v>40371.744441706382</v>
      </c>
      <c r="F157" s="32">
        <v>5356.0575740252643</v>
      </c>
      <c r="G157" s="32">
        <v>7012.7981028695867</v>
      </c>
      <c r="H157" s="32">
        <v>7012.7981028695867</v>
      </c>
      <c r="I157" s="32">
        <v>25724.842872322119</v>
      </c>
      <c r="J157" s="38" t="s">
        <v>225</v>
      </c>
    </row>
    <row r="158" spans="1:10" ht="13" x14ac:dyDescent="0.3">
      <c r="A158" s="30" t="s">
        <v>161</v>
      </c>
      <c r="B158" s="30">
        <v>2019</v>
      </c>
      <c r="D158" s="32">
        <v>163636.51158177297</v>
      </c>
      <c r="E158" s="32">
        <v>52859.568613180614</v>
      </c>
      <c r="F158" s="32">
        <v>7012.7981028695831</v>
      </c>
      <c r="G158" s="32">
        <v>5356.0575740252661</v>
      </c>
      <c r="H158" s="32">
        <v>5356.0575740252661</v>
      </c>
      <c r="I158" s="32">
        <v>33682.07432394335</v>
      </c>
      <c r="J158" s="38" t="s">
        <v>225</v>
      </c>
    </row>
    <row r="159" spans="1:10" ht="13" x14ac:dyDescent="0.3">
      <c r="A159" s="30" t="s">
        <v>162</v>
      </c>
      <c r="B159" s="30">
        <v>2019</v>
      </c>
      <c r="D159" s="32">
        <v>64337.793892435599</v>
      </c>
      <c r="E159" s="32">
        <v>20783.063619505108</v>
      </c>
      <c r="F159" s="32">
        <v>2757.2572562830364</v>
      </c>
      <c r="G159" s="32">
        <v>2757.2572562830378</v>
      </c>
      <c r="H159" s="32">
        <v>2757.2572562830378</v>
      </c>
      <c r="I159" s="32">
        <v>13242.951311881574</v>
      </c>
      <c r="J159" s="38" t="s">
        <v>225</v>
      </c>
    </row>
    <row r="160" spans="1:10" ht="13" x14ac:dyDescent="0.3">
      <c r="A160" s="30" t="s">
        <v>163</v>
      </c>
      <c r="B160" s="30">
        <v>2019</v>
      </c>
      <c r="D160" s="32">
        <v>91191.710724275501</v>
      </c>
      <c r="E160" s="32">
        <v>29457.695250208973</v>
      </c>
      <c r="F160" s="32">
        <v>3908.1073641994226</v>
      </c>
      <c r="G160" s="32">
        <v>3908.1073641994244</v>
      </c>
      <c r="H160" s="32">
        <v>3908.1073641994244</v>
      </c>
      <c r="I160" s="32">
        <v>18770.419563776126</v>
      </c>
      <c r="J160" s="38" t="s">
        <v>225</v>
      </c>
    </row>
    <row r="161" spans="1:10" ht="13" x14ac:dyDescent="0.3">
      <c r="A161" s="30" t="s">
        <v>164</v>
      </c>
      <c r="B161" s="30">
        <v>2019</v>
      </c>
      <c r="D161" s="32">
        <v>326604.17469867592</v>
      </c>
      <c r="E161" s="32">
        <v>105503.07883585367</v>
      </c>
      <c r="F161" s="32">
        <v>13996.93206959859</v>
      </c>
      <c r="G161" s="32">
        <v>13996.932069598592</v>
      </c>
      <c r="H161" s="32">
        <v>13996.932069598592</v>
      </c>
      <c r="I161" s="32">
        <v>69758.789645578465</v>
      </c>
      <c r="J161" s="38" t="s">
        <v>226</v>
      </c>
    </row>
    <row r="162" spans="1:10" ht="13" x14ac:dyDescent="0.3">
      <c r="A162" s="30" t="s">
        <v>165</v>
      </c>
      <c r="B162" s="30">
        <v>2019</v>
      </c>
      <c r="D162" s="32">
        <v>141730.56928465248</v>
      </c>
      <c r="E162" s="32">
        <v>45783.28320048179</v>
      </c>
      <c r="F162" s="32">
        <v>6073.9981425315791</v>
      </c>
      <c r="G162" s="32">
        <v>6073.9981425315791</v>
      </c>
      <c r="H162" s="32">
        <v>6073.9981425315791</v>
      </c>
      <c r="I162" s="32">
        <v>30271.973645768096</v>
      </c>
      <c r="J162" s="38" t="s">
        <v>226</v>
      </c>
    </row>
    <row r="163" spans="1:10" ht="13" x14ac:dyDescent="0.3">
      <c r="A163" s="30" t="s">
        <v>166</v>
      </c>
      <c r="B163" s="30">
        <v>2019</v>
      </c>
      <c r="D163" s="32">
        <v>481602.06480100681</v>
      </c>
      <c r="E163" s="32">
        <v>155572.11005367019</v>
      </c>
      <c r="F163" s="32">
        <v>20639.513845214296</v>
      </c>
      <c r="G163" s="32">
        <v>20639.513845214296</v>
      </c>
      <c r="H163" s="32">
        <v>20639.513845214296</v>
      </c>
      <c r="I163" s="32">
        <v>102864.50613292142</v>
      </c>
      <c r="J163" s="38" t="s">
        <v>226</v>
      </c>
    </row>
    <row r="164" spans="1:10" ht="13" x14ac:dyDescent="0.3">
      <c r="A164" s="30" t="s">
        <v>167</v>
      </c>
      <c r="B164" s="30">
        <v>2019</v>
      </c>
      <c r="D164" s="32">
        <v>636872.77477396734</v>
      </c>
      <c r="E164" s="32">
        <v>205729.27038479509</v>
      </c>
      <c r="F164" s="32">
        <v>27293.787575471924</v>
      </c>
      <c r="G164" s="32">
        <v>27478.292091033301</v>
      </c>
      <c r="H164" s="32">
        <v>27478.292091033301</v>
      </c>
      <c r="I164" s="32">
        <v>136028.49371855616</v>
      </c>
      <c r="J164" s="38" t="s">
        <v>226</v>
      </c>
    </row>
    <row r="165" spans="1:10" ht="13" x14ac:dyDescent="0.3">
      <c r="A165" s="30" t="s">
        <v>168</v>
      </c>
      <c r="B165" s="30">
        <v>2019</v>
      </c>
      <c r="D165" s="32">
        <v>133527.87137340097</v>
      </c>
      <c r="E165" s="32">
        <v>43133.562371910375</v>
      </c>
      <c r="F165" s="32">
        <v>5722.463733771644</v>
      </c>
      <c r="G165" s="32">
        <v>5722.463733771644</v>
      </c>
      <c r="H165" s="32">
        <v>5722.463733771644</v>
      </c>
      <c r="I165" s="32">
        <v>28519.974368217099</v>
      </c>
      <c r="J165" s="38" t="s">
        <v>226</v>
      </c>
    </row>
    <row r="166" spans="1:10" ht="13" x14ac:dyDescent="0.3">
      <c r="A166" s="30" t="s">
        <v>169</v>
      </c>
      <c r="B166" s="30">
        <v>2019</v>
      </c>
      <c r="D166" s="32">
        <v>338294.05361034442</v>
      </c>
      <c r="E166" s="32">
        <v>109279.26515538618</v>
      </c>
      <c r="F166" s="32">
        <v>14497.912931767343</v>
      </c>
      <c r="G166" s="32">
        <v>14497.912931767343</v>
      </c>
      <c r="H166" s="32">
        <v>14497.912931767343</v>
      </c>
      <c r="I166" s="32">
        <v>72255.60954916272</v>
      </c>
      <c r="J166" s="38" t="s">
        <v>226</v>
      </c>
    </row>
    <row r="167" spans="1:10" ht="13" x14ac:dyDescent="0.3">
      <c r="A167" s="30" t="s">
        <v>170</v>
      </c>
      <c r="B167" s="30">
        <v>2019</v>
      </c>
      <c r="D167" s="32">
        <v>226974.49549729281</v>
      </c>
      <c r="E167" s="32">
        <v>73319.663210894272</v>
      </c>
      <c r="F167" s="32">
        <v>9727.2075531124483</v>
      </c>
      <c r="G167" s="32">
        <v>9727.2075531124501</v>
      </c>
      <c r="H167" s="32">
        <v>9727.2075531124501</v>
      </c>
      <c r="I167" s="32">
        <v>48479.068281704778</v>
      </c>
      <c r="J167" s="38" t="s">
        <v>226</v>
      </c>
    </row>
    <row r="168" spans="1:10" ht="13" x14ac:dyDescent="0.3">
      <c r="A168" s="30" t="s">
        <v>171</v>
      </c>
      <c r="B168" s="30">
        <v>2019</v>
      </c>
      <c r="D168" s="32">
        <v>349126.68335505837</v>
      </c>
      <c r="E168" s="32">
        <v>112778.53392930979</v>
      </c>
      <c r="F168" s="32">
        <v>14962.155566791105</v>
      </c>
      <c r="G168" s="32">
        <v>14962.155566791105</v>
      </c>
      <c r="H168" s="32">
        <v>14962.155566791105</v>
      </c>
      <c r="I168" s="32">
        <v>74569.331167593104</v>
      </c>
      <c r="J168" s="38" t="s">
        <v>226</v>
      </c>
    </row>
    <row r="169" spans="1:10" ht="13" x14ac:dyDescent="0.3">
      <c r="A169" s="30" t="s">
        <v>172</v>
      </c>
      <c r="B169" s="30">
        <v>2019</v>
      </c>
      <c r="D169" s="32">
        <v>315216.02271671587</v>
      </c>
      <c r="E169" s="32">
        <v>101824.35948863192</v>
      </c>
      <c r="F169" s="32">
        <v>13508.882001540451</v>
      </c>
      <c r="G169" s="32">
        <v>13508.882001540453</v>
      </c>
      <c r="H169" s="32">
        <v>13508.882001540453</v>
      </c>
      <c r="I169" s="32">
        <v>67524.706198292915</v>
      </c>
      <c r="J169" s="38" t="s">
        <v>227</v>
      </c>
    </row>
    <row r="170" spans="1:10" ht="13" x14ac:dyDescent="0.3">
      <c r="A170" s="30" t="s">
        <v>173</v>
      </c>
      <c r="B170" s="30">
        <v>2019</v>
      </c>
      <c r="D170" s="32">
        <v>66983.212619284895</v>
      </c>
      <c r="E170" s="32">
        <v>21637.614302300623</v>
      </c>
      <c r="F170" s="32">
        <v>2870.6291880702352</v>
      </c>
      <c r="G170" s="32">
        <v>2870.6291880702352</v>
      </c>
      <c r="H170" s="32">
        <v>2870.6291880702352</v>
      </c>
      <c r="I170" s="32">
        <v>14348.958892866403</v>
      </c>
      <c r="J170" s="38" t="s">
        <v>227</v>
      </c>
    </row>
    <row r="171" spans="1:10" ht="13" x14ac:dyDescent="0.3">
      <c r="A171" s="30" t="s">
        <v>174</v>
      </c>
      <c r="B171" s="30">
        <v>2019</v>
      </c>
      <c r="D171" s="32">
        <v>807813.13621804712</v>
      </c>
      <c r="E171" s="32">
        <v>260948.20457724034</v>
      </c>
      <c r="F171" s="32">
        <v>34619.599100363957</v>
      </c>
      <c r="G171" s="32">
        <v>34619.599100363957</v>
      </c>
      <c r="H171" s="32">
        <v>34619.599100363957</v>
      </c>
      <c r="I171" s="32">
        <v>173047.49998469089</v>
      </c>
      <c r="J171" s="38" t="s">
        <v>227</v>
      </c>
    </row>
    <row r="172" spans="1:10" ht="13" x14ac:dyDescent="0.3">
      <c r="A172" s="30" t="s">
        <v>175</v>
      </c>
      <c r="B172" s="30">
        <v>2019</v>
      </c>
      <c r="D172" s="32">
        <v>205708.70836456976</v>
      </c>
      <c r="E172" s="32">
        <v>66450.167380229803</v>
      </c>
      <c r="F172" s="32">
        <v>8815.8420502743866</v>
      </c>
      <c r="G172" s="32">
        <v>8815.8420502743866</v>
      </c>
      <c r="H172" s="32">
        <v>8815.8420502743866</v>
      </c>
      <c r="I172" s="32">
        <v>44066.351624616458</v>
      </c>
      <c r="J172" s="38" t="s">
        <v>227</v>
      </c>
    </row>
    <row r="173" spans="1:10" ht="13" x14ac:dyDescent="0.3">
      <c r="A173" s="30" t="s">
        <v>176</v>
      </c>
      <c r="B173" s="30">
        <v>2019</v>
      </c>
      <c r="D173" s="32">
        <v>671084.04107843339</v>
      </c>
      <c r="E173" s="32">
        <v>216780.54959555378</v>
      </c>
      <c r="F173" s="32">
        <v>28759.943882017436</v>
      </c>
      <c r="G173" s="32">
        <v>28759.943882017436</v>
      </c>
      <c r="H173" s="32">
        <v>28759.943882017436</v>
      </c>
      <c r="I173" s="32">
        <v>143757.77067940688</v>
      </c>
      <c r="J173" s="38" t="s">
        <v>227</v>
      </c>
    </row>
    <row r="174" spans="1:10" ht="13" x14ac:dyDescent="0.3">
      <c r="A174" s="30" t="s">
        <v>177</v>
      </c>
      <c r="B174" s="30">
        <v>2019</v>
      </c>
      <c r="D174" s="32">
        <v>575167.11493151612</v>
      </c>
      <c r="E174" s="32">
        <v>185796.46609353722</v>
      </c>
      <c r="F174" s="32">
        <v>24649.332923533111</v>
      </c>
      <c r="G174" s="32">
        <v>24649.332923533115</v>
      </c>
      <c r="H174" s="32">
        <v>24649.332923533115</v>
      </c>
      <c r="I174" s="32">
        <v>123210.71154931121</v>
      </c>
      <c r="J174" s="38" t="s">
        <v>227</v>
      </c>
    </row>
    <row r="175" spans="1:10" ht="13" x14ac:dyDescent="0.3">
      <c r="A175" s="30" t="s">
        <v>178</v>
      </c>
      <c r="B175" s="30">
        <v>2019</v>
      </c>
      <c r="D175" s="32">
        <v>342449.33598521765</v>
      </c>
      <c r="E175" s="32">
        <v>110621.54770393579</v>
      </c>
      <c r="F175" s="32">
        <v>14675.991504047563</v>
      </c>
      <c r="G175" s="32">
        <v>14675.991504047563</v>
      </c>
      <c r="H175" s="32">
        <v>14675.991504047563</v>
      </c>
      <c r="I175" s="32">
        <v>73358.551386150924</v>
      </c>
      <c r="J175" s="38" t="s">
        <v>227</v>
      </c>
    </row>
    <row r="176" spans="1:10" ht="13" x14ac:dyDescent="0.3">
      <c r="A176" s="30" t="s">
        <v>179</v>
      </c>
      <c r="B176" s="30">
        <v>2019</v>
      </c>
      <c r="D176" s="32">
        <v>713970.77527047612</v>
      </c>
      <c r="E176" s="32">
        <v>230634.26871181995</v>
      </c>
      <c r="F176" s="32">
        <v>30597.895603628993</v>
      </c>
      <c r="G176" s="32">
        <v>30597.895603628993</v>
      </c>
      <c r="H176" s="32">
        <v>30597.895603628993</v>
      </c>
      <c r="I176" s="32">
        <v>152944.84848453652</v>
      </c>
      <c r="J176" s="38" t="s">
        <v>227</v>
      </c>
    </row>
    <row r="177" spans="1:10" ht="13" x14ac:dyDescent="0.3">
      <c r="A177" s="30" t="s">
        <v>180</v>
      </c>
      <c r="B177" s="30">
        <v>2019</v>
      </c>
      <c r="D177" s="32">
        <v>661005.93404146133</v>
      </c>
      <c r="E177" s="32">
        <v>213525.01459751275</v>
      </c>
      <c r="F177" s="32">
        <v>28328.037034173907</v>
      </c>
      <c r="G177" s="32">
        <v>28328.037034173911</v>
      </c>
      <c r="H177" s="32">
        <v>28328.037034173911</v>
      </c>
      <c r="I177" s="32">
        <v>141598.86641165623</v>
      </c>
      <c r="J177" s="38" t="s">
        <v>227</v>
      </c>
    </row>
    <row r="178" spans="1:10" ht="13" x14ac:dyDescent="0.3">
      <c r="A178" s="30" t="s">
        <v>181</v>
      </c>
      <c r="B178" s="30">
        <v>2019</v>
      </c>
      <c r="D178" s="32">
        <v>262592.08544984262</v>
      </c>
      <c r="E178" s="32">
        <v>84825.227719290095</v>
      </c>
      <c r="F178" s="32">
        <v>11253.633195125776</v>
      </c>
      <c r="G178" s="32">
        <v>11253.633195125776</v>
      </c>
      <c r="H178" s="32">
        <v>11253.633195125776</v>
      </c>
      <c r="I178" s="32">
        <v>55623.295409183884</v>
      </c>
      <c r="J178" s="38" t="s">
        <v>228</v>
      </c>
    </row>
    <row r="179" spans="1:10" ht="13" x14ac:dyDescent="0.3">
      <c r="A179" s="30" t="s">
        <v>182</v>
      </c>
      <c r="B179" s="30">
        <v>2019</v>
      </c>
      <c r="D179" s="32">
        <v>308701.36517186573</v>
      </c>
      <c r="E179" s="32">
        <v>99719.927023318174</v>
      </c>
      <c r="F179" s="32">
        <v>13229.690165746899</v>
      </c>
      <c r="G179" s="32">
        <v>13229.690165746901</v>
      </c>
      <c r="H179" s="32">
        <v>13229.690165746901</v>
      </c>
      <c r="I179" s="32">
        <v>65390.345633447694</v>
      </c>
      <c r="J179" s="38" t="s">
        <v>228</v>
      </c>
    </row>
    <row r="180" spans="1:10" ht="13" x14ac:dyDescent="0.3">
      <c r="A180" s="30" t="s">
        <v>183</v>
      </c>
      <c r="B180" s="30">
        <v>2019</v>
      </c>
      <c r="D180" s="32">
        <v>204020.87202779768</v>
      </c>
      <c r="E180" s="32">
        <v>65904.944924746029</v>
      </c>
      <c r="F180" s="32">
        <v>8743.5082211915469</v>
      </c>
      <c r="G180" s="32">
        <v>8743.5082211915469</v>
      </c>
      <c r="H180" s="32">
        <v>8743.5082211915469</v>
      </c>
      <c r="I180" s="32">
        <v>43216.509039108569</v>
      </c>
      <c r="J180" s="38" t="s">
        <v>228</v>
      </c>
    </row>
    <row r="181" spans="1:10" ht="13" x14ac:dyDescent="0.3">
      <c r="A181" s="30" t="s">
        <v>184</v>
      </c>
      <c r="B181" s="30">
        <v>2019</v>
      </c>
      <c r="D181" s="32">
        <v>343192.67680513574</v>
      </c>
      <c r="E181" s="32">
        <v>110861.66939006583</v>
      </c>
      <c r="F181" s="32">
        <v>14707.848080806132</v>
      </c>
      <c r="G181" s="32">
        <v>14707.848080806132</v>
      </c>
      <c r="H181" s="32">
        <v>14707.848080806132</v>
      </c>
      <c r="I181" s="32">
        <v>72696.4318497973</v>
      </c>
      <c r="J181" s="38" t="s">
        <v>228</v>
      </c>
    </row>
    <row r="182" spans="1:10" ht="13" x14ac:dyDescent="0.3">
      <c r="A182" s="30" t="s">
        <v>185</v>
      </c>
      <c r="B182" s="30">
        <v>2019</v>
      </c>
      <c r="D182" s="32">
        <v>165381.00054535823</v>
      </c>
      <c r="E182" s="32">
        <v>53423.091589649644</v>
      </c>
      <c r="F182" s="32">
        <v>7087.5598340752385</v>
      </c>
      <c r="G182" s="32">
        <v>7087.5598340752385</v>
      </c>
      <c r="H182" s="32">
        <v>7087.5598340752385</v>
      </c>
      <c r="I182" s="32">
        <v>35031.658447139147</v>
      </c>
      <c r="J182" s="38" t="s">
        <v>228</v>
      </c>
    </row>
    <row r="183" spans="1:10" ht="13" x14ac:dyDescent="0.3">
      <c r="A183" s="30" t="s">
        <v>186</v>
      </c>
      <c r="B183" s="30">
        <v>2019</v>
      </c>
      <c r="D183" s="32">
        <v>329923.24307430221</v>
      </c>
      <c r="E183" s="32">
        <v>106575.23883753883</v>
      </c>
      <c r="F183" s="32">
        <v>14139.173896822194</v>
      </c>
      <c r="G183" s="32">
        <v>14139.173896822193</v>
      </c>
      <c r="H183" s="32">
        <v>14139.173896822193</v>
      </c>
      <c r="I183" s="32">
        <v>69719.584605541022</v>
      </c>
      <c r="J183" s="38" t="s">
        <v>229</v>
      </c>
    </row>
    <row r="184" spans="1:10" ht="13" x14ac:dyDescent="0.3">
      <c r="A184" s="30" t="s">
        <v>187</v>
      </c>
      <c r="B184" s="30">
        <v>2019</v>
      </c>
      <c r="D184" s="32">
        <v>93059.102428669925</v>
      </c>
      <c r="E184" s="32">
        <v>30060.919548820311</v>
      </c>
      <c r="F184" s="32">
        <v>3988.1362090782591</v>
      </c>
      <c r="G184" s="32">
        <v>3988.1362090782591</v>
      </c>
      <c r="H184" s="32">
        <v>3988.1362090782591</v>
      </c>
      <c r="I184" s="32">
        <v>19665.307314011174</v>
      </c>
      <c r="J184" s="38" t="s">
        <v>229</v>
      </c>
    </row>
    <row r="185" spans="1:10" ht="13" x14ac:dyDescent="0.3">
      <c r="A185" s="30" t="s">
        <v>188</v>
      </c>
      <c r="B185" s="30">
        <v>2019</v>
      </c>
      <c r="D185" s="32">
        <v>402762.23593566212</v>
      </c>
      <c r="E185" s="32">
        <v>130104.44820317588</v>
      </c>
      <c r="F185" s="32">
        <v>17260.758108166217</v>
      </c>
      <c r="G185" s="32">
        <v>17260.758108166214</v>
      </c>
      <c r="H185" s="32">
        <v>17260.758108166214</v>
      </c>
      <c r="I185" s="32">
        <v>85111.96580929964</v>
      </c>
      <c r="J185" s="38" t="s">
        <v>229</v>
      </c>
    </row>
    <row r="186" spans="1:10" ht="13" x14ac:dyDescent="0.3">
      <c r="A186" s="30" t="s">
        <v>189</v>
      </c>
      <c r="B186" s="30">
        <v>2019</v>
      </c>
      <c r="D186" s="32">
        <v>573293.14089800848</v>
      </c>
      <c r="E186" s="32">
        <v>185191.11550248659</v>
      </c>
      <c r="F186" s="32">
        <v>24569.021986689178</v>
      </c>
      <c r="G186" s="32">
        <v>24569.021986689178</v>
      </c>
      <c r="H186" s="32">
        <v>24569.021986689178</v>
      </c>
      <c r="I186" s="32">
        <v>121148.66254395249</v>
      </c>
      <c r="J186" s="38" t="s">
        <v>229</v>
      </c>
    </row>
    <row r="187" spans="1:10" ht="13" x14ac:dyDescent="0.3">
      <c r="A187" s="30" t="s">
        <v>190</v>
      </c>
      <c r="B187" s="30">
        <v>2019</v>
      </c>
      <c r="D187" s="32">
        <v>433315.09438868635</v>
      </c>
      <c r="E187" s="32">
        <v>139973.9504439357</v>
      </c>
      <c r="F187" s="32">
        <v>18570.129871994977</v>
      </c>
      <c r="G187" s="32">
        <v>18570.129871994974</v>
      </c>
      <c r="H187" s="32">
        <v>18570.129871994974</v>
      </c>
      <c r="I187" s="32">
        <v>91568.414830616457</v>
      </c>
      <c r="J187" s="38" t="s">
        <v>229</v>
      </c>
    </row>
    <row r="188" spans="1:10" ht="13" x14ac:dyDescent="0.3">
      <c r="A188" s="30" t="s">
        <v>191</v>
      </c>
      <c r="B188" s="30">
        <v>2019</v>
      </c>
      <c r="D188" s="32">
        <v>433929.11223077995</v>
      </c>
      <c r="E188" s="32">
        <v>140172.29687615993</v>
      </c>
      <c r="F188" s="32">
        <v>18596.444189726019</v>
      </c>
      <c r="G188" s="32">
        <v>18596.444189726019</v>
      </c>
      <c r="H188" s="32">
        <v>18596.444189726019</v>
      </c>
      <c r="I188" s="32">
        <v>91698.169462306672</v>
      </c>
      <c r="J188" s="38" t="s">
        <v>229</v>
      </c>
    </row>
    <row r="189" spans="1:10" ht="13" x14ac:dyDescent="0.3">
      <c r="A189" s="30" t="s">
        <v>192</v>
      </c>
      <c r="B189" s="30">
        <v>2019</v>
      </c>
      <c r="D189" s="32">
        <v>702243.32398339722</v>
      </c>
      <c r="E189" s="32">
        <v>226845.94537264097</v>
      </c>
      <c r="F189" s="32">
        <v>30095.304541631078</v>
      </c>
      <c r="G189" s="32">
        <v>30095.304541631074</v>
      </c>
      <c r="H189" s="32">
        <v>30095.304541631074</v>
      </c>
      <c r="I189" s="32">
        <v>148398.49531034852</v>
      </c>
      <c r="J189" s="38" t="s">
        <v>229</v>
      </c>
    </row>
    <row r="190" spans="1:10" ht="13" x14ac:dyDescent="0.3">
      <c r="A190" s="30" t="s">
        <v>193</v>
      </c>
      <c r="B190" s="30">
        <v>2019</v>
      </c>
      <c r="D190" s="32">
        <v>299165.7120072468</v>
      </c>
      <c r="E190" s="32">
        <v>96639.621119370931</v>
      </c>
      <c r="F190" s="32">
        <v>12821.030693749755</v>
      </c>
      <c r="G190" s="32">
        <v>12821.030693749755</v>
      </c>
      <c r="H190" s="32">
        <v>12821.030693749755</v>
      </c>
      <c r="I190" s="32">
        <v>63219.884040327488</v>
      </c>
      <c r="J190" s="38" t="s">
        <v>229</v>
      </c>
    </row>
    <row r="191" spans="1:10" ht="13" x14ac:dyDescent="0.3">
      <c r="A191" s="30" t="s">
        <v>194</v>
      </c>
      <c r="B191" s="30">
        <v>2019</v>
      </c>
      <c r="D191" s="32">
        <v>555863.78747673403</v>
      </c>
      <c r="E191" s="32">
        <v>179560.90440748387</v>
      </c>
      <c r="F191" s="32">
        <v>23822.070493862491</v>
      </c>
      <c r="G191" s="32">
        <v>23822.070493862488</v>
      </c>
      <c r="H191" s="32">
        <v>23822.070493862488</v>
      </c>
      <c r="I191" s="32">
        <v>117465.48075551222</v>
      </c>
      <c r="J191" s="38" t="s">
        <v>229</v>
      </c>
    </row>
    <row r="192" spans="1:10" ht="13" x14ac:dyDescent="0.3">
      <c r="A192" s="30" t="s">
        <v>195</v>
      </c>
      <c r="B192" s="30">
        <v>2019</v>
      </c>
      <c r="D192" s="32">
        <v>186761.82942976506</v>
      </c>
      <c r="E192" s="32">
        <v>60329.749403955349</v>
      </c>
      <c r="F192" s="32">
        <v>8003.8555604322455</v>
      </c>
      <c r="G192" s="32">
        <v>8247.2492078732594</v>
      </c>
      <c r="H192" s="32">
        <v>8247.2492078732594</v>
      </c>
      <c r="I192" s="32">
        <v>39466.625772351741</v>
      </c>
      <c r="J192" s="38" t="s">
        <v>229</v>
      </c>
    </row>
    <row r="193" spans="1:10" ht="13" x14ac:dyDescent="0.3">
      <c r="A193" s="30" t="s">
        <v>196</v>
      </c>
      <c r="B193" s="30">
        <v>2019</v>
      </c>
      <c r="D193" s="32">
        <v>31482.252335606223</v>
      </c>
      <c r="E193" s="32">
        <v>10169.724723078285</v>
      </c>
      <c r="F193" s="32">
        <v>1349.201821274909</v>
      </c>
      <c r="G193" s="32">
        <v>1349.201821274909</v>
      </c>
      <c r="H193" s="32">
        <v>1349.201821274909</v>
      </c>
      <c r="I193" s="32">
        <v>6652.8491137284573</v>
      </c>
      <c r="J193" s="38" t="s">
        <v>229</v>
      </c>
    </row>
    <row r="194" spans="1:10" ht="13" x14ac:dyDescent="0.3">
      <c r="A194" s="30" t="s">
        <v>197</v>
      </c>
      <c r="B194" s="30">
        <v>2019</v>
      </c>
      <c r="D194" s="32">
        <v>192441.17265684501</v>
      </c>
      <c r="E194" s="32">
        <v>62164.349946876449</v>
      </c>
      <c r="F194" s="32">
        <v>8247.2492078732594</v>
      </c>
      <c r="G194" s="32">
        <v>8003.8555604322455</v>
      </c>
      <c r="H194" s="32">
        <v>8003.8555604322455</v>
      </c>
      <c r="I194" s="32">
        <v>40666.788109914392</v>
      </c>
      <c r="J194" s="38" t="s">
        <v>229</v>
      </c>
    </row>
    <row r="195" spans="1:10" ht="13" x14ac:dyDescent="0.3">
      <c r="A195" s="30" t="s">
        <v>198</v>
      </c>
      <c r="B195" s="30">
        <v>2019</v>
      </c>
      <c r="D195" s="32">
        <v>50194.993154296477</v>
      </c>
      <c r="E195" s="32">
        <v>16214.508968872497</v>
      </c>
      <c r="F195" s="32">
        <v>2151.1540997993948</v>
      </c>
      <c r="G195" s="32">
        <v>2151.1540997993943</v>
      </c>
      <c r="H195" s="32">
        <v>2151.1540997993943</v>
      </c>
      <c r="I195" s="32">
        <v>10607.237123961542</v>
      </c>
      <c r="J195" s="38" t="s">
        <v>229</v>
      </c>
    </row>
    <row r="196" spans="1:10" ht="13" x14ac:dyDescent="0.3">
      <c r="A196" s="30" t="s">
        <v>199</v>
      </c>
      <c r="B196" s="30">
        <v>2019</v>
      </c>
      <c r="D196" s="32">
        <v>185234.4638825896</v>
      </c>
      <c r="E196" s="32">
        <v>59836.363892629633</v>
      </c>
      <c r="F196" s="32">
        <v>7938.3988594302336</v>
      </c>
      <c r="G196" s="32">
        <v>7938.3988594302336</v>
      </c>
      <c r="H196" s="32">
        <v>7938.3988594302336</v>
      </c>
      <c r="I196" s="32">
        <v>39487.98760017629</v>
      </c>
      <c r="J196" s="38" t="s">
        <v>230</v>
      </c>
    </row>
    <row r="197" spans="1:10" ht="13" x14ac:dyDescent="0.3">
      <c r="A197" s="30" t="s">
        <v>200</v>
      </c>
      <c r="B197" s="30">
        <v>2019</v>
      </c>
      <c r="D197" s="32">
        <v>73214.644945310967</v>
      </c>
      <c r="E197" s="32">
        <v>23650.556410464334</v>
      </c>
      <c r="F197" s="32">
        <v>3137.6831381434649</v>
      </c>
      <c r="G197" s="32">
        <v>3137.6831381434649</v>
      </c>
      <c r="H197" s="32">
        <v>3137.6831381434649</v>
      </c>
      <c r="I197" s="32">
        <v>15607.781247361529</v>
      </c>
      <c r="J197" s="38" t="s">
        <v>230</v>
      </c>
    </row>
    <row r="198" spans="1:10" ht="13" x14ac:dyDescent="0.3">
      <c r="A198" s="30" t="s">
        <v>201</v>
      </c>
      <c r="B198" s="30">
        <v>2019</v>
      </c>
      <c r="D198" s="32">
        <v>137537.74805489997</v>
      </c>
      <c r="E198" s="32">
        <v>44428.874460436367</v>
      </c>
      <c r="F198" s="32">
        <v>5894.310806976363</v>
      </c>
      <c r="G198" s="32">
        <v>5894.3108069763639</v>
      </c>
      <c r="H198" s="32">
        <v>5894.3108069763639</v>
      </c>
      <c r="I198" s="32">
        <v>29320.077786337533</v>
      </c>
      <c r="J198" s="38" t="s">
        <v>230</v>
      </c>
    </row>
    <row r="199" spans="1:10" ht="13" x14ac:dyDescent="0.3">
      <c r="A199" s="30" t="s">
        <v>202</v>
      </c>
      <c r="B199" s="30">
        <v>2019</v>
      </c>
      <c r="D199" s="32">
        <v>85948.57556450332</v>
      </c>
      <c r="E199" s="32">
        <v>27764.003175945589</v>
      </c>
      <c r="F199" s="32">
        <v>3683.407827732191</v>
      </c>
      <c r="G199" s="32">
        <v>3683.407827732191</v>
      </c>
      <c r="H199" s="32">
        <v>3683.407827732191</v>
      </c>
      <c r="I199" s="32">
        <v>18322.380268798996</v>
      </c>
      <c r="J199" s="38" t="s">
        <v>230</v>
      </c>
    </row>
    <row r="200" spans="1:10" ht="13" x14ac:dyDescent="0.3">
      <c r="A200" s="30" t="s">
        <v>203</v>
      </c>
      <c r="B200" s="30">
        <v>2019</v>
      </c>
      <c r="D200" s="32">
        <v>108984.93518047141</v>
      </c>
      <c r="E200" s="32">
        <v>35205.44775299928</v>
      </c>
      <c r="F200" s="32">
        <v>4670.6528957813998</v>
      </c>
      <c r="G200" s="32">
        <v>4670.6528957813998</v>
      </c>
      <c r="H200" s="32">
        <v>4670.6528957813998</v>
      </c>
      <c r="I200" s="32">
        <v>23233.234673544845</v>
      </c>
      <c r="J200" s="38" t="s">
        <v>230</v>
      </c>
    </row>
    <row r="201" spans="1:10" ht="13" x14ac:dyDescent="0.3">
      <c r="A201" s="30" t="s">
        <v>204</v>
      </c>
      <c r="B201" s="30">
        <v>2019</v>
      </c>
      <c r="D201" s="32">
        <v>393772.31607040949</v>
      </c>
      <c r="E201" s="32">
        <v>127200.43074795869</v>
      </c>
      <c r="F201" s="32">
        <v>16875.486554974443</v>
      </c>
      <c r="G201" s="32">
        <v>16875.486554974446</v>
      </c>
      <c r="H201" s="32">
        <v>16875.486554974446</v>
      </c>
      <c r="I201" s="32">
        <v>83943.754355220284</v>
      </c>
      <c r="J201" s="38" t="s">
        <v>230</v>
      </c>
    </row>
    <row r="202" spans="1:10" ht="13" x14ac:dyDescent="0.3">
      <c r="A202" s="30" t="s">
        <v>205</v>
      </c>
      <c r="B202" s="30">
        <v>2019</v>
      </c>
      <c r="D202" s="32">
        <v>309449.02089343494</v>
      </c>
      <c r="E202" s="32">
        <v>99961.442553876113</v>
      </c>
      <c r="F202" s="32">
        <v>13261.731661713404</v>
      </c>
      <c r="G202" s="32">
        <v>13261.731661713404</v>
      </c>
      <c r="H202" s="32">
        <v>13261.731661713404</v>
      </c>
      <c r="I202" s="32">
        <v>65967.848767451607</v>
      </c>
      <c r="J202" s="38" t="s">
        <v>230</v>
      </c>
    </row>
    <row r="203" spans="1:10" ht="13" x14ac:dyDescent="0.3">
      <c r="A203" s="30" t="s">
        <v>206</v>
      </c>
      <c r="B203" s="30">
        <v>2019</v>
      </c>
      <c r="D203" s="32">
        <v>597475.40843245271</v>
      </c>
      <c r="E203" s="32">
        <v>193002.72317856725</v>
      </c>
      <c r="F203" s="32">
        <v>25605.376026807477</v>
      </c>
      <c r="G203" s="32">
        <v>25605.37602680748</v>
      </c>
      <c r="H203" s="32">
        <v>25605.37602680748</v>
      </c>
      <c r="I203" s="32">
        <v>127368.85472103818</v>
      </c>
      <c r="J203" s="38" t="s">
        <v>230</v>
      </c>
    </row>
    <row r="204" spans="1:10" ht="13" x14ac:dyDescent="0.3">
      <c r="A204" s="30" t="s">
        <v>207</v>
      </c>
      <c r="B204" s="30">
        <v>2019</v>
      </c>
      <c r="D204" s="32">
        <v>420087.47988049162</v>
      </c>
      <c r="E204" s="32">
        <v>135701.02877183555</v>
      </c>
      <c r="F204" s="32">
        <v>18003.247890511262</v>
      </c>
      <c r="G204" s="32">
        <v>18003.247890511262</v>
      </c>
      <c r="H204" s="32">
        <v>18003.247890511262</v>
      </c>
      <c r="I204" s="32">
        <v>89553.579009058885</v>
      </c>
      <c r="J204" s="38" t="s">
        <v>230</v>
      </c>
    </row>
    <row r="205" spans="1:10" ht="13" x14ac:dyDescent="0.3">
      <c r="A205" s="30" t="s">
        <v>208</v>
      </c>
      <c r="B205" s="30">
        <v>2019</v>
      </c>
      <c r="D205" s="32">
        <v>225465.93053691462</v>
      </c>
      <c r="E205" s="32">
        <v>72832.350860736435</v>
      </c>
      <c r="F205" s="32">
        <v>9662.5565691118027</v>
      </c>
      <c r="G205" s="32">
        <v>9662.5565691118045</v>
      </c>
      <c r="H205" s="32">
        <v>9662.5565691118045</v>
      </c>
      <c r="I205" s="32">
        <v>48064.467500751707</v>
      </c>
      <c r="J205" s="38" t="s">
        <v>230</v>
      </c>
    </row>
    <row r="206" spans="1:10" ht="13" x14ac:dyDescent="0.3">
      <c r="A206" s="30" t="s">
        <v>209</v>
      </c>
      <c r="B206" s="30">
        <v>2019</v>
      </c>
      <c r="D206" s="32">
        <v>431619.78139800398</v>
      </c>
      <c r="E206" s="32">
        <v>139426.31280191097</v>
      </c>
      <c r="F206" s="32">
        <v>18497.475623808525</v>
      </c>
      <c r="G206" s="32">
        <v>18497.475623808525</v>
      </c>
      <c r="H206" s="32">
        <v>18497.475623808525</v>
      </c>
      <c r="I206" s="32">
        <v>92012.016654947845</v>
      </c>
      <c r="J206" s="38" t="s">
        <v>230</v>
      </c>
    </row>
    <row r="207" spans="1:10" ht="13" x14ac:dyDescent="0.3">
      <c r="A207" s="30" t="s">
        <v>210</v>
      </c>
      <c r="B207" s="30">
        <v>2019</v>
      </c>
      <c r="D207" s="32">
        <v>291872.62769781414</v>
      </c>
      <c r="E207" s="32">
        <v>94283.733141011544</v>
      </c>
      <c r="F207" s="32">
        <v>12508.478639719326</v>
      </c>
      <c r="G207" s="32">
        <v>12508.478639719327</v>
      </c>
      <c r="H207" s="32">
        <v>12508.478639719327</v>
      </c>
      <c r="I207" s="32">
        <v>62220.941296688368</v>
      </c>
      <c r="J207" s="38" t="s">
        <v>230</v>
      </c>
    </row>
    <row r="208" spans="1:10" ht="13" x14ac:dyDescent="0.3">
      <c r="A208" s="30" t="s">
        <v>211</v>
      </c>
      <c r="B208" s="30">
        <v>2019</v>
      </c>
      <c r="D208" s="32">
        <v>234437.06746270513</v>
      </c>
      <c r="E208" s="32">
        <v>75730.30085541161</v>
      </c>
      <c r="F208" s="32">
        <v>10047.023161595524</v>
      </c>
      <c r="G208" s="32">
        <v>10047.023161595524</v>
      </c>
      <c r="H208" s="32">
        <v>10047.023161595524</v>
      </c>
      <c r="I208" s="32">
        <v>49976.920163500457</v>
      </c>
      <c r="J208" s="38" t="s">
        <v>230</v>
      </c>
    </row>
    <row r="209" spans="1:10" ht="13" x14ac:dyDescent="0.3">
      <c r="A209" s="30" t="s">
        <v>212</v>
      </c>
      <c r="B209" s="30">
        <v>2019</v>
      </c>
      <c r="D209" s="32">
        <v>123753.97645526291</v>
      </c>
      <c r="E209" s="32">
        <v>39976.297137829933</v>
      </c>
      <c r="F209" s="32">
        <v>5303.5941851787993</v>
      </c>
      <c r="G209" s="32">
        <v>5303.5941851787984</v>
      </c>
      <c r="H209" s="32">
        <v>5303.5941851787984</v>
      </c>
      <c r="I209" s="32">
        <v>26165.165918249302</v>
      </c>
      <c r="J209" s="39" t="s">
        <v>231</v>
      </c>
    </row>
    <row r="210" spans="1:10" ht="13" x14ac:dyDescent="0.3">
      <c r="A210" s="30" t="s">
        <v>213</v>
      </c>
      <c r="B210" s="30">
        <v>2019</v>
      </c>
      <c r="D210" s="32">
        <v>309434.98058867932</v>
      </c>
      <c r="E210" s="32">
        <v>99956.907108544212</v>
      </c>
      <c r="F210" s="32">
        <v>13261.129951119581</v>
      </c>
      <c r="G210" s="32">
        <v>13261.129951119579</v>
      </c>
      <c r="H210" s="32">
        <v>13261.129951119579</v>
      </c>
      <c r="I210" s="32">
        <v>65423.494581120816</v>
      </c>
      <c r="J210" s="39" t="s">
        <v>231</v>
      </c>
    </row>
    <row r="211" spans="1:10" ht="13" x14ac:dyDescent="0.3">
      <c r="A211" s="30" t="s">
        <v>214</v>
      </c>
      <c r="B211" s="30">
        <v>2019</v>
      </c>
      <c r="D211" s="32">
        <v>454033.59584347159</v>
      </c>
      <c r="E211" s="32">
        <v>146666.65636039135</v>
      </c>
      <c r="F211" s="32">
        <v>19458.040927369741</v>
      </c>
      <c r="G211" s="32">
        <v>19458.040927369741</v>
      </c>
      <c r="H211" s="32">
        <v>19458.040927369741</v>
      </c>
      <c r="I211" s="32">
        <v>95995.819350486505</v>
      </c>
      <c r="J211" s="39" t="s">
        <v>231</v>
      </c>
    </row>
    <row r="212" spans="1:10" ht="13" x14ac:dyDescent="0.3">
      <c r="A212" s="30" t="s">
        <v>215</v>
      </c>
      <c r="B212" s="30">
        <v>2019</v>
      </c>
      <c r="D212" s="32">
        <v>420611.09208322666</v>
      </c>
      <c r="E212" s="32">
        <v>135870.17143376119</v>
      </c>
      <c r="F212" s="32">
        <v>18025.687788712974</v>
      </c>
      <c r="G212" s="32">
        <v>18025.68778871297</v>
      </c>
      <c r="H212" s="32">
        <v>18025.68778871297</v>
      </c>
      <c r="I212" s="32">
        <v>88929.336467762725</v>
      </c>
      <c r="J212" s="39" t="s">
        <v>231</v>
      </c>
    </row>
    <row r="213" spans="1:10" ht="13" x14ac:dyDescent="0.3">
      <c r="A213" s="30" t="s">
        <v>216</v>
      </c>
      <c r="B213" s="30">
        <v>2019</v>
      </c>
      <c r="D213" s="32">
        <v>512174.30509878806</v>
      </c>
      <c r="E213" s="32">
        <v>165447.87321959203</v>
      </c>
      <c r="F213" s="32">
        <v>21949.716236406279</v>
      </c>
      <c r="G213" s="32">
        <v>31768.282828015545</v>
      </c>
      <c r="H213" s="32">
        <v>31768.282828015545</v>
      </c>
      <c r="I213" s="32">
        <v>108288.44499245919</v>
      </c>
      <c r="J213" s="39" t="s">
        <v>231</v>
      </c>
    </row>
    <row r="214" spans="1:10" ht="13" x14ac:dyDescent="0.3">
      <c r="A214" s="30" t="s">
        <v>217</v>
      </c>
      <c r="B214" s="30">
        <v>2019</v>
      </c>
      <c r="D214" s="32">
        <v>741280.57084552897</v>
      </c>
      <c r="E214" s="32">
        <v>239456.16303758638</v>
      </c>
      <c r="F214" s="32">
        <v>31768.282828015545</v>
      </c>
      <c r="G214" s="32">
        <v>21949.716236406279</v>
      </c>
      <c r="H214" s="32">
        <v>21949.716236406279</v>
      </c>
      <c r="I214" s="32">
        <v>156728.12853136382</v>
      </c>
      <c r="J214" s="39" t="s">
        <v>231</v>
      </c>
    </row>
    <row r="215" spans="1:10" ht="13" x14ac:dyDescent="0.3">
      <c r="A215" s="30" t="s">
        <v>218</v>
      </c>
      <c r="B215" s="30">
        <v>2019</v>
      </c>
      <c r="D215" s="32">
        <v>651153.10514110094</v>
      </c>
      <c r="E215" s="32">
        <v>210342.25128718483</v>
      </c>
      <c r="F215" s="32">
        <v>27905.784694812501</v>
      </c>
      <c r="G215" s="32">
        <v>27905.784694812501</v>
      </c>
      <c r="H215" s="32">
        <v>27905.784694812501</v>
      </c>
      <c r="I215" s="32">
        <v>137672.57846748226</v>
      </c>
      <c r="J215" s="39" t="s">
        <v>231</v>
      </c>
    </row>
    <row r="216" spans="1:10" ht="13" x14ac:dyDescent="0.3">
      <c r="A216" s="30" t="s">
        <v>219</v>
      </c>
      <c r="B216" s="30">
        <v>2019</v>
      </c>
      <c r="D216" s="32">
        <v>316683.00253737695</v>
      </c>
      <c r="E216" s="32">
        <v>102298.23857426397</v>
      </c>
      <c r="F216" s="32">
        <v>13571.750814886793</v>
      </c>
      <c r="G216" s="32">
        <v>13571.750814886793</v>
      </c>
      <c r="H216" s="32">
        <v>13571.750814886793</v>
      </c>
      <c r="I216" s="32">
        <v>66955.935818961312</v>
      </c>
      <c r="J216" s="39" t="s">
        <v>231</v>
      </c>
    </row>
    <row r="217" spans="1:10" ht="13" x14ac:dyDescent="0.3">
      <c r="A217" s="30" t="s">
        <v>220</v>
      </c>
      <c r="B217" s="30">
        <v>2019</v>
      </c>
      <c r="D217" s="32">
        <v>550626.41516791855</v>
      </c>
      <c r="E217" s="32">
        <v>177869.0739092991</v>
      </c>
      <c r="F217" s="32">
        <v>23597.617929845746</v>
      </c>
      <c r="G217" s="32">
        <v>23597.617929845743</v>
      </c>
      <c r="H217" s="32">
        <v>23597.617929845743</v>
      </c>
      <c r="I217" s="32">
        <v>116418.3319559645</v>
      </c>
      <c r="J217" s="39" t="s">
        <v>231</v>
      </c>
    </row>
    <row r="218" spans="1:10" ht="13" x14ac:dyDescent="0.3">
      <c r="A218" s="30" t="s">
        <v>221</v>
      </c>
      <c r="B218" s="30">
        <v>2019</v>
      </c>
      <c r="D218" s="32">
        <v>47642.689148351739</v>
      </c>
      <c r="E218" s="32">
        <v>15390.037172084571</v>
      </c>
      <c r="F218" s="32">
        <v>2041.7726878038732</v>
      </c>
      <c r="G218" s="32">
        <v>2041.7726878038732</v>
      </c>
      <c r="H218" s="32">
        <v>2041.7726878038732</v>
      </c>
      <c r="I218" s="32">
        <v>10073.040899892518</v>
      </c>
      <c r="J218" s="39" t="s">
        <v>231</v>
      </c>
    </row>
    <row r="219" spans="1:10" ht="13" x14ac:dyDescent="0.3">
      <c r="A219" s="30" t="s">
        <v>222</v>
      </c>
      <c r="B219" s="30">
        <v>2019</v>
      </c>
      <c r="D219" s="32">
        <v>414345.89626529597</v>
      </c>
      <c r="E219" s="32">
        <v>133846.32269113246</v>
      </c>
      <c r="F219" s="32">
        <v>17757.18687213034</v>
      </c>
      <c r="G219" s="32">
        <v>17757.186872130336</v>
      </c>
      <c r="H219" s="32">
        <v>17757.186872130336</v>
      </c>
      <c r="I219" s="32">
        <v>87604.693068156572</v>
      </c>
      <c r="J219" s="39" t="s">
        <v>231</v>
      </c>
    </row>
    <row r="220" spans="1:10" ht="13" x14ac:dyDescent="0.3">
      <c r="A220" s="30" t="s">
        <v>151</v>
      </c>
      <c r="B220" s="30">
        <v>2020</v>
      </c>
      <c r="D220" s="31">
        <v>45353</v>
      </c>
      <c r="E220" s="31">
        <v>14551</v>
      </c>
      <c r="F220" s="31">
        <v>1929</v>
      </c>
      <c r="G220" s="32">
        <v>1928.8876838224251</v>
      </c>
      <c r="H220" s="32">
        <v>1928.8876838224251</v>
      </c>
      <c r="I220" s="31">
        <v>9315</v>
      </c>
      <c r="J220" s="38" t="s">
        <v>224</v>
      </c>
    </row>
    <row r="221" spans="1:10" ht="13" x14ac:dyDescent="0.3">
      <c r="A221" s="30" t="s">
        <v>152</v>
      </c>
      <c r="B221" s="30">
        <v>2020</v>
      </c>
      <c r="D221" s="31">
        <v>151826</v>
      </c>
      <c r="E221" s="31">
        <v>48707</v>
      </c>
      <c r="F221" s="31">
        <v>6457</v>
      </c>
      <c r="G221" s="32">
        <v>6457.2846420679407</v>
      </c>
      <c r="H221" s="32">
        <v>6457.2846420679407</v>
      </c>
      <c r="I221" s="31">
        <v>31179</v>
      </c>
      <c r="J221" s="38" t="s">
        <v>224</v>
      </c>
    </row>
    <row r="222" spans="1:10" ht="13" x14ac:dyDescent="0.3">
      <c r="A222" s="30" t="s">
        <v>153</v>
      </c>
      <c r="B222" s="30">
        <v>2020</v>
      </c>
      <c r="D222" s="31">
        <v>134858</v>
      </c>
      <c r="E222" s="31">
        <v>43264</v>
      </c>
      <c r="F222" s="31">
        <v>5736</v>
      </c>
      <c r="G222" s="32">
        <v>5735.5838701943558</v>
      </c>
      <c r="H222" s="32">
        <v>5735.5838701943558</v>
      </c>
      <c r="I222" s="31">
        <v>27698</v>
      </c>
      <c r="J222" s="38" t="s">
        <v>224</v>
      </c>
    </row>
    <row r="223" spans="1:10" ht="13" x14ac:dyDescent="0.3">
      <c r="A223" s="30" t="s">
        <v>154</v>
      </c>
      <c r="B223" s="30">
        <v>2020</v>
      </c>
      <c r="D223" s="31">
        <v>23030</v>
      </c>
      <c r="E223" s="31">
        <v>7388</v>
      </c>
      <c r="F223" s="31">
        <v>979</v>
      </c>
      <c r="G223" s="32">
        <v>979.4783886056149</v>
      </c>
      <c r="H223" s="32">
        <v>979.4783886056149</v>
      </c>
      <c r="I223" s="31">
        <v>4733</v>
      </c>
      <c r="J223" s="38" t="s">
        <v>224</v>
      </c>
    </row>
    <row r="224" spans="1:10" ht="13" x14ac:dyDescent="0.3">
      <c r="A224" s="30" t="s">
        <v>155</v>
      </c>
      <c r="B224" s="30">
        <v>2020</v>
      </c>
      <c r="D224" s="31">
        <v>42029</v>
      </c>
      <c r="E224" s="31">
        <v>13484</v>
      </c>
      <c r="F224" s="31">
        <v>1788</v>
      </c>
      <c r="G224" s="32">
        <v>1787.5161612985403</v>
      </c>
      <c r="H224" s="32">
        <v>1787.5161612985403</v>
      </c>
      <c r="I224" s="31">
        <v>8632</v>
      </c>
      <c r="J224" s="38" t="s">
        <v>224</v>
      </c>
    </row>
    <row r="225" spans="1:10" ht="13" x14ac:dyDescent="0.3">
      <c r="A225" s="30" t="s">
        <v>156</v>
      </c>
      <c r="B225" s="30">
        <v>2020</v>
      </c>
      <c r="D225" s="31">
        <v>66647</v>
      </c>
      <c r="E225" s="31">
        <v>21382</v>
      </c>
      <c r="F225" s="31">
        <v>2835</v>
      </c>
      <c r="G225" s="32">
        <v>2834.533051037708</v>
      </c>
      <c r="H225" s="32">
        <v>2834.533051037708</v>
      </c>
      <c r="I225" s="31">
        <v>13686</v>
      </c>
      <c r="J225" s="38" t="s">
        <v>224</v>
      </c>
    </row>
    <row r="226" spans="1:10" ht="13" x14ac:dyDescent="0.3">
      <c r="A226" s="30" t="s">
        <v>157</v>
      </c>
      <c r="B226" s="30">
        <v>2020</v>
      </c>
      <c r="D226" s="31">
        <v>162391</v>
      </c>
      <c r="E226" s="31">
        <v>52094</v>
      </c>
      <c r="F226" s="31">
        <v>6907</v>
      </c>
      <c r="G226" s="32">
        <v>6906.5347601244366</v>
      </c>
      <c r="H226" s="32">
        <v>6906.5347601244366</v>
      </c>
      <c r="I226" s="31">
        <v>64534</v>
      </c>
      <c r="J226" s="38" t="s">
        <v>224</v>
      </c>
    </row>
    <row r="227" spans="1:10" ht="13" x14ac:dyDescent="0.3">
      <c r="A227" s="30" t="s">
        <v>158</v>
      </c>
      <c r="B227" s="30">
        <v>2020</v>
      </c>
      <c r="D227" s="32">
        <v>98562.738089424252</v>
      </c>
      <c r="E227" s="32">
        <v>31619.22431201037</v>
      </c>
      <c r="F227" s="32">
        <v>4191.9333940510496</v>
      </c>
      <c r="G227" s="32">
        <v>4191.9390373509259</v>
      </c>
      <c r="H227" s="32">
        <v>4191.9390373509259</v>
      </c>
      <c r="I227" s="32">
        <v>20362.946072473387</v>
      </c>
      <c r="J227" s="38" t="s">
        <v>225</v>
      </c>
    </row>
    <row r="228" spans="1:10" ht="13" x14ac:dyDescent="0.3">
      <c r="A228" s="30" t="s">
        <v>159</v>
      </c>
      <c r="B228" s="30">
        <v>2020</v>
      </c>
      <c r="D228" s="32">
        <v>205155.89565542477</v>
      </c>
      <c r="E228" s="32">
        <v>65814.631466252962</v>
      </c>
      <c r="F228" s="32">
        <v>8725.4054286130413</v>
      </c>
      <c r="G228" s="32">
        <v>8725.3984268616678</v>
      </c>
      <c r="H228" s="32">
        <v>8725.3984268616678</v>
      </c>
      <c r="I228" s="32">
        <v>42384.96738890461</v>
      </c>
      <c r="J228" s="38" t="s">
        <v>225</v>
      </c>
    </row>
    <row r="229" spans="1:10" ht="13" x14ac:dyDescent="0.3">
      <c r="A229" s="30" t="s">
        <v>160</v>
      </c>
      <c r="B229" s="30">
        <v>2020</v>
      </c>
      <c r="D229" s="32">
        <v>129163.61998481023</v>
      </c>
      <c r="E229" s="32">
        <v>41436.079723613089</v>
      </c>
      <c r="F229" s="32">
        <v>5493.4075737587737</v>
      </c>
      <c r="G229" s="32">
        <v>7192.6397753688161</v>
      </c>
      <c r="H229" s="32">
        <v>7192.6397753688161</v>
      </c>
      <c r="I229" s="32">
        <v>26685.052376384334</v>
      </c>
      <c r="J229" s="38" t="s">
        <v>225</v>
      </c>
    </row>
    <row r="230" spans="1:10" ht="13" x14ac:dyDescent="0.3">
      <c r="A230" s="30" t="s">
        <v>161</v>
      </c>
      <c r="B230" s="30">
        <v>2020</v>
      </c>
      <c r="D230" s="32">
        <v>169116.62667369461</v>
      </c>
      <c r="E230" s="32">
        <v>54253.125038333659</v>
      </c>
      <c r="F230" s="32">
        <v>7192.6333276123996</v>
      </c>
      <c r="G230" s="32">
        <v>5493.4165337945788</v>
      </c>
      <c r="H230" s="32">
        <v>5493.4165337945788</v>
      </c>
      <c r="I230" s="32">
        <v>34939.296692332537</v>
      </c>
      <c r="J230" s="38" t="s">
        <v>225</v>
      </c>
    </row>
    <row r="231" spans="1:10" ht="13" x14ac:dyDescent="0.3">
      <c r="A231" s="30" t="s">
        <v>162</v>
      </c>
      <c r="B231" s="30">
        <v>2020</v>
      </c>
      <c r="D231" s="32">
        <v>66492.438426731285</v>
      </c>
      <c r="E231" s="32">
        <v>21330.975238937135</v>
      </c>
      <c r="F231" s="32">
        <v>2827.9639800591735</v>
      </c>
      <c r="G231" s="32">
        <v>2827.941625879263</v>
      </c>
      <c r="H231" s="32">
        <v>2827.941625879263</v>
      </c>
      <c r="I231" s="32">
        <v>13737.259781504268</v>
      </c>
      <c r="J231" s="38" t="s">
        <v>225</v>
      </c>
    </row>
    <row r="232" spans="1:10" ht="13" x14ac:dyDescent="0.3">
      <c r="A232" s="30" t="s">
        <v>163</v>
      </c>
      <c r="B232" s="30">
        <v>2020</v>
      </c>
      <c r="D232" s="32">
        <v>94245.681169914838</v>
      </c>
      <c r="E232" s="32">
        <v>30234.299402742545</v>
      </c>
      <c r="F232" s="32">
        <v>4008.3263289907045</v>
      </c>
      <c r="G232" s="32">
        <v>4008.3346338298898</v>
      </c>
      <c r="H232" s="32">
        <v>4008.3346338298898</v>
      </c>
      <c r="I232" s="32">
        <v>19471.047176929209</v>
      </c>
      <c r="J232" s="38" t="s">
        <v>225</v>
      </c>
    </row>
    <row r="233" spans="1:10" ht="13" x14ac:dyDescent="0.3">
      <c r="A233" s="30" t="s">
        <v>164</v>
      </c>
      <c r="B233" s="30">
        <v>2020</v>
      </c>
      <c r="D233" s="32">
        <v>338893.96686504537</v>
      </c>
      <c r="E233" s="32">
        <v>108718.20897031931</v>
      </c>
      <c r="F233" s="32">
        <v>14413.367204298938</v>
      </c>
      <c r="G233" s="32">
        <v>14413.367204298938</v>
      </c>
      <c r="H233" s="32">
        <v>14413.367204298938</v>
      </c>
      <c r="I233" s="32">
        <v>72660.580986496163</v>
      </c>
      <c r="J233" s="38" t="s">
        <v>226</v>
      </c>
    </row>
    <row r="234" spans="1:10" ht="13" x14ac:dyDescent="0.3">
      <c r="A234" s="30" t="s">
        <v>165</v>
      </c>
      <c r="B234" s="30">
        <v>2020</v>
      </c>
      <c r="D234" s="32">
        <v>147063.75047174728</v>
      </c>
      <c r="E234" s="32">
        <v>47178.495691878969</v>
      </c>
      <c r="F234" s="32">
        <v>6254.7110460505392</v>
      </c>
      <c r="G234" s="32">
        <v>6254.7110460505401</v>
      </c>
      <c r="H234" s="32">
        <v>6254.7110460505401</v>
      </c>
      <c r="I234" s="32">
        <v>31531.212107961608</v>
      </c>
      <c r="J234" s="38" t="s">
        <v>226</v>
      </c>
    </row>
    <row r="235" spans="1:10" ht="13" x14ac:dyDescent="0.3">
      <c r="A235" s="30" t="s">
        <v>166</v>
      </c>
      <c r="B235" s="30">
        <v>2020</v>
      </c>
      <c r="D235" s="32">
        <v>499724.27431887173</v>
      </c>
      <c r="E235" s="32">
        <v>160313.05775524548</v>
      </c>
      <c r="F235" s="32">
        <v>21253.578319167838</v>
      </c>
      <c r="G235" s="32">
        <v>21253.578319167838</v>
      </c>
      <c r="H235" s="32">
        <v>21253.578319167838</v>
      </c>
      <c r="I235" s="32">
        <v>107143.41255748556</v>
      </c>
      <c r="J235" s="38" t="s">
        <v>226</v>
      </c>
    </row>
    <row r="236" spans="1:10" ht="13" x14ac:dyDescent="0.3">
      <c r="A236" s="30" t="s">
        <v>167</v>
      </c>
      <c r="B236" s="30">
        <v>2020</v>
      </c>
      <c r="D236" s="32">
        <v>660837.66758531076</v>
      </c>
      <c r="E236" s="32">
        <v>211998.72132456239</v>
      </c>
      <c r="F236" s="32">
        <v>28105.829246386478</v>
      </c>
      <c r="G236" s="32">
        <v>28105.829246386478</v>
      </c>
      <c r="H236" s="32">
        <v>28105.829246386478</v>
      </c>
      <c r="I236" s="32">
        <v>141686.93915885207</v>
      </c>
      <c r="J236" s="38" t="s">
        <v>226</v>
      </c>
    </row>
    <row r="237" spans="1:10" ht="13" x14ac:dyDescent="0.3">
      <c r="A237" s="30" t="s">
        <v>168</v>
      </c>
      <c r="B237" s="30">
        <v>2020</v>
      </c>
      <c r="D237" s="32">
        <v>138552.39314845426</v>
      </c>
      <c r="E237" s="32">
        <v>44448.0265346534</v>
      </c>
      <c r="F237" s="32">
        <v>5892.7178254498494</v>
      </c>
      <c r="G237" s="32">
        <v>5892.7178254498504</v>
      </c>
      <c r="H237" s="32">
        <v>5892.7178254498504</v>
      </c>
      <c r="I237" s="32">
        <v>29706.33403823659</v>
      </c>
      <c r="J237" s="38" t="s">
        <v>226</v>
      </c>
    </row>
    <row r="238" spans="1:10" ht="13" x14ac:dyDescent="0.3">
      <c r="A238" s="30" t="s">
        <v>169</v>
      </c>
      <c r="B238" s="30">
        <v>2020</v>
      </c>
      <c r="D238" s="32">
        <v>351023.72436187579</v>
      </c>
      <c r="E238" s="32">
        <v>112609.47184082316</v>
      </c>
      <c r="F238" s="32">
        <v>14929.253192232551</v>
      </c>
      <c r="G238" s="32">
        <v>14929.253192232551</v>
      </c>
      <c r="H238" s="32">
        <v>14929.253192232551</v>
      </c>
      <c r="I238" s="32">
        <v>75261.262359192246</v>
      </c>
      <c r="J238" s="38" t="s">
        <v>226</v>
      </c>
    </row>
    <row r="239" spans="1:10" ht="13" x14ac:dyDescent="0.3">
      <c r="A239" s="30" t="s">
        <v>170</v>
      </c>
      <c r="B239" s="30">
        <v>2020</v>
      </c>
      <c r="D239" s="32">
        <v>235515.32134344694</v>
      </c>
      <c r="E239" s="32">
        <v>75554.026996665692</v>
      </c>
      <c r="F239" s="32">
        <v>10016.610328484696</v>
      </c>
      <c r="G239" s="32">
        <v>10016.610328484696</v>
      </c>
      <c r="H239" s="32">
        <v>10016.610328484696</v>
      </c>
      <c r="I239" s="32">
        <v>50495.676386150662</v>
      </c>
      <c r="J239" s="38" t="s">
        <v>226</v>
      </c>
    </row>
    <row r="240" spans="1:10" ht="13" x14ac:dyDescent="0.3">
      <c r="A240" s="30" t="s">
        <v>171</v>
      </c>
      <c r="B240" s="30">
        <v>2020</v>
      </c>
      <c r="D240" s="32">
        <v>362263.97525319812</v>
      </c>
      <c r="E240" s="32">
        <v>116215.37830350219</v>
      </c>
      <c r="F240" s="32">
        <v>15407.307921455846</v>
      </c>
      <c r="G240" s="32">
        <v>15407.307921455846</v>
      </c>
      <c r="H240" s="32">
        <v>15407.307921455846</v>
      </c>
      <c r="I240" s="32">
        <v>77671.229015585108</v>
      </c>
      <c r="J240" s="38" t="s">
        <v>226</v>
      </c>
    </row>
    <row r="241" spans="1:10" ht="13" x14ac:dyDescent="0.3">
      <c r="A241" s="30" t="s">
        <v>172</v>
      </c>
      <c r="B241" s="30">
        <v>2020</v>
      </c>
      <c r="D241" s="32">
        <v>327077.28998395795</v>
      </c>
      <c r="E241" s="32">
        <v>104927.3833077179</v>
      </c>
      <c r="F241" s="32">
        <v>13910.796725995058</v>
      </c>
      <c r="G241" s="32">
        <v>13910.79672599506</v>
      </c>
      <c r="H241" s="32">
        <v>13910.79672599506</v>
      </c>
      <c r="I241" s="32">
        <v>70334.178673341012</v>
      </c>
      <c r="J241" s="38" t="s">
        <v>227</v>
      </c>
    </row>
    <row r="242" spans="1:10" ht="13" x14ac:dyDescent="0.3">
      <c r="A242" s="30" t="s">
        <v>173</v>
      </c>
      <c r="B242" s="30">
        <v>2020</v>
      </c>
      <c r="D242" s="32">
        <v>69503.724680976185</v>
      </c>
      <c r="E242" s="32">
        <v>22297.004971737937</v>
      </c>
      <c r="F242" s="32">
        <v>2956.0358219429004</v>
      </c>
      <c r="G242" s="32">
        <v>2956.0358219429004</v>
      </c>
      <c r="H242" s="32">
        <v>2956.0358219429004</v>
      </c>
      <c r="I242" s="32">
        <v>14945.970080693298</v>
      </c>
      <c r="J242" s="38" t="s">
        <v>227</v>
      </c>
    </row>
    <row r="243" spans="1:10" ht="13" x14ac:dyDescent="0.3">
      <c r="A243" s="30" t="s">
        <v>174</v>
      </c>
      <c r="B243" s="30">
        <v>2020</v>
      </c>
      <c r="D243" s="32">
        <v>838210.3458144716</v>
      </c>
      <c r="E243" s="32">
        <v>268900.41265807103</v>
      </c>
      <c r="F243" s="32">
        <v>35649.597484505968</v>
      </c>
      <c r="G243" s="32">
        <v>35649.597484505975</v>
      </c>
      <c r="H243" s="32">
        <v>35649.597484505975</v>
      </c>
      <c r="I243" s="32">
        <v>180247.41562231223</v>
      </c>
      <c r="J243" s="38" t="s">
        <v>227</v>
      </c>
    </row>
    <row r="244" spans="1:10" ht="13" x14ac:dyDescent="0.3">
      <c r="A244" s="30" t="s">
        <v>175</v>
      </c>
      <c r="B244" s="30">
        <v>2020</v>
      </c>
      <c r="D244" s="32">
        <v>213449.32366731443</v>
      </c>
      <c r="E244" s="32">
        <v>68475.188241629148</v>
      </c>
      <c r="F244" s="32">
        <v>9078.129982618997</v>
      </c>
      <c r="G244" s="32">
        <v>9078.1299826189988</v>
      </c>
      <c r="H244" s="32">
        <v>9078.1299826189988</v>
      </c>
      <c r="I244" s="32">
        <v>45899.802059803704</v>
      </c>
      <c r="J244" s="38" t="s">
        <v>227</v>
      </c>
    </row>
    <row r="245" spans="1:10" ht="13" x14ac:dyDescent="0.3">
      <c r="A245" s="30" t="s">
        <v>176</v>
      </c>
      <c r="B245" s="30">
        <v>2020</v>
      </c>
      <c r="D245" s="32">
        <v>696336.27001466905</v>
      </c>
      <c r="E245" s="32">
        <v>223386.78028816773</v>
      </c>
      <c r="F245" s="32">
        <v>29615.606468999315</v>
      </c>
      <c r="G245" s="32">
        <v>29615.606468999315</v>
      </c>
      <c r="H245" s="32">
        <v>29615.606468999315</v>
      </c>
      <c r="I245" s="32">
        <v>149739.0406846703</v>
      </c>
      <c r="J245" s="38" t="s">
        <v>227</v>
      </c>
    </row>
    <row r="246" spans="1:10" ht="13" x14ac:dyDescent="0.3">
      <c r="A246" s="30" t="s">
        <v>177</v>
      </c>
      <c r="B246" s="30">
        <v>2020</v>
      </c>
      <c r="D246" s="32">
        <v>596810.08477401803</v>
      </c>
      <c r="E246" s="32">
        <v>191458.47921776041</v>
      </c>
      <c r="F246" s="32">
        <v>25382.697079709917</v>
      </c>
      <c r="G246" s="32">
        <v>25382.69707970992</v>
      </c>
      <c r="H246" s="32">
        <v>25382.69707970992</v>
      </c>
      <c r="I246" s="32">
        <v>128337.08857807395</v>
      </c>
      <c r="J246" s="38" t="s">
        <v>227</v>
      </c>
    </row>
    <row r="247" spans="1:10" ht="13" x14ac:dyDescent="0.3">
      <c r="A247" s="30" t="s">
        <v>178</v>
      </c>
      <c r="B247" s="30">
        <v>2020</v>
      </c>
      <c r="D247" s="32">
        <v>355335.36590400978</v>
      </c>
      <c r="E247" s="32">
        <v>113992.65948065947</v>
      </c>
      <c r="F247" s="32">
        <v>15112.629937988642</v>
      </c>
      <c r="G247" s="32">
        <v>15112.629937988644</v>
      </c>
      <c r="H247" s="32">
        <v>15112.629937988644</v>
      </c>
      <c r="I247" s="32">
        <v>76410.750240945854</v>
      </c>
      <c r="J247" s="38" t="s">
        <v>227</v>
      </c>
    </row>
    <row r="248" spans="1:10" ht="13" x14ac:dyDescent="0.3">
      <c r="A248" s="30" t="s">
        <v>179</v>
      </c>
      <c r="B248" s="30">
        <v>2020</v>
      </c>
      <c r="D248" s="32">
        <v>740836.78961040662</v>
      </c>
      <c r="E248" s="32">
        <v>237662.68148951247</v>
      </c>
      <c r="F248" s="32">
        <v>31508.240721679547</v>
      </c>
      <c r="G248" s="32">
        <v>31508.240721679551</v>
      </c>
      <c r="H248" s="32">
        <v>31508.240721679551</v>
      </c>
      <c r="I248" s="32">
        <v>159308.36142979635</v>
      </c>
      <c r="J248" s="38" t="s">
        <v>227</v>
      </c>
    </row>
    <row r="249" spans="1:10" ht="13" x14ac:dyDescent="0.3">
      <c r="A249" s="30" t="s">
        <v>180</v>
      </c>
      <c r="B249" s="30">
        <v>2020</v>
      </c>
      <c r="D249" s="32">
        <v>685878.93377455196</v>
      </c>
      <c r="E249" s="32">
        <v>220032.03521216972</v>
      </c>
      <c r="F249" s="32">
        <v>29170.84957762729</v>
      </c>
      <c r="G249" s="32">
        <v>29170.849577627294</v>
      </c>
      <c r="H249" s="32">
        <v>29170.849577627294</v>
      </c>
      <c r="I249" s="32">
        <v>147490.31178149366</v>
      </c>
      <c r="J249" s="38" t="s">
        <v>227</v>
      </c>
    </row>
    <row r="250" spans="1:10" ht="13" x14ac:dyDescent="0.3">
      <c r="A250" s="30" t="s">
        <v>181</v>
      </c>
      <c r="B250" s="30">
        <v>2020</v>
      </c>
      <c r="D250" s="32">
        <v>270933.17939948267</v>
      </c>
      <c r="E250" s="32">
        <v>86916.182921237196</v>
      </c>
      <c r="F250" s="32">
        <v>11522.953443629822</v>
      </c>
      <c r="G250" s="32">
        <v>11522.953443629824</v>
      </c>
      <c r="H250" s="32">
        <v>11522.953443629824</v>
      </c>
      <c r="I250" s="32">
        <v>57608.206808695097</v>
      </c>
      <c r="J250" s="38" t="s">
        <v>228</v>
      </c>
    </row>
    <row r="251" spans="1:10" ht="13" x14ac:dyDescent="0.3">
      <c r="A251" s="30" t="s">
        <v>182</v>
      </c>
      <c r="B251" s="30">
        <v>2020</v>
      </c>
      <c r="D251" s="32">
        <v>318507.09516890522</v>
      </c>
      <c r="E251" s="32">
        <v>102178.03890528341</v>
      </c>
      <c r="F251" s="32">
        <v>13546.301110967124</v>
      </c>
      <c r="G251" s="32">
        <v>13546.301110967128</v>
      </c>
      <c r="H251" s="32">
        <v>13546.301110967128</v>
      </c>
      <c r="I251" s="32">
        <v>67723.793184711903</v>
      </c>
      <c r="J251" s="38" t="s">
        <v>228</v>
      </c>
    </row>
    <row r="252" spans="1:10" ht="13" x14ac:dyDescent="0.3">
      <c r="A252" s="30" t="s">
        <v>183</v>
      </c>
      <c r="B252" s="30">
        <v>2020</v>
      </c>
      <c r="D252" s="32">
        <v>210501.48342305774</v>
      </c>
      <c r="E252" s="32">
        <v>67529.512180615566</v>
      </c>
      <c r="F252" s="32">
        <v>8952.7565382549092</v>
      </c>
      <c r="G252" s="32">
        <v>8952.7565382549128</v>
      </c>
      <c r="H252" s="32">
        <v>8952.7565382549128</v>
      </c>
      <c r="I252" s="32">
        <v>44758.685582367492</v>
      </c>
      <c r="J252" s="38" t="s">
        <v>228</v>
      </c>
    </row>
    <row r="253" spans="1:10" ht="13" x14ac:dyDescent="0.3">
      <c r="A253" s="30" t="s">
        <v>184</v>
      </c>
      <c r="B253" s="30">
        <v>2020</v>
      </c>
      <c r="D253" s="32">
        <v>354094.0044485649</v>
      </c>
      <c r="E253" s="32">
        <v>113594.42697339715</v>
      </c>
      <c r="F253" s="32">
        <v>15059.834077808246</v>
      </c>
      <c r="G253" s="32">
        <v>15059.834077808249</v>
      </c>
      <c r="H253" s="32">
        <v>15059.834077808249</v>
      </c>
      <c r="I253" s="32">
        <v>75290.59631310284</v>
      </c>
      <c r="J253" s="38" t="s">
        <v>228</v>
      </c>
    </row>
    <row r="254" spans="1:10" ht="13" x14ac:dyDescent="0.3">
      <c r="A254" s="30" t="s">
        <v>185</v>
      </c>
      <c r="B254" s="30">
        <v>2020</v>
      </c>
      <c r="D254" s="32">
        <v>170634.23755998941</v>
      </c>
      <c r="E254" s="32">
        <v>54739.979198052402</v>
      </c>
      <c r="F254" s="32">
        <v>7257.1782446546058</v>
      </c>
      <c r="G254" s="32">
        <v>7257.1782446546067</v>
      </c>
      <c r="H254" s="32">
        <v>7257.1782446546067</v>
      </c>
      <c r="I254" s="32">
        <v>36281.75946477909</v>
      </c>
      <c r="J254" s="38" t="s">
        <v>228</v>
      </c>
    </row>
    <row r="255" spans="1:10" ht="13" x14ac:dyDescent="0.3">
      <c r="A255" s="30" t="s">
        <v>186</v>
      </c>
      <c r="B255" s="30">
        <v>2020</v>
      </c>
      <c r="D255" s="32">
        <v>342107.52524497762</v>
      </c>
      <c r="E255" s="32">
        <v>109749.12821246366</v>
      </c>
      <c r="F255" s="32">
        <v>14550.04180311486</v>
      </c>
      <c r="G255" s="32">
        <v>14550.041803114864</v>
      </c>
      <c r="H255" s="32">
        <v>14550.041803114864</v>
      </c>
      <c r="I255" s="32">
        <v>72568.557157156931</v>
      </c>
      <c r="J255" s="38" t="s">
        <v>229</v>
      </c>
    </row>
    <row r="256" spans="1:10" ht="13" x14ac:dyDescent="0.3">
      <c r="A256" s="30" t="s">
        <v>187</v>
      </c>
      <c r="B256" s="30">
        <v>2020</v>
      </c>
      <c r="D256" s="32">
        <v>96495.83623370633</v>
      </c>
      <c r="E256" s="32">
        <v>30956.155948918014</v>
      </c>
      <c r="F256" s="32">
        <v>4104.026796901232</v>
      </c>
      <c r="G256" s="32">
        <v>4104.026796901232</v>
      </c>
      <c r="H256" s="32">
        <v>4104.026796901232</v>
      </c>
      <c r="I256" s="32">
        <v>20468.896736892741</v>
      </c>
      <c r="J256" s="38" t="s">
        <v>229</v>
      </c>
    </row>
    <row r="257" spans="1:10" ht="13" x14ac:dyDescent="0.3">
      <c r="A257" s="30" t="s">
        <v>188</v>
      </c>
      <c r="B257" s="30">
        <v>2020</v>
      </c>
      <c r="D257" s="32">
        <v>417636.50997772184</v>
      </c>
      <c r="E257" s="32">
        <v>133979.05482181074</v>
      </c>
      <c r="F257" s="32">
        <v>17762.335611680784</v>
      </c>
      <c r="G257" s="32">
        <v>17762.335611680788</v>
      </c>
      <c r="H257" s="32">
        <v>17762.335611680788</v>
      </c>
      <c r="I257" s="32">
        <v>88589.921906953939</v>
      </c>
      <c r="J257" s="38" t="s">
        <v>229</v>
      </c>
    </row>
    <row r="258" spans="1:10" ht="13" x14ac:dyDescent="0.3">
      <c r="A258" s="30" t="s">
        <v>189</v>
      </c>
      <c r="B258" s="30">
        <v>2020</v>
      </c>
      <c r="D258" s="32">
        <v>594465.2333220666</v>
      </c>
      <c r="E258" s="32">
        <v>190706.24378401751</v>
      </c>
      <c r="F258" s="32">
        <v>25282.969116627108</v>
      </c>
      <c r="G258" s="32">
        <v>25282.969116627115</v>
      </c>
      <c r="H258" s="32">
        <v>25282.969116627115</v>
      </c>
      <c r="I258" s="32">
        <v>126099.19712050629</v>
      </c>
      <c r="J258" s="38" t="s">
        <v>229</v>
      </c>
    </row>
    <row r="259" spans="1:10" ht="13" x14ac:dyDescent="0.3">
      <c r="A259" s="30" t="s">
        <v>190</v>
      </c>
      <c r="B259" s="30">
        <v>2020</v>
      </c>
      <c r="D259" s="32">
        <v>449317.7055707532</v>
      </c>
      <c r="E259" s="32">
        <v>144142.47813316272</v>
      </c>
      <c r="F259" s="32">
        <v>19109.756192158155</v>
      </c>
      <c r="G259" s="32">
        <v>19109.756192158162</v>
      </c>
      <c r="H259" s="32">
        <v>19109.756192158162</v>
      </c>
      <c r="I259" s="32">
        <v>95310.202764715403</v>
      </c>
      <c r="J259" s="38" t="s">
        <v>229</v>
      </c>
    </row>
    <row r="260" spans="1:10" ht="13" x14ac:dyDescent="0.3">
      <c r="A260" s="30" t="s">
        <v>191</v>
      </c>
      <c r="B260" s="30">
        <v>2020</v>
      </c>
      <c r="D260" s="32">
        <v>449954.39949524764</v>
      </c>
      <c r="E260" s="32">
        <v>144346.73146872263</v>
      </c>
      <c r="F260" s="32">
        <v>19136.835173278345</v>
      </c>
      <c r="G260" s="32">
        <v>19136.835173278349</v>
      </c>
      <c r="H260" s="32">
        <v>19136.835173278349</v>
      </c>
      <c r="I260" s="32">
        <v>95445.259599312078</v>
      </c>
      <c r="J260" s="38" t="s">
        <v>229</v>
      </c>
    </row>
    <row r="261" spans="1:10" ht="13" x14ac:dyDescent="0.3">
      <c r="A261" s="30" t="s">
        <v>192</v>
      </c>
      <c r="B261" s="30">
        <v>2020</v>
      </c>
      <c r="D261" s="32">
        <v>728177.6314064113</v>
      </c>
      <c r="E261" s="32">
        <v>233601.58527189129</v>
      </c>
      <c r="F261" s="32">
        <v>30969.83899862925</v>
      </c>
      <c r="G261" s="32">
        <v>30969.838998629257</v>
      </c>
      <c r="H261" s="32">
        <v>30969.838998629257</v>
      </c>
      <c r="I261" s="32">
        <v>154462.54807589934</v>
      </c>
      <c r="J261" s="38" t="s">
        <v>229</v>
      </c>
    </row>
    <row r="262" spans="1:10" ht="13" x14ac:dyDescent="0.3">
      <c r="A262" s="30" t="s">
        <v>193</v>
      </c>
      <c r="B262" s="30">
        <v>2020</v>
      </c>
      <c r="D262" s="32">
        <v>310214.09834378143</v>
      </c>
      <c r="E262" s="32">
        <v>99517.620455925062</v>
      </c>
      <c r="F262" s="32">
        <v>13193.594895597425</v>
      </c>
      <c r="G262" s="32">
        <v>13193.594895597427</v>
      </c>
      <c r="H262" s="32">
        <v>13193.594895597427</v>
      </c>
      <c r="I262" s="32">
        <v>65803.257354529909</v>
      </c>
      <c r="J262" s="38" t="s">
        <v>229</v>
      </c>
    </row>
    <row r="263" spans="1:10" ht="13" x14ac:dyDescent="0.3">
      <c r="A263" s="30" t="s">
        <v>194</v>
      </c>
      <c r="B263" s="30">
        <v>2020</v>
      </c>
      <c r="D263" s="32">
        <v>576392.20242551528</v>
      </c>
      <c r="E263" s="32">
        <v>184908.36084170843</v>
      </c>
      <c r="F263" s="32">
        <v>24514.312084410398</v>
      </c>
      <c r="G263" s="32">
        <v>24514.312084410401</v>
      </c>
      <c r="H263" s="32">
        <v>24514.312084410401</v>
      </c>
      <c r="I263" s="32">
        <v>122265.50835648309</v>
      </c>
      <c r="J263" s="38" t="s">
        <v>229</v>
      </c>
    </row>
    <row r="264" spans="1:10" ht="13" x14ac:dyDescent="0.3">
      <c r="A264" s="30" t="s">
        <v>195</v>
      </c>
      <c r="B264" s="30">
        <v>2020</v>
      </c>
      <c r="D264" s="32">
        <v>199548.15162279375</v>
      </c>
      <c r="E264" s="32">
        <v>64015.650229639738</v>
      </c>
      <c r="F264" s="32">
        <v>8486.9046530527212</v>
      </c>
      <c r="G264" s="32">
        <v>8486.9046530527212</v>
      </c>
      <c r="H264" s="32">
        <v>8486.9046530527212</v>
      </c>
      <c r="I264" s="32">
        <v>42328.567418311475</v>
      </c>
      <c r="J264" s="38" t="s">
        <v>229</v>
      </c>
    </row>
    <row r="265" spans="1:10" ht="13" x14ac:dyDescent="0.3">
      <c r="A265" s="30" t="s">
        <v>196</v>
      </c>
      <c r="B265" s="30">
        <v>2020</v>
      </c>
      <c r="D265" s="32">
        <v>32644.912602433931</v>
      </c>
      <c r="E265" s="32">
        <v>10472.586641067433</v>
      </c>
      <c r="F265" s="32">
        <v>1388.4080529486041</v>
      </c>
      <c r="G265" s="32">
        <v>1388.4080529486043</v>
      </c>
      <c r="H265" s="32">
        <v>1388.4080529486043</v>
      </c>
      <c r="I265" s="32">
        <v>6924.7065067736257</v>
      </c>
      <c r="J265" s="38" t="s">
        <v>229</v>
      </c>
    </row>
    <row r="266" spans="1:10" ht="13" x14ac:dyDescent="0.3">
      <c r="A266" s="30" t="s">
        <v>197</v>
      </c>
      <c r="B266" s="30">
        <v>2020</v>
      </c>
      <c r="D266" s="32">
        <v>193659.06651824544</v>
      </c>
      <c r="E266" s="32">
        <v>62126.413926724839</v>
      </c>
      <c r="F266" s="32">
        <v>8236.4382700290771</v>
      </c>
      <c r="G266" s="32">
        <v>8236.4382700290789</v>
      </c>
      <c r="H266" s="32">
        <v>8236.4382700290789</v>
      </c>
      <c r="I266" s="32">
        <v>41079.362482796678</v>
      </c>
      <c r="J266" s="38" t="s">
        <v>229</v>
      </c>
    </row>
    <row r="267" spans="1:10" ht="13" x14ac:dyDescent="0.3">
      <c r="A267" s="30" t="s">
        <v>198</v>
      </c>
      <c r="B267" s="30">
        <v>2020</v>
      </c>
      <c r="D267" s="32">
        <v>52048.727236345774</v>
      </c>
      <c r="E267" s="32">
        <v>16697.389028980804</v>
      </c>
      <c r="F267" s="32">
        <v>2213.6641295611835</v>
      </c>
      <c r="G267" s="32">
        <v>2213.6641295611839</v>
      </c>
      <c r="H267" s="32">
        <v>2213.6641295611839</v>
      </c>
      <c r="I267" s="32">
        <v>11040.683874765127</v>
      </c>
      <c r="J267" s="38" t="s">
        <v>229</v>
      </c>
    </row>
    <row r="268" spans="1:10" ht="13" x14ac:dyDescent="0.3">
      <c r="A268" s="30" t="s">
        <v>199</v>
      </c>
      <c r="B268" s="30">
        <v>2020</v>
      </c>
      <c r="D268" s="32">
        <v>192184.08192340666</v>
      </c>
      <c r="E268" s="32">
        <v>61653.234410154866</v>
      </c>
      <c r="F268" s="32">
        <v>8173.7062751731137</v>
      </c>
      <c r="G268" s="32">
        <v>8173.7062751731128</v>
      </c>
      <c r="H268" s="32">
        <v>8173.7062751731128</v>
      </c>
      <c r="I268" s="32">
        <v>41125.952216946636</v>
      </c>
      <c r="J268" s="38" t="s">
        <v>230</v>
      </c>
    </row>
    <row r="269" spans="1:10" ht="13" x14ac:dyDescent="0.3">
      <c r="A269" s="30" t="s">
        <v>200</v>
      </c>
      <c r="B269" s="30">
        <v>2020</v>
      </c>
      <c r="D269" s="32">
        <v>75961.508605015566</v>
      </c>
      <c r="E269" s="32">
        <v>24368.681574993811</v>
      </c>
      <c r="F269" s="32">
        <v>3230.6893127802409</v>
      </c>
      <c r="G269" s="32">
        <v>3230.6893127802409</v>
      </c>
      <c r="H269" s="32">
        <v>3230.6893127802409</v>
      </c>
      <c r="I269" s="32">
        <v>16255.193156226589</v>
      </c>
      <c r="J269" s="38" t="s">
        <v>230</v>
      </c>
    </row>
    <row r="270" spans="1:10" ht="13" x14ac:dyDescent="0.3">
      <c r="A270" s="30" t="s">
        <v>201</v>
      </c>
      <c r="B270" s="30">
        <v>2020</v>
      </c>
      <c r="D270" s="32">
        <v>142697.88291933612</v>
      </c>
      <c r="E270" s="32">
        <v>45777.912184032728</v>
      </c>
      <c r="F270" s="32">
        <v>6069.0280349885743</v>
      </c>
      <c r="G270" s="32">
        <v>6069.0280349885743</v>
      </c>
      <c r="H270" s="32">
        <v>6069.0280349885743</v>
      </c>
      <c r="I270" s="32">
        <v>30536.276759585824</v>
      </c>
      <c r="J270" s="38" t="s">
        <v>230</v>
      </c>
    </row>
    <row r="271" spans="1:10" ht="13" x14ac:dyDescent="0.3">
      <c r="A271" s="30" t="s">
        <v>202</v>
      </c>
      <c r="B271" s="30">
        <v>2020</v>
      </c>
      <c r="D271" s="32">
        <v>89173.190243682053</v>
      </c>
      <c r="E271" s="32">
        <v>28607.028980611267</v>
      </c>
      <c r="F271" s="32">
        <v>3792.590194657625</v>
      </c>
      <c r="G271" s="32">
        <v>3792.5901946576246</v>
      </c>
      <c r="H271" s="32">
        <v>3792.5901946576246</v>
      </c>
      <c r="I271" s="32">
        <v>19082.393943822794</v>
      </c>
      <c r="J271" s="38" t="s">
        <v>230</v>
      </c>
    </row>
    <row r="272" spans="1:10" ht="13" x14ac:dyDescent="0.3">
      <c r="A272" s="30" t="s">
        <v>203</v>
      </c>
      <c r="B272" s="30">
        <v>2020</v>
      </c>
      <c r="D272" s="32">
        <v>113073.82693329101</v>
      </c>
      <c r="E272" s="32">
        <v>36274.425476870936</v>
      </c>
      <c r="F272" s="32">
        <v>4809.0988572655269</v>
      </c>
      <c r="G272" s="32">
        <v>4809.0988572655269</v>
      </c>
      <c r="H272" s="32">
        <v>4809.0988572655269</v>
      </c>
      <c r="I272" s="32">
        <v>24196.950948825946</v>
      </c>
      <c r="J272" s="38" t="s">
        <v>230</v>
      </c>
    </row>
    <row r="273" spans="1:10" ht="13" x14ac:dyDescent="0.3">
      <c r="A273" s="30" t="s">
        <v>204</v>
      </c>
      <c r="B273" s="30">
        <v>2020</v>
      </c>
      <c r="D273" s="32">
        <v>408545.84759568662</v>
      </c>
      <c r="E273" s="32">
        <v>131062.74285063217</v>
      </c>
      <c r="F273" s="32">
        <v>17375.704193439109</v>
      </c>
      <c r="G273" s="32">
        <v>17375.704193439109</v>
      </c>
      <c r="H273" s="32">
        <v>17375.704193439109</v>
      </c>
      <c r="I273" s="32">
        <v>87425.747431821103</v>
      </c>
      <c r="J273" s="38" t="s">
        <v>230</v>
      </c>
    </row>
    <row r="274" spans="1:10" ht="13" x14ac:dyDescent="0.3">
      <c r="A274" s="30" t="s">
        <v>205</v>
      </c>
      <c r="B274" s="30">
        <v>2020</v>
      </c>
      <c r="D274" s="32">
        <v>321058.91493387287</v>
      </c>
      <c r="E274" s="32">
        <v>102996.67039946052</v>
      </c>
      <c r="F274" s="32">
        <v>13654.831562694857</v>
      </c>
      <c r="G274" s="32">
        <v>13654.831562694857</v>
      </c>
      <c r="H274" s="32">
        <v>13654.831562694857</v>
      </c>
      <c r="I274" s="32">
        <v>68704.199964164945</v>
      </c>
      <c r="J274" s="38" t="s">
        <v>230</v>
      </c>
    </row>
    <row r="275" spans="1:10" ht="13" x14ac:dyDescent="0.3">
      <c r="A275" s="30" t="s">
        <v>206</v>
      </c>
      <c r="B275" s="30">
        <v>2020</v>
      </c>
      <c r="D275" s="32">
        <v>619891.46314686374</v>
      </c>
      <c r="E275" s="32">
        <v>198863.05516956942</v>
      </c>
      <c r="F275" s="32">
        <v>26364.36218619343</v>
      </c>
      <c r="G275" s="32">
        <v>26364.362186193426</v>
      </c>
      <c r="H275" s="32">
        <v>26364.362186193426</v>
      </c>
      <c r="I275" s="32">
        <v>132652.12414018408</v>
      </c>
      <c r="J275" s="38" t="s">
        <v>230</v>
      </c>
    </row>
    <row r="276" spans="1:10" ht="13" x14ac:dyDescent="0.3">
      <c r="A276" s="30" t="s">
        <v>207</v>
      </c>
      <c r="B276" s="30">
        <v>2020</v>
      </c>
      <c r="D276" s="32">
        <v>435848.30250337743</v>
      </c>
      <c r="E276" s="32">
        <v>139821.45291418157</v>
      </c>
      <c r="F276" s="32">
        <v>18536.894260655823</v>
      </c>
      <c r="G276" s="32">
        <v>18536.894260655823</v>
      </c>
      <c r="H276" s="32">
        <v>18536.894260655823</v>
      </c>
      <c r="I276" s="32">
        <v>93268.268023024575</v>
      </c>
      <c r="J276" s="38" t="s">
        <v>230</v>
      </c>
    </row>
    <row r="277" spans="1:10" ht="13" x14ac:dyDescent="0.3">
      <c r="A277" s="30" t="s">
        <v>208</v>
      </c>
      <c r="B277" s="30">
        <v>2020</v>
      </c>
      <c r="D277" s="32">
        <v>233924.95088121796</v>
      </c>
      <c r="E277" s="32">
        <v>75043.831345051527</v>
      </c>
      <c r="F277" s="32">
        <v>9948.9709022800253</v>
      </c>
      <c r="G277" s="32">
        <v>9948.9709022800234</v>
      </c>
      <c r="H277" s="32">
        <v>9948.9709022800234</v>
      </c>
      <c r="I277" s="32">
        <v>50058.185131725346</v>
      </c>
      <c r="J277" s="38" t="s">
        <v>230</v>
      </c>
    </row>
    <row r="278" spans="1:10" ht="13" x14ac:dyDescent="0.3">
      <c r="A278" s="30" t="s">
        <v>209</v>
      </c>
      <c r="B278" s="30">
        <v>2020</v>
      </c>
      <c r="D278" s="32">
        <v>447813.27237535454</v>
      </c>
      <c r="E278" s="32">
        <v>143659.85141651664</v>
      </c>
      <c r="F278" s="32">
        <v>19045.771730350807</v>
      </c>
      <c r="G278" s="32">
        <v>19045.771730350807</v>
      </c>
      <c r="H278" s="32">
        <v>19045.771730350807</v>
      </c>
      <c r="I278" s="32">
        <v>95828.681842459642</v>
      </c>
      <c r="J278" s="38" t="s">
        <v>230</v>
      </c>
    </row>
    <row r="279" spans="1:10" ht="13" x14ac:dyDescent="0.3">
      <c r="A279" s="30" t="s">
        <v>210</v>
      </c>
      <c r="B279" s="30">
        <v>2020</v>
      </c>
      <c r="D279" s="32">
        <v>302823.09143200947</v>
      </c>
      <c r="E279" s="32">
        <v>97146.563097282007</v>
      </c>
      <c r="F279" s="32">
        <v>12879.250861637969</v>
      </c>
      <c r="G279" s="32">
        <v>12879.250861637969</v>
      </c>
      <c r="H279" s="32">
        <v>12879.250861637969</v>
      </c>
      <c r="I279" s="32">
        <v>64801.870497184398</v>
      </c>
      <c r="J279" s="38" t="s">
        <v>230</v>
      </c>
    </row>
    <row r="280" spans="1:10" ht="13" x14ac:dyDescent="0.3">
      <c r="A280" s="30" t="s">
        <v>211</v>
      </c>
      <c r="B280" s="30">
        <v>2020</v>
      </c>
      <c r="D280" s="32">
        <v>243232.66650688602</v>
      </c>
      <c r="E280" s="32">
        <v>78029.774652890497</v>
      </c>
      <c r="F280" s="32">
        <v>10344.833727419573</v>
      </c>
      <c r="G280" s="32">
        <v>10344.833727419571</v>
      </c>
      <c r="H280" s="32">
        <v>10344.833727419571</v>
      </c>
      <c r="I280" s="32">
        <v>52049.966470945234</v>
      </c>
      <c r="J280" s="38" t="s">
        <v>230</v>
      </c>
    </row>
    <row r="281" spans="1:10" ht="13" x14ac:dyDescent="0.3">
      <c r="A281" s="30" t="s">
        <v>212</v>
      </c>
      <c r="B281" s="30">
        <v>2020</v>
      </c>
      <c r="D281" s="32">
        <v>128410.71622841537</v>
      </c>
      <c r="E281" s="32">
        <v>23123.481367821176</v>
      </c>
      <c r="F281" s="32">
        <v>5461.3861175764714</v>
      </c>
      <c r="G281" s="32">
        <v>5461.3861175764705</v>
      </c>
      <c r="H281" s="32">
        <v>5461.3861175764705</v>
      </c>
      <c r="I281" s="32">
        <v>27252.744782702306</v>
      </c>
      <c r="J281" s="39" t="s">
        <v>231</v>
      </c>
    </row>
    <row r="282" spans="1:10" ht="13" x14ac:dyDescent="0.3">
      <c r="A282" s="30" t="s">
        <v>213</v>
      </c>
      <c r="B282" s="30">
        <v>2020</v>
      </c>
      <c r="D282" s="32">
        <v>321078.71295660752</v>
      </c>
      <c r="E282" s="32">
        <v>103003.02166499873</v>
      </c>
      <c r="F282" s="32">
        <v>13655.673584682536</v>
      </c>
      <c r="G282" s="32">
        <v>13655.673584682536</v>
      </c>
      <c r="H282" s="32">
        <v>13655.673584682536</v>
      </c>
      <c r="I282" s="32">
        <v>68142.881500637959</v>
      </c>
      <c r="J282" s="39" t="s">
        <v>231</v>
      </c>
    </row>
    <row r="283" spans="1:10" ht="13" x14ac:dyDescent="0.3">
      <c r="A283" s="30" t="s">
        <v>214</v>
      </c>
      <c r="B283" s="30">
        <v>2020</v>
      </c>
      <c r="D283" s="32">
        <v>471118.43113259098</v>
      </c>
      <c r="E283" s="32">
        <v>151136.21679207569</v>
      </c>
      <c r="F283" s="32">
        <v>20036.954353133508</v>
      </c>
      <c r="G283" s="32">
        <v>20036.954353133508</v>
      </c>
      <c r="H283" s="32">
        <v>20036.954353133508</v>
      </c>
      <c r="I283" s="32">
        <v>99985.972691292191</v>
      </c>
      <c r="J283" s="39" t="s">
        <v>231</v>
      </c>
    </row>
    <row r="284" spans="1:10" ht="13" x14ac:dyDescent="0.3">
      <c r="A284" s="30" t="s">
        <v>215</v>
      </c>
      <c r="B284" s="30">
        <v>2020</v>
      </c>
      <c r="D284" s="32">
        <v>436438.2716021096</v>
      </c>
      <c r="E284" s="32">
        <v>140010.7167843983</v>
      </c>
      <c r="F284" s="32">
        <v>18561.986006424788</v>
      </c>
      <c r="G284" s="32">
        <v>18561.986006424788</v>
      </c>
      <c r="H284" s="32">
        <v>18561.986006424788</v>
      </c>
      <c r="I284" s="32">
        <v>92625.765035208227</v>
      </c>
      <c r="J284" s="39" t="s">
        <v>231</v>
      </c>
    </row>
    <row r="285" spans="1:10" ht="13" x14ac:dyDescent="0.3">
      <c r="A285" s="30" t="s">
        <v>216</v>
      </c>
      <c r="B285" s="30">
        <v>2020</v>
      </c>
      <c r="D285" s="32">
        <v>531446.91779097461</v>
      </c>
      <c r="E285" s="32">
        <v>170489.7776714912</v>
      </c>
      <c r="F285" s="32">
        <v>22602.761703233668</v>
      </c>
      <c r="G285" s="32">
        <v>32713.44917396201</v>
      </c>
      <c r="H285" s="32">
        <v>32713.44917396201</v>
      </c>
      <c r="I285" s="32">
        <v>112789.55247277291</v>
      </c>
      <c r="J285" s="39" t="s">
        <v>231</v>
      </c>
    </row>
    <row r="286" spans="1:10" ht="13" x14ac:dyDescent="0.3">
      <c r="A286" s="30" t="s">
        <v>217</v>
      </c>
      <c r="B286" s="30">
        <v>2020</v>
      </c>
      <c r="D286" s="32">
        <v>769174.22579058388</v>
      </c>
      <c r="E286" s="32">
        <v>246753.41667379046</v>
      </c>
      <c r="F286" s="32">
        <v>32713.44917396201</v>
      </c>
      <c r="G286" s="32">
        <v>22602.761703233664</v>
      </c>
      <c r="H286" s="32">
        <v>22602.761703233664</v>
      </c>
      <c r="I286" s="32">
        <v>163242.67541360238</v>
      </c>
      <c r="J286" s="39" t="s">
        <v>231</v>
      </c>
    </row>
    <row r="287" spans="1:10" ht="13" x14ac:dyDescent="0.3">
      <c r="A287" s="30" t="s">
        <v>218</v>
      </c>
      <c r="B287" s="30">
        <v>2020</v>
      </c>
      <c r="D287" s="32">
        <v>675655.35266458523</v>
      </c>
      <c r="E287" s="32">
        <v>216752.27948851298</v>
      </c>
      <c r="F287" s="32">
        <v>28736.034434578251</v>
      </c>
      <c r="G287" s="32">
        <v>28736.034434578251</v>
      </c>
      <c r="H287" s="32">
        <v>28736.034434578251</v>
      </c>
      <c r="I287" s="32">
        <v>143395.06411973457</v>
      </c>
      <c r="J287" s="39" t="s">
        <v>231</v>
      </c>
    </row>
    <row r="288" spans="1:10" ht="13" x14ac:dyDescent="0.3">
      <c r="A288" s="30" t="s">
        <v>219</v>
      </c>
      <c r="B288" s="30">
        <v>2020</v>
      </c>
      <c r="D288" s="32">
        <v>328599.47080480476</v>
      </c>
      <c r="E288" s="32">
        <v>105415.70351625483</v>
      </c>
      <c r="F288" s="32">
        <v>13975.536005142347</v>
      </c>
      <c r="G288" s="32">
        <v>13975.536005142345</v>
      </c>
      <c r="H288" s="32">
        <v>13975.536005142345</v>
      </c>
      <c r="I288" s="32">
        <v>69739.020049112733</v>
      </c>
      <c r="J288" s="39" t="s">
        <v>231</v>
      </c>
    </row>
    <row r="289" spans="1:10" ht="13" x14ac:dyDescent="0.3">
      <c r="A289" s="30" t="s">
        <v>220</v>
      </c>
      <c r="B289" s="30">
        <v>2020</v>
      </c>
      <c r="D289" s="32">
        <v>571345.94274275773</v>
      </c>
      <c r="E289" s="32">
        <v>183289.50548177509</v>
      </c>
      <c r="F289" s="32">
        <v>24299.69158086865</v>
      </c>
      <c r="G289" s="32">
        <v>24299.691580868646</v>
      </c>
      <c r="H289" s="32">
        <v>24299.691580868646</v>
      </c>
      <c r="I289" s="32">
        <v>121257.36556522096</v>
      </c>
      <c r="J289" s="39" t="s">
        <v>231</v>
      </c>
    </row>
    <row r="290" spans="1:10" ht="13" x14ac:dyDescent="0.3">
      <c r="A290" s="30" t="s">
        <v>221</v>
      </c>
      <c r="B290" s="30">
        <v>2020</v>
      </c>
      <c r="D290" s="32">
        <v>49435.436434636089</v>
      </c>
      <c r="E290" s="32">
        <v>15859.037440403756</v>
      </c>
      <c r="F290" s="32">
        <v>2102.5192771311072</v>
      </c>
      <c r="G290" s="32">
        <v>2102.5192771311072</v>
      </c>
      <c r="H290" s="32">
        <v>2102.5192771311072</v>
      </c>
      <c r="I290" s="32">
        <v>10491.735985477773</v>
      </c>
      <c r="J290" s="39" t="s">
        <v>231</v>
      </c>
    </row>
    <row r="291" spans="1:10" ht="13" x14ac:dyDescent="0.3">
      <c r="A291" s="30" t="s">
        <v>222</v>
      </c>
      <c r="B291" s="30">
        <v>2020</v>
      </c>
      <c r="D291" s="32">
        <v>431149.88751227484</v>
      </c>
      <c r="E291" s="32">
        <v>138314.18718278719</v>
      </c>
      <c r="F291" s="32">
        <v>18337.067804105434</v>
      </c>
      <c r="G291" s="32">
        <v>18337.067804105434</v>
      </c>
      <c r="H291" s="32">
        <v>18337.067804105434</v>
      </c>
      <c r="I291" s="32">
        <v>91503.405576852703</v>
      </c>
      <c r="J291" s="39" t="s">
        <v>231</v>
      </c>
    </row>
    <row r="292" spans="1:10" ht="13" x14ac:dyDescent="0.3">
      <c r="A292" s="30" t="s">
        <v>151</v>
      </c>
      <c r="B292" s="30">
        <v>2021</v>
      </c>
      <c r="D292" s="31">
        <v>46883</v>
      </c>
      <c r="E292" s="31">
        <v>14947</v>
      </c>
      <c r="F292" s="31">
        <v>1980</v>
      </c>
      <c r="G292" s="32">
        <v>1979.6605800758489</v>
      </c>
      <c r="H292" s="32">
        <v>1979.6605800758489</v>
      </c>
      <c r="I292" s="31">
        <v>9663</v>
      </c>
      <c r="J292" s="38" t="s">
        <v>224</v>
      </c>
    </row>
    <row r="293" spans="1:10" ht="13" x14ac:dyDescent="0.3">
      <c r="A293" s="30" t="s">
        <v>152</v>
      </c>
      <c r="B293" s="30">
        <v>2021</v>
      </c>
      <c r="D293" s="31">
        <v>156948</v>
      </c>
      <c r="E293" s="31">
        <v>50036</v>
      </c>
      <c r="F293" s="31">
        <v>6627</v>
      </c>
      <c r="G293" s="32">
        <v>6627.0746677276748</v>
      </c>
      <c r="H293" s="32">
        <v>6627.0746677276748</v>
      </c>
      <c r="I293" s="31">
        <v>32352</v>
      </c>
      <c r="J293" s="38" t="s">
        <v>224</v>
      </c>
    </row>
    <row r="294" spans="1:10" ht="13" x14ac:dyDescent="0.3">
      <c r="A294" s="30" t="s">
        <v>153</v>
      </c>
      <c r="B294" s="30">
        <v>2021</v>
      </c>
      <c r="D294" s="31">
        <v>139407</v>
      </c>
      <c r="E294" s="31">
        <v>44443</v>
      </c>
      <c r="F294" s="31">
        <v>5886</v>
      </c>
      <c r="G294" s="32">
        <v>5886.4120486015236</v>
      </c>
      <c r="H294" s="32">
        <v>5886.4120486015236</v>
      </c>
      <c r="I294" s="31">
        <v>28735</v>
      </c>
      <c r="J294" s="38" t="s">
        <v>224</v>
      </c>
    </row>
    <row r="295" spans="1:10" ht="13" x14ac:dyDescent="0.3">
      <c r="A295" s="30" t="s">
        <v>154</v>
      </c>
      <c r="B295" s="30">
        <v>2021</v>
      </c>
      <c r="D295" s="31">
        <v>23806</v>
      </c>
      <c r="E295" s="31">
        <v>7588</v>
      </c>
      <c r="F295" s="31">
        <v>1005</v>
      </c>
      <c r="G295" s="32">
        <v>1005.2000633326008</v>
      </c>
      <c r="H295" s="32">
        <v>1005.2000633326008</v>
      </c>
      <c r="I295" s="31">
        <v>4907</v>
      </c>
      <c r="J295" s="38" t="s">
        <v>224</v>
      </c>
    </row>
    <row r="296" spans="1:10" ht="13" x14ac:dyDescent="0.3">
      <c r="A296" s="30" t="s">
        <v>155</v>
      </c>
      <c r="B296" s="30">
        <v>2021</v>
      </c>
      <c r="D296" s="31">
        <v>43446</v>
      </c>
      <c r="E296" s="31">
        <v>13849</v>
      </c>
      <c r="F296" s="31">
        <v>1834</v>
      </c>
      <c r="G296" s="32">
        <v>1834.4922268145917</v>
      </c>
      <c r="H296" s="32">
        <v>1834.4922268145917</v>
      </c>
      <c r="I296" s="31">
        <v>8953</v>
      </c>
      <c r="J296" s="38" t="s">
        <v>224</v>
      </c>
    </row>
    <row r="297" spans="1:10" ht="13" x14ac:dyDescent="0.3">
      <c r="A297" s="30" t="s">
        <v>156</v>
      </c>
      <c r="B297" s="30">
        <v>2021</v>
      </c>
      <c r="D297" s="31">
        <v>68894</v>
      </c>
      <c r="E297" s="31">
        <v>21964</v>
      </c>
      <c r="F297" s="31">
        <v>2909</v>
      </c>
      <c r="G297" s="32">
        <v>2909.0251685808703</v>
      </c>
      <c r="H297" s="32">
        <v>2909.0251685808703</v>
      </c>
      <c r="I297" s="31">
        <v>14199</v>
      </c>
      <c r="J297" s="38" t="s">
        <v>224</v>
      </c>
    </row>
    <row r="298" spans="1:10" ht="13" x14ac:dyDescent="0.3">
      <c r="A298" s="30" t="s">
        <v>157</v>
      </c>
      <c r="B298" s="30">
        <v>2021</v>
      </c>
      <c r="D298" s="31">
        <v>167867</v>
      </c>
      <c r="E298" s="31">
        <v>53520</v>
      </c>
      <c r="F298" s="31">
        <v>7088</v>
      </c>
      <c r="G298" s="32">
        <v>7088.1256419160591</v>
      </c>
      <c r="H298" s="32">
        <v>7088.1256419160591</v>
      </c>
      <c r="I298" s="31">
        <v>34589</v>
      </c>
      <c r="J298" s="38" t="s">
        <v>224</v>
      </c>
    </row>
    <row r="299" spans="1:10" ht="13" x14ac:dyDescent="0.3">
      <c r="A299" s="30" t="s">
        <v>158</v>
      </c>
      <c r="B299" s="30">
        <v>2021</v>
      </c>
      <c r="D299" s="32">
        <v>101888.53609084219</v>
      </c>
      <c r="E299" s="32">
        <v>32483.320283591769</v>
      </c>
      <c r="F299" s="32">
        <v>4302.2079698975276</v>
      </c>
      <c r="G299" s="32">
        <v>4302.2275583002338</v>
      </c>
      <c r="H299" s="32">
        <v>4302.2275583002338</v>
      </c>
      <c r="I299" s="32">
        <v>21122.561635921633</v>
      </c>
      <c r="J299" s="38" t="s">
        <v>225</v>
      </c>
    </row>
    <row r="300" spans="1:10" ht="13" x14ac:dyDescent="0.3">
      <c r="A300" s="30" t="s">
        <v>159</v>
      </c>
      <c r="B300" s="30">
        <v>2021</v>
      </c>
      <c r="D300" s="32">
        <v>212078.46173847001</v>
      </c>
      <c r="E300" s="32">
        <v>67613.225807465235</v>
      </c>
      <c r="F300" s="32">
        <v>8954.9392241867845</v>
      </c>
      <c r="G300" s="32">
        <v>8954.9197274406179</v>
      </c>
      <c r="H300" s="32">
        <v>8954.9197274406179</v>
      </c>
      <c r="I300" s="32">
        <v>43966.088350982936</v>
      </c>
      <c r="J300" s="38" t="s">
        <v>225</v>
      </c>
    </row>
    <row r="301" spans="1:10" ht="13" x14ac:dyDescent="0.3">
      <c r="A301" s="30" t="s">
        <v>160</v>
      </c>
      <c r="B301" s="30">
        <v>2021</v>
      </c>
      <c r="D301" s="32">
        <v>133521.98215623898</v>
      </c>
      <c r="E301" s="32">
        <v>42568.452523590335</v>
      </c>
      <c r="F301" s="32">
        <v>5637.9192186736882</v>
      </c>
      <c r="G301" s="32">
        <v>7381.8403205912491</v>
      </c>
      <c r="H301" s="32">
        <v>7381.8403205912491</v>
      </c>
      <c r="I301" s="32">
        <v>27680.506620794215</v>
      </c>
      <c r="J301" s="38" t="s">
        <v>225</v>
      </c>
    </row>
    <row r="302" spans="1:10" ht="13" x14ac:dyDescent="0.3">
      <c r="A302" s="30" t="s">
        <v>161</v>
      </c>
      <c r="B302" s="30">
        <v>2021</v>
      </c>
      <c r="D302" s="32">
        <v>174823.12133791161</v>
      </c>
      <c r="E302" s="32">
        <v>55735.764407621384</v>
      </c>
      <c r="F302" s="32">
        <v>7381.8454440423293</v>
      </c>
      <c r="G302" s="32">
        <v>5637.9199721202858</v>
      </c>
      <c r="H302" s="32">
        <v>5637.9199721202858</v>
      </c>
      <c r="I302" s="32">
        <v>36242.665735739705</v>
      </c>
      <c r="J302" s="38" t="s">
        <v>225</v>
      </c>
    </row>
    <row r="303" spans="1:10" ht="13" x14ac:dyDescent="0.3">
      <c r="A303" s="30" t="s">
        <v>162</v>
      </c>
      <c r="B303" s="30">
        <v>2021</v>
      </c>
      <c r="D303" s="32">
        <v>68736.089761055948</v>
      </c>
      <c r="E303" s="32">
        <v>21913.912049530139</v>
      </c>
      <c r="F303" s="32">
        <v>2902.3574637086772</v>
      </c>
      <c r="G303" s="32">
        <v>2902.353673579335</v>
      </c>
      <c r="H303" s="32">
        <v>2902.353673579335</v>
      </c>
      <c r="I303" s="32">
        <v>14249.711972460491</v>
      </c>
      <c r="J303" s="38" t="s">
        <v>225</v>
      </c>
    </row>
    <row r="304" spans="1:10" ht="13" x14ac:dyDescent="0.3">
      <c r="A304" s="30" t="s">
        <v>163</v>
      </c>
      <c r="B304" s="30">
        <v>2021</v>
      </c>
      <c r="D304" s="32">
        <v>97425.808915481262</v>
      </c>
      <c r="E304" s="32">
        <v>31060.54789194321</v>
      </c>
      <c r="F304" s="32">
        <v>4113.7708683555247</v>
      </c>
      <c r="G304" s="32">
        <v>4113.778936832814</v>
      </c>
      <c r="H304" s="32">
        <v>4113.778936832814</v>
      </c>
      <c r="I304" s="32">
        <v>20197.39150940398</v>
      </c>
      <c r="J304" s="38" t="s">
        <v>225</v>
      </c>
    </row>
    <row r="305" spans="1:10" ht="13" x14ac:dyDescent="0.3">
      <c r="A305" s="30" t="s">
        <v>164</v>
      </c>
      <c r="B305" s="30">
        <v>2021</v>
      </c>
      <c r="D305" s="32">
        <v>351675.46882461949</v>
      </c>
      <c r="E305" s="32">
        <v>112118.46017543302</v>
      </c>
      <c r="F305" s="32">
        <v>14849.364372937061</v>
      </c>
      <c r="G305" s="32">
        <v>14849.364372937061</v>
      </c>
      <c r="H305" s="32">
        <v>14849.364372937061</v>
      </c>
      <c r="I305" s="32">
        <v>75667.281397527535</v>
      </c>
      <c r="J305" s="38" t="s">
        <v>226</v>
      </c>
    </row>
    <row r="306" spans="1:10" ht="13" x14ac:dyDescent="0.3">
      <c r="A306" s="30" t="s">
        <v>165</v>
      </c>
      <c r="B306" s="30">
        <v>2021</v>
      </c>
      <c r="D306" s="32">
        <v>152610.31015891189</v>
      </c>
      <c r="E306" s="32">
        <v>48654.041861661419</v>
      </c>
      <c r="F306" s="32">
        <v>6443.9129353852031</v>
      </c>
      <c r="G306" s="32">
        <v>6443.9129353852031</v>
      </c>
      <c r="H306" s="32">
        <v>6443.9129353852031</v>
      </c>
      <c r="I306" s="32">
        <v>32835.976082019915</v>
      </c>
      <c r="J306" s="38" t="s">
        <v>226</v>
      </c>
    </row>
    <row r="307" spans="1:10" ht="13" x14ac:dyDescent="0.3">
      <c r="A307" s="30" t="s">
        <v>166</v>
      </c>
      <c r="B307" s="30">
        <v>2021</v>
      </c>
      <c r="D307" s="32">
        <v>518571.54637431365</v>
      </c>
      <c r="E307" s="32">
        <v>165326.98019740559</v>
      </c>
      <c r="F307" s="32">
        <v>21896.488462178833</v>
      </c>
      <c r="G307" s="32">
        <v>21896.488462178833</v>
      </c>
      <c r="H307" s="32">
        <v>21896.488462178833</v>
      </c>
      <c r="I307" s="32">
        <v>111577.01518221232</v>
      </c>
      <c r="J307" s="38" t="s">
        <v>226</v>
      </c>
    </row>
    <row r="308" spans="1:10" ht="13" x14ac:dyDescent="0.3">
      <c r="A308" s="30" t="s">
        <v>167</v>
      </c>
      <c r="B308" s="30">
        <v>2021</v>
      </c>
      <c r="D308" s="32">
        <v>685761.38641493989</v>
      </c>
      <c r="E308" s="32">
        <v>218629.15531067783</v>
      </c>
      <c r="F308" s="32">
        <v>28956.016562088542</v>
      </c>
      <c r="G308" s="32">
        <v>28956.016562088542</v>
      </c>
      <c r="H308" s="32">
        <v>28956.016562088542</v>
      </c>
      <c r="I308" s="32">
        <v>147549.95556228372</v>
      </c>
      <c r="J308" s="38" t="s">
        <v>226</v>
      </c>
    </row>
    <row r="309" spans="1:10" ht="13" x14ac:dyDescent="0.3">
      <c r="A309" s="30" t="s">
        <v>168</v>
      </c>
      <c r="B309" s="30">
        <v>2021</v>
      </c>
      <c r="D309" s="32">
        <v>143777.94408083739</v>
      </c>
      <c r="E309" s="32">
        <v>45838.175040784903</v>
      </c>
      <c r="F309" s="32">
        <v>6070.9696004211592</v>
      </c>
      <c r="G309" s="32">
        <v>6070.9696004211592</v>
      </c>
      <c r="H309" s="32">
        <v>6070.9696004211592</v>
      </c>
      <c r="I309" s="32">
        <v>30935.584417883318</v>
      </c>
      <c r="J309" s="38" t="s">
        <v>226</v>
      </c>
    </row>
    <row r="310" spans="1:10" ht="13" x14ac:dyDescent="0.3">
      <c r="A310" s="30" t="s">
        <v>169</v>
      </c>
      <c r="B310" s="30">
        <v>2021</v>
      </c>
      <c r="D310" s="32">
        <v>364262.70427731046</v>
      </c>
      <c r="E310" s="32">
        <v>116131.42548557562</v>
      </c>
      <c r="F310" s="32">
        <v>15380.855654685158</v>
      </c>
      <c r="G310" s="32">
        <v>15380.85565468516</v>
      </c>
      <c r="H310" s="32">
        <v>15380.85565468516</v>
      </c>
      <c r="I310" s="32">
        <v>78375.579164781506</v>
      </c>
      <c r="J310" s="38" t="s">
        <v>226</v>
      </c>
    </row>
    <row r="311" spans="1:10" ht="13" x14ac:dyDescent="0.3">
      <c r="A311" s="30" t="s">
        <v>170</v>
      </c>
      <c r="B311" s="30">
        <v>2021</v>
      </c>
      <c r="D311" s="32">
        <v>244397.86230192831</v>
      </c>
      <c r="E311" s="32">
        <v>77917.041194376958</v>
      </c>
      <c r="F311" s="32">
        <v>10319.607794702593</v>
      </c>
      <c r="G311" s="32">
        <v>10319.607794702595</v>
      </c>
      <c r="H311" s="32">
        <v>10319.607794702595</v>
      </c>
      <c r="I311" s="32">
        <v>52585.191345764928</v>
      </c>
      <c r="J311" s="38" t="s">
        <v>226</v>
      </c>
    </row>
    <row r="312" spans="1:10" ht="13" x14ac:dyDescent="0.3">
      <c r="A312" s="30" t="s">
        <v>171</v>
      </c>
      <c r="B312" s="30">
        <v>2021</v>
      </c>
      <c r="D312" s="32">
        <v>375926.88507839944</v>
      </c>
      <c r="E312" s="32">
        <v>119850.10963206104</v>
      </c>
      <c r="F312" s="32">
        <v>15873.371301016932</v>
      </c>
      <c r="G312" s="32">
        <v>15873.371301016934</v>
      </c>
      <c r="H312" s="32">
        <v>15873.371301016934</v>
      </c>
      <c r="I312" s="32">
        <v>80885.270426152361</v>
      </c>
      <c r="J312" s="38" t="s">
        <v>226</v>
      </c>
    </row>
    <row r="313" spans="1:10" ht="13" x14ac:dyDescent="0.3">
      <c r="A313" s="30" t="s">
        <v>172</v>
      </c>
      <c r="B313" s="30">
        <v>2021</v>
      </c>
      <c r="D313" s="32">
        <v>339413.12193025794</v>
      </c>
      <c r="E313" s="32">
        <v>108209.07332929377</v>
      </c>
      <c r="F313" s="32">
        <v>14331.591388343313</v>
      </c>
      <c r="G313" s="32">
        <v>14331.591388343311</v>
      </c>
      <c r="H313" s="32">
        <v>14331.591388343311</v>
      </c>
      <c r="I313" s="32">
        <v>73245.103608886828</v>
      </c>
      <c r="J313" s="38" t="s">
        <v>227</v>
      </c>
    </row>
    <row r="314" spans="1:10" ht="13" x14ac:dyDescent="0.3">
      <c r="A314" s="30" t="s">
        <v>173</v>
      </c>
      <c r="B314" s="30">
        <v>2021</v>
      </c>
      <c r="D314" s="32">
        <v>72125.081447593882</v>
      </c>
      <c r="E314" s="32">
        <v>22994.362100259768</v>
      </c>
      <c r="F314" s="32">
        <v>3045.4544311056211</v>
      </c>
      <c r="G314" s="32">
        <v>3045.4544311056211</v>
      </c>
      <c r="H314" s="32">
        <v>3045.4544311056211</v>
      </c>
      <c r="I314" s="32">
        <v>15564.539854513687</v>
      </c>
      <c r="J314" s="38" t="s">
        <v>227</v>
      </c>
    </row>
    <row r="315" spans="1:10" ht="13" x14ac:dyDescent="0.3">
      <c r="A315" s="30" t="s">
        <v>174</v>
      </c>
      <c r="B315" s="30">
        <v>2021</v>
      </c>
      <c r="D315" s="32">
        <v>869823.73591601138</v>
      </c>
      <c r="E315" s="32">
        <v>277310.49373699859</v>
      </c>
      <c r="F315" s="32">
        <v>36727.980026629615</v>
      </c>
      <c r="G315" s="32">
        <v>36727.980026629615</v>
      </c>
      <c r="H315" s="32">
        <v>36727.980026629615</v>
      </c>
      <c r="I315" s="32">
        <v>187707.32638830735</v>
      </c>
      <c r="J315" s="38" t="s">
        <v>227</v>
      </c>
    </row>
    <row r="316" spans="1:10" ht="13" x14ac:dyDescent="0.3">
      <c r="A316" s="30" t="s">
        <v>175</v>
      </c>
      <c r="B316" s="30">
        <v>2021</v>
      </c>
      <c r="D316" s="32">
        <v>221499.63797051943</v>
      </c>
      <c r="E316" s="32">
        <v>70616.805948029665</v>
      </c>
      <c r="F316" s="32">
        <v>9352.7388864822296</v>
      </c>
      <c r="G316" s="32">
        <v>9352.7388864822278</v>
      </c>
      <c r="H316" s="32">
        <v>9352.7388864822278</v>
      </c>
      <c r="I316" s="32">
        <v>47799.459962585803</v>
      </c>
      <c r="J316" s="38" t="s">
        <v>227</v>
      </c>
    </row>
    <row r="317" spans="1:10" ht="13" x14ac:dyDescent="0.3">
      <c r="A317" s="30" t="s">
        <v>176</v>
      </c>
      <c r="B317" s="30">
        <v>2021</v>
      </c>
      <c r="D317" s="32">
        <v>722598.83078565879</v>
      </c>
      <c r="E317" s="32">
        <v>230373.38516397725</v>
      </c>
      <c r="F317" s="32">
        <v>30511.463792618561</v>
      </c>
      <c r="G317" s="32">
        <v>30511.463792618561</v>
      </c>
      <c r="H317" s="32">
        <v>30511.463792618561</v>
      </c>
      <c r="I317" s="32">
        <v>155936.29947940368</v>
      </c>
      <c r="J317" s="38" t="s">
        <v>227</v>
      </c>
    </row>
    <row r="318" spans="1:10" ht="13" x14ac:dyDescent="0.3">
      <c r="A318" s="30" t="s">
        <v>177</v>
      </c>
      <c r="B318" s="30">
        <v>2021</v>
      </c>
      <c r="D318" s="32">
        <v>619318.98140206095</v>
      </c>
      <c r="E318" s="32">
        <v>197446.50027564185</v>
      </c>
      <c r="F318" s="32">
        <v>26150.511005650274</v>
      </c>
      <c r="G318" s="32">
        <v>26150.511005650274</v>
      </c>
      <c r="H318" s="32">
        <v>26150.511005650274</v>
      </c>
      <c r="I318" s="32">
        <v>133648.58347776296</v>
      </c>
      <c r="J318" s="38" t="s">
        <v>227</v>
      </c>
    </row>
    <row r="319" spans="1:10" ht="13" x14ac:dyDescent="0.3">
      <c r="A319" s="30" t="s">
        <v>178</v>
      </c>
      <c r="B319" s="30">
        <v>2021</v>
      </c>
      <c r="D319" s="32">
        <v>368736.96085602819</v>
      </c>
      <c r="E319" s="32">
        <v>117557.87345396033</v>
      </c>
      <c r="F319" s="32">
        <v>15569.779455533269</v>
      </c>
      <c r="G319" s="32">
        <v>15569.779455533269</v>
      </c>
      <c r="H319" s="32">
        <v>15569.779455533269</v>
      </c>
      <c r="I319" s="32">
        <v>79573.166613975001</v>
      </c>
      <c r="J319" s="38" t="s">
        <v>227</v>
      </c>
    </row>
    <row r="320" spans="1:10" ht="13" x14ac:dyDescent="0.3">
      <c r="A320" s="30" t="s">
        <v>179</v>
      </c>
      <c r="B320" s="30">
        <v>2021</v>
      </c>
      <c r="D320" s="32">
        <v>768777.70270993304</v>
      </c>
      <c r="E320" s="32">
        <v>245095.77689090822</v>
      </c>
      <c r="F320" s="32">
        <v>32461.349287408968</v>
      </c>
      <c r="G320" s="32">
        <v>32461.349287408964</v>
      </c>
      <c r="H320" s="32">
        <v>32461.349287408964</v>
      </c>
      <c r="I320" s="32">
        <v>165901.66628490385</v>
      </c>
      <c r="J320" s="38" t="s">
        <v>227</v>
      </c>
    </row>
    <row r="321" spans="1:10" ht="13" x14ac:dyDescent="0.3">
      <c r="A321" s="30" t="s">
        <v>180</v>
      </c>
      <c r="B321" s="30">
        <v>2021</v>
      </c>
      <c r="D321" s="32">
        <v>711747.09252982738</v>
      </c>
      <c r="E321" s="32">
        <v>226913.7176826568</v>
      </c>
      <c r="F321" s="32">
        <v>30053.253227124322</v>
      </c>
      <c r="G321" s="32">
        <v>30053.253227124322</v>
      </c>
      <c r="H321" s="32">
        <v>30053.253227124322</v>
      </c>
      <c r="I321" s="32">
        <v>153594.5022961816</v>
      </c>
      <c r="J321" s="38" t="s">
        <v>227</v>
      </c>
    </row>
    <row r="322" spans="1:10" ht="13" x14ac:dyDescent="0.3">
      <c r="A322" s="30" t="s">
        <v>181</v>
      </c>
      <c r="B322" s="30">
        <v>2021</v>
      </c>
      <c r="D322" s="32">
        <v>279371.42453410826</v>
      </c>
      <c r="E322" s="32">
        <v>89067.051205188385</v>
      </c>
      <c r="F322" s="32">
        <v>11796.361154120999</v>
      </c>
      <c r="G322" s="32">
        <v>11796.361154120999</v>
      </c>
      <c r="H322" s="32">
        <v>11796.361154120999</v>
      </c>
      <c r="I322" s="32">
        <v>59611.036314819794</v>
      </c>
      <c r="J322" s="38" t="s">
        <v>228</v>
      </c>
    </row>
    <row r="323" spans="1:10" ht="13" x14ac:dyDescent="0.3">
      <c r="A323" s="30" t="s">
        <v>182</v>
      </c>
      <c r="B323" s="30">
        <v>2021</v>
      </c>
      <c r="D323" s="32">
        <v>328427.03539959172</v>
      </c>
      <c r="E323" s="32">
        <v>104706.58417511951</v>
      </c>
      <c r="F323" s="32">
        <v>13867.7172470725</v>
      </c>
      <c r="G323" s="32">
        <v>13867.7172470725</v>
      </c>
      <c r="H323" s="32">
        <v>13867.7172470725</v>
      </c>
      <c r="I323" s="32">
        <v>70078.305133112925</v>
      </c>
      <c r="J323" s="38" t="s">
        <v>228</v>
      </c>
    </row>
    <row r="324" spans="1:10" ht="13" x14ac:dyDescent="0.3">
      <c r="A324" s="30" t="s">
        <v>183</v>
      </c>
      <c r="B324" s="30">
        <v>2021</v>
      </c>
      <c r="D324" s="32">
        <v>217057.57641345166</v>
      </c>
      <c r="E324" s="32">
        <v>69200.628894422523</v>
      </c>
      <c r="F324" s="32">
        <v>9165.1806081501491</v>
      </c>
      <c r="G324" s="32">
        <v>9165.1806081501491</v>
      </c>
      <c r="H324" s="32">
        <v>9165.1806081501491</v>
      </c>
      <c r="I324" s="32">
        <v>46314.78359523246</v>
      </c>
      <c r="J324" s="38" t="s">
        <v>228</v>
      </c>
    </row>
    <row r="325" spans="1:10" ht="13" x14ac:dyDescent="0.3">
      <c r="A325" s="30" t="s">
        <v>184</v>
      </c>
      <c r="B325" s="30">
        <v>2021</v>
      </c>
      <c r="D325" s="32">
        <v>365122.30307504127</v>
      </c>
      <c r="E325" s="32">
        <v>116405.48749169092</v>
      </c>
      <c r="F325" s="32">
        <v>15417.162151355815</v>
      </c>
      <c r="G325" s="32">
        <v>15417.162151355817</v>
      </c>
      <c r="H325" s="32">
        <v>15417.162151355817</v>
      </c>
      <c r="I325" s="32">
        <v>77908.178706013685</v>
      </c>
      <c r="J325" s="38" t="s">
        <v>228</v>
      </c>
    </row>
    <row r="326" spans="1:10" ht="13" x14ac:dyDescent="0.3">
      <c r="A326" s="30" t="s">
        <v>185</v>
      </c>
      <c r="B326" s="30">
        <v>2021</v>
      </c>
      <c r="D326" s="32">
        <v>175948.66057780705</v>
      </c>
      <c r="E326" s="32">
        <v>56094.600180751702</v>
      </c>
      <c r="F326" s="32">
        <v>7429.3709466562177</v>
      </c>
      <c r="G326" s="32">
        <v>7429.3709466562195</v>
      </c>
      <c r="H326" s="32">
        <v>7429.3709466562195</v>
      </c>
      <c r="I326" s="32">
        <v>37543.145340432027</v>
      </c>
      <c r="J326" s="38" t="s">
        <v>228</v>
      </c>
    </row>
    <row r="327" spans="1:10" ht="13" x14ac:dyDescent="0.3">
      <c r="A327" s="30" t="s">
        <v>186</v>
      </c>
      <c r="B327" s="30">
        <v>2021</v>
      </c>
      <c r="D327" s="32">
        <v>354729.73528323963</v>
      </c>
      <c r="E327" s="32">
        <v>113092.20887270039</v>
      </c>
      <c r="F327" s="32">
        <v>14978.339593912006</v>
      </c>
      <c r="G327" s="32">
        <v>14978.339593912006</v>
      </c>
      <c r="H327" s="32">
        <v>14978.339593912006</v>
      </c>
      <c r="I327" s="32">
        <v>75509.848502243622</v>
      </c>
      <c r="J327" s="38" t="s">
        <v>229</v>
      </c>
    </row>
    <row r="328" spans="1:10" ht="13" x14ac:dyDescent="0.3">
      <c r="A328" s="30" t="s">
        <v>187</v>
      </c>
      <c r="B328" s="30">
        <v>2021</v>
      </c>
      <c r="D328" s="32">
        <v>100056.0932373703</v>
      </c>
      <c r="E328" s="32">
        <v>31899.114931405373</v>
      </c>
      <c r="F328" s="32">
        <v>4224.8337082675471</v>
      </c>
      <c r="G328" s="32">
        <v>4224.833708267548</v>
      </c>
      <c r="H328" s="32">
        <v>4224.833708267548</v>
      </c>
      <c r="I328" s="32">
        <v>21298.525865184678</v>
      </c>
      <c r="J328" s="38" t="s">
        <v>229</v>
      </c>
    </row>
    <row r="329" spans="1:10" ht="13" x14ac:dyDescent="0.3">
      <c r="A329" s="30" t="s">
        <v>188</v>
      </c>
      <c r="B329" s="30">
        <v>2021</v>
      </c>
      <c r="D329" s="32">
        <v>433045.3956630358</v>
      </c>
      <c r="E329" s="32">
        <v>138060.20602862939</v>
      </c>
      <c r="F329" s="32">
        <v>18285.191092429421</v>
      </c>
      <c r="G329" s="32">
        <v>18285.191092429424</v>
      </c>
      <c r="H329" s="32">
        <v>18285.191092429424</v>
      </c>
      <c r="I329" s="32">
        <v>92180.578532557425</v>
      </c>
      <c r="J329" s="38" t="s">
        <v>229</v>
      </c>
    </row>
    <row r="330" spans="1:10" ht="13" x14ac:dyDescent="0.3">
      <c r="A330" s="30" t="s">
        <v>189</v>
      </c>
      <c r="B330" s="30">
        <v>2021</v>
      </c>
      <c r="D330" s="32">
        <v>616398.29378328403</v>
      </c>
      <c r="E330" s="32">
        <v>196515.36833712109</v>
      </c>
      <c r="F330" s="32">
        <v>26027.203391962707</v>
      </c>
      <c r="G330" s="32">
        <v>26027.20339196271</v>
      </c>
      <c r="H330" s="32">
        <v>26027.20339196271</v>
      </c>
      <c r="I330" s="32">
        <v>131210.15001308901</v>
      </c>
      <c r="J330" s="38" t="s">
        <v>229</v>
      </c>
    </row>
    <row r="331" spans="1:10" ht="13" x14ac:dyDescent="0.3">
      <c r="A331" s="30" t="s">
        <v>190</v>
      </c>
      <c r="B331" s="30">
        <v>2021</v>
      </c>
      <c r="D331" s="32">
        <v>465895.48312639986</v>
      </c>
      <c r="E331" s="32">
        <v>148533.21853187183</v>
      </c>
      <c r="F331" s="32">
        <v>19672.274600732158</v>
      </c>
      <c r="G331" s="32">
        <v>19672.274600732162</v>
      </c>
      <c r="H331" s="32">
        <v>19672.274600732162</v>
      </c>
      <c r="I331" s="32">
        <v>99173.2404972035</v>
      </c>
      <c r="J331" s="38" t="s">
        <v>229</v>
      </c>
    </row>
    <row r="332" spans="1:10" ht="13" x14ac:dyDescent="0.3">
      <c r="A332" s="30" t="s">
        <v>191</v>
      </c>
      <c r="B332" s="30">
        <v>2021</v>
      </c>
      <c r="D332" s="32">
        <v>466555.66815778916</v>
      </c>
      <c r="E332" s="32">
        <v>148743.69365148613</v>
      </c>
      <c r="F332" s="32">
        <v>19700.150683877742</v>
      </c>
      <c r="G332" s="32">
        <v>19700.150683877746</v>
      </c>
      <c r="H332" s="32">
        <v>19700.150683877746</v>
      </c>
      <c r="I332" s="32">
        <v>99313.771348567941</v>
      </c>
      <c r="J332" s="38" t="s">
        <v>229</v>
      </c>
    </row>
    <row r="333" spans="1:10" ht="13" x14ac:dyDescent="0.3">
      <c r="A333" s="30" t="s">
        <v>192</v>
      </c>
      <c r="B333" s="30">
        <v>2021</v>
      </c>
      <c r="D333" s="32">
        <v>755044.07055356004</v>
      </c>
      <c r="E333" s="32">
        <v>240717.34969428612</v>
      </c>
      <c r="F333" s="32">
        <v>31881.473054664508</v>
      </c>
      <c r="G333" s="32">
        <v>31881.473054664511</v>
      </c>
      <c r="H333" s="32">
        <v>31881.473054664511</v>
      </c>
      <c r="I333" s="32">
        <v>160723.10186935277</v>
      </c>
      <c r="J333" s="38" t="s">
        <v>229</v>
      </c>
    </row>
    <row r="334" spans="1:10" ht="13" x14ac:dyDescent="0.3">
      <c r="A334" s="30" t="s">
        <v>193</v>
      </c>
      <c r="B334" s="30">
        <v>2021</v>
      </c>
      <c r="D334" s="32">
        <v>321659.5861427458</v>
      </c>
      <c r="E334" s="32">
        <v>102549.03799625317</v>
      </c>
      <c r="F334" s="32">
        <v>13581.964057894071</v>
      </c>
      <c r="G334" s="32">
        <v>13581.964057894073</v>
      </c>
      <c r="H334" s="32">
        <v>13581.964057894073</v>
      </c>
      <c r="I334" s="32">
        <v>68470.342920476091</v>
      </c>
      <c r="J334" s="38" t="s">
        <v>229</v>
      </c>
    </row>
    <row r="335" spans="1:10" ht="13" x14ac:dyDescent="0.3">
      <c r="A335" s="30" t="s">
        <v>194</v>
      </c>
      <c r="B335" s="30">
        <v>2021</v>
      </c>
      <c r="D335" s="32">
        <v>597658.45033462381</v>
      </c>
      <c r="E335" s="32">
        <v>190540.87542395899</v>
      </c>
      <c r="F335" s="32">
        <v>25235.920025524149</v>
      </c>
      <c r="G335" s="32">
        <v>25235.920025524156</v>
      </c>
      <c r="H335" s="32">
        <v>25235.920025524156</v>
      </c>
      <c r="I335" s="32">
        <v>127221.0772091578</v>
      </c>
      <c r="J335" s="38" t="s">
        <v>229</v>
      </c>
    </row>
    <row r="336" spans="1:10" ht="13" x14ac:dyDescent="0.3">
      <c r="A336" s="30" t="s">
        <v>195</v>
      </c>
      <c r="B336" s="30">
        <v>2021</v>
      </c>
      <c r="D336" s="32">
        <v>206910.56985877448</v>
      </c>
      <c r="E336" s="32">
        <v>65965.638222445341</v>
      </c>
      <c r="F336" s="32">
        <v>8736.7267884661269</v>
      </c>
      <c r="G336" s="32">
        <v>8736.7267884661287</v>
      </c>
      <c r="H336" s="32">
        <v>8736.7267884661287</v>
      </c>
      <c r="I336" s="32">
        <v>44044.195424085025</v>
      </c>
      <c r="J336" s="38" t="s">
        <v>229</v>
      </c>
    </row>
    <row r="337" spans="1:10" ht="13" x14ac:dyDescent="0.3">
      <c r="A337" s="30" t="s">
        <v>196</v>
      </c>
      <c r="B337" s="30">
        <v>2021</v>
      </c>
      <c r="D337" s="32">
        <v>33849.361242531995</v>
      </c>
      <c r="E337" s="32">
        <v>10791.593292260402</v>
      </c>
      <c r="F337" s="32">
        <v>1429.2774957893491</v>
      </c>
      <c r="G337" s="32">
        <v>1429.2774957893494</v>
      </c>
      <c r="H337" s="32">
        <v>1429.2774957893494</v>
      </c>
      <c r="I337" s="32">
        <v>7205.37323232985</v>
      </c>
      <c r="J337" s="38" t="s">
        <v>229</v>
      </c>
    </row>
    <row r="338" spans="1:10" ht="13" x14ac:dyDescent="0.3">
      <c r="A338" s="30" t="s">
        <v>197</v>
      </c>
      <c r="B338" s="30">
        <v>2021</v>
      </c>
      <c r="D338" s="32">
        <v>200804.2043273499</v>
      </c>
      <c r="E338" s="32">
        <v>64018.853677920139</v>
      </c>
      <c r="F338" s="32">
        <v>8478.8876294759575</v>
      </c>
      <c r="G338" s="32">
        <v>8478.8876294759575</v>
      </c>
      <c r="H338" s="32">
        <v>8478.8876294759575</v>
      </c>
      <c r="I338" s="32">
        <v>42744.358702449543</v>
      </c>
      <c r="J338" s="38" t="s">
        <v>229</v>
      </c>
    </row>
    <row r="339" spans="1:10" ht="13" x14ac:dyDescent="0.3">
      <c r="A339" s="30" t="s">
        <v>198</v>
      </c>
      <c r="B339" s="30">
        <v>2021</v>
      </c>
      <c r="D339" s="32">
        <v>53969.088289295192</v>
      </c>
      <c r="E339" s="32">
        <v>17206.010092750628</v>
      </c>
      <c r="F339" s="32">
        <v>2278.8259668319856</v>
      </c>
      <c r="G339" s="32">
        <v>2278.8259668319861</v>
      </c>
      <c r="H339" s="32">
        <v>2278.8259668319861</v>
      </c>
      <c r="I339" s="32">
        <v>11488.176138588955</v>
      </c>
      <c r="J339" s="38" t="s">
        <v>229</v>
      </c>
    </row>
    <row r="340" spans="1:10" ht="13" x14ac:dyDescent="0.3">
      <c r="A340" s="30" t="s">
        <v>199</v>
      </c>
      <c r="B340" s="30">
        <v>2021</v>
      </c>
      <c r="D340" s="32">
        <v>199398.15908938041</v>
      </c>
      <c r="E340" s="32">
        <v>63570.589137565359</v>
      </c>
      <c r="F340" s="32">
        <v>8419.5178587351584</v>
      </c>
      <c r="G340" s="32">
        <v>8419.5178587351584</v>
      </c>
      <c r="H340" s="32">
        <v>8419.5178587351584</v>
      </c>
      <c r="I340" s="32">
        <v>42820.18901145173</v>
      </c>
      <c r="J340" s="38" t="s">
        <v>230</v>
      </c>
    </row>
    <row r="341" spans="1:10" ht="13" x14ac:dyDescent="0.3">
      <c r="A341" s="30" t="s">
        <v>200</v>
      </c>
      <c r="B341" s="30">
        <v>2021</v>
      </c>
      <c r="D341" s="32">
        <v>78812.900766301638</v>
      </c>
      <c r="E341" s="32">
        <v>25126.523515738438</v>
      </c>
      <c r="F341" s="32">
        <v>3327.8473007524317</v>
      </c>
      <c r="G341" s="32">
        <v>3327.8473007524317</v>
      </c>
      <c r="H341" s="32">
        <v>3327.8473007524317</v>
      </c>
      <c r="I341" s="32">
        <v>16924.846863009781</v>
      </c>
      <c r="J341" s="38" t="s">
        <v>230</v>
      </c>
    </row>
    <row r="342" spans="1:10" ht="13" x14ac:dyDescent="0.3">
      <c r="A342" s="30" t="s">
        <v>201</v>
      </c>
      <c r="B342" s="30">
        <v>2021</v>
      </c>
      <c r="D342" s="32">
        <v>148054.38033836507</v>
      </c>
      <c r="E342" s="32">
        <v>47201.560061987067</v>
      </c>
      <c r="F342" s="32">
        <v>6251.5446733089784</v>
      </c>
      <c r="G342" s="32">
        <v>6251.5446733089784</v>
      </c>
      <c r="H342" s="32">
        <v>6251.5446733089784</v>
      </c>
      <c r="I342" s="32">
        <v>31794.25817677872</v>
      </c>
      <c r="J342" s="38" t="s">
        <v>230</v>
      </c>
    </row>
    <row r="343" spans="1:10" ht="13" x14ac:dyDescent="0.3">
      <c r="A343" s="30" t="s">
        <v>202</v>
      </c>
      <c r="B343" s="30">
        <v>2021</v>
      </c>
      <c r="D343" s="32">
        <v>92520.513649011555</v>
      </c>
      <c r="E343" s="32">
        <v>29496.67934166532</v>
      </c>
      <c r="F343" s="32">
        <v>3906.6464832206657</v>
      </c>
      <c r="G343" s="32">
        <v>3906.6464832206657</v>
      </c>
      <c r="H343" s="32">
        <v>3906.6464832206657</v>
      </c>
      <c r="I343" s="32">
        <v>19868.517843795231</v>
      </c>
      <c r="J343" s="38" t="s">
        <v>230</v>
      </c>
    </row>
    <row r="344" spans="1:10" ht="13" x14ac:dyDescent="0.3">
      <c r="A344" s="30" t="s">
        <v>203</v>
      </c>
      <c r="B344" s="30">
        <v>2021</v>
      </c>
      <c r="D344" s="32">
        <v>117318.31640809478</v>
      </c>
      <c r="E344" s="32">
        <v>37402.524299869954</v>
      </c>
      <c r="F344" s="32">
        <v>4953.7250728173976</v>
      </c>
      <c r="G344" s="32">
        <v>4953.7250728173976</v>
      </c>
      <c r="H344" s="32">
        <v>4953.7250728173976</v>
      </c>
      <c r="I344" s="32">
        <v>25193.775639864798</v>
      </c>
      <c r="J344" s="38" t="s">
        <v>230</v>
      </c>
    </row>
    <row r="345" spans="1:10" ht="13" x14ac:dyDescent="0.3">
      <c r="A345" s="30" t="s">
        <v>204</v>
      </c>
      <c r="B345" s="30">
        <v>2021</v>
      </c>
      <c r="D345" s="32">
        <v>423881.5676037987</v>
      </c>
      <c r="E345" s="32">
        <v>135138.66477096951</v>
      </c>
      <c r="F345" s="32">
        <v>17898.25164247923</v>
      </c>
      <c r="G345" s="32">
        <v>17898.25164247923</v>
      </c>
      <c r="H345" s="32">
        <v>17898.25164247923</v>
      </c>
      <c r="I345" s="32">
        <v>91027.364175057694</v>
      </c>
      <c r="J345" s="38" t="s">
        <v>230</v>
      </c>
    </row>
    <row r="346" spans="1:10" ht="13" x14ac:dyDescent="0.3">
      <c r="A346" s="30" t="s">
        <v>205</v>
      </c>
      <c r="B346" s="30">
        <v>2021</v>
      </c>
      <c r="D346" s="32">
        <v>333110.6091427608</v>
      </c>
      <c r="E346" s="32">
        <v>106199.76517278874</v>
      </c>
      <c r="F346" s="32">
        <v>14065.479518065378</v>
      </c>
      <c r="G346" s="32">
        <v>14065.479518065378</v>
      </c>
      <c r="H346" s="32">
        <v>14065.479518065378</v>
      </c>
      <c r="I346" s="32">
        <v>71534.558344739038</v>
      </c>
      <c r="J346" s="38" t="s">
        <v>230</v>
      </c>
    </row>
    <row r="347" spans="1:10" ht="13" x14ac:dyDescent="0.3">
      <c r="A347" s="30" t="s">
        <v>206</v>
      </c>
      <c r="B347" s="30">
        <v>2021</v>
      </c>
      <c r="D347" s="32">
        <v>643160.53311828896</v>
      </c>
      <c r="E347" s="32">
        <v>205047.49987201748</v>
      </c>
      <c r="F347" s="32">
        <v>27157.229632173963</v>
      </c>
      <c r="G347" s="32">
        <v>27157.229632173963</v>
      </c>
      <c r="H347" s="32">
        <v>27157.229632173963</v>
      </c>
      <c r="I347" s="32">
        <v>138116.89996840068</v>
      </c>
      <c r="J347" s="38" t="s">
        <v>230</v>
      </c>
    </row>
    <row r="348" spans="1:10" ht="13" x14ac:dyDescent="0.3">
      <c r="A348" s="30" t="s">
        <v>207</v>
      </c>
      <c r="B348" s="30">
        <v>2021</v>
      </c>
      <c r="D348" s="32">
        <v>452208.88375157438</v>
      </c>
      <c r="E348" s="32">
        <v>144169.76207108531</v>
      </c>
      <c r="F348" s="32">
        <v>19094.36270631972</v>
      </c>
      <c r="G348" s="32">
        <v>19094.36270631972</v>
      </c>
      <c r="H348" s="32">
        <v>19094.36270631972</v>
      </c>
      <c r="I348" s="32">
        <v>97110.574958820114</v>
      </c>
      <c r="J348" s="38" t="s">
        <v>230</v>
      </c>
    </row>
    <row r="349" spans="1:10" ht="13" x14ac:dyDescent="0.3">
      <c r="A349" s="30" t="s">
        <v>208</v>
      </c>
      <c r="B349" s="30">
        <v>2021</v>
      </c>
      <c r="D349" s="32">
        <v>242705.86878979005</v>
      </c>
      <c r="E349" s="32">
        <v>77377.620418228384</v>
      </c>
      <c r="F349" s="32">
        <v>10248.170825787232</v>
      </c>
      <c r="G349" s="32">
        <v>10248.170825787232</v>
      </c>
      <c r="H349" s="32">
        <v>10248.170825787232</v>
      </c>
      <c r="I349" s="32">
        <v>52120.396814239757</v>
      </c>
      <c r="J349" s="38" t="s">
        <v>230</v>
      </c>
    </row>
    <row r="350" spans="1:10" ht="13" x14ac:dyDescent="0.3">
      <c r="A350" s="30" t="s">
        <v>209</v>
      </c>
      <c r="B350" s="30">
        <v>2021</v>
      </c>
      <c r="D350" s="32">
        <v>464622.98663748859</v>
      </c>
      <c r="E350" s="32">
        <v>148127.53097765867</v>
      </c>
      <c r="F350" s="32">
        <v>19618.543879433153</v>
      </c>
      <c r="G350" s="32">
        <v>19618.543879433153</v>
      </c>
      <c r="H350" s="32">
        <v>19618.543879433153</v>
      </c>
      <c r="I350" s="32">
        <v>99776.468337224738</v>
      </c>
      <c r="J350" s="38" t="s">
        <v>230</v>
      </c>
    </row>
    <row r="351" spans="1:10" ht="13" x14ac:dyDescent="0.3">
      <c r="A351" s="30" t="s">
        <v>210</v>
      </c>
      <c r="B351" s="30">
        <v>2021</v>
      </c>
      <c r="D351" s="32">
        <v>314190.26152937417</v>
      </c>
      <c r="E351" s="32">
        <v>100167.72530861241</v>
      </c>
      <c r="F351" s="32">
        <v>13266.574426103223</v>
      </c>
      <c r="G351" s="32">
        <v>13266.574426103223</v>
      </c>
      <c r="H351" s="32">
        <v>13266.574426103223</v>
      </c>
      <c r="I351" s="32">
        <v>67471.467368034369</v>
      </c>
      <c r="J351" s="38" t="s">
        <v>230</v>
      </c>
    </row>
    <row r="352" spans="1:10" ht="13" x14ac:dyDescent="0.3">
      <c r="A352" s="30" t="s">
        <v>211</v>
      </c>
      <c r="B352" s="30">
        <v>2021</v>
      </c>
      <c r="D352" s="32">
        <v>252362.97120176471</v>
      </c>
      <c r="E352" s="32">
        <v>80456.423615282212</v>
      </c>
      <c r="F352" s="32">
        <v>10655.938613577131</v>
      </c>
      <c r="G352" s="32">
        <v>10655.938613577133</v>
      </c>
      <c r="H352" s="32">
        <v>10655.938613577133</v>
      </c>
      <c r="I352" s="32">
        <v>54194.232161928892</v>
      </c>
      <c r="J352" s="38" t="s">
        <v>230</v>
      </c>
    </row>
    <row r="353" spans="1:10" ht="13" x14ac:dyDescent="0.3">
      <c r="A353" s="30" t="s">
        <v>212</v>
      </c>
      <c r="B353" s="30">
        <v>2021</v>
      </c>
      <c r="D353" s="32">
        <v>133253.77034438727</v>
      </c>
      <c r="E353" s="32">
        <v>42482.939152728242</v>
      </c>
      <c r="F353" s="32">
        <v>5626.5903235300038</v>
      </c>
      <c r="G353" s="32">
        <v>5626.5903235300048</v>
      </c>
      <c r="H353" s="32">
        <v>5626.5903235300048</v>
      </c>
      <c r="I353" s="32">
        <v>28379.803461346895</v>
      </c>
      <c r="J353" s="39" t="s">
        <v>231</v>
      </c>
    </row>
    <row r="354" spans="1:10" ht="13" x14ac:dyDescent="0.3">
      <c r="A354" s="30" t="s">
        <v>213</v>
      </c>
      <c r="B354" s="30">
        <v>2021</v>
      </c>
      <c r="D354" s="32">
        <v>333188.30651708139</v>
      </c>
      <c r="E354" s="32">
        <v>106224.52569697172</v>
      </c>
      <c r="F354" s="32">
        <v>14068.750899259814</v>
      </c>
      <c r="G354" s="32">
        <v>14068.750899259816</v>
      </c>
      <c r="H354" s="32">
        <v>14068.750899259816</v>
      </c>
      <c r="I354" s="32">
        <v>70960.983919147024</v>
      </c>
      <c r="J354" s="39" t="s">
        <v>231</v>
      </c>
    </row>
    <row r="355" spans="1:10" ht="13" x14ac:dyDescent="0.3">
      <c r="A355" s="30" t="s">
        <v>214</v>
      </c>
      <c r="B355" s="30">
        <v>2021</v>
      </c>
      <c r="D355" s="32">
        <v>488886.82402083202</v>
      </c>
      <c r="E355" s="32">
        <v>155863.12600214075</v>
      </c>
      <c r="F355" s="32">
        <v>20643.062228015926</v>
      </c>
      <c r="G355" s="32">
        <v>20643.062228015926</v>
      </c>
      <c r="H355" s="32">
        <v>20643.062228015926</v>
      </c>
      <c r="I355" s="32">
        <v>104120.97117173763</v>
      </c>
      <c r="J355" s="39" t="s">
        <v>231</v>
      </c>
    </row>
    <row r="356" spans="1:10" ht="13" x14ac:dyDescent="0.3">
      <c r="A356" s="30" t="s">
        <v>215</v>
      </c>
      <c r="B356" s="30">
        <v>2021</v>
      </c>
      <c r="D356" s="32">
        <v>452898.69040306419</v>
      </c>
      <c r="E356" s="32">
        <v>144389.66685158489</v>
      </c>
      <c r="F356" s="32">
        <v>19123.476824523688</v>
      </c>
      <c r="G356" s="32">
        <v>19123.476824523692</v>
      </c>
      <c r="H356" s="32">
        <v>19123.476824523692</v>
      </c>
      <c r="I356" s="32">
        <v>96456.376343588665</v>
      </c>
      <c r="J356" s="39" t="s">
        <v>231</v>
      </c>
    </row>
    <row r="357" spans="1:10" ht="13" x14ac:dyDescent="0.3">
      <c r="A357" s="30" t="s">
        <v>216</v>
      </c>
      <c r="B357" s="30">
        <v>2021</v>
      </c>
      <c r="D357" s="32">
        <v>551490.62020323949</v>
      </c>
      <c r="E357" s="32">
        <v>175821.98538055414</v>
      </c>
      <c r="F357" s="32">
        <v>23286.483970648929</v>
      </c>
      <c r="G357" s="32">
        <v>33703.014694222991</v>
      </c>
      <c r="H357" s="32">
        <v>33703.014694222991</v>
      </c>
      <c r="I357" s="32">
        <v>117454.05305751998</v>
      </c>
      <c r="J357" s="39" t="s">
        <v>231</v>
      </c>
    </row>
    <row r="358" spans="1:10" ht="13" x14ac:dyDescent="0.3">
      <c r="A358" s="30" t="s">
        <v>217</v>
      </c>
      <c r="B358" s="30">
        <v>2021</v>
      </c>
      <c r="D358" s="32">
        <v>798183.89499520324</v>
      </c>
      <c r="E358" s="32">
        <v>254470.83227838375</v>
      </c>
      <c r="F358" s="32">
        <v>33703.014694222984</v>
      </c>
      <c r="G358" s="32">
        <v>23286.483970648933</v>
      </c>
      <c r="H358" s="32">
        <v>23286.483970648933</v>
      </c>
      <c r="I358" s="32">
        <v>169993.7045490912</v>
      </c>
      <c r="J358" s="39" t="s">
        <v>231</v>
      </c>
    </row>
    <row r="359" spans="1:10" ht="13" x14ac:dyDescent="0.3">
      <c r="A359" s="30" t="s">
        <v>218</v>
      </c>
      <c r="B359" s="30">
        <v>2021</v>
      </c>
      <c r="D359" s="32">
        <v>701137.92555889138</v>
      </c>
      <c r="E359" s="32">
        <v>223531.38490721214</v>
      </c>
      <c r="F359" s="32">
        <v>29605.285142880948</v>
      </c>
      <c r="G359" s="32">
        <v>29605.285142880952</v>
      </c>
      <c r="H359" s="32">
        <v>29605.285142880952</v>
      </c>
      <c r="I359" s="32">
        <v>149325.27969176471</v>
      </c>
      <c r="J359" s="39" t="s">
        <v>231</v>
      </c>
    </row>
    <row r="360" spans="1:10" ht="13" x14ac:dyDescent="0.3">
      <c r="A360" s="30" t="s">
        <v>219</v>
      </c>
      <c r="B360" s="30">
        <v>2021</v>
      </c>
      <c r="D360" s="32">
        <v>340992.71232178679</v>
      </c>
      <c r="E360" s="32">
        <v>108712.66615309252</v>
      </c>
      <c r="F360" s="32">
        <v>14398.28899839328</v>
      </c>
      <c r="G360" s="32">
        <v>14398.288998393282</v>
      </c>
      <c r="H360" s="32">
        <v>14398.288998393282</v>
      </c>
      <c r="I360" s="32">
        <v>72623.132031712346</v>
      </c>
      <c r="J360" s="39" t="s">
        <v>231</v>
      </c>
    </row>
    <row r="361" spans="1:10" ht="13" x14ac:dyDescent="0.3">
      <c r="A361" s="30" t="s">
        <v>220</v>
      </c>
      <c r="B361" s="30">
        <v>2021</v>
      </c>
      <c r="D361" s="32">
        <v>592894.45053802722</v>
      </c>
      <c r="E361" s="32">
        <v>189022.03518219761</v>
      </c>
      <c r="F361" s="32">
        <v>25034.745130665007</v>
      </c>
      <c r="G361" s="32">
        <v>25034.745130665011</v>
      </c>
      <c r="H361" s="32">
        <v>25034.745130665011</v>
      </c>
      <c r="I361" s="32">
        <v>126272.05921533014</v>
      </c>
      <c r="J361" s="39" t="s">
        <v>231</v>
      </c>
    </row>
    <row r="362" spans="1:10" ht="13" x14ac:dyDescent="0.3">
      <c r="A362" s="30" t="s">
        <v>221</v>
      </c>
      <c r="B362" s="30">
        <v>2021</v>
      </c>
      <c r="D362" s="32">
        <v>51299.910840913486</v>
      </c>
      <c r="E362" s="32">
        <v>16355.041851066901</v>
      </c>
      <c r="F362" s="32">
        <v>2166.1194365416591</v>
      </c>
      <c r="G362" s="32">
        <v>2166.1194365416591</v>
      </c>
      <c r="H362" s="32">
        <v>2166.1194365416591</v>
      </c>
      <c r="I362" s="32">
        <v>10925.629972698674</v>
      </c>
      <c r="J362" s="39" t="s">
        <v>231</v>
      </c>
    </row>
    <row r="363" spans="1:10" ht="13" x14ac:dyDescent="0.3">
      <c r="A363" s="30" t="s">
        <v>222</v>
      </c>
      <c r="B363" s="30">
        <v>2021</v>
      </c>
      <c r="D363" s="32">
        <v>446152.55594663363</v>
      </c>
      <c r="E363" s="32">
        <v>142238.9163033042</v>
      </c>
      <c r="F363" s="32">
        <v>18838.623834955855</v>
      </c>
      <c r="G363" s="32">
        <v>18838.623834955852</v>
      </c>
      <c r="H363" s="32">
        <v>18838.623834955852</v>
      </c>
      <c r="I363" s="32">
        <v>95019.614220441887</v>
      </c>
      <c r="J363" s="39" t="s">
        <v>231</v>
      </c>
    </row>
  </sheetData>
  <mergeCells count="1">
    <mergeCell ref="A2:I2"/>
  </mergeCells>
  <dataValidations count="2">
    <dataValidation allowBlank="1" showInputMessage="1" showErrorMessage="1" prompt="Enter District Name" sqref="A3" xr:uid="{8823188E-25F9-4B37-A324-357E6F8ABAA5}"/>
    <dataValidation allowBlank="1" showInputMessage="1" showErrorMessage="1" prompt="Enter Data Year" sqref="B3:B75" xr:uid="{7C2203A5-8BE1-457E-B8CC-70502FD9AE82}"/>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70B31-AAEC-45CC-8926-5649DE88380D}">
  <dimension ref="A1:V4321"/>
  <sheetViews>
    <sheetView zoomScale="70" zoomScaleNormal="70" workbookViewId="0">
      <selection activeCell="I1" sqref="I1"/>
    </sheetView>
  </sheetViews>
  <sheetFormatPr defaultRowHeight="12.5" x14ac:dyDescent="0.25"/>
  <cols>
    <col min="1" max="16384" width="8.7265625" style="50"/>
  </cols>
  <sheetData>
    <row r="1" spans="1:22" s="63" customFormat="1" ht="13" x14ac:dyDescent="0.3">
      <c r="A1" s="63" t="s">
        <v>260</v>
      </c>
      <c r="B1" s="63" t="s">
        <v>261</v>
      </c>
      <c r="C1" s="63" t="s">
        <v>262</v>
      </c>
      <c r="D1" s="63" t="s">
        <v>263</v>
      </c>
      <c r="E1" s="63" t="s">
        <v>264</v>
      </c>
      <c r="F1" s="63" t="s">
        <v>265</v>
      </c>
      <c r="G1" s="63" t="s">
        <v>266</v>
      </c>
      <c r="H1" s="63" t="s">
        <v>267</v>
      </c>
      <c r="I1" s="63" t="s">
        <v>268</v>
      </c>
      <c r="J1" s="63" t="s">
        <v>269</v>
      </c>
      <c r="K1" s="63" t="s">
        <v>270</v>
      </c>
      <c r="L1" s="63" t="s">
        <v>271</v>
      </c>
      <c r="M1" s="63" t="s">
        <v>272</v>
      </c>
      <c r="N1" s="63" t="s">
        <v>273</v>
      </c>
      <c r="O1" s="63" t="s">
        <v>274</v>
      </c>
      <c r="P1" s="63" t="s">
        <v>275</v>
      </c>
      <c r="Q1" s="63" t="s">
        <v>276</v>
      </c>
      <c r="R1" s="63" t="s">
        <v>277</v>
      </c>
      <c r="S1" s="63" t="s">
        <v>278</v>
      </c>
      <c r="T1" s="63" t="s">
        <v>279</v>
      </c>
      <c r="U1" s="63" t="s">
        <v>280</v>
      </c>
      <c r="V1" s="63" t="s">
        <v>281</v>
      </c>
    </row>
    <row r="2" spans="1:22" x14ac:dyDescent="0.25">
      <c r="A2" s="50" t="s">
        <v>109</v>
      </c>
      <c r="B2" s="50" t="s">
        <v>224</v>
      </c>
      <c r="C2" s="50" t="s">
        <v>151</v>
      </c>
      <c r="D2" s="50" t="s">
        <v>282</v>
      </c>
      <c r="E2" s="51">
        <v>2017</v>
      </c>
      <c r="F2" s="50" t="s">
        <v>283</v>
      </c>
      <c r="G2" s="52">
        <v>42736</v>
      </c>
      <c r="H2" s="51">
        <v>130</v>
      </c>
      <c r="I2" s="51">
        <v>56</v>
      </c>
      <c r="J2" s="51">
        <v>66</v>
      </c>
      <c r="K2" s="51">
        <v>42</v>
      </c>
      <c r="L2" s="51">
        <v>42</v>
      </c>
      <c r="M2" s="51">
        <v>85</v>
      </c>
      <c r="N2" s="51">
        <v>86</v>
      </c>
      <c r="O2" s="51">
        <v>76</v>
      </c>
      <c r="P2" s="51">
        <v>61</v>
      </c>
      <c r="Q2" s="51">
        <v>116</v>
      </c>
      <c r="R2" s="51">
        <v>123</v>
      </c>
      <c r="S2" s="51">
        <v>9040</v>
      </c>
      <c r="T2" s="51">
        <v>41030</v>
      </c>
      <c r="U2" s="51">
        <v>8366</v>
      </c>
      <c r="V2" s="51">
        <v>1481</v>
      </c>
    </row>
    <row r="3" spans="1:22" x14ac:dyDescent="0.25">
      <c r="A3" s="50" t="s">
        <v>109</v>
      </c>
      <c r="B3" s="50" t="s">
        <v>224</v>
      </c>
      <c r="C3" s="50" t="s">
        <v>151</v>
      </c>
      <c r="D3" s="50" t="s">
        <v>282</v>
      </c>
      <c r="E3" s="51">
        <v>2017</v>
      </c>
      <c r="F3" s="50" t="s">
        <v>284</v>
      </c>
      <c r="G3" s="52">
        <v>42767</v>
      </c>
      <c r="H3" s="51">
        <v>128</v>
      </c>
      <c r="I3" s="51">
        <v>66</v>
      </c>
      <c r="J3" s="51">
        <v>95</v>
      </c>
      <c r="K3" s="51">
        <v>36</v>
      </c>
      <c r="L3" s="51">
        <v>36</v>
      </c>
      <c r="M3" s="51">
        <v>98</v>
      </c>
      <c r="N3" s="51">
        <v>103</v>
      </c>
      <c r="O3" s="51">
        <v>72</v>
      </c>
      <c r="P3" s="51">
        <v>76</v>
      </c>
      <c r="Q3" s="51">
        <v>116</v>
      </c>
      <c r="R3" s="51">
        <v>123</v>
      </c>
      <c r="S3" s="51">
        <v>9040</v>
      </c>
      <c r="T3" s="51">
        <v>41030</v>
      </c>
      <c r="U3" s="51">
        <v>8366</v>
      </c>
      <c r="V3" s="51">
        <v>1481</v>
      </c>
    </row>
    <row r="4" spans="1:22" x14ac:dyDescent="0.25">
      <c r="A4" s="50" t="s">
        <v>109</v>
      </c>
      <c r="B4" s="50" t="s">
        <v>224</v>
      </c>
      <c r="C4" s="50" t="s">
        <v>151</v>
      </c>
      <c r="D4" s="50" t="s">
        <v>282</v>
      </c>
      <c r="E4" s="51">
        <v>2017</v>
      </c>
      <c r="F4" s="50" t="s">
        <v>285</v>
      </c>
      <c r="G4" s="52">
        <v>42795</v>
      </c>
      <c r="H4" s="51">
        <v>110</v>
      </c>
      <c r="I4" s="51">
        <v>66</v>
      </c>
      <c r="J4" s="51">
        <v>96</v>
      </c>
      <c r="K4" s="51">
        <v>58</v>
      </c>
      <c r="L4" s="51">
        <v>58</v>
      </c>
      <c r="M4" s="51">
        <v>160</v>
      </c>
      <c r="N4" s="51">
        <v>138</v>
      </c>
      <c r="O4" s="51">
        <v>118</v>
      </c>
      <c r="P4" s="51">
        <v>147</v>
      </c>
      <c r="Q4" s="51">
        <v>116</v>
      </c>
      <c r="R4" s="51">
        <v>123</v>
      </c>
      <c r="S4" s="51">
        <v>9040</v>
      </c>
      <c r="T4" s="51">
        <v>41030</v>
      </c>
      <c r="U4" s="51">
        <v>8366</v>
      </c>
      <c r="V4" s="51">
        <v>1481</v>
      </c>
    </row>
    <row r="5" spans="1:22" x14ac:dyDescent="0.25">
      <c r="A5" s="50" t="s">
        <v>109</v>
      </c>
      <c r="B5" s="50" t="s">
        <v>224</v>
      </c>
      <c r="C5" s="50" t="s">
        <v>151</v>
      </c>
      <c r="D5" s="50" t="s">
        <v>282</v>
      </c>
      <c r="E5" s="51">
        <v>2017</v>
      </c>
      <c r="F5" s="50" t="s">
        <v>286</v>
      </c>
      <c r="G5" s="52">
        <v>42826</v>
      </c>
      <c r="H5" s="51">
        <v>148</v>
      </c>
      <c r="I5" s="51">
        <v>72</v>
      </c>
      <c r="J5" s="51">
        <v>82</v>
      </c>
      <c r="K5" s="51">
        <v>42</v>
      </c>
      <c r="L5" s="51">
        <v>42</v>
      </c>
      <c r="M5" s="51">
        <v>119</v>
      </c>
      <c r="N5" s="51">
        <v>106</v>
      </c>
      <c r="O5" s="51">
        <v>97</v>
      </c>
      <c r="P5" s="51">
        <v>104</v>
      </c>
      <c r="Q5" s="51">
        <v>116</v>
      </c>
      <c r="R5" s="51">
        <v>123</v>
      </c>
      <c r="S5" s="51">
        <v>9040</v>
      </c>
      <c r="T5" s="51">
        <v>41030</v>
      </c>
      <c r="U5" s="51">
        <v>8366</v>
      </c>
      <c r="V5" s="51">
        <v>1481</v>
      </c>
    </row>
    <row r="6" spans="1:22" x14ac:dyDescent="0.25">
      <c r="A6" s="50" t="s">
        <v>109</v>
      </c>
      <c r="B6" s="50" t="s">
        <v>224</v>
      </c>
      <c r="C6" s="50" t="s">
        <v>151</v>
      </c>
      <c r="D6" s="50" t="s">
        <v>282</v>
      </c>
      <c r="E6" s="51">
        <v>2017</v>
      </c>
      <c r="F6" s="50" t="s">
        <v>287</v>
      </c>
      <c r="G6" s="52">
        <v>42856</v>
      </c>
      <c r="H6" s="51">
        <v>139</v>
      </c>
      <c r="I6" s="51">
        <v>87</v>
      </c>
      <c r="J6" s="51">
        <v>80</v>
      </c>
      <c r="K6" s="51">
        <v>78</v>
      </c>
      <c r="L6" s="51">
        <v>78</v>
      </c>
      <c r="M6" s="51">
        <v>79</v>
      </c>
      <c r="N6" s="51">
        <v>130</v>
      </c>
      <c r="O6" s="51">
        <v>79</v>
      </c>
      <c r="P6" s="51">
        <v>101</v>
      </c>
      <c r="Q6" s="51">
        <v>116</v>
      </c>
      <c r="R6" s="51">
        <v>123</v>
      </c>
      <c r="S6" s="51">
        <v>9040</v>
      </c>
      <c r="T6" s="51">
        <v>41030</v>
      </c>
      <c r="U6" s="51">
        <v>8366</v>
      </c>
      <c r="V6" s="51">
        <v>1481</v>
      </c>
    </row>
    <row r="7" spans="1:22" x14ac:dyDescent="0.25">
      <c r="A7" s="50" t="s">
        <v>109</v>
      </c>
      <c r="B7" s="50" t="s">
        <v>224</v>
      </c>
      <c r="C7" s="50" t="s">
        <v>151</v>
      </c>
      <c r="D7" s="50" t="s">
        <v>282</v>
      </c>
      <c r="E7" s="51">
        <v>2017</v>
      </c>
      <c r="F7" s="50" t="s">
        <v>288</v>
      </c>
      <c r="G7" s="52">
        <v>42887</v>
      </c>
      <c r="H7" s="51">
        <v>114</v>
      </c>
      <c r="I7" s="51">
        <v>70</v>
      </c>
      <c r="J7" s="51">
        <v>95</v>
      </c>
      <c r="K7" s="51">
        <v>61</v>
      </c>
      <c r="L7" s="51">
        <v>61</v>
      </c>
      <c r="M7" s="51">
        <v>184</v>
      </c>
      <c r="N7" s="51">
        <v>147</v>
      </c>
      <c r="O7" s="51">
        <v>114</v>
      </c>
      <c r="P7" s="51">
        <v>156</v>
      </c>
      <c r="Q7" s="51">
        <v>116</v>
      </c>
      <c r="R7" s="51">
        <v>123</v>
      </c>
      <c r="S7" s="51">
        <v>9040</v>
      </c>
      <c r="T7" s="51">
        <v>41030</v>
      </c>
      <c r="U7" s="51">
        <v>8366</v>
      </c>
      <c r="V7" s="51">
        <v>1481</v>
      </c>
    </row>
    <row r="8" spans="1:22" x14ac:dyDescent="0.25">
      <c r="A8" s="50" t="s">
        <v>109</v>
      </c>
      <c r="B8" s="50" t="s">
        <v>224</v>
      </c>
      <c r="C8" s="50" t="s">
        <v>151</v>
      </c>
      <c r="D8" s="50" t="s">
        <v>282</v>
      </c>
      <c r="E8" s="51">
        <v>2017</v>
      </c>
      <c r="F8" s="50" t="s">
        <v>289</v>
      </c>
      <c r="G8" s="52">
        <v>42917</v>
      </c>
      <c r="H8" s="51">
        <v>126</v>
      </c>
      <c r="I8" s="51">
        <v>53</v>
      </c>
      <c r="J8" s="51">
        <v>72</v>
      </c>
      <c r="K8" s="51">
        <v>36</v>
      </c>
      <c r="L8" s="51">
        <v>36</v>
      </c>
      <c r="M8" s="51">
        <v>171</v>
      </c>
      <c r="N8" s="51">
        <v>149</v>
      </c>
      <c r="O8" s="51">
        <v>143</v>
      </c>
      <c r="P8" s="51">
        <v>138</v>
      </c>
      <c r="Q8" s="51">
        <v>116</v>
      </c>
      <c r="R8" s="51">
        <v>123</v>
      </c>
      <c r="S8" s="51">
        <v>9040</v>
      </c>
      <c r="T8" s="51">
        <v>41030</v>
      </c>
      <c r="U8" s="51">
        <v>8366</v>
      </c>
      <c r="V8" s="51">
        <v>1481</v>
      </c>
    </row>
    <row r="9" spans="1:22" x14ac:dyDescent="0.25">
      <c r="A9" s="50" t="s">
        <v>109</v>
      </c>
      <c r="B9" s="50" t="s">
        <v>224</v>
      </c>
      <c r="C9" s="50" t="s">
        <v>151</v>
      </c>
      <c r="D9" s="50" t="s">
        <v>282</v>
      </c>
      <c r="E9" s="51">
        <v>2017</v>
      </c>
      <c r="F9" s="50" t="s">
        <v>290</v>
      </c>
      <c r="G9" s="52">
        <v>42948</v>
      </c>
      <c r="H9" s="51">
        <v>94</v>
      </c>
      <c r="I9" s="51">
        <v>35</v>
      </c>
      <c r="J9" s="51">
        <v>93</v>
      </c>
      <c r="K9" s="51">
        <v>41</v>
      </c>
      <c r="L9" s="51">
        <v>41</v>
      </c>
      <c r="M9" s="51">
        <v>168</v>
      </c>
      <c r="N9" s="51">
        <v>101</v>
      </c>
      <c r="O9" s="51">
        <v>91</v>
      </c>
      <c r="P9" s="51">
        <v>130</v>
      </c>
      <c r="Q9" s="51">
        <v>116</v>
      </c>
      <c r="R9" s="51">
        <v>123</v>
      </c>
      <c r="S9" s="51">
        <v>9040</v>
      </c>
      <c r="T9" s="51">
        <v>41030</v>
      </c>
      <c r="U9" s="51">
        <v>8366</v>
      </c>
      <c r="V9" s="51">
        <v>1481</v>
      </c>
    </row>
    <row r="10" spans="1:22" x14ac:dyDescent="0.25">
      <c r="A10" s="50" t="s">
        <v>109</v>
      </c>
      <c r="B10" s="50" t="s">
        <v>224</v>
      </c>
      <c r="C10" s="50" t="s">
        <v>151</v>
      </c>
      <c r="D10" s="50" t="s">
        <v>282</v>
      </c>
      <c r="E10" s="51">
        <v>2017</v>
      </c>
      <c r="F10" s="50" t="s">
        <v>291</v>
      </c>
      <c r="G10" s="52">
        <v>42979</v>
      </c>
      <c r="H10" s="51">
        <v>103</v>
      </c>
      <c r="I10" s="51">
        <v>51</v>
      </c>
      <c r="J10" s="51">
        <v>79</v>
      </c>
      <c r="K10" s="51">
        <v>50</v>
      </c>
      <c r="L10" s="51">
        <v>50</v>
      </c>
      <c r="M10" s="51">
        <v>123</v>
      </c>
      <c r="N10" s="51">
        <v>111</v>
      </c>
      <c r="O10" s="51">
        <v>119</v>
      </c>
      <c r="P10" s="51">
        <v>124</v>
      </c>
      <c r="Q10" s="51">
        <v>116</v>
      </c>
      <c r="R10" s="51">
        <v>123</v>
      </c>
      <c r="S10" s="51">
        <v>9040</v>
      </c>
      <c r="T10" s="51">
        <v>41030</v>
      </c>
      <c r="U10" s="51">
        <v>8366</v>
      </c>
      <c r="V10" s="51">
        <v>1481</v>
      </c>
    </row>
    <row r="11" spans="1:22" x14ac:dyDescent="0.25">
      <c r="A11" s="50" t="s">
        <v>109</v>
      </c>
      <c r="B11" s="50" t="s">
        <v>224</v>
      </c>
      <c r="C11" s="50" t="s">
        <v>151</v>
      </c>
      <c r="D11" s="50" t="s">
        <v>282</v>
      </c>
      <c r="E11" s="51">
        <v>2017</v>
      </c>
      <c r="F11" s="50" t="s">
        <v>292</v>
      </c>
      <c r="G11" s="52">
        <v>43009</v>
      </c>
      <c r="H11" s="51">
        <v>138</v>
      </c>
      <c r="I11" s="51">
        <v>57</v>
      </c>
      <c r="J11" s="51">
        <v>94</v>
      </c>
      <c r="K11" s="51">
        <v>40</v>
      </c>
      <c r="L11" s="51">
        <v>40</v>
      </c>
      <c r="M11" s="51">
        <v>113</v>
      </c>
      <c r="N11" s="51">
        <v>114</v>
      </c>
      <c r="O11" s="51">
        <v>100</v>
      </c>
      <c r="P11" s="51">
        <v>92</v>
      </c>
      <c r="Q11" s="51">
        <v>116</v>
      </c>
      <c r="R11" s="51">
        <v>123</v>
      </c>
      <c r="S11" s="51">
        <v>9040</v>
      </c>
      <c r="T11" s="51">
        <v>41030</v>
      </c>
      <c r="U11" s="51">
        <v>8366</v>
      </c>
      <c r="V11" s="51">
        <v>1481</v>
      </c>
    </row>
    <row r="12" spans="1:22" x14ac:dyDescent="0.25">
      <c r="A12" s="50" t="s">
        <v>109</v>
      </c>
      <c r="B12" s="50" t="s">
        <v>224</v>
      </c>
      <c r="C12" s="50" t="s">
        <v>151</v>
      </c>
      <c r="D12" s="50" t="s">
        <v>282</v>
      </c>
      <c r="E12" s="51">
        <v>2017</v>
      </c>
      <c r="F12" s="50" t="s">
        <v>293</v>
      </c>
      <c r="G12" s="52">
        <v>43040</v>
      </c>
      <c r="H12" s="51">
        <v>85</v>
      </c>
      <c r="I12" s="51">
        <v>45</v>
      </c>
      <c r="J12" s="51">
        <v>75</v>
      </c>
      <c r="K12" s="51">
        <v>55</v>
      </c>
      <c r="L12" s="51">
        <v>55</v>
      </c>
      <c r="M12" s="51">
        <v>99</v>
      </c>
      <c r="N12" s="51">
        <v>108</v>
      </c>
      <c r="O12" s="51">
        <v>105</v>
      </c>
      <c r="P12" s="51">
        <v>119</v>
      </c>
      <c r="Q12" s="51">
        <v>116</v>
      </c>
      <c r="R12" s="51">
        <v>123</v>
      </c>
      <c r="S12" s="51">
        <v>9040</v>
      </c>
      <c r="T12" s="51">
        <v>41030</v>
      </c>
      <c r="U12" s="51">
        <v>8366</v>
      </c>
      <c r="V12" s="51">
        <v>1481</v>
      </c>
    </row>
    <row r="13" spans="1:22" x14ac:dyDescent="0.25">
      <c r="A13" s="50" t="s">
        <v>109</v>
      </c>
      <c r="B13" s="50" t="s">
        <v>224</v>
      </c>
      <c r="C13" s="50" t="s">
        <v>151</v>
      </c>
      <c r="D13" s="50" t="s">
        <v>282</v>
      </c>
      <c r="E13" s="51">
        <v>2017</v>
      </c>
      <c r="F13" s="50" t="s">
        <v>294</v>
      </c>
      <c r="G13" s="52">
        <v>43070</v>
      </c>
      <c r="H13" s="51">
        <v>72</v>
      </c>
      <c r="I13" s="51">
        <v>54</v>
      </c>
      <c r="J13" s="51">
        <v>81</v>
      </c>
      <c r="K13" s="51">
        <v>45</v>
      </c>
      <c r="L13" s="51">
        <v>45</v>
      </c>
      <c r="M13" s="51">
        <v>77</v>
      </c>
      <c r="N13" s="51">
        <v>104</v>
      </c>
      <c r="O13" s="51">
        <v>81</v>
      </c>
      <c r="P13" s="51">
        <v>102</v>
      </c>
      <c r="Q13" s="51">
        <v>116</v>
      </c>
      <c r="R13" s="51">
        <v>123</v>
      </c>
      <c r="S13" s="51">
        <v>9040</v>
      </c>
      <c r="T13" s="51">
        <v>41030</v>
      </c>
      <c r="U13" s="51">
        <v>8366</v>
      </c>
      <c r="V13" s="51">
        <v>1481</v>
      </c>
    </row>
    <row r="14" spans="1:22" x14ac:dyDescent="0.25">
      <c r="A14" s="50" t="s">
        <v>109</v>
      </c>
      <c r="B14" s="50" t="s">
        <v>224</v>
      </c>
      <c r="C14" s="50" t="s">
        <v>151</v>
      </c>
      <c r="D14" s="50" t="s">
        <v>282</v>
      </c>
      <c r="E14" s="51">
        <v>2018</v>
      </c>
      <c r="F14" s="50" t="s">
        <v>283</v>
      </c>
      <c r="G14" s="52">
        <v>43101</v>
      </c>
      <c r="H14" s="51">
        <v>82</v>
      </c>
      <c r="I14" s="51">
        <v>60</v>
      </c>
      <c r="J14" s="51">
        <v>84</v>
      </c>
      <c r="K14" s="51">
        <v>42</v>
      </c>
      <c r="L14" s="51">
        <v>42</v>
      </c>
      <c r="M14" s="51">
        <v>107</v>
      </c>
      <c r="N14" s="51">
        <v>107</v>
      </c>
      <c r="O14" s="51">
        <v>78</v>
      </c>
      <c r="P14" s="51">
        <v>91</v>
      </c>
      <c r="Q14" s="51">
        <v>100</v>
      </c>
      <c r="R14" s="51">
        <v>109</v>
      </c>
      <c r="S14" s="51">
        <v>9414</v>
      </c>
      <c r="T14" s="51">
        <v>42427</v>
      </c>
      <c r="U14" s="51">
        <v>8575</v>
      </c>
      <c r="V14" s="51">
        <v>1528</v>
      </c>
    </row>
    <row r="15" spans="1:22" x14ac:dyDescent="0.25">
      <c r="A15" s="50" t="s">
        <v>109</v>
      </c>
      <c r="B15" s="50" t="s">
        <v>224</v>
      </c>
      <c r="C15" s="50" t="s">
        <v>151</v>
      </c>
      <c r="D15" s="50" t="s">
        <v>282</v>
      </c>
      <c r="E15" s="51">
        <v>2018</v>
      </c>
      <c r="F15" s="50" t="s">
        <v>284</v>
      </c>
      <c r="G15" s="52">
        <v>43132</v>
      </c>
      <c r="H15" s="51">
        <v>81</v>
      </c>
      <c r="I15" s="51">
        <v>63</v>
      </c>
      <c r="J15" s="51">
        <v>88</v>
      </c>
      <c r="K15" s="51">
        <v>41</v>
      </c>
      <c r="L15" s="51">
        <v>41</v>
      </c>
      <c r="M15" s="51">
        <v>133</v>
      </c>
      <c r="N15" s="51">
        <v>95</v>
      </c>
      <c r="O15" s="51">
        <v>91</v>
      </c>
      <c r="P15" s="51">
        <v>125</v>
      </c>
      <c r="Q15" s="51">
        <v>100</v>
      </c>
      <c r="R15" s="51">
        <v>109</v>
      </c>
      <c r="S15" s="51">
        <v>9414</v>
      </c>
      <c r="T15" s="51">
        <v>42427</v>
      </c>
      <c r="U15" s="51">
        <v>8575</v>
      </c>
      <c r="V15" s="51">
        <v>1528</v>
      </c>
    </row>
    <row r="16" spans="1:22" x14ac:dyDescent="0.25">
      <c r="A16" s="50" t="s">
        <v>109</v>
      </c>
      <c r="B16" s="50" t="s">
        <v>224</v>
      </c>
      <c r="C16" s="50" t="s">
        <v>151</v>
      </c>
      <c r="D16" s="50" t="s">
        <v>282</v>
      </c>
      <c r="E16" s="51">
        <v>2018</v>
      </c>
      <c r="F16" s="50" t="s">
        <v>285</v>
      </c>
      <c r="G16" s="52">
        <v>43160</v>
      </c>
      <c r="H16" s="51">
        <v>97</v>
      </c>
      <c r="I16" s="51">
        <v>65</v>
      </c>
      <c r="J16" s="51">
        <v>97</v>
      </c>
      <c r="K16" s="51">
        <v>59</v>
      </c>
      <c r="L16" s="51">
        <v>59</v>
      </c>
      <c r="M16" s="51">
        <v>126</v>
      </c>
      <c r="N16" s="51">
        <v>117</v>
      </c>
      <c r="O16" s="51">
        <v>111</v>
      </c>
      <c r="P16" s="51">
        <v>117</v>
      </c>
      <c r="Q16" s="51">
        <v>100</v>
      </c>
      <c r="R16" s="51">
        <v>109</v>
      </c>
      <c r="S16" s="51">
        <v>9414</v>
      </c>
      <c r="T16" s="51">
        <v>42427</v>
      </c>
      <c r="U16" s="51">
        <v>8575</v>
      </c>
      <c r="V16" s="51">
        <v>1528</v>
      </c>
    </row>
    <row r="17" spans="1:22" x14ac:dyDescent="0.25">
      <c r="A17" s="50" t="s">
        <v>109</v>
      </c>
      <c r="B17" s="50" t="s">
        <v>224</v>
      </c>
      <c r="C17" s="50" t="s">
        <v>151</v>
      </c>
      <c r="D17" s="50" t="s">
        <v>282</v>
      </c>
      <c r="E17" s="51">
        <v>2018</v>
      </c>
      <c r="F17" s="50" t="s">
        <v>286</v>
      </c>
      <c r="G17" s="52">
        <v>43191</v>
      </c>
      <c r="H17" s="51">
        <v>135</v>
      </c>
      <c r="I17" s="51">
        <v>82</v>
      </c>
      <c r="J17" s="51">
        <v>100</v>
      </c>
      <c r="K17" s="51">
        <v>69</v>
      </c>
      <c r="L17" s="51">
        <v>69</v>
      </c>
      <c r="M17" s="51">
        <v>135</v>
      </c>
      <c r="N17" s="51">
        <v>151</v>
      </c>
      <c r="O17" s="51">
        <v>143</v>
      </c>
      <c r="P17" s="51">
        <v>125</v>
      </c>
      <c r="Q17" s="51">
        <v>100</v>
      </c>
      <c r="R17" s="51">
        <v>109</v>
      </c>
      <c r="S17" s="51">
        <v>9414</v>
      </c>
      <c r="T17" s="51">
        <v>42427</v>
      </c>
      <c r="U17" s="51">
        <v>8575</v>
      </c>
      <c r="V17" s="51">
        <v>1528</v>
      </c>
    </row>
    <row r="18" spans="1:22" x14ac:dyDescent="0.25">
      <c r="A18" s="50" t="s">
        <v>109</v>
      </c>
      <c r="B18" s="50" t="s">
        <v>224</v>
      </c>
      <c r="C18" s="50" t="s">
        <v>151</v>
      </c>
      <c r="D18" s="50" t="s">
        <v>282</v>
      </c>
      <c r="E18" s="51">
        <v>2018</v>
      </c>
      <c r="F18" s="50" t="s">
        <v>287</v>
      </c>
      <c r="G18" s="52">
        <v>43221</v>
      </c>
      <c r="H18" s="51">
        <v>93</v>
      </c>
      <c r="I18" s="51">
        <v>50</v>
      </c>
      <c r="J18" s="51">
        <v>34</v>
      </c>
      <c r="K18" s="51">
        <v>35</v>
      </c>
      <c r="L18" s="51">
        <v>35</v>
      </c>
      <c r="M18" s="51">
        <v>164</v>
      </c>
      <c r="N18" s="51">
        <v>144</v>
      </c>
      <c r="O18" s="51">
        <v>157</v>
      </c>
      <c r="P18" s="51">
        <v>232</v>
      </c>
      <c r="Q18" s="51">
        <v>100</v>
      </c>
      <c r="R18" s="51">
        <v>109</v>
      </c>
      <c r="S18" s="51">
        <v>9414</v>
      </c>
      <c r="T18" s="51">
        <v>42427</v>
      </c>
      <c r="U18" s="51">
        <v>8575</v>
      </c>
      <c r="V18" s="51">
        <v>1528</v>
      </c>
    </row>
    <row r="19" spans="1:22" x14ac:dyDescent="0.25">
      <c r="A19" s="50" t="s">
        <v>109</v>
      </c>
      <c r="B19" s="50" t="s">
        <v>224</v>
      </c>
      <c r="C19" s="50" t="s">
        <v>151</v>
      </c>
      <c r="D19" s="50" t="s">
        <v>282</v>
      </c>
      <c r="E19" s="51">
        <v>2018</v>
      </c>
      <c r="F19" s="50" t="s">
        <v>288</v>
      </c>
      <c r="G19" s="52">
        <v>43252</v>
      </c>
      <c r="H19" s="51">
        <v>61</v>
      </c>
      <c r="I19" s="51">
        <v>68</v>
      </c>
      <c r="J19" s="51">
        <v>100</v>
      </c>
      <c r="K19" s="51">
        <v>43</v>
      </c>
      <c r="L19" s="51">
        <v>43</v>
      </c>
      <c r="M19" s="51">
        <v>121</v>
      </c>
      <c r="N19" s="51">
        <v>117</v>
      </c>
      <c r="O19" s="51">
        <v>107</v>
      </c>
      <c r="P19" s="51">
        <v>100</v>
      </c>
      <c r="Q19" s="51">
        <v>100</v>
      </c>
      <c r="R19" s="51">
        <v>109</v>
      </c>
      <c r="S19" s="51">
        <v>9414</v>
      </c>
      <c r="T19" s="51">
        <v>42427</v>
      </c>
      <c r="U19" s="51">
        <v>8575</v>
      </c>
      <c r="V19" s="51">
        <v>1528</v>
      </c>
    </row>
    <row r="20" spans="1:22" x14ac:dyDescent="0.25">
      <c r="A20" s="50" t="s">
        <v>109</v>
      </c>
      <c r="B20" s="50" t="s">
        <v>224</v>
      </c>
      <c r="C20" s="50" t="s">
        <v>151</v>
      </c>
      <c r="D20" s="50" t="s">
        <v>282</v>
      </c>
      <c r="E20" s="51">
        <v>2018</v>
      </c>
      <c r="F20" s="50" t="s">
        <v>289</v>
      </c>
      <c r="G20" s="52">
        <v>43282</v>
      </c>
      <c r="H20" s="51">
        <v>98</v>
      </c>
      <c r="I20" s="51">
        <v>78</v>
      </c>
      <c r="J20" s="51">
        <v>94</v>
      </c>
      <c r="K20" s="51">
        <v>41</v>
      </c>
      <c r="L20" s="51">
        <v>41</v>
      </c>
      <c r="M20" s="51">
        <v>129</v>
      </c>
      <c r="N20" s="51">
        <v>130</v>
      </c>
      <c r="O20" s="51">
        <v>87</v>
      </c>
      <c r="P20" s="51">
        <v>99</v>
      </c>
      <c r="Q20" s="51">
        <v>100</v>
      </c>
      <c r="R20" s="51">
        <v>109</v>
      </c>
      <c r="S20" s="51">
        <v>9414</v>
      </c>
      <c r="T20" s="51">
        <v>42427</v>
      </c>
      <c r="U20" s="51">
        <v>8575</v>
      </c>
      <c r="V20" s="51">
        <v>1528</v>
      </c>
    </row>
    <row r="21" spans="1:22" x14ac:dyDescent="0.25">
      <c r="A21" s="50" t="s">
        <v>109</v>
      </c>
      <c r="B21" s="50" t="s">
        <v>224</v>
      </c>
      <c r="C21" s="50" t="s">
        <v>151</v>
      </c>
      <c r="D21" s="50" t="s">
        <v>282</v>
      </c>
      <c r="E21" s="51">
        <v>2018</v>
      </c>
      <c r="F21" s="50" t="s">
        <v>290</v>
      </c>
      <c r="G21" s="52">
        <v>43313</v>
      </c>
      <c r="H21" s="51">
        <v>93</v>
      </c>
      <c r="I21" s="51">
        <v>79</v>
      </c>
      <c r="J21" s="51">
        <v>89</v>
      </c>
      <c r="K21" s="51">
        <v>47</v>
      </c>
      <c r="L21" s="51">
        <v>47</v>
      </c>
      <c r="M21" s="51">
        <v>152</v>
      </c>
      <c r="N21" s="51">
        <v>201</v>
      </c>
      <c r="O21" s="51">
        <v>113</v>
      </c>
      <c r="P21" s="51">
        <v>224</v>
      </c>
      <c r="Q21" s="51">
        <v>100</v>
      </c>
      <c r="R21" s="51">
        <v>109</v>
      </c>
      <c r="S21" s="51">
        <v>9414</v>
      </c>
      <c r="T21" s="51">
        <v>42427</v>
      </c>
      <c r="U21" s="51">
        <v>8575</v>
      </c>
      <c r="V21" s="51">
        <v>1528</v>
      </c>
    </row>
    <row r="22" spans="1:22" x14ac:dyDescent="0.25">
      <c r="A22" s="50" t="s">
        <v>109</v>
      </c>
      <c r="B22" s="50" t="s">
        <v>224</v>
      </c>
      <c r="C22" s="50" t="s">
        <v>151</v>
      </c>
      <c r="D22" s="50" t="s">
        <v>282</v>
      </c>
      <c r="E22" s="51">
        <v>2018</v>
      </c>
      <c r="F22" s="50" t="s">
        <v>291</v>
      </c>
      <c r="G22" s="52">
        <v>43344</v>
      </c>
      <c r="H22" s="51">
        <v>124</v>
      </c>
      <c r="I22" s="51">
        <v>77</v>
      </c>
      <c r="J22" s="51">
        <v>102</v>
      </c>
      <c r="K22" s="51">
        <v>43</v>
      </c>
      <c r="L22" s="51">
        <v>43</v>
      </c>
      <c r="M22" s="51">
        <v>76</v>
      </c>
      <c r="N22" s="51">
        <v>99</v>
      </c>
      <c r="O22" s="51">
        <v>85</v>
      </c>
      <c r="P22" s="51">
        <v>125</v>
      </c>
      <c r="Q22" s="51">
        <v>100</v>
      </c>
      <c r="R22" s="51">
        <v>109</v>
      </c>
      <c r="S22" s="51">
        <v>9414</v>
      </c>
      <c r="T22" s="51">
        <v>42427</v>
      </c>
      <c r="U22" s="51">
        <v>8575</v>
      </c>
      <c r="V22" s="51">
        <v>1528</v>
      </c>
    </row>
    <row r="23" spans="1:22" x14ac:dyDescent="0.25">
      <c r="A23" s="50" t="s">
        <v>109</v>
      </c>
      <c r="B23" s="50" t="s">
        <v>224</v>
      </c>
      <c r="C23" s="50" t="s">
        <v>151</v>
      </c>
      <c r="D23" s="50" t="s">
        <v>282</v>
      </c>
      <c r="E23" s="51">
        <v>2018</v>
      </c>
      <c r="F23" s="50" t="s">
        <v>292</v>
      </c>
      <c r="G23" s="52">
        <v>43374</v>
      </c>
      <c r="H23" s="51">
        <v>111</v>
      </c>
      <c r="I23" s="51">
        <v>65</v>
      </c>
      <c r="J23" s="51">
        <v>124</v>
      </c>
      <c r="K23" s="51">
        <v>45</v>
      </c>
      <c r="L23" s="51">
        <v>45</v>
      </c>
      <c r="M23" s="51">
        <v>85</v>
      </c>
      <c r="N23" s="51">
        <v>101</v>
      </c>
      <c r="O23" s="51">
        <v>82</v>
      </c>
      <c r="P23" s="51">
        <v>94</v>
      </c>
      <c r="Q23" s="51">
        <v>100</v>
      </c>
      <c r="R23" s="51">
        <v>109</v>
      </c>
      <c r="S23" s="51">
        <v>9414</v>
      </c>
      <c r="T23" s="51">
        <v>42427</v>
      </c>
      <c r="U23" s="51">
        <v>8575</v>
      </c>
      <c r="V23" s="51">
        <v>1528</v>
      </c>
    </row>
    <row r="24" spans="1:22" x14ac:dyDescent="0.25">
      <c r="A24" s="50" t="s">
        <v>109</v>
      </c>
      <c r="B24" s="50" t="s">
        <v>224</v>
      </c>
      <c r="C24" s="50" t="s">
        <v>151</v>
      </c>
      <c r="D24" s="50" t="s">
        <v>282</v>
      </c>
      <c r="E24" s="51">
        <v>2018</v>
      </c>
      <c r="F24" s="50" t="s">
        <v>293</v>
      </c>
      <c r="G24" s="52">
        <v>43405</v>
      </c>
      <c r="H24" s="51">
        <v>68</v>
      </c>
      <c r="I24" s="51">
        <v>48</v>
      </c>
      <c r="J24" s="51">
        <v>53</v>
      </c>
      <c r="K24" s="51">
        <v>35</v>
      </c>
      <c r="L24" s="51">
        <v>35</v>
      </c>
      <c r="M24" s="51">
        <v>78</v>
      </c>
      <c r="N24" s="51">
        <v>82</v>
      </c>
      <c r="O24" s="51">
        <v>78</v>
      </c>
      <c r="P24" s="51">
        <v>86</v>
      </c>
      <c r="Q24" s="51">
        <v>100</v>
      </c>
      <c r="R24" s="51">
        <v>109</v>
      </c>
      <c r="S24" s="51">
        <v>9414</v>
      </c>
      <c r="T24" s="51">
        <v>42427</v>
      </c>
      <c r="U24" s="51">
        <v>8575</v>
      </c>
      <c r="V24" s="51">
        <v>1528</v>
      </c>
    </row>
    <row r="25" spans="1:22" x14ac:dyDescent="0.25">
      <c r="A25" s="50" t="s">
        <v>109</v>
      </c>
      <c r="B25" s="50" t="s">
        <v>224</v>
      </c>
      <c r="C25" s="50" t="s">
        <v>151</v>
      </c>
      <c r="D25" s="50" t="s">
        <v>282</v>
      </c>
      <c r="E25" s="51">
        <v>2018</v>
      </c>
      <c r="F25" s="50" t="s">
        <v>294</v>
      </c>
      <c r="G25" s="52">
        <v>43435</v>
      </c>
      <c r="H25" s="51">
        <v>85</v>
      </c>
      <c r="I25" s="51">
        <v>63</v>
      </c>
      <c r="J25" s="51">
        <v>75</v>
      </c>
      <c r="K25" s="51">
        <v>41</v>
      </c>
      <c r="L25" s="51">
        <v>41</v>
      </c>
      <c r="M25" s="51">
        <v>90</v>
      </c>
      <c r="N25" s="51">
        <v>91</v>
      </c>
      <c r="O25" s="51">
        <v>75</v>
      </c>
      <c r="P25" s="51">
        <v>82</v>
      </c>
      <c r="Q25" s="51">
        <v>100</v>
      </c>
      <c r="R25" s="51">
        <v>109</v>
      </c>
      <c r="S25" s="51">
        <v>9414</v>
      </c>
      <c r="T25" s="51">
        <v>42427</v>
      </c>
      <c r="U25" s="51">
        <v>8575</v>
      </c>
      <c r="V25" s="51">
        <v>1528</v>
      </c>
    </row>
    <row r="26" spans="1:22" x14ac:dyDescent="0.25">
      <c r="A26" s="50" t="s">
        <v>109</v>
      </c>
      <c r="B26" s="50" t="s">
        <v>224</v>
      </c>
      <c r="C26" s="50" t="s">
        <v>151</v>
      </c>
      <c r="D26" s="50" t="s">
        <v>282</v>
      </c>
      <c r="E26" s="51">
        <v>2019</v>
      </c>
      <c r="F26" s="50" t="s">
        <v>283</v>
      </c>
      <c r="G26" s="52">
        <v>43466</v>
      </c>
      <c r="H26" s="51">
        <v>89</v>
      </c>
      <c r="I26" s="51">
        <v>79</v>
      </c>
      <c r="J26" s="51">
        <v>71</v>
      </c>
      <c r="K26" s="51">
        <v>54</v>
      </c>
      <c r="L26" s="51">
        <v>54</v>
      </c>
      <c r="M26" s="51">
        <v>127</v>
      </c>
      <c r="N26" s="51">
        <v>132</v>
      </c>
      <c r="O26" s="51">
        <v>90</v>
      </c>
      <c r="P26" s="51">
        <v>92</v>
      </c>
      <c r="Q26" s="51">
        <v>626</v>
      </c>
      <c r="R26" s="51">
        <v>626</v>
      </c>
      <c r="S26" s="51">
        <v>30054</v>
      </c>
      <c r="T26" s="51">
        <v>43868</v>
      </c>
      <c r="U26" s="51">
        <v>43025</v>
      </c>
      <c r="V26" s="51">
        <v>1880</v>
      </c>
    </row>
    <row r="27" spans="1:22" x14ac:dyDescent="0.25">
      <c r="A27" s="50" t="s">
        <v>109</v>
      </c>
      <c r="B27" s="50" t="s">
        <v>224</v>
      </c>
      <c r="C27" s="50" t="s">
        <v>151</v>
      </c>
      <c r="D27" s="50" t="s">
        <v>282</v>
      </c>
      <c r="E27" s="51">
        <v>2019</v>
      </c>
      <c r="F27" s="50" t="s">
        <v>284</v>
      </c>
      <c r="G27" s="52">
        <v>43497</v>
      </c>
      <c r="H27" s="51">
        <v>102</v>
      </c>
      <c r="I27" s="51">
        <v>59</v>
      </c>
      <c r="J27" s="51">
        <v>77</v>
      </c>
      <c r="K27" s="51">
        <v>50</v>
      </c>
      <c r="L27" s="51">
        <v>50</v>
      </c>
      <c r="M27" s="51">
        <v>213</v>
      </c>
      <c r="N27" s="51">
        <v>193</v>
      </c>
      <c r="O27" s="51">
        <v>136</v>
      </c>
      <c r="P27" s="51">
        <v>168</v>
      </c>
      <c r="Q27" s="51">
        <v>626</v>
      </c>
      <c r="R27" s="51">
        <v>626</v>
      </c>
      <c r="S27" s="51">
        <v>30054</v>
      </c>
      <c r="T27" s="51">
        <v>43868</v>
      </c>
      <c r="U27" s="51">
        <v>43025</v>
      </c>
      <c r="V27" s="51">
        <v>1880</v>
      </c>
    </row>
    <row r="28" spans="1:22" x14ac:dyDescent="0.25">
      <c r="A28" s="50" t="s">
        <v>109</v>
      </c>
      <c r="B28" s="50" t="s">
        <v>224</v>
      </c>
      <c r="C28" s="50" t="s">
        <v>151</v>
      </c>
      <c r="D28" s="50" t="s">
        <v>282</v>
      </c>
      <c r="E28" s="51">
        <v>2019</v>
      </c>
      <c r="F28" s="50" t="s">
        <v>285</v>
      </c>
      <c r="G28" s="52">
        <v>43525</v>
      </c>
      <c r="H28" s="51">
        <v>137</v>
      </c>
      <c r="I28" s="51">
        <v>80</v>
      </c>
      <c r="J28" s="51">
        <v>91</v>
      </c>
      <c r="K28" s="51">
        <v>45</v>
      </c>
      <c r="L28" s="51">
        <v>45</v>
      </c>
      <c r="M28" s="51">
        <v>112</v>
      </c>
      <c r="N28" s="51">
        <v>184</v>
      </c>
      <c r="O28" s="51">
        <v>136</v>
      </c>
      <c r="P28" s="51">
        <v>144</v>
      </c>
      <c r="Q28" s="51">
        <v>626</v>
      </c>
      <c r="R28" s="51">
        <v>626</v>
      </c>
      <c r="S28" s="51">
        <v>30054</v>
      </c>
      <c r="T28" s="51">
        <v>43868</v>
      </c>
      <c r="U28" s="51">
        <v>43025</v>
      </c>
      <c r="V28" s="51">
        <v>1880</v>
      </c>
    </row>
    <row r="29" spans="1:22" x14ac:dyDescent="0.25">
      <c r="A29" s="50" t="s">
        <v>109</v>
      </c>
      <c r="B29" s="50" t="s">
        <v>224</v>
      </c>
      <c r="C29" s="50" t="s">
        <v>151</v>
      </c>
      <c r="D29" s="50" t="s">
        <v>282</v>
      </c>
      <c r="E29" s="51">
        <v>2019</v>
      </c>
      <c r="F29" s="50" t="s">
        <v>286</v>
      </c>
      <c r="G29" s="52">
        <v>43556</v>
      </c>
      <c r="H29" s="51">
        <v>169</v>
      </c>
      <c r="I29" s="51">
        <v>91</v>
      </c>
      <c r="J29" s="51">
        <v>90</v>
      </c>
      <c r="K29" s="51">
        <v>68</v>
      </c>
      <c r="L29" s="51">
        <v>68</v>
      </c>
      <c r="M29" s="51">
        <v>168</v>
      </c>
      <c r="N29" s="51">
        <v>179</v>
      </c>
      <c r="O29" s="51">
        <v>182</v>
      </c>
      <c r="P29" s="51">
        <v>152</v>
      </c>
      <c r="Q29" s="51">
        <v>626</v>
      </c>
      <c r="R29" s="51">
        <v>626</v>
      </c>
      <c r="S29" s="51">
        <v>30054</v>
      </c>
      <c r="T29" s="51">
        <v>43868</v>
      </c>
      <c r="U29" s="51">
        <v>43025</v>
      </c>
      <c r="V29" s="51">
        <v>1880</v>
      </c>
    </row>
    <row r="30" spans="1:22" x14ac:dyDescent="0.25">
      <c r="A30" s="50" t="s">
        <v>109</v>
      </c>
      <c r="B30" s="50" t="s">
        <v>224</v>
      </c>
      <c r="C30" s="50" t="s">
        <v>151</v>
      </c>
      <c r="D30" s="50" t="s">
        <v>282</v>
      </c>
      <c r="E30" s="51">
        <v>2019</v>
      </c>
      <c r="F30" s="50" t="s">
        <v>287</v>
      </c>
      <c r="G30" s="52">
        <v>43586</v>
      </c>
      <c r="H30" s="51">
        <v>136</v>
      </c>
      <c r="I30" s="51">
        <v>71</v>
      </c>
      <c r="J30" s="51">
        <v>125</v>
      </c>
      <c r="K30" s="51">
        <v>35</v>
      </c>
      <c r="L30" s="51">
        <v>35</v>
      </c>
      <c r="M30" s="51">
        <v>190</v>
      </c>
      <c r="N30" s="51">
        <v>152</v>
      </c>
      <c r="O30" s="51">
        <v>142</v>
      </c>
      <c r="P30" s="51">
        <v>150</v>
      </c>
      <c r="Q30" s="51">
        <v>626</v>
      </c>
      <c r="R30" s="51">
        <v>626</v>
      </c>
      <c r="S30" s="51">
        <v>30054</v>
      </c>
      <c r="T30" s="51">
        <v>43868</v>
      </c>
      <c r="U30" s="51">
        <v>43025</v>
      </c>
      <c r="V30" s="51">
        <v>1880</v>
      </c>
    </row>
    <row r="31" spans="1:22" x14ac:dyDescent="0.25">
      <c r="A31" s="50" t="s">
        <v>109</v>
      </c>
      <c r="B31" s="50" t="s">
        <v>224</v>
      </c>
      <c r="C31" s="50" t="s">
        <v>151</v>
      </c>
      <c r="D31" s="50" t="s">
        <v>282</v>
      </c>
      <c r="E31" s="51">
        <v>2019</v>
      </c>
      <c r="F31" s="50" t="s">
        <v>288</v>
      </c>
      <c r="G31" s="52">
        <v>43617</v>
      </c>
      <c r="H31" s="51">
        <v>126</v>
      </c>
      <c r="I31" s="51">
        <v>96</v>
      </c>
      <c r="J31" s="51">
        <v>106</v>
      </c>
      <c r="K31" s="51">
        <v>37</v>
      </c>
      <c r="L31" s="51">
        <v>37</v>
      </c>
      <c r="M31" s="51">
        <v>165</v>
      </c>
      <c r="N31" s="51">
        <v>157</v>
      </c>
      <c r="O31" s="51">
        <v>159</v>
      </c>
      <c r="P31" s="51">
        <v>133</v>
      </c>
      <c r="Q31" s="51">
        <v>626</v>
      </c>
      <c r="R31" s="51">
        <v>626</v>
      </c>
      <c r="S31" s="51">
        <v>30054</v>
      </c>
      <c r="T31" s="51">
        <v>43868</v>
      </c>
      <c r="U31" s="51">
        <v>43025</v>
      </c>
      <c r="V31" s="51">
        <v>1880</v>
      </c>
    </row>
    <row r="32" spans="1:22" x14ac:dyDescent="0.25">
      <c r="A32" s="50" t="s">
        <v>109</v>
      </c>
      <c r="B32" s="50" t="s">
        <v>224</v>
      </c>
      <c r="C32" s="50" t="s">
        <v>151</v>
      </c>
      <c r="D32" s="50" t="s">
        <v>282</v>
      </c>
      <c r="E32" s="51">
        <v>2019</v>
      </c>
      <c r="F32" s="50" t="s">
        <v>289</v>
      </c>
      <c r="G32" s="52">
        <v>43647</v>
      </c>
      <c r="H32" s="51">
        <v>116</v>
      </c>
      <c r="I32" s="51">
        <v>74</v>
      </c>
      <c r="J32" s="51">
        <v>92</v>
      </c>
      <c r="K32" s="51">
        <v>57</v>
      </c>
      <c r="L32" s="51">
        <v>57</v>
      </c>
      <c r="M32" s="51">
        <v>195</v>
      </c>
      <c r="N32" s="51">
        <v>136</v>
      </c>
      <c r="O32" s="51">
        <v>124</v>
      </c>
      <c r="P32" s="51">
        <v>115</v>
      </c>
      <c r="Q32" s="51">
        <v>626</v>
      </c>
      <c r="R32" s="51">
        <v>626</v>
      </c>
      <c r="S32" s="51">
        <v>30054</v>
      </c>
      <c r="T32" s="51">
        <v>43868</v>
      </c>
      <c r="U32" s="51">
        <v>43025</v>
      </c>
      <c r="V32" s="51">
        <v>1880</v>
      </c>
    </row>
    <row r="33" spans="1:22" x14ac:dyDescent="0.25">
      <c r="A33" s="50" t="s">
        <v>109</v>
      </c>
      <c r="B33" s="50" t="s">
        <v>224</v>
      </c>
      <c r="C33" s="50" t="s">
        <v>151</v>
      </c>
      <c r="D33" s="50" t="s">
        <v>282</v>
      </c>
      <c r="E33" s="51">
        <v>2019</v>
      </c>
      <c r="F33" s="50" t="s">
        <v>290</v>
      </c>
      <c r="G33" s="52">
        <v>43678</v>
      </c>
      <c r="H33" s="51">
        <v>114</v>
      </c>
      <c r="I33" s="51">
        <v>65</v>
      </c>
      <c r="J33" s="51">
        <v>85</v>
      </c>
      <c r="K33" s="51">
        <v>28</v>
      </c>
      <c r="L33" s="51">
        <v>28</v>
      </c>
      <c r="M33" s="51">
        <v>134</v>
      </c>
      <c r="N33" s="51">
        <v>134</v>
      </c>
      <c r="O33" s="51">
        <v>139</v>
      </c>
      <c r="P33" s="51">
        <v>133</v>
      </c>
      <c r="Q33" s="51">
        <v>626</v>
      </c>
      <c r="R33" s="51">
        <v>626</v>
      </c>
      <c r="S33" s="51">
        <v>30054</v>
      </c>
      <c r="T33" s="51">
        <v>43868</v>
      </c>
      <c r="U33" s="51">
        <v>43025</v>
      </c>
      <c r="V33" s="51">
        <v>1880</v>
      </c>
    </row>
    <row r="34" spans="1:22" x14ac:dyDescent="0.25">
      <c r="A34" s="50" t="s">
        <v>109</v>
      </c>
      <c r="B34" s="50" t="s">
        <v>224</v>
      </c>
      <c r="C34" s="50" t="s">
        <v>151</v>
      </c>
      <c r="D34" s="50" t="s">
        <v>282</v>
      </c>
      <c r="E34" s="51">
        <v>2019</v>
      </c>
      <c r="F34" s="50" t="s">
        <v>291</v>
      </c>
      <c r="G34" s="52">
        <v>43709</v>
      </c>
      <c r="H34" s="51">
        <v>152</v>
      </c>
      <c r="I34" s="51">
        <v>74</v>
      </c>
      <c r="J34" s="51">
        <v>116</v>
      </c>
      <c r="K34" s="51">
        <v>57</v>
      </c>
      <c r="L34" s="51">
        <v>57</v>
      </c>
      <c r="M34" s="51">
        <v>181</v>
      </c>
      <c r="N34" s="51">
        <v>182</v>
      </c>
      <c r="O34" s="51">
        <v>184</v>
      </c>
      <c r="P34" s="51">
        <v>204</v>
      </c>
      <c r="Q34" s="51">
        <v>626</v>
      </c>
      <c r="R34" s="51">
        <v>626</v>
      </c>
      <c r="S34" s="51">
        <v>30054</v>
      </c>
      <c r="T34" s="51">
        <v>43868</v>
      </c>
      <c r="U34" s="51">
        <v>43025</v>
      </c>
      <c r="V34" s="51">
        <v>1880</v>
      </c>
    </row>
    <row r="35" spans="1:22" x14ac:dyDescent="0.25">
      <c r="A35" s="50" t="s">
        <v>109</v>
      </c>
      <c r="B35" s="50" t="s">
        <v>224</v>
      </c>
      <c r="C35" s="50" t="s">
        <v>151</v>
      </c>
      <c r="D35" s="50" t="s">
        <v>282</v>
      </c>
      <c r="E35" s="51">
        <v>2019</v>
      </c>
      <c r="F35" s="50" t="s">
        <v>292</v>
      </c>
      <c r="G35" s="52">
        <v>43739</v>
      </c>
      <c r="H35" s="51">
        <v>120</v>
      </c>
      <c r="I35" s="51">
        <v>85</v>
      </c>
      <c r="J35" s="51">
        <v>114</v>
      </c>
      <c r="K35" s="51">
        <v>62</v>
      </c>
      <c r="L35" s="51">
        <v>62</v>
      </c>
      <c r="M35" s="51">
        <v>279</v>
      </c>
      <c r="N35" s="51">
        <v>203</v>
      </c>
      <c r="O35" s="51">
        <v>164</v>
      </c>
      <c r="P35" s="51">
        <v>156</v>
      </c>
      <c r="Q35" s="51">
        <v>626</v>
      </c>
      <c r="R35" s="51">
        <v>626</v>
      </c>
      <c r="S35" s="51">
        <v>30054</v>
      </c>
      <c r="T35" s="51">
        <v>43868</v>
      </c>
      <c r="U35" s="51">
        <v>43025</v>
      </c>
      <c r="V35" s="51">
        <v>1880</v>
      </c>
    </row>
    <row r="36" spans="1:22" x14ac:dyDescent="0.25">
      <c r="A36" s="50" t="s">
        <v>109</v>
      </c>
      <c r="B36" s="50" t="s">
        <v>224</v>
      </c>
      <c r="C36" s="50" t="s">
        <v>151</v>
      </c>
      <c r="D36" s="50" t="s">
        <v>282</v>
      </c>
      <c r="E36" s="51">
        <v>2019</v>
      </c>
      <c r="F36" s="50" t="s">
        <v>293</v>
      </c>
      <c r="G36" s="52">
        <v>43770</v>
      </c>
      <c r="H36" s="51">
        <v>99</v>
      </c>
      <c r="I36" s="51">
        <v>74</v>
      </c>
      <c r="J36" s="51">
        <v>109</v>
      </c>
      <c r="K36" s="51">
        <v>55</v>
      </c>
      <c r="L36" s="51">
        <v>55</v>
      </c>
      <c r="M36" s="51">
        <v>102</v>
      </c>
      <c r="N36" s="51">
        <v>134</v>
      </c>
      <c r="O36" s="51">
        <v>156</v>
      </c>
      <c r="P36" s="51">
        <v>109</v>
      </c>
      <c r="Q36" s="51">
        <v>626</v>
      </c>
      <c r="R36" s="51">
        <v>626</v>
      </c>
      <c r="S36" s="51">
        <v>30054</v>
      </c>
      <c r="T36" s="51">
        <v>43868</v>
      </c>
      <c r="U36" s="51">
        <v>43025</v>
      </c>
      <c r="V36" s="51">
        <v>1880</v>
      </c>
    </row>
    <row r="37" spans="1:22" x14ac:dyDescent="0.25">
      <c r="A37" s="50" t="s">
        <v>109</v>
      </c>
      <c r="B37" s="50" t="s">
        <v>224</v>
      </c>
      <c r="C37" s="50" t="s">
        <v>151</v>
      </c>
      <c r="D37" s="50" t="s">
        <v>282</v>
      </c>
      <c r="E37" s="51">
        <v>2019</v>
      </c>
      <c r="F37" s="50" t="s">
        <v>294</v>
      </c>
      <c r="G37" s="52">
        <v>43800</v>
      </c>
      <c r="H37" s="51">
        <v>111</v>
      </c>
      <c r="I37" s="51">
        <v>82</v>
      </c>
      <c r="J37" s="51">
        <v>90</v>
      </c>
      <c r="K37" s="51">
        <v>58</v>
      </c>
      <c r="L37" s="51">
        <v>58</v>
      </c>
      <c r="M37" s="51">
        <v>158</v>
      </c>
      <c r="N37" s="51">
        <v>114</v>
      </c>
      <c r="O37" s="51">
        <v>129</v>
      </c>
      <c r="P37" s="51">
        <v>90</v>
      </c>
      <c r="Q37" s="51">
        <v>626</v>
      </c>
      <c r="R37" s="51">
        <v>626</v>
      </c>
      <c r="S37" s="51">
        <v>30054</v>
      </c>
      <c r="T37" s="51">
        <v>43868</v>
      </c>
      <c r="U37" s="51">
        <v>43025</v>
      </c>
      <c r="V37" s="51">
        <v>1880</v>
      </c>
    </row>
    <row r="38" spans="1:22" x14ac:dyDescent="0.25">
      <c r="A38" s="50" t="s">
        <v>109</v>
      </c>
      <c r="B38" s="50" t="s">
        <v>224</v>
      </c>
      <c r="C38" s="50" t="s">
        <v>151</v>
      </c>
      <c r="D38" s="50" t="s">
        <v>282</v>
      </c>
      <c r="E38" s="51">
        <v>2020</v>
      </c>
      <c r="F38" s="50" t="s">
        <v>283</v>
      </c>
      <c r="G38" s="52">
        <v>43831</v>
      </c>
      <c r="H38" s="51">
        <v>120</v>
      </c>
      <c r="I38" s="51">
        <v>75</v>
      </c>
      <c r="J38" s="51">
        <v>123</v>
      </c>
      <c r="K38" s="51">
        <v>53</v>
      </c>
      <c r="L38" s="51">
        <v>53</v>
      </c>
      <c r="M38" s="51">
        <v>115</v>
      </c>
      <c r="N38" s="51">
        <v>139</v>
      </c>
      <c r="O38" s="51">
        <v>140</v>
      </c>
      <c r="P38" s="51">
        <v>111</v>
      </c>
      <c r="Q38" s="51">
        <v>716</v>
      </c>
      <c r="R38" s="51">
        <v>735</v>
      </c>
      <c r="S38" s="51">
        <v>9315</v>
      </c>
      <c r="T38" s="51">
        <v>45353</v>
      </c>
      <c r="U38" s="51">
        <v>14551</v>
      </c>
      <c r="V38" s="51">
        <v>1929</v>
      </c>
    </row>
    <row r="39" spans="1:22" x14ac:dyDescent="0.25">
      <c r="A39" s="50" t="s">
        <v>109</v>
      </c>
      <c r="B39" s="50" t="s">
        <v>224</v>
      </c>
      <c r="C39" s="50" t="s">
        <v>151</v>
      </c>
      <c r="D39" s="50" t="s">
        <v>282</v>
      </c>
      <c r="E39" s="51">
        <v>2020</v>
      </c>
      <c r="F39" s="50" t="s">
        <v>284</v>
      </c>
      <c r="G39" s="52">
        <v>43862</v>
      </c>
      <c r="H39" s="51">
        <v>134</v>
      </c>
      <c r="I39" s="51">
        <v>72</v>
      </c>
      <c r="J39" s="51">
        <v>81</v>
      </c>
      <c r="K39" s="51">
        <v>59</v>
      </c>
      <c r="L39" s="51">
        <v>59</v>
      </c>
      <c r="M39" s="51">
        <v>174</v>
      </c>
      <c r="N39" s="51">
        <v>183</v>
      </c>
      <c r="O39" s="51">
        <v>171</v>
      </c>
      <c r="P39" s="51">
        <v>215</v>
      </c>
      <c r="Q39" s="51">
        <v>716</v>
      </c>
      <c r="R39" s="51">
        <v>735</v>
      </c>
      <c r="S39" s="51">
        <v>9315</v>
      </c>
      <c r="T39" s="51">
        <v>45353</v>
      </c>
      <c r="U39" s="51">
        <v>14551</v>
      </c>
      <c r="V39" s="51">
        <v>1929</v>
      </c>
    </row>
    <row r="40" spans="1:22" x14ac:dyDescent="0.25">
      <c r="A40" s="50" t="s">
        <v>109</v>
      </c>
      <c r="B40" s="50" t="s">
        <v>224</v>
      </c>
      <c r="C40" s="50" t="s">
        <v>151</v>
      </c>
      <c r="D40" s="50" t="s">
        <v>282</v>
      </c>
      <c r="E40" s="51">
        <v>2020</v>
      </c>
      <c r="F40" s="50" t="s">
        <v>285</v>
      </c>
      <c r="G40" s="52">
        <v>43891</v>
      </c>
      <c r="H40" s="51">
        <v>129</v>
      </c>
      <c r="I40" s="51">
        <v>72</v>
      </c>
      <c r="J40" s="51">
        <v>122</v>
      </c>
      <c r="K40" s="51">
        <v>48</v>
      </c>
      <c r="L40" s="51">
        <v>48</v>
      </c>
      <c r="M40" s="51">
        <v>139</v>
      </c>
      <c r="N40" s="51">
        <v>139</v>
      </c>
      <c r="O40" s="51">
        <v>127</v>
      </c>
      <c r="P40" s="51">
        <v>135</v>
      </c>
      <c r="Q40" s="51">
        <v>716</v>
      </c>
      <c r="R40" s="51">
        <v>735</v>
      </c>
      <c r="S40" s="51">
        <v>9315</v>
      </c>
      <c r="T40" s="51">
        <v>45353</v>
      </c>
      <c r="U40" s="51">
        <v>14551</v>
      </c>
      <c r="V40" s="51">
        <v>1929</v>
      </c>
    </row>
    <row r="41" spans="1:22" x14ac:dyDescent="0.25">
      <c r="A41" s="50" t="s">
        <v>109</v>
      </c>
      <c r="B41" s="50" t="s">
        <v>224</v>
      </c>
      <c r="C41" s="50" t="s">
        <v>151</v>
      </c>
      <c r="D41" s="50" t="s">
        <v>282</v>
      </c>
      <c r="E41" s="51">
        <v>2020</v>
      </c>
      <c r="F41" s="50" t="s">
        <v>286</v>
      </c>
      <c r="G41" s="52">
        <v>43922</v>
      </c>
      <c r="H41" s="51">
        <v>182</v>
      </c>
      <c r="I41" s="51">
        <v>63</v>
      </c>
      <c r="J41" s="51">
        <v>109</v>
      </c>
      <c r="K41" s="51">
        <v>71</v>
      </c>
      <c r="L41" s="51">
        <v>71</v>
      </c>
      <c r="M41" s="51">
        <v>135</v>
      </c>
      <c r="N41" s="51">
        <v>147</v>
      </c>
      <c r="O41" s="51">
        <v>119</v>
      </c>
      <c r="P41" s="51">
        <v>103</v>
      </c>
      <c r="Q41" s="51">
        <v>716</v>
      </c>
      <c r="R41" s="51">
        <v>735</v>
      </c>
      <c r="S41" s="51">
        <v>9315</v>
      </c>
      <c r="T41" s="51">
        <v>45353</v>
      </c>
      <c r="U41" s="51">
        <v>14551</v>
      </c>
      <c r="V41" s="51">
        <v>1929</v>
      </c>
    </row>
    <row r="42" spans="1:22" x14ac:dyDescent="0.25">
      <c r="A42" s="50" t="s">
        <v>109</v>
      </c>
      <c r="B42" s="50" t="s">
        <v>224</v>
      </c>
      <c r="C42" s="50" t="s">
        <v>151</v>
      </c>
      <c r="D42" s="50" t="s">
        <v>282</v>
      </c>
      <c r="E42" s="51">
        <v>2020</v>
      </c>
      <c r="F42" s="50" t="s">
        <v>287</v>
      </c>
      <c r="G42" s="52">
        <v>43952</v>
      </c>
      <c r="H42" s="51">
        <v>129</v>
      </c>
      <c r="I42" s="51">
        <v>63</v>
      </c>
      <c r="J42" s="51">
        <v>101</v>
      </c>
      <c r="K42" s="51">
        <v>47</v>
      </c>
      <c r="L42" s="51">
        <v>47</v>
      </c>
      <c r="M42" s="51">
        <v>129</v>
      </c>
      <c r="N42" s="51">
        <v>146</v>
      </c>
      <c r="O42" s="51">
        <v>159</v>
      </c>
      <c r="P42" s="51">
        <v>142</v>
      </c>
      <c r="Q42" s="51">
        <v>716</v>
      </c>
      <c r="R42" s="51">
        <v>735</v>
      </c>
      <c r="S42" s="51">
        <v>9315</v>
      </c>
      <c r="T42" s="51">
        <v>45353</v>
      </c>
      <c r="U42" s="51">
        <v>14551</v>
      </c>
      <c r="V42" s="51">
        <v>1929</v>
      </c>
    </row>
    <row r="43" spans="1:22" x14ac:dyDescent="0.25">
      <c r="A43" s="50" t="s">
        <v>109</v>
      </c>
      <c r="B43" s="50" t="s">
        <v>224</v>
      </c>
      <c r="C43" s="50" t="s">
        <v>151</v>
      </c>
      <c r="D43" s="50" t="s">
        <v>282</v>
      </c>
      <c r="E43" s="51">
        <v>2020</v>
      </c>
      <c r="F43" s="50" t="s">
        <v>288</v>
      </c>
      <c r="G43" s="52">
        <v>43983</v>
      </c>
      <c r="H43" s="51">
        <v>144</v>
      </c>
      <c r="I43" s="51">
        <v>94</v>
      </c>
      <c r="J43" s="51">
        <v>138</v>
      </c>
      <c r="K43" s="51">
        <v>37</v>
      </c>
      <c r="L43" s="51">
        <v>37</v>
      </c>
      <c r="M43" s="51">
        <v>182</v>
      </c>
      <c r="N43" s="51">
        <v>186</v>
      </c>
      <c r="O43" s="51">
        <v>142</v>
      </c>
      <c r="P43" s="51">
        <v>126</v>
      </c>
      <c r="Q43" s="51">
        <v>716</v>
      </c>
      <c r="R43" s="51">
        <v>735</v>
      </c>
      <c r="S43" s="51">
        <v>9315</v>
      </c>
      <c r="T43" s="51">
        <v>45353</v>
      </c>
      <c r="U43" s="51">
        <v>14551</v>
      </c>
      <c r="V43" s="51">
        <v>1929</v>
      </c>
    </row>
    <row r="44" spans="1:22" x14ac:dyDescent="0.25">
      <c r="A44" s="50" t="s">
        <v>109</v>
      </c>
      <c r="B44" s="50" t="s">
        <v>224</v>
      </c>
      <c r="C44" s="50" t="s">
        <v>151</v>
      </c>
      <c r="D44" s="50" t="s">
        <v>282</v>
      </c>
      <c r="E44" s="51">
        <v>2020</v>
      </c>
      <c r="F44" s="50" t="s">
        <v>289</v>
      </c>
      <c r="G44" s="52">
        <v>44013</v>
      </c>
      <c r="H44" s="51">
        <v>136</v>
      </c>
      <c r="I44" s="51">
        <v>61</v>
      </c>
      <c r="J44" s="51">
        <v>142</v>
      </c>
      <c r="K44" s="51">
        <v>57</v>
      </c>
      <c r="L44" s="51">
        <v>57</v>
      </c>
      <c r="M44" s="51">
        <v>117</v>
      </c>
      <c r="N44" s="51">
        <v>136</v>
      </c>
      <c r="O44" s="51">
        <v>154</v>
      </c>
      <c r="P44" s="51">
        <v>124</v>
      </c>
      <c r="Q44" s="51">
        <v>716</v>
      </c>
      <c r="R44" s="51">
        <v>735</v>
      </c>
      <c r="S44" s="51">
        <v>9315</v>
      </c>
      <c r="T44" s="51">
        <v>45353</v>
      </c>
      <c r="U44" s="51">
        <v>14551</v>
      </c>
      <c r="V44" s="51">
        <v>1929</v>
      </c>
    </row>
    <row r="45" spans="1:22" x14ac:dyDescent="0.25">
      <c r="A45" s="50" t="s">
        <v>109</v>
      </c>
      <c r="B45" s="50" t="s">
        <v>224</v>
      </c>
      <c r="C45" s="50" t="s">
        <v>151</v>
      </c>
      <c r="D45" s="50" t="s">
        <v>282</v>
      </c>
      <c r="E45" s="51">
        <v>2020</v>
      </c>
      <c r="F45" s="50" t="s">
        <v>290</v>
      </c>
      <c r="G45" s="52">
        <v>44044</v>
      </c>
      <c r="H45" s="51">
        <v>106</v>
      </c>
      <c r="I45" s="51">
        <v>68</v>
      </c>
      <c r="J45" s="51">
        <v>103</v>
      </c>
      <c r="K45" s="51">
        <v>53</v>
      </c>
      <c r="L45" s="51">
        <v>53</v>
      </c>
      <c r="M45" s="51">
        <v>103</v>
      </c>
      <c r="N45" s="51">
        <v>121</v>
      </c>
      <c r="O45" s="51">
        <v>135</v>
      </c>
      <c r="P45" s="51">
        <v>115</v>
      </c>
      <c r="Q45" s="51">
        <v>716</v>
      </c>
      <c r="R45" s="51">
        <v>735</v>
      </c>
      <c r="S45" s="51">
        <v>9315</v>
      </c>
      <c r="T45" s="51">
        <v>45353</v>
      </c>
      <c r="U45" s="51">
        <v>14551</v>
      </c>
      <c r="V45" s="51">
        <v>1929</v>
      </c>
    </row>
    <row r="46" spans="1:22" x14ac:dyDescent="0.25">
      <c r="A46" s="50" t="s">
        <v>109</v>
      </c>
      <c r="B46" s="50" t="s">
        <v>224</v>
      </c>
      <c r="C46" s="50" t="s">
        <v>151</v>
      </c>
      <c r="D46" s="50" t="s">
        <v>282</v>
      </c>
      <c r="E46" s="51">
        <v>2020</v>
      </c>
      <c r="F46" s="50" t="s">
        <v>291</v>
      </c>
      <c r="G46" s="52">
        <v>44075</v>
      </c>
      <c r="H46" s="51">
        <v>110</v>
      </c>
      <c r="I46" s="51">
        <v>62</v>
      </c>
      <c r="J46" s="51">
        <v>80</v>
      </c>
      <c r="K46" s="51">
        <v>53</v>
      </c>
      <c r="L46" s="51">
        <v>53</v>
      </c>
      <c r="M46" s="51">
        <v>136</v>
      </c>
      <c r="N46" s="51">
        <v>134</v>
      </c>
      <c r="O46" s="51">
        <v>96</v>
      </c>
      <c r="P46" s="51">
        <v>126</v>
      </c>
      <c r="Q46" s="51">
        <v>716</v>
      </c>
      <c r="R46" s="51">
        <v>735</v>
      </c>
      <c r="S46" s="51">
        <v>9315</v>
      </c>
      <c r="T46" s="51">
        <v>45353</v>
      </c>
      <c r="U46" s="51">
        <v>14551</v>
      </c>
      <c r="V46" s="51">
        <v>1929</v>
      </c>
    </row>
    <row r="47" spans="1:22" x14ac:dyDescent="0.25">
      <c r="A47" s="50" t="s">
        <v>109</v>
      </c>
      <c r="B47" s="50" t="s">
        <v>224</v>
      </c>
      <c r="C47" s="50" t="s">
        <v>151</v>
      </c>
      <c r="D47" s="50" t="s">
        <v>282</v>
      </c>
      <c r="E47" s="51">
        <v>2020</v>
      </c>
      <c r="F47" s="50" t="s">
        <v>292</v>
      </c>
      <c r="G47" s="52">
        <v>44105</v>
      </c>
      <c r="H47" s="51">
        <v>141</v>
      </c>
      <c r="I47" s="51">
        <v>83</v>
      </c>
      <c r="J47" s="51">
        <v>110</v>
      </c>
      <c r="K47" s="51">
        <v>48</v>
      </c>
      <c r="L47" s="51">
        <v>48</v>
      </c>
      <c r="M47" s="51">
        <v>140</v>
      </c>
      <c r="N47" s="51">
        <v>136</v>
      </c>
      <c r="O47" s="51">
        <v>153</v>
      </c>
      <c r="P47" s="51">
        <v>124</v>
      </c>
      <c r="Q47" s="51">
        <v>716</v>
      </c>
      <c r="R47" s="51">
        <v>735</v>
      </c>
      <c r="S47" s="51">
        <v>9315</v>
      </c>
      <c r="T47" s="51">
        <v>45353</v>
      </c>
      <c r="U47" s="51">
        <v>14551</v>
      </c>
      <c r="V47" s="51">
        <v>1929</v>
      </c>
    </row>
    <row r="48" spans="1:22" x14ac:dyDescent="0.25">
      <c r="A48" s="50" t="s">
        <v>109</v>
      </c>
      <c r="B48" s="50" t="s">
        <v>224</v>
      </c>
      <c r="C48" s="50" t="s">
        <v>151</v>
      </c>
      <c r="D48" s="50" t="s">
        <v>282</v>
      </c>
      <c r="E48" s="51">
        <v>2020</v>
      </c>
      <c r="F48" s="50" t="s">
        <v>293</v>
      </c>
      <c r="G48" s="52">
        <v>44136</v>
      </c>
      <c r="H48" s="51">
        <v>118</v>
      </c>
      <c r="I48" s="51">
        <v>78</v>
      </c>
      <c r="J48" s="51">
        <v>95</v>
      </c>
      <c r="K48" s="51">
        <v>54</v>
      </c>
      <c r="L48" s="51">
        <v>54</v>
      </c>
      <c r="M48" s="51">
        <v>132</v>
      </c>
      <c r="N48" s="51">
        <v>140</v>
      </c>
      <c r="O48" s="51">
        <v>120</v>
      </c>
      <c r="P48" s="51">
        <v>115</v>
      </c>
      <c r="Q48" s="51">
        <v>716</v>
      </c>
      <c r="R48" s="51">
        <v>735</v>
      </c>
      <c r="S48" s="51">
        <v>9315</v>
      </c>
      <c r="T48" s="51">
        <v>45353</v>
      </c>
      <c r="U48" s="51">
        <v>14551</v>
      </c>
      <c r="V48" s="51">
        <v>1929</v>
      </c>
    </row>
    <row r="49" spans="1:22" x14ac:dyDescent="0.25">
      <c r="A49" s="50" t="s">
        <v>109</v>
      </c>
      <c r="B49" s="50" t="s">
        <v>224</v>
      </c>
      <c r="C49" s="50" t="s">
        <v>151</v>
      </c>
      <c r="D49" s="50" t="s">
        <v>282</v>
      </c>
      <c r="E49" s="51">
        <v>2020</v>
      </c>
      <c r="F49" s="50" t="s">
        <v>294</v>
      </c>
      <c r="G49" s="52">
        <v>44166</v>
      </c>
      <c r="H49" s="51">
        <v>128</v>
      </c>
      <c r="I49" s="51">
        <v>88</v>
      </c>
      <c r="J49" s="51">
        <v>130</v>
      </c>
      <c r="K49" s="51">
        <v>39</v>
      </c>
      <c r="L49" s="51">
        <v>39</v>
      </c>
      <c r="M49" s="51">
        <v>122</v>
      </c>
      <c r="N49" s="51">
        <v>138</v>
      </c>
      <c r="O49" s="51">
        <v>124</v>
      </c>
      <c r="P49" s="51">
        <v>116</v>
      </c>
      <c r="Q49" s="51">
        <v>716</v>
      </c>
      <c r="R49" s="51">
        <v>735</v>
      </c>
      <c r="S49" s="51">
        <v>9315</v>
      </c>
      <c r="T49" s="51">
        <v>45353</v>
      </c>
      <c r="U49" s="51">
        <v>14551</v>
      </c>
      <c r="V49" s="51">
        <v>1929</v>
      </c>
    </row>
    <row r="50" spans="1:22" x14ac:dyDescent="0.25">
      <c r="A50" s="50" t="s">
        <v>109</v>
      </c>
      <c r="B50" s="50" t="s">
        <v>224</v>
      </c>
      <c r="C50" s="50" t="s">
        <v>151</v>
      </c>
      <c r="D50" s="50" t="s">
        <v>282</v>
      </c>
      <c r="E50" s="51">
        <v>2021</v>
      </c>
      <c r="F50" s="50" t="s">
        <v>283</v>
      </c>
      <c r="G50" s="52">
        <v>44197</v>
      </c>
      <c r="H50" s="51">
        <v>101</v>
      </c>
      <c r="I50" s="51">
        <v>60</v>
      </c>
      <c r="J50" s="51">
        <v>129</v>
      </c>
      <c r="K50" s="51">
        <v>44</v>
      </c>
      <c r="L50" s="51">
        <v>44</v>
      </c>
      <c r="M50" s="51">
        <v>174</v>
      </c>
      <c r="N50" s="51">
        <v>213</v>
      </c>
      <c r="O50" s="51">
        <v>155</v>
      </c>
      <c r="P50" s="51">
        <v>166</v>
      </c>
      <c r="Q50" s="51">
        <v>647</v>
      </c>
      <c r="R50" s="51">
        <v>669</v>
      </c>
      <c r="S50" s="51">
        <v>9663</v>
      </c>
      <c r="T50" s="51">
        <v>46883</v>
      </c>
      <c r="U50" s="51">
        <v>14947</v>
      </c>
      <c r="V50" s="51">
        <v>1980</v>
      </c>
    </row>
    <row r="51" spans="1:22" x14ac:dyDescent="0.25">
      <c r="A51" s="50" t="s">
        <v>109</v>
      </c>
      <c r="B51" s="50" t="s">
        <v>224</v>
      </c>
      <c r="C51" s="50" t="s">
        <v>151</v>
      </c>
      <c r="D51" s="50" t="s">
        <v>282</v>
      </c>
      <c r="E51" s="51">
        <v>2021</v>
      </c>
      <c r="F51" s="50" t="s">
        <v>284</v>
      </c>
      <c r="G51" s="52">
        <v>44228</v>
      </c>
      <c r="H51" s="51">
        <v>117</v>
      </c>
      <c r="I51" s="51">
        <v>64</v>
      </c>
      <c r="J51" s="51">
        <v>110</v>
      </c>
      <c r="K51" s="51">
        <v>46</v>
      </c>
      <c r="L51" s="51">
        <v>46</v>
      </c>
      <c r="M51" s="51">
        <v>162</v>
      </c>
      <c r="N51" s="51">
        <v>179</v>
      </c>
      <c r="O51" s="51">
        <v>156</v>
      </c>
      <c r="P51" s="51">
        <v>149</v>
      </c>
      <c r="Q51" s="51">
        <v>647</v>
      </c>
      <c r="R51" s="51">
        <v>669</v>
      </c>
      <c r="S51" s="51">
        <v>9663</v>
      </c>
      <c r="T51" s="51">
        <v>46883</v>
      </c>
      <c r="U51" s="51">
        <v>14947</v>
      </c>
      <c r="V51" s="51">
        <v>1980</v>
      </c>
    </row>
    <row r="52" spans="1:22" x14ac:dyDescent="0.25">
      <c r="A52" s="50" t="s">
        <v>109</v>
      </c>
      <c r="B52" s="50" t="s">
        <v>224</v>
      </c>
      <c r="C52" s="50" t="s">
        <v>151</v>
      </c>
      <c r="D52" s="50" t="s">
        <v>282</v>
      </c>
      <c r="E52" s="51">
        <v>2021</v>
      </c>
      <c r="F52" s="50" t="s">
        <v>285</v>
      </c>
      <c r="G52" s="52">
        <v>44256</v>
      </c>
      <c r="H52" s="51">
        <v>91</v>
      </c>
      <c r="I52" s="51">
        <v>66</v>
      </c>
      <c r="J52" s="51">
        <v>87</v>
      </c>
      <c r="K52" s="51">
        <v>55</v>
      </c>
      <c r="L52" s="51">
        <v>55</v>
      </c>
      <c r="M52" s="51">
        <v>92</v>
      </c>
      <c r="N52" s="51">
        <v>82</v>
      </c>
      <c r="O52" s="51">
        <v>84</v>
      </c>
      <c r="P52" s="51">
        <v>103</v>
      </c>
      <c r="Q52" s="51">
        <v>647</v>
      </c>
      <c r="R52" s="51">
        <v>669</v>
      </c>
      <c r="S52" s="51">
        <v>9663</v>
      </c>
      <c r="T52" s="51">
        <v>46883</v>
      </c>
      <c r="U52" s="51">
        <v>14947</v>
      </c>
      <c r="V52" s="51">
        <v>1980</v>
      </c>
    </row>
    <row r="53" spans="1:22" x14ac:dyDescent="0.25">
      <c r="A53" s="50" t="s">
        <v>109</v>
      </c>
      <c r="B53" s="50" t="s">
        <v>224</v>
      </c>
      <c r="C53" s="50" t="s">
        <v>151</v>
      </c>
      <c r="D53" s="50" t="s">
        <v>282</v>
      </c>
      <c r="E53" s="51">
        <v>2021</v>
      </c>
      <c r="F53" s="50" t="s">
        <v>286</v>
      </c>
      <c r="G53" s="52">
        <v>44287</v>
      </c>
      <c r="H53" s="51">
        <v>152</v>
      </c>
      <c r="I53" s="51">
        <v>68</v>
      </c>
      <c r="J53" s="51">
        <v>132</v>
      </c>
      <c r="K53" s="51">
        <v>27</v>
      </c>
      <c r="L53" s="51">
        <v>27</v>
      </c>
      <c r="M53" s="51">
        <v>225</v>
      </c>
      <c r="N53" s="51">
        <v>214</v>
      </c>
      <c r="O53" s="51">
        <v>212</v>
      </c>
      <c r="P53" s="51">
        <v>234</v>
      </c>
      <c r="Q53" s="51">
        <v>647</v>
      </c>
      <c r="R53" s="51">
        <v>669</v>
      </c>
      <c r="S53" s="51">
        <v>9663</v>
      </c>
      <c r="T53" s="51">
        <v>46883</v>
      </c>
      <c r="U53" s="51">
        <v>14947</v>
      </c>
      <c r="V53" s="51">
        <v>1980</v>
      </c>
    </row>
    <row r="54" spans="1:22" x14ac:dyDescent="0.25">
      <c r="A54" s="50" t="s">
        <v>109</v>
      </c>
      <c r="B54" s="50" t="s">
        <v>224</v>
      </c>
      <c r="C54" s="50" t="s">
        <v>151</v>
      </c>
      <c r="D54" s="50" t="s">
        <v>282</v>
      </c>
      <c r="E54" s="51">
        <v>2021</v>
      </c>
      <c r="F54" s="50" t="s">
        <v>287</v>
      </c>
      <c r="G54" s="52">
        <v>44317</v>
      </c>
      <c r="H54" s="51">
        <v>83</v>
      </c>
      <c r="I54" s="51">
        <v>70</v>
      </c>
      <c r="J54" s="51">
        <v>114</v>
      </c>
      <c r="K54" s="51">
        <v>38</v>
      </c>
      <c r="L54" s="51">
        <v>38</v>
      </c>
      <c r="M54" s="51">
        <v>146</v>
      </c>
      <c r="N54" s="51">
        <v>148</v>
      </c>
      <c r="O54" s="51">
        <v>152</v>
      </c>
      <c r="P54" s="51">
        <v>151</v>
      </c>
      <c r="Q54" s="51">
        <v>647</v>
      </c>
      <c r="R54" s="51">
        <v>669</v>
      </c>
      <c r="S54" s="51">
        <v>9663</v>
      </c>
      <c r="T54" s="51">
        <v>46883</v>
      </c>
      <c r="U54" s="51">
        <v>14947</v>
      </c>
      <c r="V54" s="51">
        <v>1980</v>
      </c>
    </row>
    <row r="55" spans="1:22" x14ac:dyDescent="0.25">
      <c r="A55" s="50" t="s">
        <v>109</v>
      </c>
      <c r="B55" s="50" t="s">
        <v>224</v>
      </c>
      <c r="C55" s="50" t="s">
        <v>151</v>
      </c>
      <c r="D55" s="50" t="s">
        <v>282</v>
      </c>
      <c r="E55" s="51">
        <v>2021</v>
      </c>
      <c r="F55" s="50" t="s">
        <v>288</v>
      </c>
      <c r="G55" s="52">
        <v>44348</v>
      </c>
      <c r="H55" s="51">
        <v>97</v>
      </c>
      <c r="I55" s="51">
        <v>34</v>
      </c>
      <c r="J55" s="51">
        <v>100</v>
      </c>
      <c r="K55" s="51">
        <v>42</v>
      </c>
      <c r="L55" s="51">
        <v>42</v>
      </c>
      <c r="M55" s="51">
        <v>261</v>
      </c>
      <c r="N55" s="51">
        <v>231</v>
      </c>
      <c r="O55" s="51">
        <v>200</v>
      </c>
      <c r="P55" s="51">
        <v>208</v>
      </c>
      <c r="Q55" s="51">
        <v>647</v>
      </c>
      <c r="R55" s="51">
        <v>669</v>
      </c>
      <c r="S55" s="51">
        <v>9663</v>
      </c>
      <c r="T55" s="51">
        <v>46883</v>
      </c>
      <c r="U55" s="51">
        <v>14947</v>
      </c>
      <c r="V55" s="51">
        <v>1980</v>
      </c>
    </row>
    <row r="56" spans="1:22" x14ac:dyDescent="0.25">
      <c r="A56" s="50" t="s">
        <v>109</v>
      </c>
      <c r="B56" s="50" t="s">
        <v>224</v>
      </c>
      <c r="C56" s="50" t="s">
        <v>151</v>
      </c>
      <c r="D56" s="50" t="s">
        <v>282</v>
      </c>
      <c r="E56" s="51">
        <v>2021</v>
      </c>
      <c r="F56" s="50" t="s">
        <v>289</v>
      </c>
      <c r="G56" s="52">
        <v>44378</v>
      </c>
      <c r="H56" s="51">
        <v>133</v>
      </c>
      <c r="I56" s="51">
        <v>63</v>
      </c>
      <c r="J56" s="51">
        <v>159</v>
      </c>
      <c r="K56" s="51">
        <v>30</v>
      </c>
      <c r="L56" s="51">
        <v>30</v>
      </c>
      <c r="M56" s="51">
        <v>260</v>
      </c>
      <c r="N56" s="51">
        <v>231</v>
      </c>
      <c r="O56" s="51">
        <v>225</v>
      </c>
      <c r="P56" s="51">
        <v>209</v>
      </c>
      <c r="Q56" s="51">
        <v>647</v>
      </c>
      <c r="R56" s="51">
        <v>669</v>
      </c>
      <c r="S56" s="51">
        <v>9663</v>
      </c>
      <c r="T56" s="51">
        <v>46883</v>
      </c>
      <c r="U56" s="51">
        <v>14947</v>
      </c>
      <c r="V56" s="51">
        <v>1980</v>
      </c>
    </row>
    <row r="57" spans="1:22" x14ac:dyDescent="0.25">
      <c r="A57" s="50" t="s">
        <v>109</v>
      </c>
      <c r="B57" s="50" t="s">
        <v>224</v>
      </c>
      <c r="C57" s="50" t="s">
        <v>151</v>
      </c>
      <c r="D57" s="50" t="s">
        <v>282</v>
      </c>
      <c r="E57" s="51">
        <v>2021</v>
      </c>
      <c r="F57" s="50" t="s">
        <v>290</v>
      </c>
      <c r="G57" s="52">
        <v>44409</v>
      </c>
      <c r="H57" s="51">
        <v>100</v>
      </c>
      <c r="I57" s="51">
        <v>61</v>
      </c>
      <c r="J57" s="51">
        <v>121</v>
      </c>
      <c r="K57" s="51">
        <v>46</v>
      </c>
      <c r="L57" s="51">
        <v>46</v>
      </c>
      <c r="M57" s="51">
        <v>147</v>
      </c>
      <c r="N57" s="51">
        <v>143</v>
      </c>
      <c r="O57" s="51">
        <v>150</v>
      </c>
      <c r="P57" s="51">
        <v>136</v>
      </c>
      <c r="Q57" s="51">
        <v>647</v>
      </c>
      <c r="R57" s="51">
        <v>669</v>
      </c>
      <c r="S57" s="51">
        <v>9663</v>
      </c>
      <c r="T57" s="51">
        <v>46883</v>
      </c>
      <c r="U57" s="51">
        <v>14947</v>
      </c>
      <c r="V57" s="51">
        <v>1980</v>
      </c>
    </row>
    <row r="58" spans="1:22" x14ac:dyDescent="0.25">
      <c r="A58" s="50" t="s">
        <v>109</v>
      </c>
      <c r="B58" s="50" t="s">
        <v>224</v>
      </c>
      <c r="C58" s="50" t="s">
        <v>151</v>
      </c>
      <c r="D58" s="50" t="s">
        <v>282</v>
      </c>
      <c r="E58" s="51">
        <v>2021</v>
      </c>
      <c r="F58" s="50" t="s">
        <v>291</v>
      </c>
      <c r="G58" s="52">
        <v>44440</v>
      </c>
      <c r="H58" s="51">
        <v>183</v>
      </c>
      <c r="I58" s="51">
        <v>74</v>
      </c>
      <c r="J58" s="51">
        <v>136</v>
      </c>
      <c r="K58" s="51">
        <v>46</v>
      </c>
      <c r="L58" s="51">
        <v>46</v>
      </c>
      <c r="M58" s="51">
        <v>198</v>
      </c>
      <c r="N58" s="51">
        <v>206</v>
      </c>
      <c r="O58" s="51">
        <v>197</v>
      </c>
      <c r="P58" s="51">
        <v>192</v>
      </c>
      <c r="Q58" s="51">
        <v>647</v>
      </c>
      <c r="R58" s="51">
        <v>669</v>
      </c>
      <c r="S58" s="51">
        <v>9663</v>
      </c>
      <c r="T58" s="51">
        <v>46883</v>
      </c>
      <c r="U58" s="51">
        <v>14947</v>
      </c>
      <c r="V58" s="51">
        <v>1980</v>
      </c>
    </row>
    <row r="59" spans="1:22" x14ac:dyDescent="0.25">
      <c r="A59" s="50" t="s">
        <v>109</v>
      </c>
      <c r="B59" s="50" t="s">
        <v>224</v>
      </c>
      <c r="C59" s="50" t="s">
        <v>151</v>
      </c>
      <c r="D59" s="50" t="s">
        <v>282</v>
      </c>
      <c r="E59" s="51">
        <v>2021</v>
      </c>
      <c r="F59" s="50" t="s">
        <v>292</v>
      </c>
      <c r="G59" s="52">
        <v>44470</v>
      </c>
      <c r="H59" s="51">
        <v>201</v>
      </c>
      <c r="I59" s="51">
        <v>81</v>
      </c>
      <c r="J59" s="51">
        <v>172</v>
      </c>
      <c r="K59" s="51">
        <v>56</v>
      </c>
      <c r="L59" s="51">
        <v>56</v>
      </c>
      <c r="M59" s="51">
        <v>207</v>
      </c>
      <c r="N59" s="51">
        <v>203</v>
      </c>
      <c r="O59" s="51">
        <v>226</v>
      </c>
      <c r="P59" s="51">
        <v>230</v>
      </c>
      <c r="Q59" s="51">
        <v>647</v>
      </c>
      <c r="R59" s="51">
        <v>669</v>
      </c>
      <c r="S59" s="51">
        <v>9663</v>
      </c>
      <c r="T59" s="51">
        <v>46883</v>
      </c>
      <c r="U59" s="51">
        <v>14947</v>
      </c>
      <c r="V59" s="51">
        <v>1980</v>
      </c>
    </row>
    <row r="60" spans="1:22" x14ac:dyDescent="0.25">
      <c r="A60" s="50" t="s">
        <v>109</v>
      </c>
      <c r="B60" s="50" t="s">
        <v>224</v>
      </c>
      <c r="C60" s="50" t="s">
        <v>151</v>
      </c>
      <c r="D60" s="50" t="s">
        <v>282</v>
      </c>
      <c r="E60" s="51">
        <v>2021</v>
      </c>
      <c r="F60" s="50" t="s">
        <v>293</v>
      </c>
      <c r="G60" s="52">
        <v>44501</v>
      </c>
      <c r="H60" s="51">
        <v>171</v>
      </c>
      <c r="I60" s="51">
        <v>70</v>
      </c>
      <c r="J60" s="51">
        <v>150</v>
      </c>
      <c r="K60" s="51">
        <v>56</v>
      </c>
      <c r="L60" s="51">
        <v>56</v>
      </c>
      <c r="M60" s="51">
        <v>158</v>
      </c>
      <c r="N60" s="51">
        <v>218</v>
      </c>
      <c r="O60" s="51">
        <v>222</v>
      </c>
      <c r="P60" s="51">
        <v>199</v>
      </c>
      <c r="Q60" s="51">
        <v>647</v>
      </c>
      <c r="R60" s="51">
        <v>669</v>
      </c>
      <c r="S60" s="51">
        <v>9663</v>
      </c>
      <c r="T60" s="51">
        <v>46883</v>
      </c>
      <c r="U60" s="51">
        <v>14947</v>
      </c>
      <c r="V60" s="51">
        <v>1980</v>
      </c>
    </row>
    <row r="61" spans="1:22" x14ac:dyDescent="0.25">
      <c r="A61" s="50" t="s">
        <v>109</v>
      </c>
      <c r="B61" s="50" t="s">
        <v>224</v>
      </c>
      <c r="C61" s="50" t="s">
        <v>151</v>
      </c>
      <c r="D61" s="50" t="s">
        <v>282</v>
      </c>
      <c r="E61" s="51">
        <v>2021</v>
      </c>
      <c r="F61" s="50" t="s">
        <v>294</v>
      </c>
      <c r="G61" s="52">
        <v>44531</v>
      </c>
      <c r="H61" s="51">
        <v>154</v>
      </c>
      <c r="I61" s="51">
        <v>97</v>
      </c>
      <c r="J61" s="51">
        <v>132</v>
      </c>
      <c r="K61" s="51">
        <v>65</v>
      </c>
      <c r="L61" s="51">
        <v>65</v>
      </c>
      <c r="M61" s="51">
        <v>197</v>
      </c>
      <c r="N61" s="51">
        <v>197</v>
      </c>
      <c r="O61" s="51">
        <v>183</v>
      </c>
      <c r="P61" s="51">
        <v>196</v>
      </c>
      <c r="Q61" s="51">
        <v>647</v>
      </c>
      <c r="R61" s="51">
        <v>669</v>
      </c>
      <c r="S61" s="51">
        <v>9663</v>
      </c>
      <c r="T61" s="51">
        <v>46883</v>
      </c>
      <c r="U61" s="51">
        <v>14947</v>
      </c>
      <c r="V61" s="51">
        <v>1980</v>
      </c>
    </row>
    <row r="62" spans="1:22" x14ac:dyDescent="0.25">
      <c r="A62" s="50" t="s">
        <v>109</v>
      </c>
      <c r="B62" s="50" t="s">
        <v>224</v>
      </c>
      <c r="C62" s="50" t="s">
        <v>152</v>
      </c>
      <c r="D62" s="50" t="s">
        <v>295</v>
      </c>
      <c r="E62" s="51">
        <v>2017</v>
      </c>
      <c r="F62" s="50" t="s">
        <v>283</v>
      </c>
      <c r="G62" s="52">
        <v>42736</v>
      </c>
      <c r="H62" s="51">
        <v>737</v>
      </c>
      <c r="I62" s="51">
        <v>173</v>
      </c>
      <c r="J62" s="51">
        <v>357</v>
      </c>
      <c r="K62" s="51">
        <v>368</v>
      </c>
      <c r="L62" s="51">
        <v>368</v>
      </c>
      <c r="M62" s="51">
        <v>696</v>
      </c>
      <c r="N62" s="51">
        <v>596</v>
      </c>
      <c r="O62" s="51">
        <v>564</v>
      </c>
      <c r="P62" s="51">
        <v>629</v>
      </c>
      <c r="Q62" s="51">
        <v>3052</v>
      </c>
      <c r="R62" s="51">
        <v>3127</v>
      </c>
      <c r="S62" s="51">
        <v>29081</v>
      </c>
      <c r="T62" s="51">
        <v>137354</v>
      </c>
      <c r="U62" s="51">
        <v>27604</v>
      </c>
      <c r="V62" s="51">
        <v>4863</v>
      </c>
    </row>
    <row r="63" spans="1:22" x14ac:dyDescent="0.25">
      <c r="A63" s="50" t="s">
        <v>109</v>
      </c>
      <c r="B63" s="50" t="s">
        <v>224</v>
      </c>
      <c r="C63" s="50" t="s">
        <v>152</v>
      </c>
      <c r="D63" s="50" t="s">
        <v>295</v>
      </c>
      <c r="E63" s="51">
        <v>2017</v>
      </c>
      <c r="F63" s="50" t="s">
        <v>284</v>
      </c>
      <c r="G63" s="52">
        <v>42767</v>
      </c>
      <c r="H63" s="51">
        <v>832</v>
      </c>
      <c r="I63" s="51">
        <v>142</v>
      </c>
      <c r="J63" s="51">
        <v>339</v>
      </c>
      <c r="K63" s="51">
        <v>338</v>
      </c>
      <c r="L63" s="51">
        <v>338</v>
      </c>
      <c r="M63" s="51">
        <v>660</v>
      </c>
      <c r="N63" s="51">
        <v>563</v>
      </c>
      <c r="O63" s="51">
        <v>518</v>
      </c>
      <c r="P63" s="51">
        <v>466</v>
      </c>
      <c r="Q63" s="51">
        <v>3052</v>
      </c>
      <c r="R63" s="51">
        <v>3127</v>
      </c>
      <c r="S63" s="51">
        <v>29081</v>
      </c>
      <c r="T63" s="51">
        <v>137354</v>
      </c>
      <c r="U63" s="51">
        <v>27604</v>
      </c>
      <c r="V63" s="51">
        <v>4863</v>
      </c>
    </row>
    <row r="64" spans="1:22" x14ac:dyDescent="0.25">
      <c r="A64" s="50" t="s">
        <v>109</v>
      </c>
      <c r="B64" s="50" t="s">
        <v>224</v>
      </c>
      <c r="C64" s="50" t="s">
        <v>152</v>
      </c>
      <c r="D64" s="50" t="s">
        <v>295</v>
      </c>
      <c r="E64" s="51">
        <v>2017</v>
      </c>
      <c r="F64" s="50" t="s">
        <v>285</v>
      </c>
      <c r="G64" s="52">
        <v>42795</v>
      </c>
      <c r="H64" s="51">
        <v>749</v>
      </c>
      <c r="I64" s="51">
        <v>314</v>
      </c>
      <c r="J64" s="51">
        <v>577</v>
      </c>
      <c r="K64" s="51">
        <v>422</v>
      </c>
      <c r="L64" s="51">
        <v>422</v>
      </c>
      <c r="M64" s="51">
        <v>526</v>
      </c>
      <c r="N64" s="51">
        <v>349</v>
      </c>
      <c r="O64" s="51">
        <v>343</v>
      </c>
      <c r="P64" s="51">
        <v>298</v>
      </c>
      <c r="Q64" s="51">
        <v>3052</v>
      </c>
      <c r="R64" s="51">
        <v>3127</v>
      </c>
      <c r="S64" s="51">
        <v>29081</v>
      </c>
      <c r="T64" s="51">
        <v>137354</v>
      </c>
      <c r="U64" s="51">
        <v>27604</v>
      </c>
      <c r="V64" s="51">
        <v>4863</v>
      </c>
    </row>
    <row r="65" spans="1:22" x14ac:dyDescent="0.25">
      <c r="A65" s="50" t="s">
        <v>109</v>
      </c>
      <c r="B65" s="50" t="s">
        <v>224</v>
      </c>
      <c r="C65" s="50" t="s">
        <v>152</v>
      </c>
      <c r="D65" s="50" t="s">
        <v>295</v>
      </c>
      <c r="E65" s="51">
        <v>2017</v>
      </c>
      <c r="F65" s="50" t="s">
        <v>286</v>
      </c>
      <c r="G65" s="52">
        <v>42826</v>
      </c>
      <c r="H65" s="51">
        <v>643</v>
      </c>
      <c r="I65" s="51">
        <v>274</v>
      </c>
      <c r="J65" s="51">
        <v>377</v>
      </c>
      <c r="K65" s="51">
        <v>515</v>
      </c>
      <c r="L65" s="51">
        <v>515</v>
      </c>
      <c r="M65" s="51">
        <v>734</v>
      </c>
      <c r="N65" s="51">
        <v>608</v>
      </c>
      <c r="O65" s="51">
        <v>607</v>
      </c>
      <c r="P65" s="51">
        <v>542</v>
      </c>
      <c r="Q65" s="51">
        <v>3052</v>
      </c>
      <c r="R65" s="51">
        <v>3127</v>
      </c>
      <c r="S65" s="51">
        <v>29081</v>
      </c>
      <c r="T65" s="51">
        <v>137354</v>
      </c>
      <c r="U65" s="51">
        <v>27604</v>
      </c>
      <c r="V65" s="51">
        <v>4863</v>
      </c>
    </row>
    <row r="66" spans="1:22" x14ac:dyDescent="0.25">
      <c r="A66" s="50" t="s">
        <v>109</v>
      </c>
      <c r="B66" s="50" t="s">
        <v>224</v>
      </c>
      <c r="C66" s="50" t="s">
        <v>152</v>
      </c>
      <c r="D66" s="50" t="s">
        <v>295</v>
      </c>
      <c r="E66" s="51">
        <v>2017</v>
      </c>
      <c r="F66" s="50" t="s">
        <v>287</v>
      </c>
      <c r="G66" s="52">
        <v>42856</v>
      </c>
      <c r="H66" s="51">
        <v>637</v>
      </c>
      <c r="I66" s="51">
        <v>245</v>
      </c>
      <c r="J66" s="51">
        <v>449</v>
      </c>
      <c r="K66" s="51">
        <v>377</v>
      </c>
      <c r="L66" s="51">
        <v>377</v>
      </c>
      <c r="M66" s="51">
        <v>669</v>
      </c>
      <c r="N66" s="51">
        <v>585</v>
      </c>
      <c r="O66" s="51">
        <v>542</v>
      </c>
      <c r="P66" s="51">
        <v>495</v>
      </c>
      <c r="Q66" s="51">
        <v>3052</v>
      </c>
      <c r="R66" s="51">
        <v>3127</v>
      </c>
      <c r="S66" s="51">
        <v>29081</v>
      </c>
      <c r="T66" s="51">
        <v>137354</v>
      </c>
      <c r="U66" s="51">
        <v>27604</v>
      </c>
      <c r="V66" s="51">
        <v>4863</v>
      </c>
    </row>
    <row r="67" spans="1:22" x14ac:dyDescent="0.25">
      <c r="A67" s="50" t="s">
        <v>109</v>
      </c>
      <c r="B67" s="50" t="s">
        <v>224</v>
      </c>
      <c r="C67" s="50" t="s">
        <v>152</v>
      </c>
      <c r="D67" s="50" t="s">
        <v>295</v>
      </c>
      <c r="E67" s="51">
        <v>2017</v>
      </c>
      <c r="F67" s="50" t="s">
        <v>288</v>
      </c>
      <c r="G67" s="52">
        <v>42887</v>
      </c>
      <c r="H67" s="51">
        <v>515</v>
      </c>
      <c r="I67" s="51">
        <v>235</v>
      </c>
      <c r="J67" s="51">
        <v>312</v>
      </c>
      <c r="K67" s="51">
        <v>402</v>
      </c>
      <c r="L67" s="51">
        <v>402</v>
      </c>
      <c r="M67" s="51">
        <v>549</v>
      </c>
      <c r="N67" s="51">
        <v>507</v>
      </c>
      <c r="O67" s="51">
        <v>496</v>
      </c>
      <c r="P67" s="51">
        <v>438</v>
      </c>
      <c r="Q67" s="51">
        <v>3052</v>
      </c>
      <c r="R67" s="51">
        <v>3127</v>
      </c>
      <c r="S67" s="51">
        <v>29081</v>
      </c>
      <c r="T67" s="51">
        <v>137354</v>
      </c>
      <c r="U67" s="51">
        <v>27604</v>
      </c>
      <c r="V67" s="51">
        <v>4863</v>
      </c>
    </row>
    <row r="68" spans="1:22" x14ac:dyDescent="0.25">
      <c r="A68" s="50" t="s">
        <v>109</v>
      </c>
      <c r="B68" s="50" t="s">
        <v>224</v>
      </c>
      <c r="C68" s="50" t="s">
        <v>152</v>
      </c>
      <c r="D68" s="50" t="s">
        <v>295</v>
      </c>
      <c r="E68" s="51">
        <v>2017</v>
      </c>
      <c r="F68" s="50" t="s">
        <v>289</v>
      </c>
      <c r="G68" s="52">
        <v>42917</v>
      </c>
      <c r="H68" s="51">
        <v>615</v>
      </c>
      <c r="I68" s="51">
        <v>283</v>
      </c>
      <c r="J68" s="51">
        <v>461</v>
      </c>
      <c r="K68" s="51">
        <v>486</v>
      </c>
      <c r="L68" s="51">
        <v>486</v>
      </c>
      <c r="M68" s="51">
        <v>699</v>
      </c>
      <c r="N68" s="51">
        <v>622</v>
      </c>
      <c r="O68" s="51">
        <v>561</v>
      </c>
      <c r="P68" s="51">
        <v>545</v>
      </c>
      <c r="Q68" s="51">
        <v>3052</v>
      </c>
      <c r="R68" s="51">
        <v>3127</v>
      </c>
      <c r="S68" s="51">
        <v>29081</v>
      </c>
      <c r="T68" s="51">
        <v>137354</v>
      </c>
      <c r="U68" s="51">
        <v>27604</v>
      </c>
      <c r="V68" s="51">
        <v>4863</v>
      </c>
    </row>
    <row r="69" spans="1:22" x14ac:dyDescent="0.25">
      <c r="A69" s="50" t="s">
        <v>109</v>
      </c>
      <c r="B69" s="50" t="s">
        <v>224</v>
      </c>
      <c r="C69" s="50" t="s">
        <v>152</v>
      </c>
      <c r="D69" s="50" t="s">
        <v>295</v>
      </c>
      <c r="E69" s="51">
        <v>2017</v>
      </c>
      <c r="F69" s="50" t="s">
        <v>290</v>
      </c>
      <c r="G69" s="52">
        <v>42948</v>
      </c>
      <c r="H69" s="51">
        <v>622</v>
      </c>
      <c r="I69" s="51">
        <v>245</v>
      </c>
      <c r="J69" s="51">
        <v>484</v>
      </c>
      <c r="K69" s="51">
        <v>448</v>
      </c>
      <c r="L69" s="51">
        <v>448</v>
      </c>
      <c r="M69" s="51">
        <v>490</v>
      </c>
      <c r="N69" s="51">
        <v>483</v>
      </c>
      <c r="O69" s="51">
        <v>479</v>
      </c>
      <c r="P69" s="51">
        <v>448</v>
      </c>
      <c r="Q69" s="51">
        <v>3052</v>
      </c>
      <c r="R69" s="51">
        <v>3127</v>
      </c>
      <c r="S69" s="51">
        <v>29081</v>
      </c>
      <c r="T69" s="51">
        <v>137354</v>
      </c>
      <c r="U69" s="51">
        <v>27604</v>
      </c>
      <c r="V69" s="51">
        <v>4863</v>
      </c>
    </row>
    <row r="70" spans="1:22" x14ac:dyDescent="0.25">
      <c r="A70" s="50" t="s">
        <v>109</v>
      </c>
      <c r="B70" s="50" t="s">
        <v>224</v>
      </c>
      <c r="C70" s="50" t="s">
        <v>152</v>
      </c>
      <c r="D70" s="50" t="s">
        <v>295</v>
      </c>
      <c r="E70" s="51">
        <v>2017</v>
      </c>
      <c r="F70" s="50" t="s">
        <v>291</v>
      </c>
      <c r="G70" s="52">
        <v>42979</v>
      </c>
      <c r="H70" s="51">
        <v>517</v>
      </c>
      <c r="I70" s="51">
        <v>287</v>
      </c>
      <c r="J70" s="51">
        <v>450</v>
      </c>
      <c r="K70" s="51">
        <v>446</v>
      </c>
      <c r="L70" s="51">
        <v>446</v>
      </c>
      <c r="M70" s="51">
        <v>573</v>
      </c>
      <c r="N70" s="51">
        <v>631</v>
      </c>
      <c r="O70" s="51">
        <v>578</v>
      </c>
      <c r="P70" s="51">
        <v>516</v>
      </c>
      <c r="Q70" s="51">
        <v>3052</v>
      </c>
      <c r="R70" s="51">
        <v>3127</v>
      </c>
      <c r="S70" s="51">
        <v>29081</v>
      </c>
      <c r="T70" s="51">
        <v>137354</v>
      </c>
      <c r="U70" s="51">
        <v>27604</v>
      </c>
      <c r="V70" s="51">
        <v>4863</v>
      </c>
    </row>
    <row r="71" spans="1:22" x14ac:dyDescent="0.25">
      <c r="A71" s="50" t="s">
        <v>109</v>
      </c>
      <c r="B71" s="50" t="s">
        <v>224</v>
      </c>
      <c r="C71" s="50" t="s">
        <v>152</v>
      </c>
      <c r="D71" s="50" t="s">
        <v>295</v>
      </c>
      <c r="E71" s="51">
        <v>2017</v>
      </c>
      <c r="F71" s="50" t="s">
        <v>292</v>
      </c>
      <c r="G71" s="52">
        <v>43009</v>
      </c>
      <c r="H71" s="51">
        <v>678</v>
      </c>
      <c r="I71" s="51">
        <v>321</v>
      </c>
      <c r="J71" s="51">
        <v>445</v>
      </c>
      <c r="K71" s="51">
        <v>431</v>
      </c>
      <c r="L71" s="51">
        <v>431</v>
      </c>
      <c r="M71" s="51">
        <v>491</v>
      </c>
      <c r="N71" s="51">
        <v>482</v>
      </c>
      <c r="O71" s="51">
        <v>495</v>
      </c>
      <c r="P71" s="51">
        <v>451</v>
      </c>
      <c r="Q71" s="51">
        <v>3052</v>
      </c>
      <c r="R71" s="51">
        <v>3127</v>
      </c>
      <c r="S71" s="51">
        <v>29081</v>
      </c>
      <c r="T71" s="51">
        <v>137354</v>
      </c>
      <c r="U71" s="51">
        <v>27604</v>
      </c>
      <c r="V71" s="51">
        <v>4863</v>
      </c>
    </row>
    <row r="72" spans="1:22" x14ac:dyDescent="0.25">
      <c r="A72" s="50" t="s">
        <v>109</v>
      </c>
      <c r="B72" s="50" t="s">
        <v>224</v>
      </c>
      <c r="C72" s="50" t="s">
        <v>152</v>
      </c>
      <c r="D72" s="50" t="s">
        <v>295</v>
      </c>
      <c r="E72" s="51">
        <v>2017</v>
      </c>
      <c r="F72" s="50" t="s">
        <v>293</v>
      </c>
      <c r="G72" s="52">
        <v>43040</v>
      </c>
      <c r="H72" s="51">
        <v>485</v>
      </c>
      <c r="I72" s="51">
        <v>276</v>
      </c>
      <c r="J72" s="51">
        <v>456</v>
      </c>
      <c r="K72" s="51">
        <v>430</v>
      </c>
      <c r="L72" s="51">
        <v>430</v>
      </c>
      <c r="M72" s="51">
        <v>675</v>
      </c>
      <c r="N72" s="51">
        <v>683</v>
      </c>
      <c r="O72" s="51">
        <v>655</v>
      </c>
      <c r="P72" s="51">
        <v>597</v>
      </c>
      <c r="Q72" s="51">
        <v>3052</v>
      </c>
      <c r="R72" s="51">
        <v>3127</v>
      </c>
      <c r="S72" s="51">
        <v>29081</v>
      </c>
      <c r="T72" s="51">
        <v>137354</v>
      </c>
      <c r="U72" s="51">
        <v>27604</v>
      </c>
      <c r="V72" s="51">
        <v>4863</v>
      </c>
    </row>
    <row r="73" spans="1:22" x14ac:dyDescent="0.25">
      <c r="A73" s="50" t="s">
        <v>109</v>
      </c>
      <c r="B73" s="50" t="s">
        <v>224</v>
      </c>
      <c r="C73" s="50" t="s">
        <v>152</v>
      </c>
      <c r="D73" s="50" t="s">
        <v>295</v>
      </c>
      <c r="E73" s="51">
        <v>2017</v>
      </c>
      <c r="F73" s="50" t="s">
        <v>294</v>
      </c>
      <c r="G73" s="52">
        <v>43070</v>
      </c>
      <c r="H73" s="51">
        <v>516</v>
      </c>
      <c r="I73" s="51">
        <v>241</v>
      </c>
      <c r="J73" s="51">
        <v>357</v>
      </c>
      <c r="K73" s="51">
        <v>471</v>
      </c>
      <c r="L73" s="51">
        <v>471</v>
      </c>
      <c r="M73" s="51">
        <v>686</v>
      </c>
      <c r="N73" s="51">
        <v>608</v>
      </c>
      <c r="O73" s="51">
        <v>611</v>
      </c>
      <c r="P73" s="51">
        <v>532</v>
      </c>
      <c r="Q73" s="51">
        <v>3052</v>
      </c>
      <c r="R73" s="51">
        <v>3127</v>
      </c>
      <c r="S73" s="51">
        <v>29081</v>
      </c>
      <c r="T73" s="51">
        <v>137354</v>
      </c>
      <c r="U73" s="51">
        <v>27604</v>
      </c>
      <c r="V73" s="51">
        <v>4863</v>
      </c>
    </row>
    <row r="74" spans="1:22" x14ac:dyDescent="0.25">
      <c r="A74" s="50" t="s">
        <v>109</v>
      </c>
      <c r="B74" s="50" t="s">
        <v>224</v>
      </c>
      <c r="C74" s="50" t="s">
        <v>152</v>
      </c>
      <c r="D74" s="50" t="s">
        <v>295</v>
      </c>
      <c r="E74" s="51">
        <v>2018</v>
      </c>
      <c r="F74" s="50" t="s">
        <v>283</v>
      </c>
      <c r="G74" s="52">
        <v>43101</v>
      </c>
      <c r="H74" s="51">
        <v>642</v>
      </c>
      <c r="I74" s="51">
        <v>291</v>
      </c>
      <c r="J74" s="51">
        <v>411</v>
      </c>
      <c r="K74" s="51">
        <v>505</v>
      </c>
      <c r="L74" s="51">
        <v>505</v>
      </c>
      <c r="M74" s="51">
        <v>799</v>
      </c>
      <c r="N74" s="51">
        <v>600</v>
      </c>
      <c r="O74" s="51">
        <v>600</v>
      </c>
      <c r="P74" s="51">
        <v>519</v>
      </c>
      <c r="Q74" s="51">
        <v>5468</v>
      </c>
      <c r="R74" s="51">
        <v>5581</v>
      </c>
      <c r="S74" s="51">
        <v>30229</v>
      </c>
      <c r="T74" s="51">
        <v>142032</v>
      </c>
      <c r="U74" s="51">
        <v>28231</v>
      </c>
      <c r="V74" s="51">
        <v>5018</v>
      </c>
    </row>
    <row r="75" spans="1:22" x14ac:dyDescent="0.25">
      <c r="A75" s="50" t="s">
        <v>109</v>
      </c>
      <c r="B75" s="50" t="s">
        <v>224</v>
      </c>
      <c r="C75" s="50" t="s">
        <v>152</v>
      </c>
      <c r="D75" s="50" t="s">
        <v>295</v>
      </c>
      <c r="E75" s="51">
        <v>2018</v>
      </c>
      <c r="F75" s="50" t="s">
        <v>284</v>
      </c>
      <c r="G75" s="52">
        <v>43132</v>
      </c>
      <c r="H75" s="51">
        <v>601</v>
      </c>
      <c r="I75" s="51">
        <v>262</v>
      </c>
      <c r="J75" s="51">
        <v>448</v>
      </c>
      <c r="K75" s="51">
        <v>382</v>
      </c>
      <c r="L75" s="51">
        <v>382</v>
      </c>
      <c r="M75" s="51">
        <v>745</v>
      </c>
      <c r="N75" s="51">
        <v>390</v>
      </c>
      <c r="O75" s="51">
        <v>402</v>
      </c>
      <c r="P75" s="51">
        <v>493</v>
      </c>
      <c r="Q75" s="51">
        <v>5468</v>
      </c>
      <c r="R75" s="51">
        <v>5581</v>
      </c>
      <c r="S75" s="51">
        <v>30229</v>
      </c>
      <c r="T75" s="51">
        <v>142032</v>
      </c>
      <c r="U75" s="51">
        <v>28231</v>
      </c>
      <c r="V75" s="51">
        <v>5018</v>
      </c>
    </row>
    <row r="76" spans="1:22" x14ac:dyDescent="0.25">
      <c r="A76" s="50" t="s">
        <v>109</v>
      </c>
      <c r="B76" s="50" t="s">
        <v>224</v>
      </c>
      <c r="C76" s="50" t="s">
        <v>152</v>
      </c>
      <c r="D76" s="50" t="s">
        <v>295</v>
      </c>
      <c r="E76" s="51">
        <v>2018</v>
      </c>
      <c r="F76" s="50" t="s">
        <v>285</v>
      </c>
      <c r="G76" s="52">
        <v>43160</v>
      </c>
      <c r="H76" s="51">
        <v>564</v>
      </c>
      <c r="I76" s="51">
        <v>292</v>
      </c>
      <c r="J76" s="51">
        <v>396</v>
      </c>
      <c r="K76" s="51">
        <v>432</v>
      </c>
      <c r="L76" s="51">
        <v>432</v>
      </c>
      <c r="M76" s="51">
        <v>726</v>
      </c>
      <c r="N76" s="51">
        <v>592</v>
      </c>
      <c r="O76" s="51">
        <v>587</v>
      </c>
      <c r="P76" s="51">
        <v>568</v>
      </c>
      <c r="Q76" s="51">
        <v>5468</v>
      </c>
      <c r="R76" s="51">
        <v>5581</v>
      </c>
      <c r="S76" s="51">
        <v>30229</v>
      </c>
      <c r="T76" s="51">
        <v>142032</v>
      </c>
      <c r="U76" s="51">
        <v>28231</v>
      </c>
      <c r="V76" s="51">
        <v>5018</v>
      </c>
    </row>
    <row r="77" spans="1:22" x14ac:dyDescent="0.25">
      <c r="A77" s="50" t="s">
        <v>109</v>
      </c>
      <c r="B77" s="50" t="s">
        <v>224</v>
      </c>
      <c r="C77" s="50" t="s">
        <v>152</v>
      </c>
      <c r="D77" s="50" t="s">
        <v>295</v>
      </c>
      <c r="E77" s="51">
        <v>2018</v>
      </c>
      <c r="F77" s="50" t="s">
        <v>286</v>
      </c>
      <c r="G77" s="52">
        <v>43191</v>
      </c>
      <c r="H77" s="51">
        <v>827</v>
      </c>
      <c r="I77" s="51">
        <v>341</v>
      </c>
      <c r="J77" s="51">
        <v>466</v>
      </c>
      <c r="K77" s="51">
        <v>501</v>
      </c>
      <c r="L77" s="51">
        <v>501</v>
      </c>
      <c r="M77" s="51">
        <v>638</v>
      </c>
      <c r="N77" s="51">
        <v>532</v>
      </c>
      <c r="O77" s="51">
        <v>527</v>
      </c>
      <c r="P77" s="51">
        <v>521</v>
      </c>
      <c r="Q77" s="51">
        <v>5468</v>
      </c>
      <c r="R77" s="51">
        <v>5581</v>
      </c>
      <c r="S77" s="51">
        <v>30229</v>
      </c>
      <c r="T77" s="51">
        <v>142032</v>
      </c>
      <c r="U77" s="51">
        <v>28231</v>
      </c>
      <c r="V77" s="51">
        <v>5018</v>
      </c>
    </row>
    <row r="78" spans="1:22" x14ac:dyDescent="0.25">
      <c r="A78" s="50" t="s">
        <v>109</v>
      </c>
      <c r="B78" s="50" t="s">
        <v>224</v>
      </c>
      <c r="C78" s="50" t="s">
        <v>152</v>
      </c>
      <c r="D78" s="50" t="s">
        <v>295</v>
      </c>
      <c r="E78" s="51">
        <v>2018</v>
      </c>
      <c r="F78" s="50" t="s">
        <v>287</v>
      </c>
      <c r="G78" s="52">
        <v>43221</v>
      </c>
      <c r="H78" s="51">
        <v>630</v>
      </c>
      <c r="I78" s="51">
        <v>324</v>
      </c>
      <c r="J78" s="51">
        <v>308</v>
      </c>
      <c r="K78" s="51">
        <v>394</v>
      </c>
      <c r="L78" s="51">
        <v>394</v>
      </c>
      <c r="M78" s="51">
        <v>740</v>
      </c>
      <c r="N78" s="51">
        <v>652</v>
      </c>
      <c r="O78" s="51">
        <v>639</v>
      </c>
      <c r="P78" s="51">
        <v>552</v>
      </c>
      <c r="Q78" s="51">
        <v>5468</v>
      </c>
      <c r="R78" s="51">
        <v>5581</v>
      </c>
      <c r="S78" s="51">
        <v>30229</v>
      </c>
      <c r="T78" s="51">
        <v>142032</v>
      </c>
      <c r="U78" s="51">
        <v>28231</v>
      </c>
      <c r="V78" s="51">
        <v>5018</v>
      </c>
    </row>
    <row r="79" spans="1:22" x14ac:dyDescent="0.25">
      <c r="A79" s="50" t="s">
        <v>109</v>
      </c>
      <c r="B79" s="50" t="s">
        <v>224</v>
      </c>
      <c r="C79" s="50" t="s">
        <v>152</v>
      </c>
      <c r="D79" s="50" t="s">
        <v>295</v>
      </c>
      <c r="E79" s="51">
        <v>2018</v>
      </c>
      <c r="F79" s="50" t="s">
        <v>288</v>
      </c>
      <c r="G79" s="52">
        <v>43252</v>
      </c>
      <c r="H79" s="51">
        <v>585</v>
      </c>
      <c r="I79" s="51">
        <v>293</v>
      </c>
      <c r="J79" s="51">
        <v>415</v>
      </c>
      <c r="K79" s="51">
        <v>499</v>
      </c>
      <c r="L79" s="51">
        <v>499</v>
      </c>
      <c r="M79" s="51">
        <v>634</v>
      </c>
      <c r="N79" s="51">
        <v>559</v>
      </c>
      <c r="O79" s="51">
        <v>559</v>
      </c>
      <c r="P79" s="51">
        <v>569</v>
      </c>
      <c r="Q79" s="51">
        <v>5468</v>
      </c>
      <c r="R79" s="51">
        <v>5581</v>
      </c>
      <c r="S79" s="51">
        <v>30229</v>
      </c>
      <c r="T79" s="51">
        <v>142032</v>
      </c>
      <c r="U79" s="51">
        <v>28231</v>
      </c>
      <c r="V79" s="51">
        <v>5018</v>
      </c>
    </row>
    <row r="80" spans="1:22" x14ac:dyDescent="0.25">
      <c r="A80" s="50" t="s">
        <v>109</v>
      </c>
      <c r="B80" s="50" t="s">
        <v>224</v>
      </c>
      <c r="C80" s="50" t="s">
        <v>152</v>
      </c>
      <c r="D80" s="50" t="s">
        <v>295</v>
      </c>
      <c r="E80" s="51">
        <v>2018</v>
      </c>
      <c r="F80" s="50" t="s">
        <v>289</v>
      </c>
      <c r="G80" s="52">
        <v>43282</v>
      </c>
      <c r="H80" s="51">
        <v>884</v>
      </c>
      <c r="I80" s="51">
        <v>407</v>
      </c>
      <c r="J80" s="51">
        <v>486</v>
      </c>
      <c r="K80" s="51">
        <v>446</v>
      </c>
      <c r="L80" s="51">
        <v>446</v>
      </c>
      <c r="M80" s="51">
        <v>745</v>
      </c>
      <c r="N80" s="51">
        <v>647</v>
      </c>
      <c r="O80" s="51">
        <v>545</v>
      </c>
      <c r="P80" s="51">
        <v>539</v>
      </c>
      <c r="Q80" s="51">
        <v>5468</v>
      </c>
      <c r="R80" s="51">
        <v>5581</v>
      </c>
      <c r="S80" s="51">
        <v>30229</v>
      </c>
      <c r="T80" s="51">
        <v>142032</v>
      </c>
      <c r="U80" s="51">
        <v>28231</v>
      </c>
      <c r="V80" s="51">
        <v>5018</v>
      </c>
    </row>
    <row r="81" spans="1:22" x14ac:dyDescent="0.25">
      <c r="A81" s="50" t="s">
        <v>109</v>
      </c>
      <c r="B81" s="50" t="s">
        <v>224</v>
      </c>
      <c r="C81" s="50" t="s">
        <v>152</v>
      </c>
      <c r="D81" s="50" t="s">
        <v>295</v>
      </c>
      <c r="E81" s="51">
        <v>2018</v>
      </c>
      <c r="F81" s="50" t="s">
        <v>290</v>
      </c>
      <c r="G81" s="52">
        <v>43313</v>
      </c>
      <c r="H81" s="51">
        <v>618</v>
      </c>
      <c r="I81" s="51">
        <v>334</v>
      </c>
      <c r="J81" s="51">
        <v>357</v>
      </c>
      <c r="K81" s="51">
        <v>457</v>
      </c>
      <c r="L81" s="51">
        <v>457</v>
      </c>
      <c r="M81" s="51">
        <v>636</v>
      </c>
      <c r="N81" s="51">
        <v>619</v>
      </c>
      <c r="O81" s="51">
        <v>651</v>
      </c>
      <c r="P81" s="51">
        <v>616</v>
      </c>
      <c r="Q81" s="51">
        <v>5468</v>
      </c>
      <c r="R81" s="51">
        <v>5581</v>
      </c>
      <c r="S81" s="51">
        <v>30229</v>
      </c>
      <c r="T81" s="51">
        <v>142032</v>
      </c>
      <c r="U81" s="51">
        <v>28231</v>
      </c>
      <c r="V81" s="51">
        <v>5018</v>
      </c>
    </row>
    <row r="82" spans="1:22" x14ac:dyDescent="0.25">
      <c r="A82" s="50" t="s">
        <v>109</v>
      </c>
      <c r="B82" s="50" t="s">
        <v>224</v>
      </c>
      <c r="C82" s="50" t="s">
        <v>152</v>
      </c>
      <c r="D82" s="50" t="s">
        <v>295</v>
      </c>
      <c r="E82" s="51">
        <v>2018</v>
      </c>
      <c r="F82" s="50" t="s">
        <v>291</v>
      </c>
      <c r="G82" s="52">
        <v>43344</v>
      </c>
      <c r="H82" s="51">
        <v>586</v>
      </c>
      <c r="I82" s="51">
        <v>344</v>
      </c>
      <c r="J82" s="51">
        <v>387</v>
      </c>
      <c r="K82" s="51">
        <v>494</v>
      </c>
      <c r="L82" s="51">
        <v>494</v>
      </c>
      <c r="M82" s="51">
        <v>801</v>
      </c>
      <c r="N82" s="51">
        <v>435</v>
      </c>
      <c r="O82" s="51">
        <v>458</v>
      </c>
      <c r="P82" s="51">
        <v>535</v>
      </c>
      <c r="Q82" s="51">
        <v>5468</v>
      </c>
      <c r="R82" s="51">
        <v>5581</v>
      </c>
      <c r="S82" s="51">
        <v>30229</v>
      </c>
      <c r="T82" s="51">
        <v>142032</v>
      </c>
      <c r="U82" s="51">
        <v>28231</v>
      </c>
      <c r="V82" s="51">
        <v>5018</v>
      </c>
    </row>
    <row r="83" spans="1:22" x14ac:dyDescent="0.25">
      <c r="A83" s="50" t="s">
        <v>109</v>
      </c>
      <c r="B83" s="50" t="s">
        <v>224</v>
      </c>
      <c r="C83" s="50" t="s">
        <v>152</v>
      </c>
      <c r="D83" s="50" t="s">
        <v>295</v>
      </c>
      <c r="E83" s="51">
        <v>2018</v>
      </c>
      <c r="F83" s="50" t="s">
        <v>292</v>
      </c>
      <c r="G83" s="52">
        <v>43374</v>
      </c>
      <c r="H83" s="51">
        <v>552</v>
      </c>
      <c r="I83" s="51">
        <v>305</v>
      </c>
      <c r="J83" s="51">
        <v>449</v>
      </c>
      <c r="K83" s="51">
        <v>462</v>
      </c>
      <c r="L83" s="51">
        <v>462</v>
      </c>
      <c r="M83" s="51">
        <v>817</v>
      </c>
      <c r="N83" s="51">
        <v>671</v>
      </c>
      <c r="O83" s="51">
        <v>656</v>
      </c>
      <c r="P83" s="51">
        <v>579</v>
      </c>
      <c r="Q83" s="51">
        <v>5468</v>
      </c>
      <c r="R83" s="51">
        <v>5581</v>
      </c>
      <c r="S83" s="51">
        <v>30229</v>
      </c>
      <c r="T83" s="51">
        <v>142032</v>
      </c>
      <c r="U83" s="51">
        <v>28231</v>
      </c>
      <c r="V83" s="51">
        <v>5018</v>
      </c>
    </row>
    <row r="84" spans="1:22" x14ac:dyDescent="0.25">
      <c r="A84" s="50" t="s">
        <v>109</v>
      </c>
      <c r="B84" s="50" t="s">
        <v>224</v>
      </c>
      <c r="C84" s="50" t="s">
        <v>152</v>
      </c>
      <c r="D84" s="50" t="s">
        <v>295</v>
      </c>
      <c r="E84" s="51">
        <v>2018</v>
      </c>
      <c r="F84" s="50" t="s">
        <v>293</v>
      </c>
      <c r="G84" s="52">
        <v>43405</v>
      </c>
      <c r="H84" s="51">
        <v>522</v>
      </c>
      <c r="I84" s="51">
        <v>299</v>
      </c>
      <c r="J84" s="51">
        <v>317</v>
      </c>
      <c r="K84" s="51">
        <v>479</v>
      </c>
      <c r="L84" s="51">
        <v>479</v>
      </c>
      <c r="M84" s="51">
        <v>800</v>
      </c>
      <c r="N84" s="51">
        <v>675</v>
      </c>
      <c r="O84" s="51">
        <v>626</v>
      </c>
      <c r="P84" s="51">
        <v>536</v>
      </c>
      <c r="Q84" s="51">
        <v>5468</v>
      </c>
      <c r="R84" s="51">
        <v>5581</v>
      </c>
      <c r="S84" s="51">
        <v>30229</v>
      </c>
      <c r="T84" s="51">
        <v>142032</v>
      </c>
      <c r="U84" s="51">
        <v>28231</v>
      </c>
      <c r="V84" s="51">
        <v>5018</v>
      </c>
    </row>
    <row r="85" spans="1:22" x14ac:dyDescent="0.25">
      <c r="A85" s="50" t="s">
        <v>109</v>
      </c>
      <c r="B85" s="50" t="s">
        <v>224</v>
      </c>
      <c r="C85" s="50" t="s">
        <v>152</v>
      </c>
      <c r="D85" s="50" t="s">
        <v>295</v>
      </c>
      <c r="E85" s="51">
        <v>2018</v>
      </c>
      <c r="F85" s="50" t="s">
        <v>294</v>
      </c>
      <c r="G85" s="52">
        <v>43435</v>
      </c>
      <c r="H85" s="51">
        <v>411</v>
      </c>
      <c r="I85" s="51">
        <v>245</v>
      </c>
      <c r="J85" s="51">
        <v>298</v>
      </c>
      <c r="K85" s="51">
        <v>386</v>
      </c>
      <c r="L85" s="51">
        <v>386</v>
      </c>
      <c r="M85" s="51">
        <v>772</v>
      </c>
      <c r="N85" s="51">
        <v>541</v>
      </c>
      <c r="O85" s="51">
        <v>532</v>
      </c>
      <c r="P85" s="51">
        <v>317</v>
      </c>
      <c r="Q85" s="51">
        <v>5468</v>
      </c>
      <c r="R85" s="51">
        <v>5581</v>
      </c>
      <c r="S85" s="51">
        <v>30229</v>
      </c>
      <c r="T85" s="51">
        <v>142032</v>
      </c>
      <c r="U85" s="51">
        <v>28231</v>
      </c>
      <c r="V85" s="51">
        <v>5018</v>
      </c>
    </row>
    <row r="86" spans="1:22" x14ac:dyDescent="0.25">
      <c r="A86" s="50" t="s">
        <v>109</v>
      </c>
      <c r="B86" s="50" t="s">
        <v>224</v>
      </c>
      <c r="C86" s="50" t="s">
        <v>152</v>
      </c>
      <c r="D86" s="50" t="s">
        <v>295</v>
      </c>
      <c r="E86" s="51">
        <v>2019</v>
      </c>
      <c r="F86" s="50" t="s">
        <v>283</v>
      </c>
      <c r="G86" s="52">
        <v>43466</v>
      </c>
      <c r="H86" s="51">
        <v>438</v>
      </c>
      <c r="I86" s="51">
        <v>265</v>
      </c>
      <c r="J86" s="51">
        <v>437</v>
      </c>
      <c r="K86" s="51">
        <v>473</v>
      </c>
      <c r="L86" s="51">
        <v>473</v>
      </c>
      <c r="M86" s="51">
        <v>887</v>
      </c>
      <c r="N86" s="51">
        <v>735</v>
      </c>
      <c r="O86" s="51">
        <v>715</v>
      </c>
      <c r="P86" s="51">
        <v>621</v>
      </c>
      <c r="Q86" s="51">
        <v>5679</v>
      </c>
      <c r="R86" s="51">
        <v>5777</v>
      </c>
      <c r="S86" s="51">
        <v>32142</v>
      </c>
      <c r="T86" s="51">
        <v>146855</v>
      </c>
      <c r="U86" s="51">
        <v>50302</v>
      </c>
      <c r="V86" s="51">
        <v>6294</v>
      </c>
    </row>
    <row r="87" spans="1:22" x14ac:dyDescent="0.25">
      <c r="A87" s="50" t="s">
        <v>109</v>
      </c>
      <c r="B87" s="50" t="s">
        <v>224</v>
      </c>
      <c r="C87" s="50" t="s">
        <v>152</v>
      </c>
      <c r="D87" s="50" t="s">
        <v>295</v>
      </c>
      <c r="E87" s="51">
        <v>2019</v>
      </c>
      <c r="F87" s="50" t="s">
        <v>284</v>
      </c>
      <c r="G87" s="52">
        <v>43497</v>
      </c>
      <c r="H87" s="51">
        <v>490</v>
      </c>
      <c r="I87" s="51">
        <v>259</v>
      </c>
      <c r="J87" s="51">
        <v>359</v>
      </c>
      <c r="K87" s="51">
        <v>438</v>
      </c>
      <c r="L87" s="51">
        <v>438</v>
      </c>
      <c r="M87" s="51">
        <v>761</v>
      </c>
      <c r="N87" s="51">
        <v>545</v>
      </c>
      <c r="O87" s="51">
        <v>547</v>
      </c>
      <c r="P87" s="51">
        <v>542</v>
      </c>
      <c r="Q87" s="51">
        <v>5679</v>
      </c>
      <c r="R87" s="51">
        <v>5777</v>
      </c>
      <c r="S87" s="51">
        <v>32142</v>
      </c>
      <c r="T87" s="51">
        <v>146855</v>
      </c>
      <c r="U87" s="51">
        <v>50302</v>
      </c>
      <c r="V87" s="51">
        <v>6294</v>
      </c>
    </row>
    <row r="88" spans="1:22" x14ac:dyDescent="0.25">
      <c r="A88" s="50" t="s">
        <v>109</v>
      </c>
      <c r="B88" s="50" t="s">
        <v>224</v>
      </c>
      <c r="C88" s="50" t="s">
        <v>152</v>
      </c>
      <c r="D88" s="50" t="s">
        <v>295</v>
      </c>
      <c r="E88" s="51">
        <v>2019</v>
      </c>
      <c r="F88" s="50" t="s">
        <v>285</v>
      </c>
      <c r="G88" s="52">
        <v>43525</v>
      </c>
      <c r="H88" s="51">
        <v>532</v>
      </c>
      <c r="I88" s="51">
        <v>252</v>
      </c>
      <c r="J88" s="51">
        <v>341</v>
      </c>
      <c r="K88" s="51">
        <v>408</v>
      </c>
      <c r="L88" s="51">
        <v>408</v>
      </c>
      <c r="M88" s="51">
        <v>829</v>
      </c>
      <c r="N88" s="51">
        <v>515</v>
      </c>
      <c r="O88" s="51">
        <v>506</v>
      </c>
      <c r="P88" s="51">
        <v>542</v>
      </c>
      <c r="Q88" s="51">
        <v>5679</v>
      </c>
      <c r="R88" s="51">
        <v>5777</v>
      </c>
      <c r="S88" s="51">
        <v>32142</v>
      </c>
      <c r="T88" s="51">
        <v>146855</v>
      </c>
      <c r="U88" s="51">
        <v>50302</v>
      </c>
      <c r="V88" s="51">
        <v>6294</v>
      </c>
    </row>
    <row r="89" spans="1:22" x14ac:dyDescent="0.25">
      <c r="A89" s="50" t="s">
        <v>109</v>
      </c>
      <c r="B89" s="50" t="s">
        <v>224</v>
      </c>
      <c r="C89" s="50" t="s">
        <v>152</v>
      </c>
      <c r="D89" s="50" t="s">
        <v>295</v>
      </c>
      <c r="E89" s="51">
        <v>2019</v>
      </c>
      <c r="F89" s="50" t="s">
        <v>286</v>
      </c>
      <c r="G89" s="52">
        <v>43556</v>
      </c>
      <c r="H89" s="51">
        <v>611</v>
      </c>
      <c r="I89" s="51">
        <v>340</v>
      </c>
      <c r="J89" s="51">
        <v>502</v>
      </c>
      <c r="K89" s="51">
        <v>470</v>
      </c>
      <c r="L89" s="51">
        <v>470</v>
      </c>
      <c r="M89" s="51">
        <v>958</v>
      </c>
      <c r="N89" s="51">
        <v>539</v>
      </c>
      <c r="O89" s="51">
        <v>538</v>
      </c>
      <c r="P89" s="51">
        <v>513</v>
      </c>
      <c r="Q89" s="51">
        <v>5679</v>
      </c>
      <c r="R89" s="51">
        <v>5777</v>
      </c>
      <c r="S89" s="51">
        <v>32142</v>
      </c>
      <c r="T89" s="51">
        <v>146855</v>
      </c>
      <c r="U89" s="51">
        <v>50302</v>
      </c>
      <c r="V89" s="51">
        <v>6294</v>
      </c>
    </row>
    <row r="90" spans="1:22" x14ac:dyDescent="0.25">
      <c r="A90" s="50" t="s">
        <v>109</v>
      </c>
      <c r="B90" s="50" t="s">
        <v>224</v>
      </c>
      <c r="C90" s="50" t="s">
        <v>152</v>
      </c>
      <c r="D90" s="50" t="s">
        <v>295</v>
      </c>
      <c r="E90" s="51">
        <v>2019</v>
      </c>
      <c r="F90" s="50" t="s">
        <v>287</v>
      </c>
      <c r="G90" s="52">
        <v>43586</v>
      </c>
      <c r="H90" s="51">
        <v>502</v>
      </c>
      <c r="I90" s="51">
        <v>335</v>
      </c>
      <c r="J90" s="51">
        <v>375</v>
      </c>
      <c r="K90" s="51">
        <v>388</v>
      </c>
      <c r="L90" s="51">
        <v>388</v>
      </c>
      <c r="M90" s="51">
        <v>716</v>
      </c>
      <c r="N90" s="51">
        <v>550</v>
      </c>
      <c r="O90" s="51">
        <v>563</v>
      </c>
      <c r="P90" s="51">
        <v>465</v>
      </c>
      <c r="Q90" s="51">
        <v>5679</v>
      </c>
      <c r="R90" s="51">
        <v>5777</v>
      </c>
      <c r="S90" s="51">
        <v>32142</v>
      </c>
      <c r="T90" s="51">
        <v>146855</v>
      </c>
      <c r="U90" s="51">
        <v>50302</v>
      </c>
      <c r="V90" s="51">
        <v>6294</v>
      </c>
    </row>
    <row r="91" spans="1:22" x14ac:dyDescent="0.25">
      <c r="A91" s="50" t="s">
        <v>109</v>
      </c>
      <c r="B91" s="50" t="s">
        <v>224</v>
      </c>
      <c r="C91" s="50" t="s">
        <v>152</v>
      </c>
      <c r="D91" s="50" t="s">
        <v>295</v>
      </c>
      <c r="E91" s="51">
        <v>2019</v>
      </c>
      <c r="F91" s="50" t="s">
        <v>288</v>
      </c>
      <c r="G91" s="52">
        <v>43617</v>
      </c>
      <c r="H91" s="51">
        <v>602</v>
      </c>
      <c r="I91" s="51">
        <v>293</v>
      </c>
      <c r="J91" s="51">
        <v>436</v>
      </c>
      <c r="K91" s="51">
        <v>383</v>
      </c>
      <c r="L91" s="51">
        <v>383</v>
      </c>
      <c r="M91" s="51">
        <v>255</v>
      </c>
      <c r="N91" s="51">
        <v>586</v>
      </c>
      <c r="O91" s="51">
        <v>524</v>
      </c>
      <c r="P91" s="51">
        <v>508</v>
      </c>
      <c r="Q91" s="51">
        <v>5679</v>
      </c>
      <c r="R91" s="51">
        <v>5777</v>
      </c>
      <c r="S91" s="51">
        <v>32142</v>
      </c>
      <c r="T91" s="51">
        <v>146855</v>
      </c>
      <c r="U91" s="51">
        <v>50302</v>
      </c>
      <c r="V91" s="51">
        <v>6294</v>
      </c>
    </row>
    <row r="92" spans="1:22" x14ac:dyDescent="0.25">
      <c r="A92" s="50" t="s">
        <v>109</v>
      </c>
      <c r="B92" s="50" t="s">
        <v>224</v>
      </c>
      <c r="C92" s="50" t="s">
        <v>152</v>
      </c>
      <c r="D92" s="50" t="s">
        <v>295</v>
      </c>
      <c r="E92" s="51">
        <v>2019</v>
      </c>
      <c r="F92" s="50" t="s">
        <v>289</v>
      </c>
      <c r="G92" s="52">
        <v>43647</v>
      </c>
      <c r="H92" s="51">
        <v>621</v>
      </c>
      <c r="I92" s="51">
        <v>361</v>
      </c>
      <c r="J92" s="51">
        <v>532</v>
      </c>
      <c r="K92" s="51">
        <v>439</v>
      </c>
      <c r="L92" s="51">
        <v>439</v>
      </c>
      <c r="M92" s="51">
        <v>1267</v>
      </c>
      <c r="N92" s="51">
        <v>635</v>
      </c>
      <c r="O92" s="51">
        <v>617</v>
      </c>
      <c r="P92" s="51">
        <v>551</v>
      </c>
      <c r="Q92" s="51">
        <v>5679</v>
      </c>
      <c r="R92" s="51">
        <v>5777</v>
      </c>
      <c r="S92" s="51">
        <v>32142</v>
      </c>
      <c r="T92" s="51">
        <v>146855</v>
      </c>
      <c r="U92" s="51">
        <v>50302</v>
      </c>
      <c r="V92" s="51">
        <v>6294</v>
      </c>
    </row>
    <row r="93" spans="1:22" x14ac:dyDescent="0.25">
      <c r="A93" s="50" t="s">
        <v>109</v>
      </c>
      <c r="B93" s="50" t="s">
        <v>224</v>
      </c>
      <c r="C93" s="50" t="s">
        <v>152</v>
      </c>
      <c r="D93" s="50" t="s">
        <v>295</v>
      </c>
      <c r="E93" s="51">
        <v>2019</v>
      </c>
      <c r="F93" s="50" t="s">
        <v>290</v>
      </c>
      <c r="G93" s="52">
        <v>43678</v>
      </c>
      <c r="H93" s="51">
        <v>705</v>
      </c>
      <c r="I93" s="51">
        <v>330</v>
      </c>
      <c r="J93" s="51">
        <v>444</v>
      </c>
      <c r="K93" s="51">
        <v>338</v>
      </c>
      <c r="L93" s="51">
        <v>338</v>
      </c>
      <c r="M93" s="51">
        <v>716</v>
      </c>
      <c r="N93" s="51">
        <v>581</v>
      </c>
      <c r="O93" s="51">
        <v>591</v>
      </c>
      <c r="P93" s="51">
        <v>516</v>
      </c>
      <c r="Q93" s="51">
        <v>5679</v>
      </c>
      <c r="R93" s="51">
        <v>5777</v>
      </c>
      <c r="S93" s="51">
        <v>32142</v>
      </c>
      <c r="T93" s="51">
        <v>146855</v>
      </c>
      <c r="U93" s="51">
        <v>50302</v>
      </c>
      <c r="V93" s="51">
        <v>6294</v>
      </c>
    </row>
    <row r="94" spans="1:22" x14ac:dyDescent="0.25">
      <c r="A94" s="50" t="s">
        <v>109</v>
      </c>
      <c r="B94" s="50" t="s">
        <v>224</v>
      </c>
      <c r="C94" s="50" t="s">
        <v>152</v>
      </c>
      <c r="D94" s="50" t="s">
        <v>295</v>
      </c>
      <c r="E94" s="51">
        <v>2019</v>
      </c>
      <c r="F94" s="50" t="s">
        <v>291</v>
      </c>
      <c r="G94" s="52">
        <v>43709</v>
      </c>
      <c r="H94" s="51">
        <v>654</v>
      </c>
      <c r="I94" s="51">
        <v>264</v>
      </c>
      <c r="J94" s="51">
        <v>428</v>
      </c>
      <c r="K94" s="51">
        <v>458</v>
      </c>
      <c r="L94" s="51">
        <v>458</v>
      </c>
      <c r="M94" s="51">
        <v>871</v>
      </c>
      <c r="N94" s="51">
        <v>544</v>
      </c>
      <c r="O94" s="51">
        <v>532</v>
      </c>
      <c r="P94" s="51">
        <v>521</v>
      </c>
      <c r="Q94" s="51">
        <v>5679</v>
      </c>
      <c r="R94" s="51">
        <v>5777</v>
      </c>
      <c r="S94" s="51">
        <v>32142</v>
      </c>
      <c r="T94" s="51">
        <v>146855</v>
      </c>
      <c r="U94" s="51">
        <v>50302</v>
      </c>
      <c r="V94" s="51">
        <v>6294</v>
      </c>
    </row>
    <row r="95" spans="1:22" x14ac:dyDescent="0.25">
      <c r="A95" s="50" t="s">
        <v>109</v>
      </c>
      <c r="B95" s="50" t="s">
        <v>224</v>
      </c>
      <c r="C95" s="50" t="s">
        <v>152</v>
      </c>
      <c r="D95" s="50" t="s">
        <v>295</v>
      </c>
      <c r="E95" s="51">
        <v>2019</v>
      </c>
      <c r="F95" s="50" t="s">
        <v>292</v>
      </c>
      <c r="G95" s="52">
        <v>43739</v>
      </c>
      <c r="H95" s="51">
        <v>636</v>
      </c>
      <c r="I95" s="51">
        <v>303</v>
      </c>
      <c r="J95" s="51">
        <v>466</v>
      </c>
      <c r="K95" s="51">
        <v>488</v>
      </c>
      <c r="L95" s="51">
        <v>488</v>
      </c>
      <c r="M95" s="51">
        <v>931</v>
      </c>
      <c r="N95" s="51">
        <v>614</v>
      </c>
      <c r="O95" s="51">
        <v>554</v>
      </c>
      <c r="P95" s="51">
        <v>582</v>
      </c>
      <c r="Q95" s="51">
        <v>5679</v>
      </c>
      <c r="R95" s="51">
        <v>5777</v>
      </c>
      <c r="S95" s="51">
        <v>32142</v>
      </c>
      <c r="T95" s="51">
        <v>146855</v>
      </c>
      <c r="U95" s="51">
        <v>50302</v>
      </c>
      <c r="V95" s="51">
        <v>6294</v>
      </c>
    </row>
    <row r="96" spans="1:22" x14ac:dyDescent="0.25">
      <c r="A96" s="50" t="s">
        <v>109</v>
      </c>
      <c r="B96" s="50" t="s">
        <v>224</v>
      </c>
      <c r="C96" s="50" t="s">
        <v>152</v>
      </c>
      <c r="D96" s="50" t="s">
        <v>295</v>
      </c>
      <c r="E96" s="51">
        <v>2019</v>
      </c>
      <c r="F96" s="50" t="s">
        <v>293</v>
      </c>
      <c r="G96" s="52">
        <v>43770</v>
      </c>
      <c r="H96" s="51">
        <v>686</v>
      </c>
      <c r="I96" s="51">
        <v>302</v>
      </c>
      <c r="J96" s="51">
        <v>450</v>
      </c>
      <c r="K96" s="51">
        <v>447</v>
      </c>
      <c r="L96" s="51">
        <v>447</v>
      </c>
      <c r="M96" s="51">
        <v>829</v>
      </c>
      <c r="N96" s="51">
        <v>449</v>
      </c>
      <c r="O96" s="51">
        <v>455</v>
      </c>
      <c r="P96" s="51">
        <v>527</v>
      </c>
      <c r="Q96" s="51">
        <v>5679</v>
      </c>
      <c r="R96" s="51">
        <v>5777</v>
      </c>
      <c r="S96" s="51">
        <v>32142</v>
      </c>
      <c r="T96" s="51">
        <v>146855</v>
      </c>
      <c r="U96" s="51">
        <v>50302</v>
      </c>
      <c r="V96" s="51">
        <v>6294</v>
      </c>
    </row>
    <row r="97" spans="1:22" x14ac:dyDescent="0.25">
      <c r="A97" s="50" t="s">
        <v>109</v>
      </c>
      <c r="B97" s="50" t="s">
        <v>224</v>
      </c>
      <c r="C97" s="50" t="s">
        <v>152</v>
      </c>
      <c r="D97" s="50" t="s">
        <v>295</v>
      </c>
      <c r="E97" s="51">
        <v>2019</v>
      </c>
      <c r="F97" s="50" t="s">
        <v>294</v>
      </c>
      <c r="G97" s="52">
        <v>43800</v>
      </c>
      <c r="H97" s="51">
        <v>579</v>
      </c>
      <c r="I97" s="51">
        <v>400</v>
      </c>
      <c r="J97" s="51">
        <v>645</v>
      </c>
      <c r="K97" s="51">
        <v>508</v>
      </c>
      <c r="L97" s="51">
        <v>508</v>
      </c>
      <c r="M97" s="51">
        <v>677</v>
      </c>
      <c r="N97" s="51">
        <v>540</v>
      </c>
      <c r="O97" s="51">
        <v>558</v>
      </c>
      <c r="P97" s="51">
        <v>471</v>
      </c>
      <c r="Q97" s="51">
        <v>5679</v>
      </c>
      <c r="R97" s="51">
        <v>5777</v>
      </c>
      <c r="S97" s="51">
        <v>32142</v>
      </c>
      <c r="T97" s="51">
        <v>146855</v>
      </c>
      <c r="U97" s="51">
        <v>50302</v>
      </c>
      <c r="V97" s="51">
        <v>6294</v>
      </c>
    </row>
    <row r="98" spans="1:22" x14ac:dyDescent="0.25">
      <c r="A98" s="50" t="s">
        <v>109</v>
      </c>
      <c r="B98" s="50" t="s">
        <v>224</v>
      </c>
      <c r="C98" s="50" t="s">
        <v>152</v>
      </c>
      <c r="D98" s="50" t="s">
        <v>295</v>
      </c>
      <c r="E98" s="51">
        <v>2020</v>
      </c>
      <c r="F98" s="50" t="s">
        <v>283</v>
      </c>
      <c r="G98" s="52">
        <v>43831</v>
      </c>
      <c r="H98" s="51">
        <v>584</v>
      </c>
      <c r="I98" s="51">
        <v>270</v>
      </c>
      <c r="J98" s="51">
        <v>604</v>
      </c>
      <c r="K98" s="51">
        <v>487</v>
      </c>
      <c r="L98" s="51">
        <v>487</v>
      </c>
      <c r="M98" s="51">
        <v>705</v>
      </c>
      <c r="N98" s="51">
        <v>578</v>
      </c>
      <c r="O98" s="51">
        <v>553</v>
      </c>
      <c r="P98" s="51">
        <v>566</v>
      </c>
      <c r="Q98" s="51">
        <v>5457</v>
      </c>
      <c r="R98" s="51">
        <v>5556</v>
      </c>
      <c r="S98" s="51">
        <v>31179</v>
      </c>
      <c r="T98" s="51">
        <v>151826</v>
      </c>
      <c r="U98" s="51">
        <v>48707</v>
      </c>
      <c r="V98" s="51">
        <v>6457</v>
      </c>
    </row>
    <row r="99" spans="1:22" x14ac:dyDescent="0.25">
      <c r="A99" s="50" t="s">
        <v>109</v>
      </c>
      <c r="B99" s="50" t="s">
        <v>224</v>
      </c>
      <c r="C99" s="50" t="s">
        <v>152</v>
      </c>
      <c r="D99" s="50" t="s">
        <v>295</v>
      </c>
      <c r="E99" s="51">
        <v>2020</v>
      </c>
      <c r="F99" s="50" t="s">
        <v>284</v>
      </c>
      <c r="G99" s="52">
        <v>43862</v>
      </c>
      <c r="H99" s="51">
        <v>598</v>
      </c>
      <c r="I99" s="51">
        <v>294</v>
      </c>
      <c r="J99" s="51">
        <v>471</v>
      </c>
      <c r="K99" s="51">
        <v>432</v>
      </c>
      <c r="L99" s="51">
        <v>432</v>
      </c>
      <c r="M99" s="51">
        <v>614</v>
      </c>
      <c r="N99" s="51">
        <v>564</v>
      </c>
      <c r="O99" s="51">
        <v>522</v>
      </c>
      <c r="P99" s="51">
        <v>549</v>
      </c>
      <c r="Q99" s="51">
        <v>5457</v>
      </c>
      <c r="R99" s="51">
        <v>5556</v>
      </c>
      <c r="S99" s="51">
        <v>31179</v>
      </c>
      <c r="T99" s="51">
        <v>151826</v>
      </c>
      <c r="U99" s="51">
        <v>48707</v>
      </c>
      <c r="V99" s="51">
        <v>6457</v>
      </c>
    </row>
    <row r="100" spans="1:22" x14ac:dyDescent="0.25">
      <c r="A100" s="50" t="s">
        <v>109</v>
      </c>
      <c r="B100" s="50" t="s">
        <v>224</v>
      </c>
      <c r="C100" s="50" t="s">
        <v>152</v>
      </c>
      <c r="D100" s="50" t="s">
        <v>295</v>
      </c>
      <c r="E100" s="51">
        <v>2020</v>
      </c>
      <c r="F100" s="50" t="s">
        <v>285</v>
      </c>
      <c r="G100" s="52">
        <v>43891</v>
      </c>
      <c r="H100" s="51">
        <v>499</v>
      </c>
      <c r="I100" s="51">
        <v>237</v>
      </c>
      <c r="J100" s="51">
        <v>341</v>
      </c>
      <c r="K100" s="51">
        <v>472</v>
      </c>
      <c r="L100" s="51">
        <v>472</v>
      </c>
      <c r="M100" s="51">
        <v>539</v>
      </c>
      <c r="N100" s="51">
        <v>429</v>
      </c>
      <c r="O100" s="51">
        <v>345</v>
      </c>
      <c r="P100" s="51">
        <v>396</v>
      </c>
      <c r="Q100" s="51">
        <v>5457</v>
      </c>
      <c r="R100" s="51">
        <v>5556</v>
      </c>
      <c r="S100" s="51">
        <v>31179</v>
      </c>
      <c r="T100" s="51">
        <v>151826</v>
      </c>
      <c r="U100" s="51">
        <v>48707</v>
      </c>
      <c r="V100" s="51">
        <v>6457</v>
      </c>
    </row>
    <row r="101" spans="1:22" x14ac:dyDescent="0.25">
      <c r="A101" s="50" t="s">
        <v>109</v>
      </c>
      <c r="B101" s="50" t="s">
        <v>224</v>
      </c>
      <c r="C101" s="50" t="s">
        <v>152</v>
      </c>
      <c r="D101" s="50" t="s">
        <v>295</v>
      </c>
      <c r="E101" s="51">
        <v>2020</v>
      </c>
      <c r="F101" s="50" t="s">
        <v>286</v>
      </c>
      <c r="G101" s="52">
        <v>43922</v>
      </c>
      <c r="H101" s="51">
        <v>684</v>
      </c>
      <c r="I101" s="51">
        <v>451</v>
      </c>
      <c r="J101" s="51">
        <v>582</v>
      </c>
      <c r="K101" s="51">
        <v>528</v>
      </c>
      <c r="L101" s="51">
        <v>528</v>
      </c>
      <c r="M101" s="51">
        <v>802</v>
      </c>
      <c r="N101" s="51">
        <v>585</v>
      </c>
      <c r="O101" s="51">
        <v>545</v>
      </c>
      <c r="P101" s="51">
        <v>512</v>
      </c>
      <c r="Q101" s="51">
        <v>5457</v>
      </c>
      <c r="R101" s="51">
        <v>5556</v>
      </c>
      <c r="S101" s="51">
        <v>31179</v>
      </c>
      <c r="T101" s="51">
        <v>151826</v>
      </c>
      <c r="U101" s="51">
        <v>48707</v>
      </c>
      <c r="V101" s="51">
        <v>6457</v>
      </c>
    </row>
    <row r="102" spans="1:22" x14ac:dyDescent="0.25">
      <c r="A102" s="50" t="s">
        <v>109</v>
      </c>
      <c r="B102" s="50" t="s">
        <v>224</v>
      </c>
      <c r="C102" s="50" t="s">
        <v>152</v>
      </c>
      <c r="D102" s="50" t="s">
        <v>295</v>
      </c>
      <c r="E102" s="51">
        <v>2020</v>
      </c>
      <c r="F102" s="50" t="s">
        <v>287</v>
      </c>
      <c r="G102" s="52">
        <v>43952</v>
      </c>
      <c r="H102" s="51">
        <v>637</v>
      </c>
      <c r="I102" s="51">
        <v>297</v>
      </c>
      <c r="J102" s="51">
        <v>485</v>
      </c>
      <c r="K102" s="51">
        <v>404</v>
      </c>
      <c r="L102" s="51">
        <v>404</v>
      </c>
      <c r="M102" s="51">
        <v>695</v>
      </c>
      <c r="N102" s="51">
        <v>481</v>
      </c>
      <c r="O102" s="51">
        <v>472</v>
      </c>
      <c r="P102" s="51">
        <v>455</v>
      </c>
      <c r="Q102" s="51">
        <v>5457</v>
      </c>
      <c r="R102" s="51">
        <v>5556</v>
      </c>
      <c r="S102" s="51">
        <v>31179</v>
      </c>
      <c r="T102" s="51">
        <v>151826</v>
      </c>
      <c r="U102" s="51">
        <v>48707</v>
      </c>
      <c r="V102" s="51">
        <v>6457</v>
      </c>
    </row>
    <row r="103" spans="1:22" x14ac:dyDescent="0.25">
      <c r="A103" s="50" t="s">
        <v>109</v>
      </c>
      <c r="B103" s="50" t="s">
        <v>224</v>
      </c>
      <c r="C103" s="50" t="s">
        <v>152</v>
      </c>
      <c r="D103" s="50" t="s">
        <v>295</v>
      </c>
      <c r="E103" s="51">
        <v>2020</v>
      </c>
      <c r="F103" s="50" t="s">
        <v>288</v>
      </c>
      <c r="G103" s="52">
        <v>43983</v>
      </c>
      <c r="H103" s="51">
        <v>869</v>
      </c>
      <c r="I103" s="51">
        <v>303</v>
      </c>
      <c r="J103" s="51">
        <v>426</v>
      </c>
      <c r="K103" s="51">
        <v>439</v>
      </c>
      <c r="L103" s="51">
        <v>439</v>
      </c>
      <c r="M103" s="51">
        <v>831</v>
      </c>
      <c r="N103" s="51">
        <v>587</v>
      </c>
      <c r="O103" s="51">
        <v>547</v>
      </c>
      <c r="P103" s="51">
        <v>560</v>
      </c>
      <c r="Q103" s="51">
        <v>5457</v>
      </c>
      <c r="R103" s="51">
        <v>5556</v>
      </c>
      <c r="S103" s="51">
        <v>31179</v>
      </c>
      <c r="T103" s="51">
        <v>151826</v>
      </c>
      <c r="U103" s="51">
        <v>48707</v>
      </c>
      <c r="V103" s="51">
        <v>6457</v>
      </c>
    </row>
    <row r="104" spans="1:22" x14ac:dyDescent="0.25">
      <c r="A104" s="50" t="s">
        <v>109</v>
      </c>
      <c r="B104" s="50" t="s">
        <v>224</v>
      </c>
      <c r="C104" s="50" t="s">
        <v>152</v>
      </c>
      <c r="D104" s="50" t="s">
        <v>295</v>
      </c>
      <c r="E104" s="51">
        <v>2020</v>
      </c>
      <c r="F104" s="50" t="s">
        <v>289</v>
      </c>
      <c r="G104" s="52">
        <v>44013</v>
      </c>
      <c r="H104" s="51">
        <v>593</v>
      </c>
      <c r="I104" s="51">
        <v>294</v>
      </c>
      <c r="J104" s="51">
        <v>431</v>
      </c>
      <c r="K104" s="51">
        <v>522</v>
      </c>
      <c r="L104" s="51">
        <v>522</v>
      </c>
      <c r="M104" s="51">
        <v>723</v>
      </c>
      <c r="N104" s="51">
        <v>583</v>
      </c>
      <c r="O104" s="51">
        <v>526</v>
      </c>
      <c r="P104" s="51">
        <v>519</v>
      </c>
      <c r="Q104" s="51">
        <v>5457</v>
      </c>
      <c r="R104" s="51">
        <v>5556</v>
      </c>
      <c r="S104" s="51">
        <v>31179</v>
      </c>
      <c r="T104" s="51">
        <v>151826</v>
      </c>
      <c r="U104" s="51">
        <v>48707</v>
      </c>
      <c r="V104" s="51">
        <v>6457</v>
      </c>
    </row>
    <row r="105" spans="1:22" x14ac:dyDescent="0.25">
      <c r="A105" s="50" t="s">
        <v>109</v>
      </c>
      <c r="B105" s="50" t="s">
        <v>224</v>
      </c>
      <c r="C105" s="50" t="s">
        <v>152</v>
      </c>
      <c r="D105" s="50" t="s">
        <v>295</v>
      </c>
      <c r="E105" s="51">
        <v>2020</v>
      </c>
      <c r="F105" s="50" t="s">
        <v>290</v>
      </c>
      <c r="G105" s="52">
        <v>44044</v>
      </c>
      <c r="H105" s="51">
        <v>591</v>
      </c>
      <c r="I105" s="51">
        <v>259</v>
      </c>
      <c r="J105" s="51">
        <v>372</v>
      </c>
      <c r="K105" s="51">
        <v>417</v>
      </c>
      <c r="L105" s="51">
        <v>417</v>
      </c>
      <c r="M105" s="51">
        <v>518</v>
      </c>
      <c r="N105" s="51">
        <v>426</v>
      </c>
      <c r="O105" s="51">
        <v>411</v>
      </c>
      <c r="P105" s="51">
        <v>388</v>
      </c>
      <c r="Q105" s="51">
        <v>5457</v>
      </c>
      <c r="R105" s="51">
        <v>5556</v>
      </c>
      <c r="S105" s="51">
        <v>31179</v>
      </c>
      <c r="T105" s="51">
        <v>151826</v>
      </c>
      <c r="U105" s="51">
        <v>48707</v>
      </c>
      <c r="V105" s="51">
        <v>6457</v>
      </c>
    </row>
    <row r="106" spans="1:22" x14ac:dyDescent="0.25">
      <c r="A106" s="50" t="s">
        <v>109</v>
      </c>
      <c r="B106" s="50" t="s">
        <v>224</v>
      </c>
      <c r="C106" s="50" t="s">
        <v>152</v>
      </c>
      <c r="D106" s="50" t="s">
        <v>295</v>
      </c>
      <c r="E106" s="51">
        <v>2020</v>
      </c>
      <c r="F106" s="50" t="s">
        <v>291</v>
      </c>
      <c r="G106" s="52">
        <v>44075</v>
      </c>
      <c r="H106" s="51">
        <v>631</v>
      </c>
      <c r="I106" s="51">
        <v>437</v>
      </c>
      <c r="J106" s="51">
        <v>483</v>
      </c>
      <c r="K106" s="51">
        <v>500</v>
      </c>
      <c r="L106" s="51">
        <v>500</v>
      </c>
      <c r="M106" s="51">
        <v>685</v>
      </c>
      <c r="N106" s="51">
        <v>492</v>
      </c>
      <c r="O106" s="51">
        <v>463</v>
      </c>
      <c r="P106" s="51">
        <v>434</v>
      </c>
      <c r="Q106" s="51">
        <v>5457</v>
      </c>
      <c r="R106" s="51">
        <v>5556</v>
      </c>
      <c r="S106" s="51">
        <v>31179</v>
      </c>
      <c r="T106" s="51">
        <v>151826</v>
      </c>
      <c r="U106" s="51">
        <v>48707</v>
      </c>
      <c r="V106" s="51">
        <v>6457</v>
      </c>
    </row>
    <row r="107" spans="1:22" x14ac:dyDescent="0.25">
      <c r="A107" s="50" t="s">
        <v>109</v>
      </c>
      <c r="B107" s="50" t="s">
        <v>224</v>
      </c>
      <c r="C107" s="50" t="s">
        <v>152</v>
      </c>
      <c r="D107" s="50" t="s">
        <v>295</v>
      </c>
      <c r="E107" s="51">
        <v>2020</v>
      </c>
      <c r="F107" s="50" t="s">
        <v>292</v>
      </c>
      <c r="G107" s="52">
        <v>44105</v>
      </c>
      <c r="H107" s="51">
        <v>579</v>
      </c>
      <c r="I107" s="51">
        <v>360</v>
      </c>
      <c r="J107" s="51">
        <v>470</v>
      </c>
      <c r="K107" s="51">
        <v>533</v>
      </c>
      <c r="L107" s="51">
        <v>533</v>
      </c>
      <c r="M107" s="51">
        <v>875</v>
      </c>
      <c r="N107" s="51">
        <v>424</v>
      </c>
      <c r="O107" s="51">
        <v>412</v>
      </c>
      <c r="P107" s="51">
        <v>432</v>
      </c>
      <c r="Q107" s="51">
        <v>5457</v>
      </c>
      <c r="R107" s="51">
        <v>5556</v>
      </c>
      <c r="S107" s="51">
        <v>31179</v>
      </c>
      <c r="T107" s="51">
        <v>151826</v>
      </c>
      <c r="U107" s="51">
        <v>48707</v>
      </c>
      <c r="V107" s="51">
        <v>6457</v>
      </c>
    </row>
    <row r="108" spans="1:22" x14ac:dyDescent="0.25">
      <c r="A108" s="50" t="s">
        <v>109</v>
      </c>
      <c r="B108" s="50" t="s">
        <v>224</v>
      </c>
      <c r="C108" s="50" t="s">
        <v>152</v>
      </c>
      <c r="D108" s="50" t="s">
        <v>295</v>
      </c>
      <c r="E108" s="51">
        <v>2020</v>
      </c>
      <c r="F108" s="50" t="s">
        <v>293</v>
      </c>
      <c r="G108" s="52">
        <v>44136</v>
      </c>
      <c r="H108" s="51">
        <v>499</v>
      </c>
      <c r="I108" s="51">
        <v>278</v>
      </c>
      <c r="J108" s="51">
        <v>429</v>
      </c>
      <c r="K108" s="51">
        <v>459</v>
      </c>
      <c r="L108" s="51">
        <v>459</v>
      </c>
      <c r="M108" s="51">
        <v>783</v>
      </c>
      <c r="N108" s="51">
        <v>630</v>
      </c>
      <c r="O108" s="51">
        <v>494</v>
      </c>
      <c r="P108" s="51">
        <v>437</v>
      </c>
      <c r="Q108" s="51">
        <v>5457</v>
      </c>
      <c r="R108" s="51">
        <v>5556</v>
      </c>
      <c r="S108" s="51">
        <v>31179</v>
      </c>
      <c r="T108" s="51">
        <v>151826</v>
      </c>
      <c r="U108" s="51">
        <v>48707</v>
      </c>
      <c r="V108" s="51">
        <v>6457</v>
      </c>
    </row>
    <row r="109" spans="1:22" x14ac:dyDescent="0.25">
      <c r="A109" s="50" t="s">
        <v>109</v>
      </c>
      <c r="B109" s="50" t="s">
        <v>224</v>
      </c>
      <c r="C109" s="50" t="s">
        <v>152</v>
      </c>
      <c r="D109" s="50" t="s">
        <v>295</v>
      </c>
      <c r="E109" s="51">
        <v>2020</v>
      </c>
      <c r="F109" s="50" t="s">
        <v>294</v>
      </c>
      <c r="G109" s="52">
        <v>44166</v>
      </c>
      <c r="H109" s="51">
        <v>563</v>
      </c>
      <c r="I109" s="51">
        <v>348</v>
      </c>
      <c r="J109" s="51">
        <v>463</v>
      </c>
      <c r="K109" s="51">
        <v>432</v>
      </c>
      <c r="L109" s="51">
        <v>432</v>
      </c>
      <c r="M109" s="51">
        <v>614</v>
      </c>
      <c r="N109" s="51">
        <v>502</v>
      </c>
      <c r="O109" s="51">
        <v>472</v>
      </c>
      <c r="P109" s="51">
        <v>377</v>
      </c>
      <c r="Q109" s="51">
        <v>5457</v>
      </c>
      <c r="R109" s="51">
        <v>5556</v>
      </c>
      <c r="S109" s="51">
        <v>31179</v>
      </c>
      <c r="T109" s="51">
        <v>151826</v>
      </c>
      <c r="U109" s="51">
        <v>48707</v>
      </c>
      <c r="V109" s="51">
        <v>6457</v>
      </c>
    </row>
    <row r="110" spans="1:22" x14ac:dyDescent="0.25">
      <c r="A110" s="50" t="s">
        <v>109</v>
      </c>
      <c r="B110" s="50" t="s">
        <v>224</v>
      </c>
      <c r="C110" s="50" t="s">
        <v>152</v>
      </c>
      <c r="D110" s="50" t="s">
        <v>295</v>
      </c>
      <c r="E110" s="51">
        <v>2021</v>
      </c>
      <c r="F110" s="50" t="s">
        <v>283</v>
      </c>
      <c r="G110" s="52">
        <v>44197</v>
      </c>
      <c r="H110" s="51">
        <v>519</v>
      </c>
      <c r="I110" s="51">
        <v>350</v>
      </c>
      <c r="J110" s="51">
        <v>378</v>
      </c>
      <c r="K110" s="51">
        <v>491</v>
      </c>
      <c r="L110" s="51">
        <v>491</v>
      </c>
      <c r="M110" s="51">
        <v>687</v>
      </c>
      <c r="N110" s="51">
        <v>560</v>
      </c>
      <c r="O110" s="51">
        <v>463</v>
      </c>
      <c r="P110" s="51">
        <v>428</v>
      </c>
      <c r="Q110" s="51">
        <v>5110</v>
      </c>
      <c r="R110" s="51">
        <v>5179</v>
      </c>
      <c r="S110" s="51">
        <v>32352</v>
      </c>
      <c r="T110" s="51">
        <v>156948</v>
      </c>
      <c r="U110" s="51">
        <v>50036</v>
      </c>
      <c r="V110" s="51">
        <v>6627</v>
      </c>
    </row>
    <row r="111" spans="1:22" x14ac:dyDescent="0.25">
      <c r="A111" s="50" t="s">
        <v>109</v>
      </c>
      <c r="B111" s="50" t="s">
        <v>224</v>
      </c>
      <c r="C111" s="50" t="s">
        <v>152</v>
      </c>
      <c r="D111" s="50" t="s">
        <v>295</v>
      </c>
      <c r="E111" s="51">
        <v>2021</v>
      </c>
      <c r="F111" s="50" t="s">
        <v>284</v>
      </c>
      <c r="G111" s="52">
        <v>44228</v>
      </c>
      <c r="H111" s="51">
        <v>534</v>
      </c>
      <c r="I111" s="51">
        <v>287</v>
      </c>
      <c r="J111" s="51">
        <v>294</v>
      </c>
      <c r="K111" s="51">
        <v>426</v>
      </c>
      <c r="L111" s="51">
        <v>426</v>
      </c>
      <c r="M111" s="51">
        <v>504</v>
      </c>
      <c r="N111" s="51">
        <v>497</v>
      </c>
      <c r="O111" s="51">
        <v>452</v>
      </c>
      <c r="P111" s="51">
        <v>335</v>
      </c>
      <c r="Q111" s="51">
        <v>5110</v>
      </c>
      <c r="R111" s="51">
        <v>5179</v>
      </c>
      <c r="S111" s="51">
        <v>32352</v>
      </c>
      <c r="T111" s="51">
        <v>156948</v>
      </c>
      <c r="U111" s="51">
        <v>50036</v>
      </c>
      <c r="V111" s="51">
        <v>6627</v>
      </c>
    </row>
    <row r="112" spans="1:22" x14ac:dyDescent="0.25">
      <c r="A112" s="50" t="s">
        <v>109</v>
      </c>
      <c r="B112" s="50" t="s">
        <v>224</v>
      </c>
      <c r="C112" s="50" t="s">
        <v>152</v>
      </c>
      <c r="D112" s="50" t="s">
        <v>295</v>
      </c>
      <c r="E112" s="51">
        <v>2021</v>
      </c>
      <c r="F112" s="50" t="s">
        <v>285</v>
      </c>
      <c r="G112" s="52">
        <v>44256</v>
      </c>
      <c r="H112" s="51">
        <v>757</v>
      </c>
      <c r="I112" s="51">
        <v>339</v>
      </c>
      <c r="J112" s="51">
        <v>455</v>
      </c>
      <c r="K112" s="51">
        <v>411</v>
      </c>
      <c r="L112" s="51">
        <v>411</v>
      </c>
      <c r="M112" s="51">
        <v>695</v>
      </c>
      <c r="N112" s="51">
        <v>541</v>
      </c>
      <c r="O112" s="51">
        <v>488</v>
      </c>
      <c r="P112" s="51">
        <v>477</v>
      </c>
      <c r="Q112" s="51">
        <v>5110</v>
      </c>
      <c r="R112" s="51">
        <v>5179</v>
      </c>
      <c r="S112" s="51">
        <v>32352</v>
      </c>
      <c r="T112" s="51">
        <v>156948</v>
      </c>
      <c r="U112" s="51">
        <v>50036</v>
      </c>
      <c r="V112" s="51">
        <v>6627</v>
      </c>
    </row>
    <row r="113" spans="1:22" x14ac:dyDescent="0.25">
      <c r="A113" s="50" t="s">
        <v>109</v>
      </c>
      <c r="B113" s="50" t="s">
        <v>224</v>
      </c>
      <c r="C113" s="50" t="s">
        <v>152</v>
      </c>
      <c r="D113" s="50" t="s">
        <v>295</v>
      </c>
      <c r="E113" s="51">
        <v>2021</v>
      </c>
      <c r="F113" s="50" t="s">
        <v>286</v>
      </c>
      <c r="G113" s="52">
        <v>44287</v>
      </c>
      <c r="H113" s="51">
        <v>704</v>
      </c>
      <c r="I113" s="51">
        <v>240</v>
      </c>
      <c r="J113" s="51">
        <v>466</v>
      </c>
      <c r="K113" s="51">
        <v>518</v>
      </c>
      <c r="L113" s="51">
        <v>518</v>
      </c>
      <c r="M113" s="51">
        <v>668</v>
      </c>
      <c r="N113" s="51">
        <v>575</v>
      </c>
      <c r="O113" s="51">
        <v>505</v>
      </c>
      <c r="P113" s="51">
        <v>554</v>
      </c>
      <c r="Q113" s="51">
        <v>5110</v>
      </c>
      <c r="R113" s="51">
        <v>5179</v>
      </c>
      <c r="S113" s="51">
        <v>32352</v>
      </c>
      <c r="T113" s="51">
        <v>156948</v>
      </c>
      <c r="U113" s="51">
        <v>50036</v>
      </c>
      <c r="V113" s="51">
        <v>6627</v>
      </c>
    </row>
    <row r="114" spans="1:22" x14ac:dyDescent="0.25">
      <c r="A114" s="50" t="s">
        <v>109</v>
      </c>
      <c r="B114" s="50" t="s">
        <v>224</v>
      </c>
      <c r="C114" s="50" t="s">
        <v>152</v>
      </c>
      <c r="D114" s="50" t="s">
        <v>295</v>
      </c>
      <c r="E114" s="51">
        <v>2021</v>
      </c>
      <c r="F114" s="50" t="s">
        <v>287</v>
      </c>
      <c r="G114" s="52">
        <v>44317</v>
      </c>
      <c r="H114" s="51">
        <v>636</v>
      </c>
      <c r="I114" s="51">
        <v>254</v>
      </c>
      <c r="J114" s="51">
        <v>410</v>
      </c>
      <c r="K114" s="51">
        <v>378</v>
      </c>
      <c r="L114" s="51">
        <v>378</v>
      </c>
      <c r="M114" s="51">
        <v>607</v>
      </c>
      <c r="N114" s="51">
        <v>622</v>
      </c>
      <c r="O114" s="51">
        <v>537</v>
      </c>
      <c r="P114" s="51">
        <v>474</v>
      </c>
      <c r="Q114" s="51">
        <v>5110</v>
      </c>
      <c r="R114" s="51">
        <v>5179</v>
      </c>
      <c r="S114" s="51">
        <v>32352</v>
      </c>
      <c r="T114" s="51">
        <v>156948</v>
      </c>
      <c r="U114" s="51">
        <v>50036</v>
      </c>
      <c r="V114" s="51">
        <v>6627</v>
      </c>
    </row>
    <row r="115" spans="1:22" x14ac:dyDescent="0.25">
      <c r="A115" s="50" t="s">
        <v>109</v>
      </c>
      <c r="B115" s="50" t="s">
        <v>224</v>
      </c>
      <c r="C115" s="50" t="s">
        <v>152</v>
      </c>
      <c r="D115" s="50" t="s">
        <v>295</v>
      </c>
      <c r="E115" s="51">
        <v>2021</v>
      </c>
      <c r="F115" s="50" t="s">
        <v>288</v>
      </c>
      <c r="G115" s="52">
        <v>44348</v>
      </c>
      <c r="H115" s="51">
        <v>703</v>
      </c>
      <c r="I115" s="51">
        <v>272</v>
      </c>
      <c r="J115" s="51">
        <v>438</v>
      </c>
      <c r="K115" s="51">
        <v>410</v>
      </c>
      <c r="L115" s="51">
        <v>410</v>
      </c>
      <c r="M115" s="51">
        <v>646</v>
      </c>
      <c r="N115" s="51">
        <v>567</v>
      </c>
      <c r="O115" s="51">
        <v>506</v>
      </c>
      <c r="P115" s="51">
        <v>498</v>
      </c>
      <c r="Q115" s="51">
        <v>5110</v>
      </c>
      <c r="R115" s="51">
        <v>5179</v>
      </c>
      <c r="S115" s="51">
        <v>32352</v>
      </c>
      <c r="T115" s="51">
        <v>156948</v>
      </c>
      <c r="U115" s="51">
        <v>50036</v>
      </c>
      <c r="V115" s="51">
        <v>6627</v>
      </c>
    </row>
    <row r="116" spans="1:22" x14ac:dyDescent="0.25">
      <c r="A116" s="50" t="s">
        <v>109</v>
      </c>
      <c r="B116" s="50" t="s">
        <v>224</v>
      </c>
      <c r="C116" s="50" t="s">
        <v>152</v>
      </c>
      <c r="D116" s="50" t="s">
        <v>295</v>
      </c>
      <c r="E116" s="51">
        <v>2021</v>
      </c>
      <c r="F116" s="50" t="s">
        <v>289</v>
      </c>
      <c r="G116" s="52">
        <v>44378</v>
      </c>
      <c r="H116" s="51">
        <v>665</v>
      </c>
      <c r="I116" s="51">
        <v>281</v>
      </c>
      <c r="J116" s="51">
        <v>392</v>
      </c>
      <c r="K116" s="51">
        <v>462</v>
      </c>
      <c r="L116" s="51">
        <v>462</v>
      </c>
      <c r="M116" s="51">
        <v>672</v>
      </c>
      <c r="N116" s="51">
        <v>532</v>
      </c>
      <c r="O116" s="51">
        <v>491</v>
      </c>
      <c r="P116" s="51">
        <v>484</v>
      </c>
      <c r="Q116" s="51">
        <v>5110</v>
      </c>
      <c r="R116" s="51">
        <v>5179</v>
      </c>
      <c r="S116" s="51">
        <v>32352</v>
      </c>
      <c r="T116" s="51">
        <v>156948</v>
      </c>
      <c r="U116" s="51">
        <v>50036</v>
      </c>
      <c r="V116" s="51">
        <v>6627</v>
      </c>
    </row>
    <row r="117" spans="1:22" x14ac:dyDescent="0.25">
      <c r="A117" s="50" t="s">
        <v>109</v>
      </c>
      <c r="B117" s="50" t="s">
        <v>224</v>
      </c>
      <c r="C117" s="50" t="s">
        <v>152</v>
      </c>
      <c r="D117" s="50" t="s">
        <v>295</v>
      </c>
      <c r="E117" s="51">
        <v>2021</v>
      </c>
      <c r="F117" s="50" t="s">
        <v>290</v>
      </c>
      <c r="G117" s="52">
        <v>44409</v>
      </c>
      <c r="H117" s="51">
        <v>582</v>
      </c>
      <c r="I117" s="51">
        <v>315</v>
      </c>
      <c r="J117" s="51">
        <v>440</v>
      </c>
      <c r="K117" s="51">
        <v>449</v>
      </c>
      <c r="L117" s="51">
        <v>449</v>
      </c>
      <c r="M117" s="51">
        <v>659</v>
      </c>
      <c r="N117" s="51">
        <v>582</v>
      </c>
      <c r="O117" s="51">
        <v>584</v>
      </c>
      <c r="P117" s="51">
        <v>494</v>
      </c>
      <c r="Q117" s="51">
        <v>5110</v>
      </c>
      <c r="R117" s="51">
        <v>5179</v>
      </c>
      <c r="S117" s="51">
        <v>32352</v>
      </c>
      <c r="T117" s="51">
        <v>156948</v>
      </c>
      <c r="U117" s="51">
        <v>50036</v>
      </c>
      <c r="V117" s="51">
        <v>6627</v>
      </c>
    </row>
    <row r="118" spans="1:22" x14ac:dyDescent="0.25">
      <c r="A118" s="50" t="s">
        <v>109</v>
      </c>
      <c r="B118" s="50" t="s">
        <v>224</v>
      </c>
      <c r="C118" s="50" t="s">
        <v>152</v>
      </c>
      <c r="D118" s="50" t="s">
        <v>295</v>
      </c>
      <c r="E118" s="51">
        <v>2021</v>
      </c>
      <c r="F118" s="50" t="s">
        <v>291</v>
      </c>
      <c r="G118" s="52">
        <v>44440</v>
      </c>
      <c r="H118" s="51">
        <v>663</v>
      </c>
      <c r="I118" s="51">
        <v>308</v>
      </c>
      <c r="J118" s="51">
        <v>487</v>
      </c>
      <c r="K118" s="51">
        <v>498</v>
      </c>
      <c r="L118" s="51">
        <v>498</v>
      </c>
      <c r="M118" s="51">
        <v>694</v>
      </c>
      <c r="N118" s="51">
        <v>534</v>
      </c>
      <c r="O118" s="51">
        <v>492</v>
      </c>
      <c r="P118" s="51">
        <v>500</v>
      </c>
      <c r="Q118" s="51">
        <v>5110</v>
      </c>
      <c r="R118" s="51">
        <v>5179</v>
      </c>
      <c r="S118" s="51">
        <v>32352</v>
      </c>
      <c r="T118" s="51">
        <v>156948</v>
      </c>
      <c r="U118" s="51">
        <v>50036</v>
      </c>
      <c r="V118" s="51">
        <v>6627</v>
      </c>
    </row>
    <row r="119" spans="1:22" x14ac:dyDescent="0.25">
      <c r="A119" s="50" t="s">
        <v>109</v>
      </c>
      <c r="B119" s="50" t="s">
        <v>224</v>
      </c>
      <c r="C119" s="50" t="s">
        <v>152</v>
      </c>
      <c r="D119" s="50" t="s">
        <v>295</v>
      </c>
      <c r="E119" s="51">
        <v>2021</v>
      </c>
      <c r="F119" s="50" t="s">
        <v>292</v>
      </c>
      <c r="G119" s="52">
        <v>44470</v>
      </c>
      <c r="H119" s="51">
        <v>568</v>
      </c>
      <c r="I119" s="51">
        <v>273</v>
      </c>
      <c r="J119" s="51">
        <v>438</v>
      </c>
      <c r="K119" s="51">
        <v>458</v>
      </c>
      <c r="L119" s="51">
        <v>458</v>
      </c>
      <c r="M119" s="51">
        <v>718</v>
      </c>
      <c r="N119" s="51">
        <v>593</v>
      </c>
      <c r="O119" s="51">
        <v>586</v>
      </c>
      <c r="P119" s="51">
        <v>609</v>
      </c>
      <c r="Q119" s="51">
        <v>5110</v>
      </c>
      <c r="R119" s="51">
        <v>5179</v>
      </c>
      <c r="S119" s="51">
        <v>32352</v>
      </c>
      <c r="T119" s="51">
        <v>156948</v>
      </c>
      <c r="U119" s="51">
        <v>50036</v>
      </c>
      <c r="V119" s="51">
        <v>6627</v>
      </c>
    </row>
    <row r="120" spans="1:22" x14ac:dyDescent="0.25">
      <c r="A120" s="50" t="s">
        <v>109</v>
      </c>
      <c r="B120" s="50" t="s">
        <v>224</v>
      </c>
      <c r="C120" s="50" t="s">
        <v>152</v>
      </c>
      <c r="D120" s="50" t="s">
        <v>295</v>
      </c>
      <c r="E120" s="51">
        <v>2021</v>
      </c>
      <c r="F120" s="50" t="s">
        <v>293</v>
      </c>
      <c r="G120" s="52">
        <v>44501</v>
      </c>
      <c r="H120" s="51">
        <v>636</v>
      </c>
      <c r="I120" s="51">
        <v>194</v>
      </c>
      <c r="J120" s="51">
        <v>478</v>
      </c>
      <c r="K120" s="51">
        <v>489</v>
      </c>
      <c r="L120" s="51">
        <v>489</v>
      </c>
      <c r="M120" s="51">
        <v>847</v>
      </c>
      <c r="N120" s="51">
        <v>635</v>
      </c>
      <c r="O120" s="51">
        <v>514</v>
      </c>
      <c r="P120" s="51">
        <v>521</v>
      </c>
      <c r="Q120" s="51">
        <v>5110</v>
      </c>
      <c r="R120" s="51">
        <v>5179</v>
      </c>
      <c r="S120" s="51">
        <v>32352</v>
      </c>
      <c r="T120" s="51">
        <v>156948</v>
      </c>
      <c r="U120" s="51">
        <v>50036</v>
      </c>
      <c r="V120" s="51">
        <v>6627</v>
      </c>
    </row>
    <row r="121" spans="1:22" x14ac:dyDescent="0.25">
      <c r="A121" s="50" t="s">
        <v>109</v>
      </c>
      <c r="B121" s="50" t="s">
        <v>224</v>
      </c>
      <c r="C121" s="50" t="s">
        <v>152</v>
      </c>
      <c r="D121" s="50" t="s">
        <v>295</v>
      </c>
      <c r="E121" s="51">
        <v>2021</v>
      </c>
      <c r="F121" s="50" t="s">
        <v>294</v>
      </c>
      <c r="G121" s="52">
        <v>44531</v>
      </c>
      <c r="H121" s="51">
        <v>566</v>
      </c>
      <c r="I121" s="51">
        <v>216</v>
      </c>
      <c r="J121" s="51">
        <v>467</v>
      </c>
      <c r="K121" s="51">
        <v>370</v>
      </c>
      <c r="L121" s="51">
        <v>370</v>
      </c>
      <c r="M121" s="51">
        <v>811</v>
      </c>
      <c r="N121" s="51">
        <v>611</v>
      </c>
      <c r="O121" s="51">
        <v>611</v>
      </c>
      <c r="P121" s="51">
        <v>496</v>
      </c>
      <c r="Q121" s="51">
        <v>5110</v>
      </c>
      <c r="R121" s="51">
        <v>5179</v>
      </c>
      <c r="S121" s="51">
        <v>32352</v>
      </c>
      <c r="T121" s="51">
        <v>156948</v>
      </c>
      <c r="U121" s="51">
        <v>50036</v>
      </c>
      <c r="V121" s="51">
        <v>6627</v>
      </c>
    </row>
    <row r="122" spans="1:22" x14ac:dyDescent="0.25">
      <c r="A122" s="50" t="s">
        <v>109</v>
      </c>
      <c r="B122" s="50" t="s">
        <v>224</v>
      </c>
      <c r="C122" s="50" t="s">
        <v>153</v>
      </c>
      <c r="D122" s="50" t="s">
        <v>282</v>
      </c>
      <c r="E122" s="51">
        <v>2017</v>
      </c>
      <c r="F122" s="50" t="s">
        <v>283</v>
      </c>
      <c r="G122" s="52">
        <v>42736</v>
      </c>
      <c r="H122" s="51">
        <v>373</v>
      </c>
      <c r="I122" s="51">
        <v>165</v>
      </c>
      <c r="J122" s="51">
        <v>253</v>
      </c>
      <c r="K122" s="51">
        <v>261</v>
      </c>
      <c r="L122" s="51">
        <v>261</v>
      </c>
      <c r="M122" s="51">
        <v>366</v>
      </c>
      <c r="N122" s="51">
        <v>394</v>
      </c>
      <c r="O122" s="51">
        <v>407</v>
      </c>
      <c r="P122" s="51">
        <v>333</v>
      </c>
      <c r="Q122" s="51">
        <v>3998</v>
      </c>
      <c r="R122" s="51">
        <v>4108</v>
      </c>
      <c r="S122" s="51">
        <v>26881</v>
      </c>
      <c r="T122" s="51">
        <v>122003</v>
      </c>
      <c r="U122" s="51">
        <v>24875</v>
      </c>
      <c r="V122" s="51">
        <v>4405</v>
      </c>
    </row>
    <row r="123" spans="1:22" x14ac:dyDescent="0.25">
      <c r="A123" s="50" t="s">
        <v>109</v>
      </c>
      <c r="B123" s="50" t="s">
        <v>224</v>
      </c>
      <c r="C123" s="50" t="s">
        <v>153</v>
      </c>
      <c r="D123" s="50" t="s">
        <v>282</v>
      </c>
      <c r="E123" s="51">
        <v>2017</v>
      </c>
      <c r="F123" s="50" t="s">
        <v>284</v>
      </c>
      <c r="G123" s="52">
        <v>42767</v>
      </c>
      <c r="H123" s="51">
        <v>355</v>
      </c>
      <c r="I123" s="51">
        <v>141</v>
      </c>
      <c r="J123" s="51">
        <v>225</v>
      </c>
      <c r="K123" s="51">
        <v>207</v>
      </c>
      <c r="L123" s="51">
        <v>207</v>
      </c>
      <c r="M123" s="51">
        <v>437</v>
      </c>
      <c r="N123" s="51">
        <v>404</v>
      </c>
      <c r="O123" s="51">
        <v>366</v>
      </c>
      <c r="P123" s="51">
        <v>349</v>
      </c>
      <c r="Q123" s="51">
        <v>3998</v>
      </c>
      <c r="R123" s="51">
        <v>4108</v>
      </c>
      <c r="S123" s="51">
        <v>26881</v>
      </c>
      <c r="T123" s="51">
        <v>122003</v>
      </c>
      <c r="U123" s="51">
        <v>24875</v>
      </c>
      <c r="V123" s="51">
        <v>4405</v>
      </c>
    </row>
    <row r="124" spans="1:22" x14ac:dyDescent="0.25">
      <c r="A124" s="50" t="s">
        <v>109</v>
      </c>
      <c r="B124" s="50" t="s">
        <v>224</v>
      </c>
      <c r="C124" s="50" t="s">
        <v>153</v>
      </c>
      <c r="D124" s="50" t="s">
        <v>282</v>
      </c>
      <c r="E124" s="51">
        <v>2017</v>
      </c>
      <c r="F124" s="50" t="s">
        <v>285</v>
      </c>
      <c r="G124" s="52">
        <v>42795</v>
      </c>
      <c r="H124" s="51">
        <v>499</v>
      </c>
      <c r="I124" s="51">
        <v>286</v>
      </c>
      <c r="J124" s="51">
        <v>335</v>
      </c>
      <c r="K124" s="51">
        <v>367</v>
      </c>
      <c r="L124" s="51">
        <v>367</v>
      </c>
      <c r="M124" s="51">
        <v>388</v>
      </c>
      <c r="N124" s="51">
        <v>371</v>
      </c>
      <c r="O124" s="51">
        <v>359</v>
      </c>
      <c r="P124" s="51">
        <v>352</v>
      </c>
      <c r="Q124" s="51">
        <v>3998</v>
      </c>
      <c r="R124" s="51">
        <v>4108</v>
      </c>
      <c r="S124" s="51">
        <v>26881</v>
      </c>
      <c r="T124" s="51">
        <v>122003</v>
      </c>
      <c r="U124" s="51">
        <v>24875</v>
      </c>
      <c r="V124" s="51">
        <v>4405</v>
      </c>
    </row>
    <row r="125" spans="1:22" x14ac:dyDescent="0.25">
      <c r="A125" s="50" t="s">
        <v>109</v>
      </c>
      <c r="B125" s="50" t="s">
        <v>224</v>
      </c>
      <c r="C125" s="50" t="s">
        <v>153</v>
      </c>
      <c r="D125" s="50" t="s">
        <v>282</v>
      </c>
      <c r="E125" s="51">
        <v>2017</v>
      </c>
      <c r="F125" s="50" t="s">
        <v>286</v>
      </c>
      <c r="G125" s="52">
        <v>42826</v>
      </c>
      <c r="H125" s="51">
        <v>316</v>
      </c>
      <c r="I125" s="51">
        <v>172</v>
      </c>
      <c r="J125" s="51">
        <v>232</v>
      </c>
      <c r="K125" s="51">
        <v>327</v>
      </c>
      <c r="L125" s="51">
        <v>327</v>
      </c>
      <c r="M125" s="51">
        <v>438</v>
      </c>
      <c r="N125" s="51">
        <v>390</v>
      </c>
      <c r="O125" s="51">
        <v>346</v>
      </c>
      <c r="P125" s="51">
        <v>319</v>
      </c>
      <c r="Q125" s="51">
        <v>3998</v>
      </c>
      <c r="R125" s="51">
        <v>4108</v>
      </c>
      <c r="S125" s="51">
        <v>26881</v>
      </c>
      <c r="T125" s="51">
        <v>122003</v>
      </c>
      <c r="U125" s="51">
        <v>24875</v>
      </c>
      <c r="V125" s="51">
        <v>4405</v>
      </c>
    </row>
    <row r="126" spans="1:22" x14ac:dyDescent="0.25">
      <c r="A126" s="50" t="s">
        <v>109</v>
      </c>
      <c r="B126" s="50" t="s">
        <v>224</v>
      </c>
      <c r="C126" s="50" t="s">
        <v>153</v>
      </c>
      <c r="D126" s="50" t="s">
        <v>282</v>
      </c>
      <c r="E126" s="51">
        <v>2017</v>
      </c>
      <c r="F126" s="50" t="s">
        <v>287</v>
      </c>
      <c r="G126" s="52">
        <v>42856</v>
      </c>
      <c r="H126" s="51">
        <v>418</v>
      </c>
      <c r="I126" s="51">
        <v>203</v>
      </c>
      <c r="J126" s="51">
        <v>282</v>
      </c>
      <c r="K126" s="51">
        <v>267</v>
      </c>
      <c r="L126" s="51">
        <v>267</v>
      </c>
      <c r="M126" s="51">
        <v>433</v>
      </c>
      <c r="N126" s="51">
        <v>386</v>
      </c>
      <c r="O126" s="51">
        <v>418</v>
      </c>
      <c r="P126" s="51">
        <v>355</v>
      </c>
      <c r="Q126" s="51">
        <v>3998</v>
      </c>
      <c r="R126" s="51">
        <v>4108</v>
      </c>
      <c r="S126" s="51">
        <v>26881</v>
      </c>
      <c r="T126" s="51">
        <v>122003</v>
      </c>
      <c r="U126" s="51">
        <v>24875</v>
      </c>
      <c r="V126" s="51">
        <v>4405</v>
      </c>
    </row>
    <row r="127" spans="1:22" x14ac:dyDescent="0.25">
      <c r="A127" s="50" t="s">
        <v>109</v>
      </c>
      <c r="B127" s="50" t="s">
        <v>224</v>
      </c>
      <c r="C127" s="50" t="s">
        <v>153</v>
      </c>
      <c r="D127" s="50" t="s">
        <v>282</v>
      </c>
      <c r="E127" s="51">
        <v>2017</v>
      </c>
      <c r="F127" s="50" t="s">
        <v>288</v>
      </c>
      <c r="G127" s="52">
        <v>42887</v>
      </c>
      <c r="H127" s="51">
        <v>370</v>
      </c>
      <c r="I127" s="51">
        <v>256</v>
      </c>
      <c r="J127" s="51">
        <v>278</v>
      </c>
      <c r="K127" s="51">
        <v>392</v>
      </c>
      <c r="L127" s="51">
        <v>392</v>
      </c>
      <c r="M127" s="51">
        <v>404</v>
      </c>
      <c r="N127" s="51">
        <v>369</v>
      </c>
      <c r="O127" s="51">
        <v>346</v>
      </c>
      <c r="P127" s="51">
        <v>318</v>
      </c>
      <c r="Q127" s="51">
        <v>3998</v>
      </c>
      <c r="R127" s="51">
        <v>4108</v>
      </c>
      <c r="S127" s="51">
        <v>26881</v>
      </c>
      <c r="T127" s="51">
        <v>122003</v>
      </c>
      <c r="U127" s="51">
        <v>24875</v>
      </c>
      <c r="V127" s="51">
        <v>4405</v>
      </c>
    </row>
    <row r="128" spans="1:22" x14ac:dyDescent="0.25">
      <c r="A128" s="50" t="s">
        <v>109</v>
      </c>
      <c r="B128" s="50" t="s">
        <v>224</v>
      </c>
      <c r="C128" s="50" t="s">
        <v>153</v>
      </c>
      <c r="D128" s="50" t="s">
        <v>282</v>
      </c>
      <c r="E128" s="51">
        <v>2017</v>
      </c>
      <c r="F128" s="50" t="s">
        <v>289</v>
      </c>
      <c r="G128" s="52">
        <v>42917</v>
      </c>
      <c r="H128" s="51">
        <v>514</v>
      </c>
      <c r="I128" s="51">
        <v>235</v>
      </c>
      <c r="J128" s="51">
        <v>280</v>
      </c>
      <c r="K128" s="51">
        <v>361</v>
      </c>
      <c r="L128" s="51">
        <v>361</v>
      </c>
      <c r="M128" s="51">
        <v>415</v>
      </c>
      <c r="N128" s="51">
        <v>387</v>
      </c>
      <c r="O128" s="51">
        <v>351</v>
      </c>
      <c r="P128" s="51">
        <v>374</v>
      </c>
      <c r="Q128" s="51">
        <v>3998</v>
      </c>
      <c r="R128" s="51">
        <v>4108</v>
      </c>
      <c r="S128" s="51">
        <v>26881</v>
      </c>
      <c r="T128" s="51">
        <v>122003</v>
      </c>
      <c r="U128" s="51">
        <v>24875</v>
      </c>
      <c r="V128" s="51">
        <v>4405</v>
      </c>
    </row>
    <row r="129" spans="1:22" x14ac:dyDescent="0.25">
      <c r="A129" s="50" t="s">
        <v>109</v>
      </c>
      <c r="B129" s="50" t="s">
        <v>224</v>
      </c>
      <c r="C129" s="50" t="s">
        <v>153</v>
      </c>
      <c r="D129" s="50" t="s">
        <v>282</v>
      </c>
      <c r="E129" s="51">
        <v>2017</v>
      </c>
      <c r="F129" s="50" t="s">
        <v>290</v>
      </c>
      <c r="G129" s="52">
        <v>42948</v>
      </c>
      <c r="H129" s="51">
        <v>405</v>
      </c>
      <c r="I129" s="51">
        <v>168</v>
      </c>
      <c r="J129" s="51">
        <v>267</v>
      </c>
      <c r="K129" s="51">
        <v>358</v>
      </c>
      <c r="L129" s="51">
        <v>358</v>
      </c>
      <c r="M129" s="51">
        <v>411</v>
      </c>
      <c r="N129" s="51">
        <v>382</v>
      </c>
      <c r="O129" s="51">
        <v>372</v>
      </c>
      <c r="P129" s="51">
        <v>327</v>
      </c>
      <c r="Q129" s="51">
        <v>3998</v>
      </c>
      <c r="R129" s="51">
        <v>4108</v>
      </c>
      <c r="S129" s="51">
        <v>26881</v>
      </c>
      <c r="T129" s="51">
        <v>122003</v>
      </c>
      <c r="U129" s="51">
        <v>24875</v>
      </c>
      <c r="V129" s="51">
        <v>4405</v>
      </c>
    </row>
    <row r="130" spans="1:22" x14ac:dyDescent="0.25">
      <c r="A130" s="50" t="s">
        <v>109</v>
      </c>
      <c r="B130" s="50" t="s">
        <v>224</v>
      </c>
      <c r="C130" s="50" t="s">
        <v>153</v>
      </c>
      <c r="D130" s="50" t="s">
        <v>282</v>
      </c>
      <c r="E130" s="51">
        <v>2017</v>
      </c>
      <c r="F130" s="50" t="s">
        <v>291</v>
      </c>
      <c r="G130" s="52">
        <v>42979</v>
      </c>
      <c r="H130" s="51">
        <v>345</v>
      </c>
      <c r="I130" s="51">
        <v>168</v>
      </c>
      <c r="J130" s="51">
        <v>275</v>
      </c>
      <c r="K130" s="51">
        <v>409</v>
      </c>
      <c r="L130" s="51">
        <v>409</v>
      </c>
      <c r="M130" s="51">
        <v>434</v>
      </c>
      <c r="N130" s="51">
        <v>402</v>
      </c>
      <c r="O130" s="51">
        <v>367</v>
      </c>
      <c r="P130" s="51">
        <v>360</v>
      </c>
      <c r="Q130" s="51">
        <v>3998</v>
      </c>
      <c r="R130" s="51">
        <v>4108</v>
      </c>
      <c r="S130" s="51">
        <v>26881</v>
      </c>
      <c r="T130" s="51">
        <v>122003</v>
      </c>
      <c r="U130" s="51">
        <v>24875</v>
      </c>
      <c r="V130" s="51">
        <v>4405</v>
      </c>
    </row>
    <row r="131" spans="1:22" x14ac:dyDescent="0.25">
      <c r="A131" s="50" t="s">
        <v>109</v>
      </c>
      <c r="B131" s="50" t="s">
        <v>224</v>
      </c>
      <c r="C131" s="50" t="s">
        <v>153</v>
      </c>
      <c r="D131" s="50" t="s">
        <v>282</v>
      </c>
      <c r="E131" s="51">
        <v>2017</v>
      </c>
      <c r="F131" s="50" t="s">
        <v>292</v>
      </c>
      <c r="G131" s="52">
        <v>43009</v>
      </c>
      <c r="H131" s="51">
        <v>362</v>
      </c>
      <c r="I131" s="51">
        <v>161</v>
      </c>
      <c r="J131" s="51">
        <v>256</v>
      </c>
      <c r="K131" s="51">
        <v>377</v>
      </c>
      <c r="L131" s="51">
        <v>377</v>
      </c>
      <c r="M131" s="51">
        <v>399</v>
      </c>
      <c r="N131" s="51">
        <v>381</v>
      </c>
      <c r="O131" s="51">
        <v>339</v>
      </c>
      <c r="P131" s="51">
        <v>323</v>
      </c>
      <c r="Q131" s="51">
        <v>3998</v>
      </c>
      <c r="R131" s="51">
        <v>4108</v>
      </c>
      <c r="S131" s="51">
        <v>26881</v>
      </c>
      <c r="T131" s="51">
        <v>122003</v>
      </c>
      <c r="U131" s="51">
        <v>24875</v>
      </c>
      <c r="V131" s="51">
        <v>4405</v>
      </c>
    </row>
    <row r="132" spans="1:22" x14ac:dyDescent="0.25">
      <c r="A132" s="50" t="s">
        <v>109</v>
      </c>
      <c r="B132" s="50" t="s">
        <v>224</v>
      </c>
      <c r="C132" s="50" t="s">
        <v>153</v>
      </c>
      <c r="D132" s="50" t="s">
        <v>282</v>
      </c>
      <c r="E132" s="51">
        <v>2017</v>
      </c>
      <c r="F132" s="50" t="s">
        <v>293</v>
      </c>
      <c r="G132" s="52">
        <v>43040</v>
      </c>
      <c r="H132" s="51">
        <v>369</v>
      </c>
      <c r="I132" s="51">
        <v>229</v>
      </c>
      <c r="J132" s="51">
        <v>261</v>
      </c>
      <c r="K132" s="51">
        <v>370</v>
      </c>
      <c r="L132" s="51">
        <v>370</v>
      </c>
      <c r="M132" s="51">
        <v>440</v>
      </c>
      <c r="N132" s="51">
        <v>410</v>
      </c>
      <c r="O132" s="51">
        <v>384</v>
      </c>
      <c r="P132" s="51">
        <v>399</v>
      </c>
      <c r="Q132" s="51">
        <v>3998</v>
      </c>
      <c r="R132" s="51">
        <v>4108</v>
      </c>
      <c r="S132" s="51">
        <v>26881</v>
      </c>
      <c r="T132" s="51">
        <v>122003</v>
      </c>
      <c r="U132" s="51">
        <v>24875</v>
      </c>
      <c r="V132" s="51">
        <v>4405</v>
      </c>
    </row>
    <row r="133" spans="1:22" x14ac:dyDescent="0.25">
      <c r="A133" s="50" t="s">
        <v>109</v>
      </c>
      <c r="B133" s="50" t="s">
        <v>224</v>
      </c>
      <c r="C133" s="50" t="s">
        <v>153</v>
      </c>
      <c r="D133" s="50" t="s">
        <v>282</v>
      </c>
      <c r="E133" s="51">
        <v>2017</v>
      </c>
      <c r="F133" s="50" t="s">
        <v>294</v>
      </c>
      <c r="G133" s="52">
        <v>43070</v>
      </c>
      <c r="H133" s="51">
        <v>322</v>
      </c>
      <c r="I133" s="51">
        <v>216</v>
      </c>
      <c r="J133" s="51">
        <v>270</v>
      </c>
      <c r="K133" s="51">
        <v>355</v>
      </c>
      <c r="L133" s="51">
        <v>355</v>
      </c>
      <c r="M133" s="51">
        <v>416</v>
      </c>
      <c r="N133" s="51">
        <v>386</v>
      </c>
      <c r="O133" s="51">
        <v>360</v>
      </c>
      <c r="P133" s="51">
        <v>357</v>
      </c>
      <c r="Q133" s="51">
        <v>3998</v>
      </c>
      <c r="R133" s="51">
        <v>4108</v>
      </c>
      <c r="S133" s="51">
        <v>26881</v>
      </c>
      <c r="T133" s="51">
        <v>122003</v>
      </c>
      <c r="U133" s="51">
        <v>24875</v>
      </c>
      <c r="V133" s="51">
        <v>4405</v>
      </c>
    </row>
    <row r="134" spans="1:22" x14ac:dyDescent="0.25">
      <c r="A134" s="50" t="s">
        <v>109</v>
      </c>
      <c r="B134" s="50" t="s">
        <v>224</v>
      </c>
      <c r="C134" s="50" t="s">
        <v>153</v>
      </c>
      <c r="D134" s="50" t="s">
        <v>282</v>
      </c>
      <c r="E134" s="51">
        <v>2018</v>
      </c>
      <c r="F134" s="50" t="s">
        <v>283</v>
      </c>
      <c r="G134" s="52">
        <v>43101</v>
      </c>
      <c r="H134" s="51">
        <v>465</v>
      </c>
      <c r="I134" s="51">
        <v>206</v>
      </c>
      <c r="J134" s="51">
        <v>279</v>
      </c>
      <c r="K134" s="51">
        <v>367</v>
      </c>
      <c r="L134" s="51">
        <v>367</v>
      </c>
      <c r="M134" s="51">
        <v>380</v>
      </c>
      <c r="N134" s="51">
        <v>446</v>
      </c>
      <c r="O134" s="51">
        <v>396</v>
      </c>
      <c r="P134" s="51">
        <v>347</v>
      </c>
      <c r="Q134" s="51">
        <v>4329</v>
      </c>
      <c r="R134" s="51">
        <v>4472</v>
      </c>
      <c r="S134" s="51">
        <v>27992</v>
      </c>
      <c r="T134" s="51">
        <v>126158</v>
      </c>
      <c r="U134" s="51">
        <v>25497</v>
      </c>
      <c r="V134" s="51">
        <v>4543</v>
      </c>
    </row>
    <row r="135" spans="1:22" x14ac:dyDescent="0.25">
      <c r="A135" s="50" t="s">
        <v>109</v>
      </c>
      <c r="B135" s="50" t="s">
        <v>224</v>
      </c>
      <c r="C135" s="50" t="s">
        <v>153</v>
      </c>
      <c r="D135" s="50" t="s">
        <v>282</v>
      </c>
      <c r="E135" s="51">
        <v>2018</v>
      </c>
      <c r="F135" s="50" t="s">
        <v>284</v>
      </c>
      <c r="G135" s="52">
        <v>43132</v>
      </c>
      <c r="H135" s="51">
        <v>400</v>
      </c>
      <c r="I135" s="51">
        <v>180</v>
      </c>
      <c r="J135" s="51">
        <v>301</v>
      </c>
      <c r="K135" s="51">
        <v>270</v>
      </c>
      <c r="L135" s="51">
        <v>270</v>
      </c>
      <c r="M135" s="51">
        <v>383</v>
      </c>
      <c r="N135" s="51">
        <v>371</v>
      </c>
      <c r="O135" s="51">
        <v>372</v>
      </c>
      <c r="P135" s="51">
        <v>350</v>
      </c>
      <c r="Q135" s="51">
        <v>4329</v>
      </c>
      <c r="R135" s="51">
        <v>4472</v>
      </c>
      <c r="S135" s="51">
        <v>27992</v>
      </c>
      <c r="T135" s="51">
        <v>126158</v>
      </c>
      <c r="U135" s="51">
        <v>25497</v>
      </c>
      <c r="V135" s="51">
        <v>4543</v>
      </c>
    </row>
    <row r="136" spans="1:22" x14ac:dyDescent="0.25">
      <c r="A136" s="50" t="s">
        <v>109</v>
      </c>
      <c r="B136" s="50" t="s">
        <v>224</v>
      </c>
      <c r="C136" s="50" t="s">
        <v>153</v>
      </c>
      <c r="D136" s="50" t="s">
        <v>282</v>
      </c>
      <c r="E136" s="51">
        <v>2018</v>
      </c>
      <c r="F136" s="50" t="s">
        <v>285</v>
      </c>
      <c r="G136" s="52">
        <v>43160</v>
      </c>
      <c r="H136" s="51">
        <v>451</v>
      </c>
      <c r="I136" s="51">
        <v>173</v>
      </c>
      <c r="J136" s="51">
        <v>343</v>
      </c>
      <c r="K136" s="51">
        <v>377</v>
      </c>
      <c r="L136" s="51">
        <v>377</v>
      </c>
      <c r="M136" s="51">
        <v>419</v>
      </c>
      <c r="N136" s="51">
        <v>384</v>
      </c>
      <c r="O136" s="51">
        <v>339</v>
      </c>
      <c r="P136" s="51">
        <v>389</v>
      </c>
      <c r="Q136" s="51">
        <v>4329</v>
      </c>
      <c r="R136" s="51">
        <v>4472</v>
      </c>
      <c r="S136" s="51">
        <v>27992</v>
      </c>
      <c r="T136" s="51">
        <v>126158</v>
      </c>
      <c r="U136" s="51">
        <v>25497</v>
      </c>
      <c r="V136" s="51">
        <v>4543</v>
      </c>
    </row>
    <row r="137" spans="1:22" x14ac:dyDescent="0.25">
      <c r="A137" s="50" t="s">
        <v>109</v>
      </c>
      <c r="B137" s="50" t="s">
        <v>224</v>
      </c>
      <c r="C137" s="50" t="s">
        <v>153</v>
      </c>
      <c r="D137" s="50" t="s">
        <v>282</v>
      </c>
      <c r="E137" s="51">
        <v>2018</v>
      </c>
      <c r="F137" s="50" t="s">
        <v>286</v>
      </c>
      <c r="G137" s="52">
        <v>43191</v>
      </c>
      <c r="H137" s="51">
        <v>370</v>
      </c>
      <c r="I137" s="51">
        <v>183</v>
      </c>
      <c r="J137" s="51">
        <v>360</v>
      </c>
      <c r="K137" s="51">
        <v>392</v>
      </c>
      <c r="L137" s="51">
        <v>392</v>
      </c>
      <c r="M137" s="51">
        <v>392</v>
      </c>
      <c r="N137" s="51">
        <v>355</v>
      </c>
      <c r="O137" s="51">
        <v>336</v>
      </c>
      <c r="P137" s="51">
        <v>344</v>
      </c>
      <c r="Q137" s="51">
        <v>4329</v>
      </c>
      <c r="R137" s="51">
        <v>4472</v>
      </c>
      <c r="S137" s="51">
        <v>27992</v>
      </c>
      <c r="T137" s="51">
        <v>126158</v>
      </c>
      <c r="U137" s="51">
        <v>25497</v>
      </c>
      <c r="V137" s="51">
        <v>4543</v>
      </c>
    </row>
    <row r="138" spans="1:22" x14ac:dyDescent="0.25">
      <c r="A138" s="50" t="s">
        <v>109</v>
      </c>
      <c r="B138" s="50" t="s">
        <v>224</v>
      </c>
      <c r="C138" s="50" t="s">
        <v>153</v>
      </c>
      <c r="D138" s="50" t="s">
        <v>282</v>
      </c>
      <c r="E138" s="51">
        <v>2018</v>
      </c>
      <c r="F138" s="50" t="s">
        <v>287</v>
      </c>
      <c r="G138" s="52">
        <v>43221</v>
      </c>
      <c r="H138" s="51">
        <v>460</v>
      </c>
      <c r="I138" s="51">
        <v>186</v>
      </c>
      <c r="J138" s="51">
        <v>301</v>
      </c>
      <c r="K138" s="51">
        <v>299</v>
      </c>
      <c r="L138" s="51">
        <v>299</v>
      </c>
      <c r="M138" s="51">
        <v>418</v>
      </c>
      <c r="N138" s="51">
        <v>415</v>
      </c>
      <c r="O138" s="51">
        <v>415</v>
      </c>
      <c r="P138" s="51">
        <v>403</v>
      </c>
      <c r="Q138" s="51">
        <v>4329</v>
      </c>
      <c r="R138" s="51">
        <v>4472</v>
      </c>
      <c r="S138" s="51">
        <v>27992</v>
      </c>
      <c r="T138" s="51">
        <v>126158</v>
      </c>
      <c r="U138" s="51">
        <v>25497</v>
      </c>
      <c r="V138" s="51">
        <v>4543</v>
      </c>
    </row>
    <row r="139" spans="1:22" x14ac:dyDescent="0.25">
      <c r="A139" s="50" t="s">
        <v>109</v>
      </c>
      <c r="B139" s="50" t="s">
        <v>224</v>
      </c>
      <c r="C139" s="50" t="s">
        <v>153</v>
      </c>
      <c r="D139" s="50" t="s">
        <v>282</v>
      </c>
      <c r="E139" s="51">
        <v>2018</v>
      </c>
      <c r="F139" s="50" t="s">
        <v>288</v>
      </c>
      <c r="G139" s="52">
        <v>43252</v>
      </c>
      <c r="H139" s="51">
        <v>514</v>
      </c>
      <c r="I139" s="51">
        <v>194</v>
      </c>
      <c r="J139" s="51">
        <v>303</v>
      </c>
      <c r="K139" s="51">
        <v>378</v>
      </c>
      <c r="L139" s="51">
        <v>378</v>
      </c>
      <c r="M139" s="51">
        <v>400</v>
      </c>
      <c r="N139" s="51">
        <v>327</v>
      </c>
      <c r="O139" s="51">
        <v>348</v>
      </c>
      <c r="P139" s="51">
        <v>298</v>
      </c>
      <c r="Q139" s="51">
        <v>4329</v>
      </c>
      <c r="R139" s="51">
        <v>4472</v>
      </c>
      <c r="S139" s="51">
        <v>27992</v>
      </c>
      <c r="T139" s="51">
        <v>126158</v>
      </c>
      <c r="U139" s="51">
        <v>25497</v>
      </c>
      <c r="V139" s="51">
        <v>4543</v>
      </c>
    </row>
    <row r="140" spans="1:22" x14ac:dyDescent="0.25">
      <c r="A140" s="50" t="s">
        <v>109</v>
      </c>
      <c r="B140" s="50" t="s">
        <v>224</v>
      </c>
      <c r="C140" s="50" t="s">
        <v>153</v>
      </c>
      <c r="D140" s="50" t="s">
        <v>282</v>
      </c>
      <c r="E140" s="51">
        <v>2018</v>
      </c>
      <c r="F140" s="50" t="s">
        <v>289</v>
      </c>
      <c r="G140" s="52">
        <v>43282</v>
      </c>
      <c r="H140" s="51">
        <v>484</v>
      </c>
      <c r="I140" s="51">
        <v>197</v>
      </c>
      <c r="J140" s="51">
        <v>399</v>
      </c>
      <c r="K140" s="51">
        <v>428</v>
      </c>
      <c r="L140" s="51">
        <v>428</v>
      </c>
      <c r="M140" s="51">
        <v>359</v>
      </c>
      <c r="N140" s="51">
        <v>393</v>
      </c>
      <c r="O140" s="51">
        <v>361</v>
      </c>
      <c r="P140" s="51">
        <v>376</v>
      </c>
      <c r="Q140" s="51">
        <v>4329</v>
      </c>
      <c r="R140" s="51">
        <v>4472</v>
      </c>
      <c r="S140" s="51">
        <v>27992</v>
      </c>
      <c r="T140" s="51">
        <v>126158</v>
      </c>
      <c r="U140" s="51">
        <v>25497</v>
      </c>
      <c r="V140" s="51">
        <v>4543</v>
      </c>
    </row>
    <row r="141" spans="1:22" x14ac:dyDescent="0.25">
      <c r="A141" s="50" t="s">
        <v>109</v>
      </c>
      <c r="B141" s="50" t="s">
        <v>224</v>
      </c>
      <c r="C141" s="50" t="s">
        <v>153</v>
      </c>
      <c r="D141" s="50" t="s">
        <v>282</v>
      </c>
      <c r="E141" s="51">
        <v>2018</v>
      </c>
      <c r="F141" s="50" t="s">
        <v>290</v>
      </c>
      <c r="G141" s="52">
        <v>43313</v>
      </c>
      <c r="H141" s="51">
        <v>453</v>
      </c>
      <c r="I141" s="51">
        <v>153</v>
      </c>
      <c r="J141" s="51">
        <v>321</v>
      </c>
      <c r="K141" s="51">
        <v>323</v>
      </c>
      <c r="L141" s="51">
        <v>323</v>
      </c>
      <c r="M141" s="51">
        <v>358</v>
      </c>
      <c r="N141" s="51">
        <v>347</v>
      </c>
      <c r="O141" s="51">
        <v>374</v>
      </c>
      <c r="P141" s="51">
        <v>410</v>
      </c>
      <c r="Q141" s="51">
        <v>4329</v>
      </c>
      <c r="R141" s="51">
        <v>4472</v>
      </c>
      <c r="S141" s="51">
        <v>27992</v>
      </c>
      <c r="T141" s="51">
        <v>126158</v>
      </c>
      <c r="U141" s="51">
        <v>25497</v>
      </c>
      <c r="V141" s="51">
        <v>4543</v>
      </c>
    </row>
    <row r="142" spans="1:22" x14ac:dyDescent="0.25">
      <c r="A142" s="50" t="s">
        <v>109</v>
      </c>
      <c r="B142" s="50" t="s">
        <v>224</v>
      </c>
      <c r="C142" s="50" t="s">
        <v>153</v>
      </c>
      <c r="D142" s="50" t="s">
        <v>282</v>
      </c>
      <c r="E142" s="51">
        <v>2018</v>
      </c>
      <c r="F142" s="50" t="s">
        <v>291</v>
      </c>
      <c r="G142" s="52">
        <v>43344</v>
      </c>
      <c r="H142" s="51">
        <v>412</v>
      </c>
      <c r="I142" s="51">
        <v>214</v>
      </c>
      <c r="J142" s="51">
        <v>284</v>
      </c>
      <c r="K142" s="51">
        <v>372</v>
      </c>
      <c r="L142" s="51">
        <v>372</v>
      </c>
      <c r="M142" s="51">
        <v>406</v>
      </c>
      <c r="N142" s="51">
        <v>409</v>
      </c>
      <c r="O142" s="51">
        <v>335</v>
      </c>
      <c r="P142" s="51">
        <v>351</v>
      </c>
      <c r="Q142" s="51">
        <v>4329</v>
      </c>
      <c r="R142" s="51">
        <v>4472</v>
      </c>
      <c r="S142" s="51">
        <v>27992</v>
      </c>
      <c r="T142" s="51">
        <v>126158</v>
      </c>
      <c r="U142" s="51">
        <v>25497</v>
      </c>
      <c r="V142" s="51">
        <v>4543</v>
      </c>
    </row>
    <row r="143" spans="1:22" x14ac:dyDescent="0.25">
      <c r="A143" s="50" t="s">
        <v>109</v>
      </c>
      <c r="B143" s="50" t="s">
        <v>224</v>
      </c>
      <c r="C143" s="50" t="s">
        <v>153</v>
      </c>
      <c r="D143" s="50" t="s">
        <v>282</v>
      </c>
      <c r="E143" s="51">
        <v>2018</v>
      </c>
      <c r="F143" s="50" t="s">
        <v>292</v>
      </c>
      <c r="G143" s="52">
        <v>43374</v>
      </c>
      <c r="H143" s="51">
        <v>369</v>
      </c>
      <c r="I143" s="51">
        <v>233</v>
      </c>
      <c r="J143" s="51">
        <v>297</v>
      </c>
      <c r="K143" s="51">
        <v>422</v>
      </c>
      <c r="L143" s="51">
        <v>422</v>
      </c>
      <c r="M143" s="51">
        <v>478</v>
      </c>
      <c r="N143" s="51">
        <v>390</v>
      </c>
      <c r="O143" s="51">
        <v>347</v>
      </c>
      <c r="P143" s="51">
        <v>365</v>
      </c>
      <c r="Q143" s="51">
        <v>4329</v>
      </c>
      <c r="R143" s="51">
        <v>4472</v>
      </c>
      <c r="S143" s="51">
        <v>27992</v>
      </c>
      <c r="T143" s="51">
        <v>126158</v>
      </c>
      <c r="U143" s="51">
        <v>25497</v>
      </c>
      <c r="V143" s="51">
        <v>4543</v>
      </c>
    </row>
    <row r="144" spans="1:22" x14ac:dyDescent="0.25">
      <c r="A144" s="50" t="s">
        <v>109</v>
      </c>
      <c r="B144" s="50" t="s">
        <v>224</v>
      </c>
      <c r="C144" s="50" t="s">
        <v>153</v>
      </c>
      <c r="D144" s="50" t="s">
        <v>282</v>
      </c>
      <c r="E144" s="51">
        <v>2018</v>
      </c>
      <c r="F144" s="50" t="s">
        <v>293</v>
      </c>
      <c r="G144" s="52">
        <v>43405</v>
      </c>
      <c r="H144" s="51">
        <v>296</v>
      </c>
      <c r="I144" s="51">
        <v>179</v>
      </c>
      <c r="J144" s="51">
        <v>265</v>
      </c>
      <c r="K144" s="51">
        <v>413</v>
      </c>
      <c r="L144" s="51">
        <v>413</v>
      </c>
      <c r="M144" s="51">
        <v>368</v>
      </c>
      <c r="N144" s="51">
        <v>337</v>
      </c>
      <c r="O144" s="51">
        <v>331</v>
      </c>
      <c r="P144" s="51">
        <v>278</v>
      </c>
      <c r="Q144" s="51">
        <v>4329</v>
      </c>
      <c r="R144" s="51">
        <v>4472</v>
      </c>
      <c r="S144" s="51">
        <v>27992</v>
      </c>
      <c r="T144" s="51">
        <v>126158</v>
      </c>
      <c r="U144" s="51">
        <v>25497</v>
      </c>
      <c r="V144" s="51">
        <v>4543</v>
      </c>
    </row>
    <row r="145" spans="1:22" x14ac:dyDescent="0.25">
      <c r="A145" s="50" t="s">
        <v>109</v>
      </c>
      <c r="B145" s="50" t="s">
        <v>224</v>
      </c>
      <c r="C145" s="50" t="s">
        <v>153</v>
      </c>
      <c r="D145" s="50" t="s">
        <v>282</v>
      </c>
      <c r="E145" s="51">
        <v>2018</v>
      </c>
      <c r="F145" s="50" t="s">
        <v>294</v>
      </c>
      <c r="G145" s="52">
        <v>43435</v>
      </c>
      <c r="H145" s="51">
        <v>345</v>
      </c>
      <c r="I145" s="51">
        <v>195</v>
      </c>
      <c r="J145" s="51">
        <v>252</v>
      </c>
      <c r="K145" s="51">
        <v>370</v>
      </c>
      <c r="L145" s="51">
        <v>370</v>
      </c>
      <c r="M145" s="51">
        <v>362</v>
      </c>
      <c r="N145" s="51">
        <v>331</v>
      </c>
      <c r="O145" s="51">
        <v>311</v>
      </c>
      <c r="P145" s="51">
        <v>276</v>
      </c>
      <c r="Q145" s="51">
        <v>4329</v>
      </c>
      <c r="R145" s="51">
        <v>4472</v>
      </c>
      <c r="S145" s="51">
        <v>27992</v>
      </c>
      <c r="T145" s="51">
        <v>126158</v>
      </c>
      <c r="U145" s="51">
        <v>25497</v>
      </c>
      <c r="V145" s="51">
        <v>4543</v>
      </c>
    </row>
    <row r="146" spans="1:22" x14ac:dyDescent="0.25">
      <c r="A146" s="50" t="s">
        <v>109</v>
      </c>
      <c r="B146" s="50" t="s">
        <v>224</v>
      </c>
      <c r="C146" s="50" t="s">
        <v>153</v>
      </c>
      <c r="D146" s="50" t="s">
        <v>282</v>
      </c>
      <c r="E146" s="51">
        <v>2019</v>
      </c>
      <c r="F146" s="50" t="s">
        <v>283</v>
      </c>
      <c r="G146" s="52">
        <v>43466</v>
      </c>
      <c r="H146" s="51">
        <v>416</v>
      </c>
      <c r="I146" s="51">
        <v>203</v>
      </c>
      <c r="J146" s="51">
        <v>295</v>
      </c>
      <c r="K146" s="51">
        <v>324</v>
      </c>
      <c r="L146" s="51">
        <v>324</v>
      </c>
      <c r="M146" s="51">
        <v>372</v>
      </c>
      <c r="N146" s="51">
        <v>410</v>
      </c>
      <c r="O146" s="51">
        <v>371</v>
      </c>
      <c r="P146" s="51">
        <v>294</v>
      </c>
      <c r="Q146" s="51">
        <v>4277</v>
      </c>
      <c r="R146" s="51">
        <v>4431</v>
      </c>
      <c r="S146" s="51">
        <v>8978</v>
      </c>
      <c r="T146" s="51">
        <v>130442</v>
      </c>
      <c r="U146" s="51">
        <v>17881</v>
      </c>
      <c r="V146" s="51">
        <v>5590</v>
      </c>
    </row>
    <row r="147" spans="1:22" x14ac:dyDescent="0.25">
      <c r="A147" s="50" t="s">
        <v>109</v>
      </c>
      <c r="B147" s="50" t="s">
        <v>224</v>
      </c>
      <c r="C147" s="50" t="s">
        <v>153</v>
      </c>
      <c r="D147" s="50" t="s">
        <v>282</v>
      </c>
      <c r="E147" s="51">
        <v>2019</v>
      </c>
      <c r="F147" s="50" t="s">
        <v>284</v>
      </c>
      <c r="G147" s="52">
        <v>43497</v>
      </c>
      <c r="H147" s="51">
        <v>415</v>
      </c>
      <c r="I147" s="51">
        <v>198</v>
      </c>
      <c r="J147" s="51">
        <v>262</v>
      </c>
      <c r="K147" s="51">
        <v>272</v>
      </c>
      <c r="L147" s="51">
        <v>272</v>
      </c>
      <c r="M147" s="51">
        <v>366</v>
      </c>
      <c r="N147" s="51">
        <v>420</v>
      </c>
      <c r="O147" s="51">
        <v>365</v>
      </c>
      <c r="P147" s="51">
        <v>366</v>
      </c>
      <c r="Q147" s="51">
        <v>4277</v>
      </c>
      <c r="R147" s="51">
        <v>4431</v>
      </c>
      <c r="S147" s="51">
        <v>8978</v>
      </c>
      <c r="T147" s="51">
        <v>130442</v>
      </c>
      <c r="U147" s="51">
        <v>17881</v>
      </c>
      <c r="V147" s="51">
        <v>5590</v>
      </c>
    </row>
    <row r="148" spans="1:22" x14ac:dyDescent="0.25">
      <c r="A148" s="50" t="s">
        <v>109</v>
      </c>
      <c r="B148" s="50" t="s">
        <v>224</v>
      </c>
      <c r="C148" s="50" t="s">
        <v>153</v>
      </c>
      <c r="D148" s="50" t="s">
        <v>282</v>
      </c>
      <c r="E148" s="51">
        <v>2019</v>
      </c>
      <c r="F148" s="50" t="s">
        <v>285</v>
      </c>
      <c r="G148" s="52">
        <v>43525</v>
      </c>
      <c r="H148" s="51">
        <v>345</v>
      </c>
      <c r="I148" s="51">
        <v>200</v>
      </c>
      <c r="J148" s="51">
        <v>319</v>
      </c>
      <c r="K148" s="51">
        <v>332</v>
      </c>
      <c r="L148" s="51">
        <v>332</v>
      </c>
      <c r="M148" s="51">
        <v>185</v>
      </c>
      <c r="N148" s="51">
        <v>325</v>
      </c>
      <c r="O148" s="51">
        <v>356</v>
      </c>
      <c r="P148" s="51">
        <v>344</v>
      </c>
      <c r="Q148" s="51">
        <v>4277</v>
      </c>
      <c r="R148" s="51">
        <v>4431</v>
      </c>
      <c r="S148" s="51">
        <v>8978</v>
      </c>
      <c r="T148" s="51">
        <v>130442</v>
      </c>
      <c r="U148" s="51">
        <v>17881</v>
      </c>
      <c r="V148" s="51">
        <v>5590</v>
      </c>
    </row>
    <row r="149" spans="1:22" x14ac:dyDescent="0.25">
      <c r="A149" s="50" t="s">
        <v>109</v>
      </c>
      <c r="B149" s="50" t="s">
        <v>224</v>
      </c>
      <c r="C149" s="50" t="s">
        <v>153</v>
      </c>
      <c r="D149" s="50" t="s">
        <v>282</v>
      </c>
      <c r="E149" s="51">
        <v>2019</v>
      </c>
      <c r="F149" s="50" t="s">
        <v>286</v>
      </c>
      <c r="G149" s="52">
        <v>43556</v>
      </c>
      <c r="H149" s="51">
        <v>362</v>
      </c>
      <c r="I149" s="51">
        <v>169</v>
      </c>
      <c r="J149" s="51">
        <v>319</v>
      </c>
      <c r="K149" s="51">
        <v>469</v>
      </c>
      <c r="L149" s="51">
        <v>469</v>
      </c>
      <c r="M149" s="51">
        <v>414</v>
      </c>
      <c r="N149" s="51">
        <v>287</v>
      </c>
      <c r="O149" s="51">
        <v>311</v>
      </c>
      <c r="P149" s="51">
        <v>324</v>
      </c>
      <c r="Q149" s="51">
        <v>4277</v>
      </c>
      <c r="R149" s="51">
        <v>4431</v>
      </c>
      <c r="S149" s="51">
        <v>8978</v>
      </c>
      <c r="T149" s="51">
        <v>130442</v>
      </c>
      <c r="U149" s="51">
        <v>17881</v>
      </c>
      <c r="V149" s="51">
        <v>5590</v>
      </c>
    </row>
    <row r="150" spans="1:22" x14ac:dyDescent="0.25">
      <c r="A150" s="50" t="s">
        <v>109</v>
      </c>
      <c r="B150" s="50" t="s">
        <v>224</v>
      </c>
      <c r="C150" s="50" t="s">
        <v>153</v>
      </c>
      <c r="D150" s="50" t="s">
        <v>282</v>
      </c>
      <c r="E150" s="51">
        <v>2019</v>
      </c>
      <c r="F150" s="50" t="s">
        <v>287</v>
      </c>
      <c r="G150" s="52">
        <v>43586</v>
      </c>
      <c r="H150" s="51">
        <v>365</v>
      </c>
      <c r="I150" s="51">
        <v>188</v>
      </c>
      <c r="J150" s="51">
        <v>222</v>
      </c>
      <c r="K150" s="51">
        <v>268</v>
      </c>
      <c r="L150" s="51">
        <v>268</v>
      </c>
      <c r="M150" s="51">
        <v>307</v>
      </c>
      <c r="N150" s="51">
        <v>323</v>
      </c>
      <c r="O150" s="51">
        <v>349</v>
      </c>
      <c r="P150" s="51">
        <v>324</v>
      </c>
      <c r="Q150" s="51">
        <v>4277</v>
      </c>
      <c r="R150" s="51">
        <v>4431</v>
      </c>
      <c r="S150" s="51">
        <v>8978</v>
      </c>
      <c r="T150" s="51">
        <v>130442</v>
      </c>
      <c r="U150" s="51">
        <v>17881</v>
      </c>
      <c r="V150" s="51">
        <v>5590</v>
      </c>
    </row>
    <row r="151" spans="1:22" x14ac:dyDescent="0.25">
      <c r="A151" s="50" t="s">
        <v>109</v>
      </c>
      <c r="B151" s="50" t="s">
        <v>224</v>
      </c>
      <c r="C151" s="50" t="s">
        <v>153</v>
      </c>
      <c r="D151" s="50" t="s">
        <v>282</v>
      </c>
      <c r="E151" s="51">
        <v>2019</v>
      </c>
      <c r="F151" s="50" t="s">
        <v>288</v>
      </c>
      <c r="G151" s="52">
        <v>43617</v>
      </c>
      <c r="H151" s="51">
        <v>511</v>
      </c>
      <c r="I151" s="51">
        <v>161</v>
      </c>
      <c r="J151" s="51">
        <v>276</v>
      </c>
      <c r="K151" s="51">
        <v>333</v>
      </c>
      <c r="L151" s="51">
        <v>333</v>
      </c>
      <c r="M151" s="51">
        <v>361</v>
      </c>
      <c r="N151" s="51">
        <v>400</v>
      </c>
      <c r="O151" s="51">
        <v>315</v>
      </c>
      <c r="P151" s="51">
        <v>372</v>
      </c>
      <c r="Q151" s="51">
        <v>4277</v>
      </c>
      <c r="R151" s="51">
        <v>4431</v>
      </c>
      <c r="S151" s="51">
        <v>8978</v>
      </c>
      <c r="T151" s="51">
        <v>130442</v>
      </c>
      <c r="U151" s="51">
        <v>17881</v>
      </c>
      <c r="V151" s="51">
        <v>5590</v>
      </c>
    </row>
    <row r="152" spans="1:22" x14ac:dyDescent="0.25">
      <c r="A152" s="50" t="s">
        <v>109</v>
      </c>
      <c r="B152" s="50" t="s">
        <v>224</v>
      </c>
      <c r="C152" s="50" t="s">
        <v>153</v>
      </c>
      <c r="D152" s="50" t="s">
        <v>282</v>
      </c>
      <c r="E152" s="51">
        <v>2019</v>
      </c>
      <c r="F152" s="50" t="s">
        <v>289</v>
      </c>
      <c r="G152" s="52">
        <v>43647</v>
      </c>
      <c r="H152" s="51">
        <v>450</v>
      </c>
      <c r="I152" s="51">
        <v>187</v>
      </c>
      <c r="J152" s="51">
        <v>337</v>
      </c>
      <c r="K152" s="51">
        <v>407</v>
      </c>
      <c r="L152" s="51">
        <v>407</v>
      </c>
      <c r="M152" s="51">
        <v>373</v>
      </c>
      <c r="N152" s="51">
        <v>336</v>
      </c>
      <c r="O152" s="51">
        <v>337</v>
      </c>
      <c r="P152" s="51">
        <v>361</v>
      </c>
      <c r="Q152" s="51">
        <v>4277</v>
      </c>
      <c r="R152" s="51">
        <v>4431</v>
      </c>
      <c r="S152" s="51">
        <v>8978</v>
      </c>
      <c r="T152" s="51">
        <v>130442</v>
      </c>
      <c r="U152" s="51">
        <v>17881</v>
      </c>
      <c r="V152" s="51">
        <v>5590</v>
      </c>
    </row>
    <row r="153" spans="1:22" x14ac:dyDescent="0.25">
      <c r="A153" s="50" t="s">
        <v>109</v>
      </c>
      <c r="B153" s="50" t="s">
        <v>224</v>
      </c>
      <c r="C153" s="50" t="s">
        <v>153</v>
      </c>
      <c r="D153" s="50" t="s">
        <v>282</v>
      </c>
      <c r="E153" s="51">
        <v>2019</v>
      </c>
      <c r="F153" s="50" t="s">
        <v>290</v>
      </c>
      <c r="G153" s="52">
        <v>43678</v>
      </c>
      <c r="H153" s="51">
        <v>421</v>
      </c>
      <c r="I153" s="51">
        <v>210</v>
      </c>
      <c r="J153" s="51">
        <v>256</v>
      </c>
      <c r="K153" s="51">
        <v>284</v>
      </c>
      <c r="L153" s="51">
        <v>284</v>
      </c>
      <c r="M153" s="51">
        <v>245</v>
      </c>
      <c r="N153" s="51">
        <v>316</v>
      </c>
      <c r="O153" s="51">
        <v>366</v>
      </c>
      <c r="P153" s="51">
        <v>391</v>
      </c>
      <c r="Q153" s="51">
        <v>4277</v>
      </c>
      <c r="R153" s="51">
        <v>4431</v>
      </c>
      <c r="S153" s="51">
        <v>8978</v>
      </c>
      <c r="T153" s="51">
        <v>130442</v>
      </c>
      <c r="U153" s="51">
        <v>17881</v>
      </c>
      <c r="V153" s="51">
        <v>5590</v>
      </c>
    </row>
    <row r="154" spans="1:22" x14ac:dyDescent="0.25">
      <c r="A154" s="50" t="s">
        <v>109</v>
      </c>
      <c r="B154" s="50" t="s">
        <v>224</v>
      </c>
      <c r="C154" s="50" t="s">
        <v>153</v>
      </c>
      <c r="D154" s="50" t="s">
        <v>282</v>
      </c>
      <c r="E154" s="51">
        <v>2019</v>
      </c>
      <c r="F154" s="50" t="s">
        <v>291</v>
      </c>
      <c r="G154" s="52">
        <v>43709</v>
      </c>
      <c r="H154" s="51">
        <v>400</v>
      </c>
      <c r="I154" s="51">
        <v>161</v>
      </c>
      <c r="J154" s="51">
        <v>328</v>
      </c>
      <c r="K154" s="51">
        <v>418</v>
      </c>
      <c r="L154" s="51">
        <v>418</v>
      </c>
      <c r="M154" s="51">
        <v>282</v>
      </c>
      <c r="N154" s="51">
        <v>257</v>
      </c>
      <c r="O154" s="51">
        <v>255</v>
      </c>
      <c r="P154" s="51">
        <v>259</v>
      </c>
      <c r="Q154" s="51">
        <v>4277</v>
      </c>
      <c r="R154" s="51">
        <v>4431</v>
      </c>
      <c r="S154" s="51">
        <v>8978</v>
      </c>
      <c r="T154" s="51">
        <v>130442</v>
      </c>
      <c r="U154" s="51">
        <v>17881</v>
      </c>
      <c r="V154" s="51">
        <v>5590</v>
      </c>
    </row>
    <row r="155" spans="1:22" x14ac:dyDescent="0.25">
      <c r="A155" s="50" t="s">
        <v>109</v>
      </c>
      <c r="B155" s="50" t="s">
        <v>224</v>
      </c>
      <c r="C155" s="50" t="s">
        <v>153</v>
      </c>
      <c r="D155" s="50" t="s">
        <v>282</v>
      </c>
      <c r="E155" s="51">
        <v>2019</v>
      </c>
      <c r="F155" s="50" t="s">
        <v>292</v>
      </c>
      <c r="G155" s="52">
        <v>43739</v>
      </c>
      <c r="H155" s="51">
        <v>382</v>
      </c>
      <c r="I155" s="51">
        <v>221</v>
      </c>
      <c r="J155" s="51">
        <v>348</v>
      </c>
      <c r="K155" s="51">
        <v>363</v>
      </c>
      <c r="L155" s="51">
        <v>363</v>
      </c>
      <c r="M155" s="51">
        <v>435</v>
      </c>
      <c r="N155" s="51">
        <v>398</v>
      </c>
      <c r="O155" s="51">
        <v>314</v>
      </c>
      <c r="P155" s="51">
        <v>359</v>
      </c>
      <c r="Q155" s="51">
        <v>4277</v>
      </c>
      <c r="R155" s="51">
        <v>4431</v>
      </c>
      <c r="S155" s="51">
        <v>8978</v>
      </c>
      <c r="T155" s="51">
        <v>130442</v>
      </c>
      <c r="U155" s="51">
        <v>17881</v>
      </c>
      <c r="V155" s="51">
        <v>5590</v>
      </c>
    </row>
    <row r="156" spans="1:22" x14ac:dyDescent="0.25">
      <c r="A156" s="50" t="s">
        <v>109</v>
      </c>
      <c r="B156" s="50" t="s">
        <v>224</v>
      </c>
      <c r="C156" s="50" t="s">
        <v>153</v>
      </c>
      <c r="D156" s="50" t="s">
        <v>282</v>
      </c>
      <c r="E156" s="51">
        <v>2019</v>
      </c>
      <c r="F156" s="50" t="s">
        <v>293</v>
      </c>
      <c r="G156" s="52">
        <v>43770</v>
      </c>
      <c r="H156" s="51">
        <v>347</v>
      </c>
      <c r="I156" s="51">
        <v>182</v>
      </c>
      <c r="J156" s="51">
        <v>273</v>
      </c>
      <c r="K156" s="51">
        <v>355</v>
      </c>
      <c r="L156" s="51">
        <v>355</v>
      </c>
      <c r="M156" s="51">
        <v>361</v>
      </c>
      <c r="N156" s="51">
        <v>359</v>
      </c>
      <c r="O156" s="51">
        <v>314</v>
      </c>
      <c r="P156" s="51">
        <v>283</v>
      </c>
      <c r="Q156" s="51">
        <v>4277</v>
      </c>
      <c r="R156" s="51">
        <v>4431</v>
      </c>
      <c r="S156" s="51">
        <v>8978</v>
      </c>
      <c r="T156" s="51">
        <v>130442</v>
      </c>
      <c r="U156" s="51">
        <v>17881</v>
      </c>
      <c r="V156" s="51">
        <v>5590</v>
      </c>
    </row>
    <row r="157" spans="1:22" x14ac:dyDescent="0.25">
      <c r="A157" s="50" t="s">
        <v>109</v>
      </c>
      <c r="B157" s="50" t="s">
        <v>224</v>
      </c>
      <c r="C157" s="50" t="s">
        <v>153</v>
      </c>
      <c r="D157" s="50" t="s">
        <v>282</v>
      </c>
      <c r="E157" s="51">
        <v>2019</v>
      </c>
      <c r="F157" s="50" t="s">
        <v>294</v>
      </c>
      <c r="G157" s="52">
        <v>43800</v>
      </c>
      <c r="H157" s="51">
        <v>377</v>
      </c>
      <c r="I157" s="51">
        <v>164</v>
      </c>
      <c r="J157" s="51">
        <v>287</v>
      </c>
      <c r="K157" s="51">
        <v>333</v>
      </c>
      <c r="L157" s="51">
        <v>333</v>
      </c>
      <c r="M157" s="51">
        <v>207</v>
      </c>
      <c r="N157" s="51">
        <v>225</v>
      </c>
      <c r="O157" s="51">
        <v>247</v>
      </c>
      <c r="P157" s="51">
        <v>190</v>
      </c>
      <c r="Q157" s="51">
        <v>4277</v>
      </c>
      <c r="R157" s="51">
        <v>4431</v>
      </c>
      <c r="S157" s="51">
        <v>8978</v>
      </c>
      <c r="T157" s="51">
        <v>130442</v>
      </c>
      <c r="U157" s="51">
        <v>17881</v>
      </c>
      <c r="V157" s="51">
        <v>5590</v>
      </c>
    </row>
    <row r="158" spans="1:22" x14ac:dyDescent="0.25">
      <c r="A158" s="50" t="s">
        <v>109</v>
      </c>
      <c r="B158" s="50" t="s">
        <v>224</v>
      </c>
      <c r="C158" s="50" t="s">
        <v>153</v>
      </c>
      <c r="D158" s="50" t="s">
        <v>282</v>
      </c>
      <c r="E158" s="51">
        <v>2020</v>
      </c>
      <c r="F158" s="50" t="s">
        <v>283</v>
      </c>
      <c r="G158" s="52">
        <v>43831</v>
      </c>
      <c r="H158" s="51">
        <v>407</v>
      </c>
      <c r="I158" s="51">
        <v>184</v>
      </c>
      <c r="J158" s="51">
        <v>271</v>
      </c>
      <c r="K158" s="51">
        <v>341</v>
      </c>
      <c r="L158" s="51">
        <v>341</v>
      </c>
      <c r="M158" s="51">
        <v>421</v>
      </c>
      <c r="N158" s="51">
        <v>410</v>
      </c>
      <c r="O158" s="51">
        <v>347</v>
      </c>
      <c r="P158" s="51">
        <v>361</v>
      </c>
      <c r="Q158" s="51">
        <v>4417</v>
      </c>
      <c r="R158" s="51">
        <v>4549</v>
      </c>
      <c r="S158" s="51">
        <v>27698</v>
      </c>
      <c r="T158" s="51">
        <v>134858</v>
      </c>
      <c r="U158" s="51">
        <v>43264</v>
      </c>
      <c r="V158" s="51">
        <v>5736</v>
      </c>
    </row>
    <row r="159" spans="1:22" x14ac:dyDescent="0.25">
      <c r="A159" s="50" t="s">
        <v>109</v>
      </c>
      <c r="B159" s="50" t="s">
        <v>224</v>
      </c>
      <c r="C159" s="50" t="s">
        <v>153</v>
      </c>
      <c r="D159" s="50" t="s">
        <v>282</v>
      </c>
      <c r="E159" s="51">
        <v>2020</v>
      </c>
      <c r="F159" s="50" t="s">
        <v>284</v>
      </c>
      <c r="G159" s="52">
        <v>43862</v>
      </c>
      <c r="H159" s="51">
        <v>373</v>
      </c>
      <c r="I159" s="51">
        <v>182</v>
      </c>
      <c r="J159" s="51">
        <v>230</v>
      </c>
      <c r="K159" s="51">
        <v>325</v>
      </c>
      <c r="L159" s="51">
        <v>325</v>
      </c>
      <c r="M159" s="51">
        <v>406</v>
      </c>
      <c r="N159" s="51">
        <v>485</v>
      </c>
      <c r="O159" s="51">
        <v>338</v>
      </c>
      <c r="P159" s="51">
        <v>336</v>
      </c>
      <c r="Q159" s="51">
        <v>4417</v>
      </c>
      <c r="R159" s="51">
        <v>4549</v>
      </c>
      <c r="S159" s="51">
        <v>27698</v>
      </c>
      <c r="T159" s="51">
        <v>134858</v>
      </c>
      <c r="U159" s="51">
        <v>43264</v>
      </c>
      <c r="V159" s="51">
        <v>5736</v>
      </c>
    </row>
    <row r="160" spans="1:22" x14ac:dyDescent="0.25">
      <c r="A160" s="50" t="s">
        <v>109</v>
      </c>
      <c r="B160" s="50" t="s">
        <v>224</v>
      </c>
      <c r="C160" s="50" t="s">
        <v>153</v>
      </c>
      <c r="D160" s="50" t="s">
        <v>282</v>
      </c>
      <c r="E160" s="51">
        <v>2020</v>
      </c>
      <c r="F160" s="50" t="s">
        <v>285</v>
      </c>
      <c r="G160" s="52">
        <v>43891</v>
      </c>
      <c r="H160" s="51">
        <v>388</v>
      </c>
      <c r="I160" s="51">
        <v>137</v>
      </c>
      <c r="J160" s="51">
        <v>270</v>
      </c>
      <c r="K160" s="51">
        <v>319</v>
      </c>
      <c r="L160" s="51">
        <v>319</v>
      </c>
      <c r="M160" s="51">
        <v>325</v>
      </c>
      <c r="N160" s="51">
        <v>296</v>
      </c>
      <c r="O160" s="51">
        <v>315</v>
      </c>
      <c r="P160" s="51">
        <v>277</v>
      </c>
      <c r="Q160" s="51">
        <v>4417</v>
      </c>
      <c r="R160" s="51">
        <v>4549</v>
      </c>
      <c r="S160" s="51">
        <v>27698</v>
      </c>
      <c r="T160" s="51">
        <v>134858</v>
      </c>
      <c r="U160" s="51">
        <v>43264</v>
      </c>
      <c r="V160" s="51">
        <v>5736</v>
      </c>
    </row>
    <row r="161" spans="1:22" x14ac:dyDescent="0.25">
      <c r="A161" s="50" t="s">
        <v>109</v>
      </c>
      <c r="B161" s="50" t="s">
        <v>224</v>
      </c>
      <c r="C161" s="50" t="s">
        <v>153</v>
      </c>
      <c r="D161" s="50" t="s">
        <v>282</v>
      </c>
      <c r="E161" s="51">
        <v>2020</v>
      </c>
      <c r="F161" s="50" t="s">
        <v>286</v>
      </c>
      <c r="G161" s="52">
        <v>43922</v>
      </c>
      <c r="H161" s="51">
        <v>429</v>
      </c>
      <c r="I161" s="51">
        <v>179</v>
      </c>
      <c r="J161" s="51">
        <v>385</v>
      </c>
      <c r="K161" s="51">
        <v>372</v>
      </c>
      <c r="L161" s="51">
        <v>372</v>
      </c>
      <c r="M161" s="51">
        <v>371</v>
      </c>
      <c r="N161" s="51">
        <v>334</v>
      </c>
      <c r="O161" s="51">
        <v>307</v>
      </c>
      <c r="P161" s="51">
        <v>262</v>
      </c>
      <c r="Q161" s="51">
        <v>4417</v>
      </c>
      <c r="R161" s="51">
        <v>4549</v>
      </c>
      <c r="S161" s="51">
        <v>27698</v>
      </c>
      <c r="T161" s="51">
        <v>134858</v>
      </c>
      <c r="U161" s="51">
        <v>43264</v>
      </c>
      <c r="V161" s="51">
        <v>5736</v>
      </c>
    </row>
    <row r="162" spans="1:22" x14ac:dyDescent="0.25">
      <c r="A162" s="50" t="s">
        <v>109</v>
      </c>
      <c r="B162" s="50" t="s">
        <v>224</v>
      </c>
      <c r="C162" s="50" t="s">
        <v>153</v>
      </c>
      <c r="D162" s="50" t="s">
        <v>282</v>
      </c>
      <c r="E162" s="51">
        <v>2020</v>
      </c>
      <c r="F162" s="50" t="s">
        <v>287</v>
      </c>
      <c r="G162" s="52">
        <v>43952</v>
      </c>
      <c r="H162" s="51">
        <v>433</v>
      </c>
      <c r="I162" s="51">
        <v>218</v>
      </c>
      <c r="J162" s="51">
        <v>286</v>
      </c>
      <c r="K162" s="51">
        <v>310</v>
      </c>
      <c r="L162" s="51">
        <v>310</v>
      </c>
      <c r="M162" s="51">
        <v>331</v>
      </c>
      <c r="N162" s="51">
        <v>361</v>
      </c>
      <c r="O162" s="51">
        <v>384</v>
      </c>
      <c r="P162" s="51">
        <v>298</v>
      </c>
      <c r="Q162" s="51">
        <v>4417</v>
      </c>
      <c r="R162" s="51">
        <v>4549</v>
      </c>
      <c r="S162" s="51">
        <v>27698</v>
      </c>
      <c r="T162" s="51">
        <v>134858</v>
      </c>
      <c r="U162" s="51">
        <v>43264</v>
      </c>
      <c r="V162" s="51">
        <v>5736</v>
      </c>
    </row>
    <row r="163" spans="1:22" x14ac:dyDescent="0.25">
      <c r="A163" s="50" t="s">
        <v>109</v>
      </c>
      <c r="B163" s="50" t="s">
        <v>224</v>
      </c>
      <c r="C163" s="50" t="s">
        <v>153</v>
      </c>
      <c r="D163" s="50" t="s">
        <v>282</v>
      </c>
      <c r="E163" s="51">
        <v>2020</v>
      </c>
      <c r="F163" s="50" t="s">
        <v>288</v>
      </c>
      <c r="G163" s="52">
        <v>43983</v>
      </c>
      <c r="H163" s="51">
        <v>597</v>
      </c>
      <c r="I163" s="51">
        <v>174</v>
      </c>
      <c r="J163" s="51">
        <v>349</v>
      </c>
      <c r="K163" s="51">
        <v>361</v>
      </c>
      <c r="L163" s="51">
        <v>361</v>
      </c>
      <c r="M163" s="51">
        <v>321</v>
      </c>
      <c r="N163" s="51">
        <v>351</v>
      </c>
      <c r="O163" s="51">
        <v>328</v>
      </c>
      <c r="P163" s="51">
        <v>320</v>
      </c>
      <c r="Q163" s="51">
        <v>4417</v>
      </c>
      <c r="R163" s="51">
        <v>4549</v>
      </c>
      <c r="S163" s="51">
        <v>27698</v>
      </c>
      <c r="T163" s="51">
        <v>134858</v>
      </c>
      <c r="U163" s="51">
        <v>43264</v>
      </c>
      <c r="V163" s="51">
        <v>5736</v>
      </c>
    </row>
    <row r="164" spans="1:22" x14ac:dyDescent="0.25">
      <c r="A164" s="50" t="s">
        <v>109</v>
      </c>
      <c r="B164" s="50" t="s">
        <v>224</v>
      </c>
      <c r="C164" s="50" t="s">
        <v>153</v>
      </c>
      <c r="D164" s="50" t="s">
        <v>282</v>
      </c>
      <c r="E164" s="51">
        <v>2020</v>
      </c>
      <c r="F164" s="50" t="s">
        <v>289</v>
      </c>
      <c r="G164" s="52">
        <v>44013</v>
      </c>
      <c r="H164" s="51">
        <v>312</v>
      </c>
      <c r="I164" s="51">
        <v>137</v>
      </c>
      <c r="J164" s="51">
        <v>293</v>
      </c>
      <c r="K164" s="51">
        <v>316</v>
      </c>
      <c r="L164" s="51">
        <v>316</v>
      </c>
      <c r="M164" s="51">
        <v>367</v>
      </c>
      <c r="N164" s="51">
        <v>291</v>
      </c>
      <c r="O164" s="51">
        <v>286</v>
      </c>
      <c r="P164" s="51">
        <v>305</v>
      </c>
      <c r="Q164" s="51">
        <v>4417</v>
      </c>
      <c r="R164" s="51">
        <v>4549</v>
      </c>
      <c r="S164" s="51">
        <v>27698</v>
      </c>
      <c r="T164" s="51">
        <v>134858</v>
      </c>
      <c r="U164" s="51">
        <v>43264</v>
      </c>
      <c r="V164" s="51">
        <v>5736</v>
      </c>
    </row>
    <row r="165" spans="1:22" x14ac:dyDescent="0.25">
      <c r="A165" s="50" t="s">
        <v>109</v>
      </c>
      <c r="B165" s="50" t="s">
        <v>224</v>
      </c>
      <c r="C165" s="50" t="s">
        <v>153</v>
      </c>
      <c r="D165" s="50" t="s">
        <v>282</v>
      </c>
      <c r="E165" s="51">
        <v>2020</v>
      </c>
      <c r="F165" s="50" t="s">
        <v>290</v>
      </c>
      <c r="G165" s="52">
        <v>44044</v>
      </c>
      <c r="H165" s="51">
        <v>442</v>
      </c>
      <c r="I165" s="51">
        <v>166</v>
      </c>
      <c r="J165" s="51">
        <v>261</v>
      </c>
      <c r="K165" s="51">
        <v>362</v>
      </c>
      <c r="L165" s="51">
        <v>362</v>
      </c>
      <c r="M165" s="51">
        <v>308</v>
      </c>
      <c r="N165" s="51">
        <v>336</v>
      </c>
      <c r="O165" s="51">
        <v>348</v>
      </c>
      <c r="P165" s="51">
        <v>273</v>
      </c>
      <c r="Q165" s="51">
        <v>4417</v>
      </c>
      <c r="R165" s="51">
        <v>4549</v>
      </c>
      <c r="S165" s="51">
        <v>27698</v>
      </c>
      <c r="T165" s="51">
        <v>134858</v>
      </c>
      <c r="U165" s="51">
        <v>43264</v>
      </c>
      <c r="V165" s="51">
        <v>5736</v>
      </c>
    </row>
    <row r="166" spans="1:22" x14ac:dyDescent="0.25">
      <c r="A166" s="50" t="s">
        <v>109</v>
      </c>
      <c r="B166" s="50" t="s">
        <v>224</v>
      </c>
      <c r="C166" s="50" t="s">
        <v>153</v>
      </c>
      <c r="D166" s="50" t="s">
        <v>282</v>
      </c>
      <c r="E166" s="51">
        <v>2020</v>
      </c>
      <c r="F166" s="50" t="s">
        <v>291</v>
      </c>
      <c r="G166" s="52">
        <v>44075</v>
      </c>
      <c r="H166" s="51">
        <v>448</v>
      </c>
      <c r="I166" s="51">
        <v>212</v>
      </c>
      <c r="J166" s="51">
        <v>321</v>
      </c>
      <c r="K166" s="51">
        <v>401</v>
      </c>
      <c r="L166" s="51">
        <v>401</v>
      </c>
      <c r="M166" s="51">
        <v>463</v>
      </c>
      <c r="N166" s="51">
        <v>355</v>
      </c>
      <c r="O166" s="51">
        <v>260</v>
      </c>
      <c r="P166" s="51">
        <v>292</v>
      </c>
      <c r="Q166" s="51">
        <v>4417</v>
      </c>
      <c r="R166" s="51">
        <v>4549</v>
      </c>
      <c r="S166" s="51">
        <v>27698</v>
      </c>
      <c r="T166" s="51">
        <v>134858</v>
      </c>
      <c r="U166" s="51">
        <v>43264</v>
      </c>
      <c r="V166" s="51">
        <v>5736</v>
      </c>
    </row>
    <row r="167" spans="1:22" x14ac:dyDescent="0.25">
      <c r="A167" s="50" t="s">
        <v>109</v>
      </c>
      <c r="B167" s="50" t="s">
        <v>224</v>
      </c>
      <c r="C167" s="50" t="s">
        <v>153</v>
      </c>
      <c r="D167" s="50" t="s">
        <v>282</v>
      </c>
      <c r="E167" s="51">
        <v>2020</v>
      </c>
      <c r="F167" s="50" t="s">
        <v>292</v>
      </c>
      <c r="G167" s="52">
        <v>44105</v>
      </c>
      <c r="H167" s="51">
        <v>396</v>
      </c>
      <c r="I167" s="51">
        <v>177</v>
      </c>
      <c r="J167" s="51">
        <v>322</v>
      </c>
      <c r="K167" s="51">
        <v>424</v>
      </c>
      <c r="L167" s="51">
        <v>424</v>
      </c>
      <c r="M167" s="51">
        <v>378</v>
      </c>
      <c r="N167" s="51">
        <v>366</v>
      </c>
      <c r="O167" s="51">
        <v>311</v>
      </c>
      <c r="P167" s="51">
        <v>272</v>
      </c>
      <c r="Q167" s="51">
        <v>4417</v>
      </c>
      <c r="R167" s="51">
        <v>4549</v>
      </c>
      <c r="S167" s="51">
        <v>27698</v>
      </c>
      <c r="T167" s="51">
        <v>134858</v>
      </c>
      <c r="U167" s="51">
        <v>43264</v>
      </c>
      <c r="V167" s="51">
        <v>5736</v>
      </c>
    </row>
    <row r="168" spans="1:22" x14ac:dyDescent="0.25">
      <c r="A168" s="50" t="s">
        <v>109</v>
      </c>
      <c r="B168" s="50" t="s">
        <v>224</v>
      </c>
      <c r="C168" s="50" t="s">
        <v>153</v>
      </c>
      <c r="D168" s="50" t="s">
        <v>282</v>
      </c>
      <c r="E168" s="51">
        <v>2020</v>
      </c>
      <c r="F168" s="50" t="s">
        <v>293</v>
      </c>
      <c r="G168" s="52">
        <v>44136</v>
      </c>
      <c r="H168" s="51">
        <v>400</v>
      </c>
      <c r="I168" s="51">
        <v>180</v>
      </c>
      <c r="J168" s="51">
        <v>335</v>
      </c>
      <c r="K168" s="51">
        <v>463</v>
      </c>
      <c r="L168" s="51">
        <v>463</v>
      </c>
      <c r="M168" s="51">
        <v>439</v>
      </c>
      <c r="N168" s="51">
        <v>419</v>
      </c>
      <c r="O168" s="51">
        <v>349</v>
      </c>
      <c r="P168" s="51">
        <v>284</v>
      </c>
      <c r="Q168" s="51">
        <v>4417</v>
      </c>
      <c r="R168" s="51">
        <v>4549</v>
      </c>
      <c r="S168" s="51">
        <v>27698</v>
      </c>
      <c r="T168" s="51">
        <v>134858</v>
      </c>
      <c r="U168" s="51">
        <v>43264</v>
      </c>
      <c r="V168" s="51">
        <v>5736</v>
      </c>
    </row>
    <row r="169" spans="1:22" x14ac:dyDescent="0.25">
      <c r="A169" s="50" t="s">
        <v>109</v>
      </c>
      <c r="B169" s="50" t="s">
        <v>224</v>
      </c>
      <c r="C169" s="50" t="s">
        <v>153</v>
      </c>
      <c r="D169" s="50" t="s">
        <v>282</v>
      </c>
      <c r="E169" s="51">
        <v>2020</v>
      </c>
      <c r="F169" s="50" t="s">
        <v>294</v>
      </c>
      <c r="G169" s="52">
        <v>44166</v>
      </c>
      <c r="H169" s="51">
        <v>349</v>
      </c>
      <c r="I169" s="51">
        <v>173</v>
      </c>
      <c r="J169" s="51">
        <v>314</v>
      </c>
      <c r="K169" s="51">
        <v>397</v>
      </c>
      <c r="L169" s="51">
        <v>397</v>
      </c>
      <c r="M169" s="51">
        <v>426</v>
      </c>
      <c r="N169" s="51">
        <v>413</v>
      </c>
      <c r="O169" s="51">
        <v>342</v>
      </c>
      <c r="P169" s="51">
        <v>273</v>
      </c>
      <c r="Q169" s="51">
        <v>4417</v>
      </c>
      <c r="R169" s="51">
        <v>4549</v>
      </c>
      <c r="S169" s="51">
        <v>27698</v>
      </c>
      <c r="T169" s="51">
        <v>134858</v>
      </c>
      <c r="U169" s="51">
        <v>43264</v>
      </c>
      <c r="V169" s="51">
        <v>5736</v>
      </c>
    </row>
    <row r="170" spans="1:22" x14ac:dyDescent="0.25">
      <c r="A170" s="50" t="s">
        <v>109</v>
      </c>
      <c r="B170" s="50" t="s">
        <v>224</v>
      </c>
      <c r="C170" s="50" t="s">
        <v>153</v>
      </c>
      <c r="D170" s="50" t="s">
        <v>282</v>
      </c>
      <c r="E170" s="51">
        <v>2021</v>
      </c>
      <c r="F170" s="50" t="s">
        <v>283</v>
      </c>
      <c r="G170" s="52">
        <v>44197</v>
      </c>
      <c r="H170" s="51">
        <v>392</v>
      </c>
      <c r="I170" s="51">
        <v>189</v>
      </c>
      <c r="J170" s="51">
        <v>265</v>
      </c>
      <c r="K170" s="51">
        <v>326</v>
      </c>
      <c r="L170" s="51">
        <v>326</v>
      </c>
      <c r="M170" s="51">
        <v>344</v>
      </c>
      <c r="N170" s="51">
        <v>364</v>
      </c>
      <c r="O170" s="51">
        <v>368</v>
      </c>
      <c r="P170" s="51">
        <v>254</v>
      </c>
      <c r="Q170" s="51">
        <v>3944</v>
      </c>
      <c r="R170" s="51">
        <v>4357</v>
      </c>
      <c r="S170" s="51">
        <v>28735</v>
      </c>
      <c r="T170" s="51">
        <v>139407</v>
      </c>
      <c r="U170" s="51">
        <v>44443</v>
      </c>
      <c r="V170" s="51">
        <v>5886</v>
      </c>
    </row>
    <row r="171" spans="1:22" x14ac:dyDescent="0.25">
      <c r="A171" s="50" t="s">
        <v>109</v>
      </c>
      <c r="B171" s="50" t="s">
        <v>224</v>
      </c>
      <c r="C171" s="50" t="s">
        <v>153</v>
      </c>
      <c r="D171" s="50" t="s">
        <v>282</v>
      </c>
      <c r="E171" s="51">
        <v>2021</v>
      </c>
      <c r="F171" s="50" t="s">
        <v>284</v>
      </c>
      <c r="G171" s="52">
        <v>44228</v>
      </c>
      <c r="H171" s="51">
        <v>392</v>
      </c>
      <c r="I171" s="51">
        <v>165</v>
      </c>
      <c r="J171" s="51">
        <v>254</v>
      </c>
      <c r="K171" s="51">
        <v>352</v>
      </c>
      <c r="L171" s="51">
        <v>352</v>
      </c>
      <c r="M171" s="51">
        <v>250</v>
      </c>
      <c r="N171" s="51">
        <v>395</v>
      </c>
      <c r="O171" s="51">
        <v>356</v>
      </c>
      <c r="P171" s="51">
        <v>370</v>
      </c>
      <c r="Q171" s="51">
        <v>3944</v>
      </c>
      <c r="R171" s="51">
        <v>4357</v>
      </c>
      <c r="S171" s="51">
        <v>28735</v>
      </c>
      <c r="T171" s="51">
        <v>139407</v>
      </c>
      <c r="U171" s="51">
        <v>44443</v>
      </c>
      <c r="V171" s="51">
        <v>5886</v>
      </c>
    </row>
    <row r="172" spans="1:22" x14ac:dyDescent="0.25">
      <c r="A172" s="50" t="s">
        <v>109</v>
      </c>
      <c r="B172" s="50" t="s">
        <v>224</v>
      </c>
      <c r="C172" s="50" t="s">
        <v>153</v>
      </c>
      <c r="D172" s="50" t="s">
        <v>282</v>
      </c>
      <c r="E172" s="51">
        <v>2021</v>
      </c>
      <c r="F172" s="50" t="s">
        <v>285</v>
      </c>
      <c r="G172" s="52">
        <v>44256</v>
      </c>
      <c r="H172" s="51">
        <v>516</v>
      </c>
      <c r="I172" s="51">
        <v>169</v>
      </c>
      <c r="J172" s="51">
        <v>293</v>
      </c>
      <c r="K172" s="51">
        <v>383</v>
      </c>
      <c r="L172" s="51">
        <v>383</v>
      </c>
      <c r="M172" s="51">
        <v>317</v>
      </c>
      <c r="N172" s="51">
        <v>322</v>
      </c>
      <c r="O172" s="51">
        <v>332</v>
      </c>
      <c r="P172" s="51">
        <v>257</v>
      </c>
      <c r="Q172" s="51">
        <v>3944</v>
      </c>
      <c r="R172" s="51">
        <v>4357</v>
      </c>
      <c r="S172" s="51">
        <v>28735</v>
      </c>
      <c r="T172" s="51">
        <v>139407</v>
      </c>
      <c r="U172" s="51">
        <v>44443</v>
      </c>
      <c r="V172" s="51">
        <v>5886</v>
      </c>
    </row>
    <row r="173" spans="1:22" x14ac:dyDescent="0.25">
      <c r="A173" s="50" t="s">
        <v>109</v>
      </c>
      <c r="B173" s="50" t="s">
        <v>224</v>
      </c>
      <c r="C173" s="50" t="s">
        <v>153</v>
      </c>
      <c r="D173" s="50" t="s">
        <v>282</v>
      </c>
      <c r="E173" s="51">
        <v>2021</v>
      </c>
      <c r="F173" s="50" t="s">
        <v>286</v>
      </c>
      <c r="G173" s="52">
        <v>44287</v>
      </c>
      <c r="H173" s="51">
        <v>547</v>
      </c>
      <c r="I173" s="51">
        <v>231</v>
      </c>
      <c r="J173" s="51">
        <v>337</v>
      </c>
      <c r="K173" s="51">
        <v>507</v>
      </c>
      <c r="L173" s="51">
        <v>507</v>
      </c>
      <c r="M173" s="51">
        <v>414</v>
      </c>
      <c r="N173" s="51">
        <v>375</v>
      </c>
      <c r="O173" s="51">
        <v>410</v>
      </c>
      <c r="P173" s="51">
        <v>412</v>
      </c>
      <c r="Q173" s="51">
        <v>3944</v>
      </c>
      <c r="R173" s="51">
        <v>4357</v>
      </c>
      <c r="S173" s="51">
        <v>28735</v>
      </c>
      <c r="T173" s="51">
        <v>139407</v>
      </c>
      <c r="U173" s="51">
        <v>44443</v>
      </c>
      <c r="V173" s="51">
        <v>5886</v>
      </c>
    </row>
    <row r="174" spans="1:22" x14ac:dyDescent="0.25">
      <c r="A174" s="50" t="s">
        <v>109</v>
      </c>
      <c r="B174" s="50" t="s">
        <v>224</v>
      </c>
      <c r="C174" s="50" t="s">
        <v>153</v>
      </c>
      <c r="D174" s="50" t="s">
        <v>282</v>
      </c>
      <c r="E174" s="51">
        <v>2021</v>
      </c>
      <c r="F174" s="50" t="s">
        <v>287</v>
      </c>
      <c r="G174" s="52">
        <v>44317</v>
      </c>
      <c r="H174" s="51">
        <v>471</v>
      </c>
      <c r="I174" s="51">
        <v>203</v>
      </c>
      <c r="J174" s="51">
        <v>305</v>
      </c>
      <c r="K174" s="51">
        <v>314</v>
      </c>
      <c r="L174" s="51">
        <v>314</v>
      </c>
      <c r="M174" s="51">
        <v>404</v>
      </c>
      <c r="N174" s="51">
        <v>367</v>
      </c>
      <c r="O174" s="51">
        <v>362</v>
      </c>
      <c r="P174" s="51">
        <v>296</v>
      </c>
      <c r="Q174" s="51">
        <v>3944</v>
      </c>
      <c r="R174" s="51">
        <v>4357</v>
      </c>
      <c r="S174" s="51">
        <v>28735</v>
      </c>
      <c r="T174" s="51">
        <v>139407</v>
      </c>
      <c r="U174" s="51">
        <v>44443</v>
      </c>
      <c r="V174" s="51">
        <v>5886</v>
      </c>
    </row>
    <row r="175" spans="1:22" x14ac:dyDescent="0.25">
      <c r="A175" s="50" t="s">
        <v>109</v>
      </c>
      <c r="B175" s="50" t="s">
        <v>224</v>
      </c>
      <c r="C175" s="50" t="s">
        <v>153</v>
      </c>
      <c r="D175" s="50" t="s">
        <v>282</v>
      </c>
      <c r="E175" s="51">
        <v>2021</v>
      </c>
      <c r="F175" s="50" t="s">
        <v>288</v>
      </c>
      <c r="G175" s="52">
        <v>44348</v>
      </c>
      <c r="H175" s="51">
        <v>576</v>
      </c>
      <c r="I175" s="51">
        <v>197</v>
      </c>
      <c r="J175" s="51">
        <v>355</v>
      </c>
      <c r="K175" s="51">
        <v>390</v>
      </c>
      <c r="L175" s="51">
        <v>390</v>
      </c>
      <c r="M175" s="51">
        <v>466</v>
      </c>
      <c r="N175" s="51">
        <v>373</v>
      </c>
      <c r="O175" s="51">
        <v>362</v>
      </c>
      <c r="P175" s="51">
        <v>384</v>
      </c>
      <c r="Q175" s="51">
        <v>3944</v>
      </c>
      <c r="R175" s="51">
        <v>4357</v>
      </c>
      <c r="S175" s="51">
        <v>28735</v>
      </c>
      <c r="T175" s="51">
        <v>139407</v>
      </c>
      <c r="U175" s="51">
        <v>44443</v>
      </c>
      <c r="V175" s="51">
        <v>5886</v>
      </c>
    </row>
    <row r="176" spans="1:22" x14ac:dyDescent="0.25">
      <c r="A176" s="50" t="s">
        <v>109</v>
      </c>
      <c r="B176" s="50" t="s">
        <v>224</v>
      </c>
      <c r="C176" s="50" t="s">
        <v>153</v>
      </c>
      <c r="D176" s="50" t="s">
        <v>282</v>
      </c>
      <c r="E176" s="51">
        <v>2021</v>
      </c>
      <c r="F176" s="50" t="s">
        <v>289</v>
      </c>
      <c r="G176" s="52">
        <v>44378</v>
      </c>
      <c r="H176" s="51">
        <v>430</v>
      </c>
      <c r="I176" s="51">
        <v>226</v>
      </c>
      <c r="J176" s="51">
        <v>333</v>
      </c>
      <c r="K176" s="51">
        <v>417</v>
      </c>
      <c r="L176" s="51">
        <v>417</v>
      </c>
      <c r="M176" s="51">
        <v>328</v>
      </c>
      <c r="N176" s="51">
        <v>314</v>
      </c>
      <c r="O176" s="51">
        <v>372</v>
      </c>
      <c r="P176" s="51">
        <v>399</v>
      </c>
      <c r="Q176" s="51">
        <v>3944</v>
      </c>
      <c r="R176" s="51">
        <v>4357</v>
      </c>
      <c r="S176" s="51">
        <v>28735</v>
      </c>
      <c r="T176" s="51">
        <v>139407</v>
      </c>
      <c r="U176" s="51">
        <v>44443</v>
      </c>
      <c r="V176" s="51">
        <v>5886</v>
      </c>
    </row>
    <row r="177" spans="1:22" x14ac:dyDescent="0.25">
      <c r="A177" s="50" t="s">
        <v>109</v>
      </c>
      <c r="B177" s="50" t="s">
        <v>224</v>
      </c>
      <c r="C177" s="50" t="s">
        <v>153</v>
      </c>
      <c r="D177" s="50" t="s">
        <v>282</v>
      </c>
      <c r="E177" s="51">
        <v>2021</v>
      </c>
      <c r="F177" s="50" t="s">
        <v>290</v>
      </c>
      <c r="G177" s="52">
        <v>44409</v>
      </c>
      <c r="H177" s="51">
        <v>414</v>
      </c>
      <c r="I177" s="51">
        <v>172</v>
      </c>
      <c r="J177" s="51">
        <v>300</v>
      </c>
      <c r="K177" s="51">
        <v>330</v>
      </c>
      <c r="L177" s="51">
        <v>330</v>
      </c>
      <c r="M177" s="51">
        <v>357</v>
      </c>
      <c r="N177" s="51">
        <v>344</v>
      </c>
      <c r="O177" s="51">
        <v>334</v>
      </c>
      <c r="P177" s="51">
        <v>238</v>
      </c>
      <c r="Q177" s="51">
        <v>3944</v>
      </c>
      <c r="R177" s="51">
        <v>4357</v>
      </c>
      <c r="S177" s="51">
        <v>28735</v>
      </c>
      <c r="T177" s="51">
        <v>139407</v>
      </c>
      <c r="U177" s="51">
        <v>44443</v>
      </c>
      <c r="V177" s="51">
        <v>5886</v>
      </c>
    </row>
    <row r="178" spans="1:22" x14ac:dyDescent="0.25">
      <c r="A178" s="50" t="s">
        <v>109</v>
      </c>
      <c r="B178" s="50" t="s">
        <v>224</v>
      </c>
      <c r="C178" s="50" t="s">
        <v>153</v>
      </c>
      <c r="D178" s="50" t="s">
        <v>282</v>
      </c>
      <c r="E178" s="51">
        <v>2021</v>
      </c>
      <c r="F178" s="50" t="s">
        <v>291</v>
      </c>
      <c r="G178" s="52">
        <v>44440</v>
      </c>
      <c r="H178" s="51">
        <v>454</v>
      </c>
      <c r="I178" s="51">
        <v>178</v>
      </c>
      <c r="J178" s="51">
        <v>342</v>
      </c>
      <c r="K178" s="51">
        <v>409</v>
      </c>
      <c r="L178" s="51">
        <v>409</v>
      </c>
      <c r="M178" s="51">
        <v>445</v>
      </c>
      <c r="N178" s="51">
        <v>380</v>
      </c>
      <c r="O178" s="51">
        <v>428</v>
      </c>
      <c r="P178" s="51">
        <v>457</v>
      </c>
      <c r="Q178" s="51">
        <v>3944</v>
      </c>
      <c r="R178" s="51">
        <v>4357</v>
      </c>
      <c r="S178" s="51">
        <v>28735</v>
      </c>
      <c r="T178" s="51">
        <v>139407</v>
      </c>
      <c r="U178" s="51">
        <v>44443</v>
      </c>
      <c r="V178" s="51">
        <v>5886</v>
      </c>
    </row>
    <row r="179" spans="1:22" x14ac:dyDescent="0.25">
      <c r="A179" s="50" t="s">
        <v>109</v>
      </c>
      <c r="B179" s="50" t="s">
        <v>224</v>
      </c>
      <c r="C179" s="50" t="s">
        <v>153</v>
      </c>
      <c r="D179" s="50" t="s">
        <v>282</v>
      </c>
      <c r="E179" s="51">
        <v>2021</v>
      </c>
      <c r="F179" s="50" t="s">
        <v>292</v>
      </c>
      <c r="G179" s="52">
        <v>44470</v>
      </c>
      <c r="H179" s="51">
        <v>491</v>
      </c>
      <c r="I179" s="51">
        <v>162</v>
      </c>
      <c r="J179" s="51">
        <v>329</v>
      </c>
      <c r="K179" s="51">
        <v>485</v>
      </c>
      <c r="L179" s="51">
        <v>485</v>
      </c>
      <c r="M179" s="51">
        <v>407</v>
      </c>
      <c r="N179" s="51">
        <v>456</v>
      </c>
      <c r="O179" s="51">
        <v>401</v>
      </c>
      <c r="P179" s="51">
        <v>431</v>
      </c>
      <c r="Q179" s="51">
        <v>3944</v>
      </c>
      <c r="R179" s="51">
        <v>4357</v>
      </c>
      <c r="S179" s="51">
        <v>28735</v>
      </c>
      <c r="T179" s="51">
        <v>139407</v>
      </c>
      <c r="U179" s="51">
        <v>44443</v>
      </c>
      <c r="V179" s="51">
        <v>5886</v>
      </c>
    </row>
    <row r="180" spans="1:22" x14ac:dyDescent="0.25">
      <c r="A180" s="50" t="s">
        <v>109</v>
      </c>
      <c r="B180" s="50" t="s">
        <v>224</v>
      </c>
      <c r="C180" s="50" t="s">
        <v>153</v>
      </c>
      <c r="D180" s="50" t="s">
        <v>282</v>
      </c>
      <c r="E180" s="51">
        <v>2021</v>
      </c>
      <c r="F180" s="50" t="s">
        <v>293</v>
      </c>
      <c r="G180" s="52">
        <v>44501</v>
      </c>
      <c r="H180" s="51">
        <v>476</v>
      </c>
      <c r="I180" s="51">
        <v>240</v>
      </c>
      <c r="J180" s="51">
        <v>379</v>
      </c>
      <c r="K180" s="51">
        <v>404</v>
      </c>
      <c r="L180" s="51">
        <v>404</v>
      </c>
      <c r="M180" s="51">
        <v>476</v>
      </c>
      <c r="N180" s="51">
        <v>485</v>
      </c>
      <c r="O180" s="51">
        <v>411</v>
      </c>
      <c r="P180" s="51">
        <v>420</v>
      </c>
      <c r="Q180" s="51">
        <v>3944</v>
      </c>
      <c r="R180" s="51">
        <v>4357</v>
      </c>
      <c r="S180" s="51">
        <v>28735</v>
      </c>
      <c r="T180" s="51">
        <v>139407</v>
      </c>
      <c r="U180" s="51">
        <v>44443</v>
      </c>
      <c r="V180" s="51">
        <v>5886</v>
      </c>
    </row>
    <row r="181" spans="1:22" x14ac:dyDescent="0.25">
      <c r="A181" s="50" t="s">
        <v>109</v>
      </c>
      <c r="B181" s="50" t="s">
        <v>224</v>
      </c>
      <c r="C181" s="50" t="s">
        <v>153</v>
      </c>
      <c r="D181" s="50" t="s">
        <v>282</v>
      </c>
      <c r="E181" s="51">
        <v>2021</v>
      </c>
      <c r="F181" s="50" t="s">
        <v>294</v>
      </c>
      <c r="G181" s="52">
        <v>44531</v>
      </c>
      <c r="H181" s="51">
        <v>379</v>
      </c>
      <c r="I181" s="51">
        <v>197</v>
      </c>
      <c r="J181" s="51">
        <v>329</v>
      </c>
      <c r="K181" s="51">
        <v>422</v>
      </c>
      <c r="L181" s="51">
        <v>422</v>
      </c>
      <c r="M181" s="51">
        <v>530</v>
      </c>
      <c r="N181" s="51">
        <v>485</v>
      </c>
      <c r="O181" s="51">
        <v>457</v>
      </c>
      <c r="P181" s="51">
        <v>420</v>
      </c>
      <c r="Q181" s="51">
        <v>3944</v>
      </c>
      <c r="R181" s="51">
        <v>4357</v>
      </c>
      <c r="S181" s="51">
        <v>28735</v>
      </c>
      <c r="T181" s="51">
        <v>139407</v>
      </c>
      <c r="U181" s="51">
        <v>44443</v>
      </c>
      <c r="V181" s="51">
        <v>5886</v>
      </c>
    </row>
    <row r="182" spans="1:22" x14ac:dyDescent="0.25">
      <c r="A182" s="50" t="s">
        <v>109</v>
      </c>
      <c r="B182" s="50" t="s">
        <v>224</v>
      </c>
      <c r="C182" s="50" t="s">
        <v>154</v>
      </c>
      <c r="D182" s="50" t="s">
        <v>282</v>
      </c>
      <c r="E182" s="51">
        <v>2017</v>
      </c>
      <c r="F182" s="50" t="s">
        <v>283</v>
      </c>
      <c r="G182" s="52">
        <v>42736</v>
      </c>
      <c r="H182" s="51">
        <v>72</v>
      </c>
      <c r="I182" s="51">
        <v>40</v>
      </c>
      <c r="J182" s="51">
        <v>60</v>
      </c>
      <c r="K182" s="51">
        <v>65</v>
      </c>
      <c r="L182" s="51">
        <v>65</v>
      </c>
      <c r="M182" s="51">
        <v>70</v>
      </c>
      <c r="N182" s="51">
        <v>77</v>
      </c>
      <c r="O182" s="51">
        <v>61</v>
      </c>
      <c r="P182" s="51">
        <v>73</v>
      </c>
      <c r="Q182" s="51">
        <v>746</v>
      </c>
      <c r="R182" s="51">
        <v>762</v>
      </c>
      <c r="S182" s="51">
        <v>4590</v>
      </c>
      <c r="T182" s="51">
        <v>20834</v>
      </c>
      <c r="U182" s="51">
        <v>4248</v>
      </c>
      <c r="V182" s="51">
        <v>752</v>
      </c>
    </row>
    <row r="183" spans="1:22" x14ac:dyDescent="0.25">
      <c r="A183" s="50" t="s">
        <v>109</v>
      </c>
      <c r="B183" s="50" t="s">
        <v>224</v>
      </c>
      <c r="C183" s="50" t="s">
        <v>154</v>
      </c>
      <c r="D183" s="50" t="s">
        <v>282</v>
      </c>
      <c r="E183" s="51">
        <v>2017</v>
      </c>
      <c r="F183" s="50" t="s">
        <v>284</v>
      </c>
      <c r="G183" s="52">
        <v>42767</v>
      </c>
      <c r="H183" s="51">
        <v>55</v>
      </c>
      <c r="I183" s="51">
        <v>33</v>
      </c>
      <c r="J183" s="51">
        <v>55</v>
      </c>
      <c r="K183" s="51">
        <v>52</v>
      </c>
      <c r="L183" s="51">
        <v>52</v>
      </c>
      <c r="M183" s="51">
        <v>69</v>
      </c>
      <c r="N183" s="51">
        <v>60</v>
      </c>
      <c r="O183" s="51">
        <v>54</v>
      </c>
      <c r="P183" s="51">
        <v>57</v>
      </c>
      <c r="Q183" s="51">
        <v>746</v>
      </c>
      <c r="R183" s="51">
        <v>762</v>
      </c>
      <c r="S183" s="51">
        <v>4590</v>
      </c>
      <c r="T183" s="51">
        <v>20834</v>
      </c>
      <c r="U183" s="51">
        <v>4248</v>
      </c>
      <c r="V183" s="51">
        <v>752</v>
      </c>
    </row>
    <row r="184" spans="1:22" x14ac:dyDescent="0.25">
      <c r="A184" s="50" t="s">
        <v>109</v>
      </c>
      <c r="B184" s="50" t="s">
        <v>224</v>
      </c>
      <c r="C184" s="50" t="s">
        <v>154</v>
      </c>
      <c r="D184" s="50" t="s">
        <v>282</v>
      </c>
      <c r="E184" s="51">
        <v>2017</v>
      </c>
      <c r="F184" s="50" t="s">
        <v>285</v>
      </c>
      <c r="G184" s="52">
        <v>42795</v>
      </c>
      <c r="H184" s="51">
        <v>73</v>
      </c>
      <c r="I184" s="51">
        <v>54</v>
      </c>
      <c r="J184" s="51">
        <v>57</v>
      </c>
      <c r="K184" s="51">
        <v>51</v>
      </c>
      <c r="L184" s="51">
        <v>51</v>
      </c>
      <c r="M184" s="51">
        <v>86</v>
      </c>
      <c r="N184" s="51">
        <v>74</v>
      </c>
      <c r="O184" s="51">
        <v>67</v>
      </c>
      <c r="P184" s="51">
        <v>64</v>
      </c>
      <c r="Q184" s="51">
        <v>746</v>
      </c>
      <c r="R184" s="51">
        <v>762</v>
      </c>
      <c r="S184" s="51">
        <v>4590</v>
      </c>
      <c r="T184" s="51">
        <v>20834</v>
      </c>
      <c r="U184" s="51">
        <v>4248</v>
      </c>
      <c r="V184" s="51">
        <v>752</v>
      </c>
    </row>
    <row r="185" spans="1:22" x14ac:dyDescent="0.25">
      <c r="A185" s="50" t="s">
        <v>109</v>
      </c>
      <c r="B185" s="50" t="s">
        <v>224</v>
      </c>
      <c r="C185" s="50" t="s">
        <v>154</v>
      </c>
      <c r="D185" s="50" t="s">
        <v>282</v>
      </c>
      <c r="E185" s="51">
        <v>2017</v>
      </c>
      <c r="F185" s="50" t="s">
        <v>286</v>
      </c>
      <c r="G185" s="52">
        <v>42826</v>
      </c>
      <c r="H185" s="51">
        <v>76</v>
      </c>
      <c r="I185" s="51">
        <v>26</v>
      </c>
      <c r="J185" s="51">
        <v>44</v>
      </c>
      <c r="K185" s="51">
        <v>61</v>
      </c>
      <c r="L185" s="51">
        <v>61</v>
      </c>
      <c r="M185" s="51">
        <v>81</v>
      </c>
      <c r="N185" s="51">
        <v>60</v>
      </c>
      <c r="O185" s="51">
        <v>57</v>
      </c>
      <c r="P185" s="51">
        <v>54</v>
      </c>
      <c r="Q185" s="51">
        <v>746</v>
      </c>
      <c r="R185" s="51">
        <v>762</v>
      </c>
      <c r="S185" s="51">
        <v>4590</v>
      </c>
      <c r="T185" s="51">
        <v>20834</v>
      </c>
      <c r="U185" s="51">
        <v>4248</v>
      </c>
      <c r="V185" s="51">
        <v>752</v>
      </c>
    </row>
    <row r="186" spans="1:22" x14ac:dyDescent="0.25">
      <c r="A186" s="50" t="s">
        <v>109</v>
      </c>
      <c r="B186" s="50" t="s">
        <v>224</v>
      </c>
      <c r="C186" s="50" t="s">
        <v>154</v>
      </c>
      <c r="D186" s="50" t="s">
        <v>282</v>
      </c>
      <c r="E186" s="51">
        <v>2017</v>
      </c>
      <c r="F186" s="50" t="s">
        <v>287</v>
      </c>
      <c r="G186" s="52">
        <v>42856</v>
      </c>
      <c r="H186" s="51">
        <v>79</v>
      </c>
      <c r="I186" s="51">
        <v>40</v>
      </c>
      <c r="J186" s="51">
        <v>69</v>
      </c>
      <c r="K186" s="51">
        <v>63</v>
      </c>
      <c r="L186" s="51">
        <v>63</v>
      </c>
      <c r="M186" s="51">
        <v>80</v>
      </c>
      <c r="N186" s="51">
        <v>72</v>
      </c>
      <c r="O186" s="51">
        <v>61</v>
      </c>
      <c r="P186" s="51">
        <v>61</v>
      </c>
      <c r="Q186" s="51">
        <v>746</v>
      </c>
      <c r="R186" s="51">
        <v>762</v>
      </c>
      <c r="S186" s="51">
        <v>4590</v>
      </c>
      <c r="T186" s="51">
        <v>20834</v>
      </c>
      <c r="U186" s="51">
        <v>4248</v>
      </c>
      <c r="V186" s="51">
        <v>752</v>
      </c>
    </row>
    <row r="187" spans="1:22" x14ac:dyDescent="0.25">
      <c r="A187" s="50" t="s">
        <v>109</v>
      </c>
      <c r="B187" s="50" t="s">
        <v>224</v>
      </c>
      <c r="C187" s="50" t="s">
        <v>154</v>
      </c>
      <c r="D187" s="50" t="s">
        <v>282</v>
      </c>
      <c r="E187" s="51">
        <v>2017</v>
      </c>
      <c r="F187" s="50" t="s">
        <v>288</v>
      </c>
      <c r="G187" s="52">
        <v>42887</v>
      </c>
      <c r="H187" s="51">
        <v>66</v>
      </c>
      <c r="I187" s="51">
        <v>54</v>
      </c>
      <c r="J187" s="51">
        <v>53</v>
      </c>
      <c r="K187" s="51">
        <v>77</v>
      </c>
      <c r="L187" s="51">
        <v>77</v>
      </c>
      <c r="M187" s="51">
        <v>82</v>
      </c>
      <c r="N187" s="51">
        <v>80</v>
      </c>
      <c r="O187" s="51">
        <v>75</v>
      </c>
      <c r="P187" s="51">
        <v>47</v>
      </c>
      <c r="Q187" s="51">
        <v>746</v>
      </c>
      <c r="R187" s="51">
        <v>762</v>
      </c>
      <c r="S187" s="51">
        <v>4590</v>
      </c>
      <c r="T187" s="51">
        <v>20834</v>
      </c>
      <c r="U187" s="51">
        <v>4248</v>
      </c>
      <c r="V187" s="51">
        <v>752</v>
      </c>
    </row>
    <row r="188" spans="1:22" x14ac:dyDescent="0.25">
      <c r="A188" s="50" t="s">
        <v>109</v>
      </c>
      <c r="B188" s="50" t="s">
        <v>224</v>
      </c>
      <c r="C188" s="50" t="s">
        <v>154</v>
      </c>
      <c r="D188" s="50" t="s">
        <v>282</v>
      </c>
      <c r="E188" s="51">
        <v>2017</v>
      </c>
      <c r="F188" s="50" t="s">
        <v>289</v>
      </c>
      <c r="G188" s="52">
        <v>42917</v>
      </c>
      <c r="H188" s="51">
        <v>89</v>
      </c>
      <c r="I188" s="51">
        <v>45</v>
      </c>
      <c r="J188" s="51">
        <v>64</v>
      </c>
      <c r="K188" s="51">
        <v>45</v>
      </c>
      <c r="L188" s="51">
        <v>45</v>
      </c>
      <c r="M188" s="51">
        <v>68</v>
      </c>
      <c r="N188" s="51">
        <v>81</v>
      </c>
      <c r="O188" s="51">
        <v>56</v>
      </c>
      <c r="P188" s="51">
        <v>56</v>
      </c>
      <c r="Q188" s="51">
        <v>746</v>
      </c>
      <c r="R188" s="51">
        <v>762</v>
      </c>
      <c r="S188" s="51">
        <v>4590</v>
      </c>
      <c r="T188" s="51">
        <v>20834</v>
      </c>
      <c r="U188" s="51">
        <v>4248</v>
      </c>
      <c r="V188" s="51">
        <v>752</v>
      </c>
    </row>
    <row r="189" spans="1:22" x14ac:dyDescent="0.25">
      <c r="A189" s="50" t="s">
        <v>109</v>
      </c>
      <c r="B189" s="50" t="s">
        <v>224</v>
      </c>
      <c r="C189" s="50" t="s">
        <v>154</v>
      </c>
      <c r="D189" s="50" t="s">
        <v>282</v>
      </c>
      <c r="E189" s="51">
        <v>2017</v>
      </c>
      <c r="F189" s="50" t="s">
        <v>290</v>
      </c>
      <c r="G189" s="52">
        <v>42948</v>
      </c>
      <c r="H189" s="51">
        <v>64</v>
      </c>
      <c r="I189" s="51">
        <v>44</v>
      </c>
      <c r="J189" s="51">
        <v>67</v>
      </c>
      <c r="K189" s="51">
        <v>58</v>
      </c>
      <c r="L189" s="51">
        <v>58</v>
      </c>
      <c r="M189" s="51">
        <v>92</v>
      </c>
      <c r="N189" s="51">
        <v>79</v>
      </c>
      <c r="O189" s="51">
        <v>45</v>
      </c>
      <c r="P189" s="51">
        <v>63</v>
      </c>
      <c r="Q189" s="51">
        <v>746</v>
      </c>
      <c r="R189" s="51">
        <v>762</v>
      </c>
      <c r="S189" s="51">
        <v>4590</v>
      </c>
      <c r="T189" s="51">
        <v>20834</v>
      </c>
      <c r="U189" s="51">
        <v>4248</v>
      </c>
      <c r="V189" s="51">
        <v>752</v>
      </c>
    </row>
    <row r="190" spans="1:22" x14ac:dyDescent="0.25">
      <c r="A190" s="50" t="s">
        <v>109</v>
      </c>
      <c r="B190" s="50" t="s">
        <v>224</v>
      </c>
      <c r="C190" s="50" t="s">
        <v>154</v>
      </c>
      <c r="D190" s="50" t="s">
        <v>282</v>
      </c>
      <c r="E190" s="51">
        <v>2017</v>
      </c>
      <c r="F190" s="50" t="s">
        <v>291</v>
      </c>
      <c r="G190" s="52">
        <v>42979</v>
      </c>
      <c r="H190" s="51">
        <v>75</v>
      </c>
      <c r="I190" s="51">
        <v>43</v>
      </c>
      <c r="J190" s="51">
        <v>47</v>
      </c>
      <c r="K190" s="51">
        <v>39</v>
      </c>
      <c r="L190" s="51">
        <v>39</v>
      </c>
      <c r="M190" s="51">
        <v>82</v>
      </c>
      <c r="N190" s="51">
        <v>76</v>
      </c>
      <c r="O190" s="51">
        <v>73</v>
      </c>
      <c r="P190" s="51">
        <v>89</v>
      </c>
      <c r="Q190" s="51">
        <v>746</v>
      </c>
      <c r="R190" s="51">
        <v>762</v>
      </c>
      <c r="S190" s="51">
        <v>4590</v>
      </c>
      <c r="T190" s="51">
        <v>20834</v>
      </c>
      <c r="U190" s="51">
        <v>4248</v>
      </c>
      <c r="V190" s="51">
        <v>752</v>
      </c>
    </row>
    <row r="191" spans="1:22" x14ac:dyDescent="0.25">
      <c r="A191" s="50" t="s">
        <v>109</v>
      </c>
      <c r="B191" s="50" t="s">
        <v>224</v>
      </c>
      <c r="C191" s="50" t="s">
        <v>154</v>
      </c>
      <c r="D191" s="50" t="s">
        <v>282</v>
      </c>
      <c r="E191" s="51">
        <v>2017</v>
      </c>
      <c r="F191" s="50" t="s">
        <v>292</v>
      </c>
      <c r="G191" s="52">
        <v>43009</v>
      </c>
      <c r="H191" s="51">
        <v>95</v>
      </c>
      <c r="I191" s="51">
        <v>60</v>
      </c>
      <c r="J191" s="51">
        <v>49</v>
      </c>
      <c r="K191" s="51">
        <v>47</v>
      </c>
      <c r="L191" s="51">
        <v>47</v>
      </c>
      <c r="M191" s="51">
        <v>77</v>
      </c>
      <c r="N191" s="51">
        <v>68</v>
      </c>
      <c r="O191" s="51">
        <v>76</v>
      </c>
      <c r="P191" s="51">
        <v>86</v>
      </c>
      <c r="Q191" s="51">
        <v>746</v>
      </c>
      <c r="R191" s="51">
        <v>762</v>
      </c>
      <c r="S191" s="51">
        <v>4590</v>
      </c>
      <c r="T191" s="51">
        <v>20834</v>
      </c>
      <c r="U191" s="51">
        <v>4248</v>
      </c>
      <c r="V191" s="51">
        <v>752</v>
      </c>
    </row>
    <row r="192" spans="1:22" x14ac:dyDescent="0.25">
      <c r="A192" s="50" t="s">
        <v>109</v>
      </c>
      <c r="B192" s="50" t="s">
        <v>224</v>
      </c>
      <c r="C192" s="50" t="s">
        <v>154</v>
      </c>
      <c r="D192" s="50" t="s">
        <v>282</v>
      </c>
      <c r="E192" s="51">
        <v>2017</v>
      </c>
      <c r="F192" s="50" t="s">
        <v>293</v>
      </c>
      <c r="G192" s="52">
        <v>43040</v>
      </c>
      <c r="H192" s="51">
        <v>73</v>
      </c>
      <c r="I192" s="51">
        <v>34</v>
      </c>
      <c r="J192" s="51">
        <v>57</v>
      </c>
      <c r="K192" s="51">
        <v>63</v>
      </c>
      <c r="L192" s="51">
        <v>63</v>
      </c>
      <c r="M192" s="51">
        <v>79</v>
      </c>
      <c r="N192" s="51">
        <v>51</v>
      </c>
      <c r="O192" s="51">
        <v>64</v>
      </c>
      <c r="P192" s="51">
        <v>82</v>
      </c>
      <c r="Q192" s="51">
        <v>746</v>
      </c>
      <c r="R192" s="51">
        <v>762</v>
      </c>
      <c r="S192" s="51">
        <v>4590</v>
      </c>
      <c r="T192" s="51">
        <v>20834</v>
      </c>
      <c r="U192" s="51">
        <v>4248</v>
      </c>
      <c r="V192" s="51">
        <v>752</v>
      </c>
    </row>
    <row r="193" spans="1:22" x14ac:dyDescent="0.25">
      <c r="A193" s="50" t="s">
        <v>109</v>
      </c>
      <c r="B193" s="50" t="s">
        <v>224</v>
      </c>
      <c r="C193" s="50" t="s">
        <v>154</v>
      </c>
      <c r="D193" s="50" t="s">
        <v>282</v>
      </c>
      <c r="E193" s="51">
        <v>2017</v>
      </c>
      <c r="F193" s="50" t="s">
        <v>294</v>
      </c>
      <c r="G193" s="52">
        <v>43070</v>
      </c>
      <c r="H193" s="51">
        <v>61</v>
      </c>
      <c r="I193" s="51">
        <v>35</v>
      </c>
      <c r="J193" s="51">
        <v>59</v>
      </c>
      <c r="K193" s="51">
        <v>56</v>
      </c>
      <c r="L193" s="51">
        <v>56</v>
      </c>
      <c r="M193" s="51">
        <v>96</v>
      </c>
      <c r="N193" s="51">
        <v>58</v>
      </c>
      <c r="O193" s="51">
        <v>65</v>
      </c>
      <c r="P193" s="51">
        <v>65</v>
      </c>
      <c r="Q193" s="51">
        <v>746</v>
      </c>
      <c r="R193" s="51">
        <v>762</v>
      </c>
      <c r="S193" s="51">
        <v>4590</v>
      </c>
      <c r="T193" s="51">
        <v>20834</v>
      </c>
      <c r="U193" s="51">
        <v>4248</v>
      </c>
      <c r="V193" s="51">
        <v>752</v>
      </c>
    </row>
    <row r="194" spans="1:22" x14ac:dyDescent="0.25">
      <c r="A194" s="50" t="s">
        <v>109</v>
      </c>
      <c r="B194" s="50" t="s">
        <v>224</v>
      </c>
      <c r="C194" s="50" t="s">
        <v>154</v>
      </c>
      <c r="D194" s="50" t="s">
        <v>282</v>
      </c>
      <c r="E194" s="51">
        <v>2018</v>
      </c>
      <c r="F194" s="50" t="s">
        <v>283</v>
      </c>
      <c r="G194" s="52">
        <v>43101</v>
      </c>
      <c r="H194" s="51">
        <v>66</v>
      </c>
      <c r="I194" s="51">
        <v>31</v>
      </c>
      <c r="J194" s="51">
        <v>66</v>
      </c>
      <c r="K194" s="51">
        <v>51</v>
      </c>
      <c r="L194" s="51">
        <v>51</v>
      </c>
      <c r="M194" s="51">
        <v>86</v>
      </c>
      <c r="N194" s="51">
        <v>85</v>
      </c>
      <c r="O194" s="51">
        <v>64</v>
      </c>
      <c r="P194" s="51">
        <v>89</v>
      </c>
      <c r="Q194" s="51">
        <v>553</v>
      </c>
      <c r="R194" s="51">
        <v>566</v>
      </c>
      <c r="S194" s="51">
        <v>4780</v>
      </c>
      <c r="T194" s="51">
        <v>21544</v>
      </c>
      <c r="U194" s="51">
        <v>4354</v>
      </c>
      <c r="V194" s="51">
        <v>776</v>
      </c>
    </row>
    <row r="195" spans="1:22" x14ac:dyDescent="0.25">
      <c r="A195" s="50" t="s">
        <v>109</v>
      </c>
      <c r="B195" s="50" t="s">
        <v>224</v>
      </c>
      <c r="C195" s="50" t="s">
        <v>154</v>
      </c>
      <c r="D195" s="50" t="s">
        <v>282</v>
      </c>
      <c r="E195" s="51">
        <v>2018</v>
      </c>
      <c r="F195" s="50" t="s">
        <v>284</v>
      </c>
      <c r="G195" s="52">
        <v>43132</v>
      </c>
      <c r="H195" s="51">
        <v>64</v>
      </c>
      <c r="I195" s="51">
        <v>39</v>
      </c>
      <c r="J195" s="51">
        <v>53</v>
      </c>
      <c r="K195" s="51">
        <v>56</v>
      </c>
      <c r="L195" s="51">
        <v>56</v>
      </c>
      <c r="M195" s="51">
        <v>63</v>
      </c>
      <c r="N195" s="51">
        <v>66</v>
      </c>
      <c r="O195" s="51">
        <v>75</v>
      </c>
      <c r="P195" s="51">
        <v>80</v>
      </c>
      <c r="Q195" s="51">
        <v>553</v>
      </c>
      <c r="R195" s="51">
        <v>566</v>
      </c>
      <c r="S195" s="51">
        <v>4780</v>
      </c>
      <c r="T195" s="51">
        <v>21544</v>
      </c>
      <c r="U195" s="51">
        <v>4354</v>
      </c>
      <c r="V195" s="51">
        <v>776</v>
      </c>
    </row>
    <row r="196" spans="1:22" x14ac:dyDescent="0.25">
      <c r="A196" s="50" t="s">
        <v>109</v>
      </c>
      <c r="B196" s="50" t="s">
        <v>224</v>
      </c>
      <c r="C196" s="50" t="s">
        <v>154</v>
      </c>
      <c r="D196" s="50" t="s">
        <v>282</v>
      </c>
      <c r="E196" s="51">
        <v>2018</v>
      </c>
      <c r="F196" s="50" t="s">
        <v>285</v>
      </c>
      <c r="G196" s="52">
        <v>43160</v>
      </c>
      <c r="H196" s="51">
        <v>74</v>
      </c>
      <c r="I196" s="51">
        <v>38</v>
      </c>
      <c r="J196" s="51">
        <v>65</v>
      </c>
      <c r="K196" s="51">
        <v>72</v>
      </c>
      <c r="L196" s="51">
        <v>72</v>
      </c>
      <c r="M196" s="51">
        <v>66</v>
      </c>
      <c r="N196" s="51">
        <v>73</v>
      </c>
      <c r="O196" s="51">
        <v>69</v>
      </c>
      <c r="P196" s="51">
        <v>53</v>
      </c>
      <c r="Q196" s="51">
        <v>553</v>
      </c>
      <c r="R196" s="51">
        <v>566</v>
      </c>
      <c r="S196" s="51">
        <v>4780</v>
      </c>
      <c r="T196" s="51">
        <v>21544</v>
      </c>
      <c r="U196" s="51">
        <v>4354</v>
      </c>
      <c r="V196" s="51">
        <v>776</v>
      </c>
    </row>
    <row r="197" spans="1:22" x14ac:dyDescent="0.25">
      <c r="A197" s="50" t="s">
        <v>109</v>
      </c>
      <c r="B197" s="50" t="s">
        <v>224</v>
      </c>
      <c r="C197" s="50" t="s">
        <v>154</v>
      </c>
      <c r="D197" s="50" t="s">
        <v>282</v>
      </c>
      <c r="E197" s="51">
        <v>2018</v>
      </c>
      <c r="F197" s="50" t="s">
        <v>286</v>
      </c>
      <c r="G197" s="52">
        <v>43191</v>
      </c>
      <c r="H197" s="51">
        <v>28</v>
      </c>
      <c r="I197" s="51">
        <v>13</v>
      </c>
      <c r="J197" s="51">
        <v>34</v>
      </c>
      <c r="K197" s="51">
        <v>28</v>
      </c>
      <c r="L197" s="51">
        <v>28</v>
      </c>
      <c r="M197" s="51">
        <v>33</v>
      </c>
      <c r="N197" s="51">
        <v>38</v>
      </c>
      <c r="O197" s="51">
        <v>30</v>
      </c>
      <c r="P197" s="51">
        <v>25</v>
      </c>
      <c r="Q197" s="51">
        <v>553</v>
      </c>
      <c r="R197" s="51">
        <v>566</v>
      </c>
      <c r="S197" s="51">
        <v>4780</v>
      </c>
      <c r="T197" s="51">
        <v>21544</v>
      </c>
      <c r="U197" s="51">
        <v>4354</v>
      </c>
      <c r="V197" s="51">
        <v>776</v>
      </c>
    </row>
    <row r="198" spans="1:22" x14ac:dyDescent="0.25">
      <c r="A198" s="50" t="s">
        <v>109</v>
      </c>
      <c r="B198" s="50" t="s">
        <v>224</v>
      </c>
      <c r="C198" s="50" t="s">
        <v>154</v>
      </c>
      <c r="D198" s="50" t="s">
        <v>282</v>
      </c>
      <c r="E198" s="51">
        <v>2018</v>
      </c>
      <c r="F198" s="50" t="s">
        <v>287</v>
      </c>
      <c r="G198" s="52">
        <v>43221</v>
      </c>
      <c r="H198" s="51">
        <v>67</v>
      </c>
      <c r="I198" s="51">
        <v>43</v>
      </c>
      <c r="J198" s="51">
        <v>68</v>
      </c>
      <c r="K198" s="51">
        <v>58</v>
      </c>
      <c r="L198" s="51">
        <v>58</v>
      </c>
      <c r="M198" s="51">
        <v>77</v>
      </c>
      <c r="N198" s="51">
        <v>91</v>
      </c>
      <c r="O198" s="51">
        <v>88</v>
      </c>
      <c r="P198" s="51">
        <v>94</v>
      </c>
      <c r="Q198" s="51">
        <v>553</v>
      </c>
      <c r="R198" s="51">
        <v>566</v>
      </c>
      <c r="S198" s="51">
        <v>4780</v>
      </c>
      <c r="T198" s="51">
        <v>21544</v>
      </c>
      <c r="U198" s="51">
        <v>4354</v>
      </c>
      <c r="V198" s="51">
        <v>776</v>
      </c>
    </row>
    <row r="199" spans="1:22" x14ac:dyDescent="0.25">
      <c r="A199" s="50" t="s">
        <v>109</v>
      </c>
      <c r="B199" s="50" t="s">
        <v>224</v>
      </c>
      <c r="C199" s="50" t="s">
        <v>154</v>
      </c>
      <c r="D199" s="50" t="s">
        <v>282</v>
      </c>
      <c r="E199" s="51">
        <v>2018</v>
      </c>
      <c r="F199" s="50" t="s">
        <v>288</v>
      </c>
      <c r="G199" s="52">
        <v>43252</v>
      </c>
      <c r="H199" s="51">
        <v>85</v>
      </c>
      <c r="I199" s="51">
        <v>38</v>
      </c>
      <c r="J199" s="51">
        <v>57</v>
      </c>
      <c r="K199" s="51">
        <v>48</v>
      </c>
      <c r="L199" s="51">
        <v>48</v>
      </c>
      <c r="M199" s="51">
        <v>65</v>
      </c>
      <c r="N199" s="51">
        <v>79</v>
      </c>
      <c r="O199" s="51">
        <v>62</v>
      </c>
      <c r="P199" s="51">
        <v>19</v>
      </c>
      <c r="Q199" s="51">
        <v>553</v>
      </c>
      <c r="R199" s="51">
        <v>566</v>
      </c>
      <c r="S199" s="51">
        <v>4780</v>
      </c>
      <c r="T199" s="51">
        <v>21544</v>
      </c>
      <c r="U199" s="51">
        <v>4354</v>
      </c>
      <c r="V199" s="51">
        <v>776</v>
      </c>
    </row>
    <row r="200" spans="1:22" x14ac:dyDescent="0.25">
      <c r="A200" s="50" t="s">
        <v>109</v>
      </c>
      <c r="B200" s="50" t="s">
        <v>224</v>
      </c>
      <c r="C200" s="50" t="s">
        <v>154</v>
      </c>
      <c r="D200" s="50" t="s">
        <v>282</v>
      </c>
      <c r="E200" s="51">
        <v>2018</v>
      </c>
      <c r="F200" s="50" t="s">
        <v>289</v>
      </c>
      <c r="G200" s="52">
        <v>43282</v>
      </c>
      <c r="H200" s="51">
        <v>47</v>
      </c>
      <c r="I200" s="51">
        <v>29</v>
      </c>
      <c r="J200" s="51">
        <v>27</v>
      </c>
      <c r="K200" s="51">
        <v>33</v>
      </c>
      <c r="L200" s="51">
        <v>33</v>
      </c>
      <c r="M200" s="51">
        <v>37</v>
      </c>
      <c r="N200" s="51">
        <v>44</v>
      </c>
      <c r="O200" s="51">
        <v>42</v>
      </c>
      <c r="P200" s="51">
        <v>18</v>
      </c>
      <c r="Q200" s="51">
        <v>553</v>
      </c>
      <c r="R200" s="51">
        <v>566</v>
      </c>
      <c r="S200" s="51">
        <v>4780</v>
      </c>
      <c r="T200" s="51">
        <v>21544</v>
      </c>
      <c r="U200" s="51">
        <v>4354</v>
      </c>
      <c r="V200" s="51">
        <v>776</v>
      </c>
    </row>
    <row r="201" spans="1:22" x14ac:dyDescent="0.25">
      <c r="A201" s="50" t="s">
        <v>109</v>
      </c>
      <c r="B201" s="50" t="s">
        <v>224</v>
      </c>
      <c r="C201" s="50" t="s">
        <v>154</v>
      </c>
      <c r="D201" s="50" t="s">
        <v>282</v>
      </c>
      <c r="E201" s="51">
        <v>2018</v>
      </c>
      <c r="F201" s="50" t="s">
        <v>290</v>
      </c>
      <c r="G201" s="52">
        <v>43313</v>
      </c>
      <c r="H201" s="51">
        <v>59</v>
      </c>
      <c r="I201" s="51">
        <v>39</v>
      </c>
      <c r="J201" s="51">
        <v>60</v>
      </c>
      <c r="K201" s="51">
        <v>58</v>
      </c>
      <c r="L201" s="51">
        <v>58</v>
      </c>
      <c r="M201" s="51">
        <v>105</v>
      </c>
      <c r="N201" s="51">
        <v>79</v>
      </c>
      <c r="O201" s="51">
        <v>78</v>
      </c>
      <c r="P201" s="51">
        <v>72</v>
      </c>
      <c r="Q201" s="51">
        <v>553</v>
      </c>
      <c r="R201" s="51">
        <v>566</v>
      </c>
      <c r="S201" s="51">
        <v>4780</v>
      </c>
      <c r="T201" s="51">
        <v>21544</v>
      </c>
      <c r="U201" s="51">
        <v>4354</v>
      </c>
      <c r="V201" s="51">
        <v>776</v>
      </c>
    </row>
    <row r="202" spans="1:22" x14ac:dyDescent="0.25">
      <c r="A202" s="50" t="s">
        <v>109</v>
      </c>
      <c r="B202" s="50" t="s">
        <v>224</v>
      </c>
      <c r="C202" s="50" t="s">
        <v>154</v>
      </c>
      <c r="D202" s="50" t="s">
        <v>282</v>
      </c>
      <c r="E202" s="51">
        <v>2018</v>
      </c>
      <c r="F202" s="50" t="s">
        <v>291</v>
      </c>
      <c r="G202" s="52">
        <v>43344</v>
      </c>
      <c r="H202" s="51">
        <v>49</v>
      </c>
      <c r="I202" s="51">
        <v>17</v>
      </c>
      <c r="J202" s="51">
        <v>29</v>
      </c>
      <c r="K202" s="51">
        <v>20</v>
      </c>
      <c r="L202" s="51">
        <v>20</v>
      </c>
      <c r="M202" s="51">
        <v>15</v>
      </c>
      <c r="N202" s="51">
        <v>34</v>
      </c>
      <c r="O202" s="51">
        <v>26</v>
      </c>
      <c r="P202" s="51">
        <v>23</v>
      </c>
      <c r="Q202" s="51">
        <v>553</v>
      </c>
      <c r="R202" s="51">
        <v>566</v>
      </c>
      <c r="S202" s="51">
        <v>4780</v>
      </c>
      <c r="T202" s="51">
        <v>21544</v>
      </c>
      <c r="U202" s="51">
        <v>4354</v>
      </c>
      <c r="V202" s="51">
        <v>776</v>
      </c>
    </row>
    <row r="203" spans="1:22" x14ac:dyDescent="0.25">
      <c r="A203" s="50" t="s">
        <v>109</v>
      </c>
      <c r="B203" s="50" t="s">
        <v>224</v>
      </c>
      <c r="C203" s="50" t="s">
        <v>154</v>
      </c>
      <c r="D203" s="50" t="s">
        <v>282</v>
      </c>
      <c r="E203" s="51">
        <v>2018</v>
      </c>
      <c r="F203" s="50" t="s">
        <v>292</v>
      </c>
      <c r="G203" s="52">
        <v>43374</v>
      </c>
      <c r="H203" s="51">
        <v>38</v>
      </c>
      <c r="I203" s="51">
        <v>22</v>
      </c>
      <c r="J203" s="51">
        <v>26</v>
      </c>
      <c r="K203" s="51">
        <v>33</v>
      </c>
      <c r="L203" s="51">
        <v>33</v>
      </c>
      <c r="M203" s="51">
        <v>29</v>
      </c>
      <c r="N203" s="51">
        <v>25</v>
      </c>
      <c r="O203" s="51">
        <v>36</v>
      </c>
      <c r="P203" s="51">
        <v>31</v>
      </c>
      <c r="Q203" s="51">
        <v>553</v>
      </c>
      <c r="R203" s="51">
        <v>566</v>
      </c>
      <c r="S203" s="51">
        <v>4780</v>
      </c>
      <c r="T203" s="51">
        <v>21544</v>
      </c>
      <c r="U203" s="51">
        <v>4354</v>
      </c>
      <c r="V203" s="51">
        <v>776</v>
      </c>
    </row>
    <row r="204" spans="1:22" x14ac:dyDescent="0.25">
      <c r="A204" s="50" t="s">
        <v>109</v>
      </c>
      <c r="B204" s="50" t="s">
        <v>224</v>
      </c>
      <c r="C204" s="50" t="s">
        <v>154</v>
      </c>
      <c r="D204" s="50" t="s">
        <v>282</v>
      </c>
      <c r="E204" s="51">
        <v>2018</v>
      </c>
      <c r="F204" s="50" t="s">
        <v>293</v>
      </c>
      <c r="G204" s="52">
        <v>43405</v>
      </c>
      <c r="H204" s="51">
        <v>28</v>
      </c>
      <c r="I204" s="51">
        <v>18</v>
      </c>
      <c r="J204" s="51">
        <v>27</v>
      </c>
      <c r="K204" s="51">
        <v>21</v>
      </c>
      <c r="L204" s="51">
        <v>21</v>
      </c>
      <c r="M204" s="51">
        <v>28</v>
      </c>
      <c r="N204" s="51">
        <v>29</v>
      </c>
      <c r="O204" s="51">
        <v>33</v>
      </c>
      <c r="P204" s="51">
        <v>36</v>
      </c>
      <c r="Q204" s="51">
        <v>553</v>
      </c>
      <c r="R204" s="51">
        <v>566</v>
      </c>
      <c r="S204" s="51">
        <v>4780</v>
      </c>
      <c r="T204" s="51">
        <v>21544</v>
      </c>
      <c r="U204" s="51">
        <v>4354</v>
      </c>
      <c r="V204" s="51">
        <v>776</v>
      </c>
    </row>
    <row r="205" spans="1:22" x14ac:dyDescent="0.25">
      <c r="A205" s="50" t="s">
        <v>109</v>
      </c>
      <c r="B205" s="50" t="s">
        <v>224</v>
      </c>
      <c r="C205" s="50" t="s">
        <v>154</v>
      </c>
      <c r="D205" s="50" t="s">
        <v>282</v>
      </c>
      <c r="E205" s="51">
        <v>2018</v>
      </c>
      <c r="F205" s="50" t="s">
        <v>294</v>
      </c>
      <c r="G205" s="52">
        <v>43435</v>
      </c>
      <c r="H205" s="51">
        <v>38</v>
      </c>
      <c r="I205" s="51">
        <v>16</v>
      </c>
      <c r="J205" s="51">
        <v>28</v>
      </c>
      <c r="K205" s="51">
        <v>28</v>
      </c>
      <c r="L205" s="51">
        <v>28</v>
      </c>
      <c r="M205" s="51">
        <v>38</v>
      </c>
      <c r="N205" s="51">
        <v>41</v>
      </c>
      <c r="O205" s="51">
        <v>22</v>
      </c>
      <c r="P205" s="51">
        <v>37</v>
      </c>
      <c r="Q205" s="51">
        <v>553</v>
      </c>
      <c r="R205" s="51">
        <v>566</v>
      </c>
      <c r="S205" s="51">
        <v>4780</v>
      </c>
      <c r="T205" s="51">
        <v>21544</v>
      </c>
      <c r="U205" s="51">
        <v>4354</v>
      </c>
      <c r="V205" s="51">
        <v>776</v>
      </c>
    </row>
    <row r="206" spans="1:22" x14ac:dyDescent="0.25">
      <c r="A206" s="50" t="s">
        <v>109</v>
      </c>
      <c r="B206" s="50" t="s">
        <v>224</v>
      </c>
      <c r="C206" s="50" t="s">
        <v>154</v>
      </c>
      <c r="D206" s="50" t="s">
        <v>282</v>
      </c>
      <c r="E206" s="51">
        <v>2019</v>
      </c>
      <c r="F206" s="50" t="s">
        <v>283</v>
      </c>
      <c r="G206" s="52">
        <v>43466</v>
      </c>
      <c r="H206" s="51">
        <v>82</v>
      </c>
      <c r="I206" s="51">
        <v>36</v>
      </c>
      <c r="J206" s="51">
        <v>51</v>
      </c>
      <c r="K206" s="51">
        <v>51</v>
      </c>
      <c r="L206" s="51">
        <v>51</v>
      </c>
      <c r="M206" s="51">
        <v>75</v>
      </c>
      <c r="N206" s="51">
        <v>74</v>
      </c>
      <c r="O206" s="51">
        <v>72</v>
      </c>
      <c r="P206" s="51">
        <v>67</v>
      </c>
      <c r="Q206" s="51">
        <v>502</v>
      </c>
      <c r="R206" s="51">
        <v>520</v>
      </c>
      <c r="S206" s="51">
        <v>26690</v>
      </c>
      <c r="T206" s="51">
        <v>22275</v>
      </c>
      <c r="U206" s="51">
        <v>37502</v>
      </c>
      <c r="V206" s="51">
        <v>955</v>
      </c>
    </row>
    <row r="207" spans="1:22" x14ac:dyDescent="0.25">
      <c r="A207" s="50" t="s">
        <v>109</v>
      </c>
      <c r="B207" s="50" t="s">
        <v>224</v>
      </c>
      <c r="C207" s="50" t="s">
        <v>154</v>
      </c>
      <c r="D207" s="50" t="s">
        <v>282</v>
      </c>
      <c r="E207" s="51">
        <v>2019</v>
      </c>
      <c r="F207" s="50" t="s">
        <v>284</v>
      </c>
      <c r="G207" s="52">
        <v>43497</v>
      </c>
      <c r="H207" s="51">
        <v>104</v>
      </c>
      <c r="I207" s="51">
        <v>40</v>
      </c>
      <c r="J207" s="51">
        <v>70</v>
      </c>
      <c r="K207" s="51">
        <v>46</v>
      </c>
      <c r="L207" s="51">
        <v>46</v>
      </c>
      <c r="M207" s="51">
        <v>76</v>
      </c>
      <c r="N207" s="51">
        <v>69</v>
      </c>
      <c r="O207" s="51">
        <v>73</v>
      </c>
      <c r="P207" s="51">
        <v>94</v>
      </c>
      <c r="Q207" s="51">
        <v>502</v>
      </c>
      <c r="R207" s="51">
        <v>520</v>
      </c>
      <c r="S207" s="51">
        <v>26690</v>
      </c>
      <c r="T207" s="51">
        <v>22275</v>
      </c>
      <c r="U207" s="51">
        <v>37502</v>
      </c>
      <c r="V207" s="51">
        <v>955</v>
      </c>
    </row>
    <row r="208" spans="1:22" x14ac:dyDescent="0.25">
      <c r="A208" s="50" t="s">
        <v>109</v>
      </c>
      <c r="B208" s="50" t="s">
        <v>224</v>
      </c>
      <c r="C208" s="50" t="s">
        <v>154</v>
      </c>
      <c r="D208" s="50" t="s">
        <v>282</v>
      </c>
      <c r="E208" s="51">
        <v>2019</v>
      </c>
      <c r="F208" s="50" t="s">
        <v>285</v>
      </c>
      <c r="G208" s="52">
        <v>43525</v>
      </c>
      <c r="H208" s="51">
        <v>41</v>
      </c>
      <c r="I208" s="51">
        <v>26</v>
      </c>
      <c r="J208" s="51">
        <v>43</v>
      </c>
      <c r="K208" s="51">
        <v>52</v>
      </c>
      <c r="L208" s="51">
        <v>52</v>
      </c>
      <c r="M208" s="51">
        <v>78</v>
      </c>
      <c r="N208" s="51">
        <v>71</v>
      </c>
      <c r="O208" s="51">
        <v>64</v>
      </c>
      <c r="P208" s="51">
        <v>67</v>
      </c>
      <c r="Q208" s="51">
        <v>502</v>
      </c>
      <c r="R208" s="51">
        <v>520</v>
      </c>
      <c r="S208" s="51">
        <v>26690</v>
      </c>
      <c r="T208" s="51">
        <v>22275</v>
      </c>
      <c r="U208" s="51">
        <v>37502</v>
      </c>
      <c r="V208" s="51">
        <v>955</v>
      </c>
    </row>
    <row r="209" spans="1:22" x14ac:dyDescent="0.25">
      <c r="A209" s="50" t="s">
        <v>109</v>
      </c>
      <c r="B209" s="50" t="s">
        <v>224</v>
      </c>
      <c r="C209" s="50" t="s">
        <v>154</v>
      </c>
      <c r="D209" s="50" t="s">
        <v>282</v>
      </c>
      <c r="E209" s="51">
        <v>2019</v>
      </c>
      <c r="F209" s="50" t="s">
        <v>286</v>
      </c>
      <c r="G209" s="52">
        <v>43556</v>
      </c>
      <c r="H209" s="51">
        <v>66</v>
      </c>
      <c r="I209" s="51">
        <v>24</v>
      </c>
      <c r="J209" s="51">
        <v>76</v>
      </c>
      <c r="K209" s="51">
        <v>41</v>
      </c>
      <c r="L209" s="51">
        <v>41</v>
      </c>
      <c r="M209" s="51">
        <v>56</v>
      </c>
      <c r="N209" s="51">
        <v>74</v>
      </c>
      <c r="O209" s="51">
        <v>83</v>
      </c>
      <c r="P209" s="51">
        <v>76</v>
      </c>
      <c r="Q209" s="51">
        <v>502</v>
      </c>
      <c r="R209" s="51">
        <v>520</v>
      </c>
      <c r="S209" s="51">
        <v>26690</v>
      </c>
      <c r="T209" s="51">
        <v>22275</v>
      </c>
      <c r="U209" s="51">
        <v>37502</v>
      </c>
      <c r="V209" s="51">
        <v>955</v>
      </c>
    </row>
    <row r="210" spans="1:22" x14ac:dyDescent="0.25">
      <c r="A210" s="50" t="s">
        <v>109</v>
      </c>
      <c r="B210" s="50" t="s">
        <v>224</v>
      </c>
      <c r="C210" s="50" t="s">
        <v>154</v>
      </c>
      <c r="D210" s="50" t="s">
        <v>282</v>
      </c>
      <c r="E210" s="51">
        <v>2019</v>
      </c>
      <c r="F210" s="50" t="s">
        <v>287</v>
      </c>
      <c r="G210" s="52">
        <v>43586</v>
      </c>
      <c r="H210" s="51">
        <v>66</v>
      </c>
      <c r="I210" s="51">
        <v>36</v>
      </c>
      <c r="J210" s="51">
        <v>54</v>
      </c>
      <c r="K210" s="51">
        <v>68</v>
      </c>
      <c r="L210" s="51">
        <v>68</v>
      </c>
      <c r="M210" s="51">
        <v>89</v>
      </c>
      <c r="N210" s="51">
        <v>89</v>
      </c>
      <c r="O210" s="51">
        <v>76</v>
      </c>
      <c r="P210" s="51">
        <v>67</v>
      </c>
      <c r="Q210" s="51">
        <v>502</v>
      </c>
      <c r="R210" s="51">
        <v>520</v>
      </c>
      <c r="S210" s="51">
        <v>26690</v>
      </c>
      <c r="T210" s="51">
        <v>22275</v>
      </c>
      <c r="U210" s="51">
        <v>37502</v>
      </c>
      <c r="V210" s="51">
        <v>955</v>
      </c>
    </row>
    <row r="211" spans="1:22" x14ac:dyDescent="0.25">
      <c r="A211" s="50" t="s">
        <v>109</v>
      </c>
      <c r="B211" s="50" t="s">
        <v>224</v>
      </c>
      <c r="C211" s="50" t="s">
        <v>154</v>
      </c>
      <c r="D211" s="50" t="s">
        <v>282</v>
      </c>
      <c r="E211" s="51">
        <v>2019</v>
      </c>
      <c r="F211" s="50" t="s">
        <v>288</v>
      </c>
      <c r="G211" s="52">
        <v>43617</v>
      </c>
      <c r="H211" s="51">
        <v>96</v>
      </c>
      <c r="I211" s="51">
        <v>43</v>
      </c>
      <c r="J211" s="51">
        <v>39</v>
      </c>
      <c r="K211" s="51">
        <v>67</v>
      </c>
      <c r="L211" s="51">
        <v>67</v>
      </c>
      <c r="M211" s="51">
        <v>157</v>
      </c>
      <c r="N211" s="51">
        <v>86</v>
      </c>
      <c r="O211" s="51">
        <v>67</v>
      </c>
      <c r="P211" s="51">
        <v>84</v>
      </c>
      <c r="Q211" s="51">
        <v>502</v>
      </c>
      <c r="R211" s="51">
        <v>520</v>
      </c>
      <c r="S211" s="51">
        <v>26690</v>
      </c>
      <c r="T211" s="51">
        <v>22275</v>
      </c>
      <c r="U211" s="51">
        <v>37502</v>
      </c>
      <c r="V211" s="51">
        <v>955</v>
      </c>
    </row>
    <row r="212" spans="1:22" x14ac:dyDescent="0.25">
      <c r="A212" s="50" t="s">
        <v>109</v>
      </c>
      <c r="B212" s="50" t="s">
        <v>224</v>
      </c>
      <c r="C212" s="50" t="s">
        <v>154</v>
      </c>
      <c r="D212" s="50" t="s">
        <v>282</v>
      </c>
      <c r="E212" s="51">
        <v>2019</v>
      </c>
      <c r="F212" s="50" t="s">
        <v>289</v>
      </c>
      <c r="G212" s="52">
        <v>43647</v>
      </c>
      <c r="H212" s="51">
        <v>63</v>
      </c>
      <c r="I212" s="51">
        <v>36</v>
      </c>
      <c r="J212" s="51">
        <v>52</v>
      </c>
      <c r="K212" s="51">
        <v>36</v>
      </c>
      <c r="L212" s="51">
        <v>36</v>
      </c>
      <c r="M212" s="51">
        <v>87</v>
      </c>
      <c r="N212" s="51">
        <v>64</v>
      </c>
      <c r="O212" s="51">
        <v>67</v>
      </c>
      <c r="P212" s="51">
        <v>67</v>
      </c>
      <c r="Q212" s="51">
        <v>502</v>
      </c>
      <c r="R212" s="51">
        <v>520</v>
      </c>
      <c r="S212" s="51">
        <v>26690</v>
      </c>
      <c r="T212" s="51">
        <v>22275</v>
      </c>
      <c r="U212" s="51">
        <v>37502</v>
      </c>
      <c r="V212" s="51">
        <v>955</v>
      </c>
    </row>
    <row r="213" spans="1:22" x14ac:dyDescent="0.25">
      <c r="A213" s="50" t="s">
        <v>109</v>
      </c>
      <c r="B213" s="50" t="s">
        <v>224</v>
      </c>
      <c r="C213" s="50" t="s">
        <v>154</v>
      </c>
      <c r="D213" s="50" t="s">
        <v>282</v>
      </c>
      <c r="E213" s="51">
        <v>2019</v>
      </c>
      <c r="F213" s="50" t="s">
        <v>290</v>
      </c>
      <c r="G213" s="52">
        <v>43678</v>
      </c>
      <c r="H213" s="51">
        <v>63</v>
      </c>
      <c r="I213" s="51">
        <v>52</v>
      </c>
      <c r="J213" s="51">
        <v>55</v>
      </c>
      <c r="K213" s="51">
        <v>54</v>
      </c>
      <c r="L213" s="51">
        <v>54</v>
      </c>
      <c r="M213" s="51">
        <v>77</v>
      </c>
      <c r="N213" s="51">
        <v>69</v>
      </c>
      <c r="O213" s="51">
        <v>81</v>
      </c>
      <c r="P213" s="51">
        <v>93</v>
      </c>
      <c r="Q213" s="51">
        <v>502</v>
      </c>
      <c r="R213" s="51">
        <v>520</v>
      </c>
      <c r="S213" s="51">
        <v>26690</v>
      </c>
      <c r="T213" s="51">
        <v>22275</v>
      </c>
      <c r="U213" s="51">
        <v>37502</v>
      </c>
      <c r="V213" s="51">
        <v>955</v>
      </c>
    </row>
    <row r="214" spans="1:22" x14ac:dyDescent="0.25">
      <c r="A214" s="50" t="s">
        <v>109</v>
      </c>
      <c r="B214" s="50" t="s">
        <v>224</v>
      </c>
      <c r="C214" s="50" t="s">
        <v>154</v>
      </c>
      <c r="D214" s="50" t="s">
        <v>282</v>
      </c>
      <c r="E214" s="51">
        <v>2019</v>
      </c>
      <c r="F214" s="50" t="s">
        <v>291</v>
      </c>
      <c r="G214" s="52">
        <v>43709</v>
      </c>
      <c r="H214" s="51">
        <v>71</v>
      </c>
      <c r="I214" s="51">
        <v>39</v>
      </c>
      <c r="J214" s="51">
        <v>67</v>
      </c>
      <c r="K214" s="51">
        <v>61</v>
      </c>
      <c r="L214" s="51">
        <v>61</v>
      </c>
      <c r="M214" s="51">
        <v>72</v>
      </c>
      <c r="N214" s="51">
        <v>52</v>
      </c>
      <c r="O214" s="51">
        <v>64</v>
      </c>
      <c r="P214" s="51">
        <v>61</v>
      </c>
      <c r="Q214" s="51">
        <v>502</v>
      </c>
      <c r="R214" s="51">
        <v>520</v>
      </c>
      <c r="S214" s="51">
        <v>26690</v>
      </c>
      <c r="T214" s="51">
        <v>22275</v>
      </c>
      <c r="U214" s="51">
        <v>37502</v>
      </c>
      <c r="V214" s="51">
        <v>955</v>
      </c>
    </row>
    <row r="215" spans="1:22" x14ac:dyDescent="0.25">
      <c r="A215" s="50" t="s">
        <v>109</v>
      </c>
      <c r="B215" s="50" t="s">
        <v>224</v>
      </c>
      <c r="C215" s="50" t="s">
        <v>154</v>
      </c>
      <c r="D215" s="50" t="s">
        <v>282</v>
      </c>
      <c r="E215" s="51">
        <v>2019</v>
      </c>
      <c r="F215" s="50" t="s">
        <v>292</v>
      </c>
      <c r="G215" s="52">
        <v>43739</v>
      </c>
      <c r="H215" s="51">
        <v>82</v>
      </c>
      <c r="I215" s="51">
        <v>37</v>
      </c>
      <c r="J215" s="51">
        <v>55</v>
      </c>
      <c r="K215" s="51">
        <v>54</v>
      </c>
      <c r="L215" s="51">
        <v>54</v>
      </c>
      <c r="M215" s="51">
        <v>73</v>
      </c>
      <c r="N215" s="51">
        <v>69</v>
      </c>
      <c r="O215" s="51">
        <v>78</v>
      </c>
      <c r="P215" s="51">
        <v>54</v>
      </c>
      <c r="Q215" s="51">
        <v>502</v>
      </c>
      <c r="R215" s="51">
        <v>520</v>
      </c>
      <c r="S215" s="51">
        <v>26690</v>
      </c>
      <c r="T215" s="51">
        <v>22275</v>
      </c>
      <c r="U215" s="51">
        <v>37502</v>
      </c>
      <c r="V215" s="51">
        <v>955</v>
      </c>
    </row>
    <row r="216" spans="1:22" x14ac:dyDescent="0.25">
      <c r="A216" s="50" t="s">
        <v>109</v>
      </c>
      <c r="B216" s="50" t="s">
        <v>224</v>
      </c>
      <c r="C216" s="50" t="s">
        <v>154</v>
      </c>
      <c r="D216" s="50" t="s">
        <v>282</v>
      </c>
      <c r="E216" s="51">
        <v>2019</v>
      </c>
      <c r="F216" s="50" t="s">
        <v>293</v>
      </c>
      <c r="G216" s="52">
        <v>43770</v>
      </c>
      <c r="H216" s="51">
        <v>58</v>
      </c>
      <c r="I216" s="51">
        <v>38</v>
      </c>
      <c r="J216" s="51">
        <v>53</v>
      </c>
      <c r="K216" s="51">
        <v>63</v>
      </c>
      <c r="L216" s="51">
        <v>63</v>
      </c>
      <c r="M216" s="51">
        <v>76</v>
      </c>
      <c r="N216" s="51">
        <v>97</v>
      </c>
      <c r="O216" s="51">
        <v>77</v>
      </c>
      <c r="P216" s="51">
        <v>86</v>
      </c>
      <c r="Q216" s="51">
        <v>502</v>
      </c>
      <c r="R216" s="51">
        <v>520</v>
      </c>
      <c r="S216" s="51">
        <v>26690</v>
      </c>
      <c r="T216" s="51">
        <v>22275</v>
      </c>
      <c r="U216" s="51">
        <v>37502</v>
      </c>
      <c r="V216" s="51">
        <v>955</v>
      </c>
    </row>
    <row r="217" spans="1:22" x14ac:dyDescent="0.25">
      <c r="A217" s="50" t="s">
        <v>109</v>
      </c>
      <c r="B217" s="50" t="s">
        <v>224</v>
      </c>
      <c r="C217" s="50" t="s">
        <v>154</v>
      </c>
      <c r="D217" s="50" t="s">
        <v>282</v>
      </c>
      <c r="E217" s="51">
        <v>2019</v>
      </c>
      <c r="F217" s="50" t="s">
        <v>294</v>
      </c>
      <c r="G217" s="52">
        <v>43800</v>
      </c>
      <c r="H217" s="51">
        <v>71</v>
      </c>
      <c r="I217" s="51">
        <v>29</v>
      </c>
      <c r="J217" s="51">
        <v>47</v>
      </c>
      <c r="K217" s="51">
        <v>55</v>
      </c>
      <c r="L217" s="51">
        <v>55</v>
      </c>
      <c r="M217" s="51">
        <v>110</v>
      </c>
      <c r="N217" s="51">
        <v>84</v>
      </c>
      <c r="O217" s="51">
        <v>64</v>
      </c>
      <c r="P217" s="51">
        <v>68</v>
      </c>
      <c r="Q217" s="51">
        <v>502</v>
      </c>
      <c r="R217" s="51">
        <v>520</v>
      </c>
      <c r="S217" s="51">
        <v>26690</v>
      </c>
      <c r="T217" s="51">
        <v>22275</v>
      </c>
      <c r="U217" s="51">
        <v>37502</v>
      </c>
      <c r="V217" s="51">
        <v>955</v>
      </c>
    </row>
    <row r="218" spans="1:22" x14ac:dyDescent="0.25">
      <c r="A218" s="50" t="s">
        <v>109</v>
      </c>
      <c r="B218" s="50" t="s">
        <v>224</v>
      </c>
      <c r="C218" s="50" t="s">
        <v>154</v>
      </c>
      <c r="D218" s="50" t="s">
        <v>282</v>
      </c>
      <c r="E218" s="51">
        <v>2020</v>
      </c>
      <c r="F218" s="50" t="s">
        <v>283</v>
      </c>
      <c r="G218" s="52">
        <v>43831</v>
      </c>
      <c r="H218" s="51">
        <v>86</v>
      </c>
      <c r="I218" s="51">
        <v>46</v>
      </c>
      <c r="J218" s="51">
        <v>52</v>
      </c>
      <c r="K218" s="51">
        <v>53</v>
      </c>
      <c r="L218" s="51">
        <v>53</v>
      </c>
      <c r="M218" s="51">
        <v>41</v>
      </c>
      <c r="N218" s="51">
        <v>69</v>
      </c>
      <c r="O218" s="51">
        <v>77</v>
      </c>
      <c r="P218" s="51">
        <v>42</v>
      </c>
      <c r="Q218" s="51">
        <v>346</v>
      </c>
      <c r="R218" s="51">
        <v>362</v>
      </c>
      <c r="S218" s="51">
        <v>4733</v>
      </c>
      <c r="T218" s="51">
        <v>23030</v>
      </c>
      <c r="U218" s="51">
        <v>7388</v>
      </c>
      <c r="V218" s="51">
        <v>979</v>
      </c>
    </row>
    <row r="219" spans="1:22" x14ac:dyDescent="0.25">
      <c r="A219" s="50" t="s">
        <v>109</v>
      </c>
      <c r="B219" s="50" t="s">
        <v>224</v>
      </c>
      <c r="C219" s="50" t="s">
        <v>154</v>
      </c>
      <c r="D219" s="50" t="s">
        <v>282</v>
      </c>
      <c r="E219" s="51">
        <v>2020</v>
      </c>
      <c r="F219" s="50" t="s">
        <v>284</v>
      </c>
      <c r="G219" s="52">
        <v>43862</v>
      </c>
      <c r="H219" s="51">
        <v>79</v>
      </c>
      <c r="I219" s="51">
        <v>47</v>
      </c>
      <c r="J219" s="51">
        <v>51</v>
      </c>
      <c r="K219" s="51">
        <v>46</v>
      </c>
      <c r="L219" s="51">
        <v>46</v>
      </c>
      <c r="M219" s="51">
        <v>121</v>
      </c>
      <c r="N219" s="51">
        <v>62</v>
      </c>
      <c r="O219" s="51">
        <v>86</v>
      </c>
      <c r="P219" s="51">
        <v>76</v>
      </c>
      <c r="Q219" s="51">
        <v>346</v>
      </c>
      <c r="R219" s="51">
        <v>362</v>
      </c>
      <c r="S219" s="51">
        <v>4733</v>
      </c>
      <c r="T219" s="51">
        <v>23030</v>
      </c>
      <c r="U219" s="51">
        <v>7388</v>
      </c>
      <c r="V219" s="51">
        <v>979</v>
      </c>
    </row>
    <row r="220" spans="1:22" x14ac:dyDescent="0.25">
      <c r="A220" s="50" t="s">
        <v>109</v>
      </c>
      <c r="B220" s="50" t="s">
        <v>224</v>
      </c>
      <c r="C220" s="50" t="s">
        <v>154</v>
      </c>
      <c r="D220" s="50" t="s">
        <v>282</v>
      </c>
      <c r="E220" s="51">
        <v>2020</v>
      </c>
      <c r="F220" s="50" t="s">
        <v>285</v>
      </c>
      <c r="G220" s="52">
        <v>43891</v>
      </c>
      <c r="H220" s="51">
        <v>35</v>
      </c>
      <c r="I220" s="51">
        <v>43</v>
      </c>
      <c r="J220" s="51">
        <v>40</v>
      </c>
      <c r="K220" s="51">
        <v>37</v>
      </c>
      <c r="L220" s="51">
        <v>37</v>
      </c>
      <c r="M220" s="51">
        <v>7</v>
      </c>
      <c r="N220" s="51">
        <v>52</v>
      </c>
      <c r="O220" s="51">
        <v>57</v>
      </c>
      <c r="P220" s="51">
        <v>42</v>
      </c>
      <c r="Q220" s="51">
        <v>346</v>
      </c>
      <c r="R220" s="51">
        <v>362</v>
      </c>
      <c r="S220" s="51">
        <v>4733</v>
      </c>
      <c r="T220" s="51">
        <v>23030</v>
      </c>
      <c r="U220" s="51">
        <v>7388</v>
      </c>
      <c r="V220" s="51">
        <v>979</v>
      </c>
    </row>
    <row r="221" spans="1:22" x14ac:dyDescent="0.25">
      <c r="A221" s="50" t="s">
        <v>109</v>
      </c>
      <c r="B221" s="50" t="s">
        <v>224</v>
      </c>
      <c r="C221" s="50" t="s">
        <v>154</v>
      </c>
      <c r="D221" s="50" t="s">
        <v>282</v>
      </c>
      <c r="E221" s="51">
        <v>2020</v>
      </c>
      <c r="F221" s="50" t="s">
        <v>286</v>
      </c>
      <c r="G221" s="52">
        <v>43922</v>
      </c>
      <c r="H221" s="51">
        <v>76</v>
      </c>
      <c r="I221" s="51">
        <v>44</v>
      </c>
      <c r="J221" s="51">
        <v>58</v>
      </c>
      <c r="K221" s="51">
        <v>54</v>
      </c>
      <c r="L221" s="51">
        <v>54</v>
      </c>
      <c r="M221" s="51">
        <v>50</v>
      </c>
      <c r="N221" s="51">
        <v>67</v>
      </c>
      <c r="O221" s="51">
        <v>69</v>
      </c>
      <c r="P221" s="51">
        <v>56</v>
      </c>
      <c r="Q221" s="51">
        <v>346</v>
      </c>
      <c r="R221" s="51">
        <v>362</v>
      </c>
      <c r="S221" s="51">
        <v>4733</v>
      </c>
      <c r="T221" s="51">
        <v>23030</v>
      </c>
      <c r="U221" s="51">
        <v>7388</v>
      </c>
      <c r="V221" s="51">
        <v>979</v>
      </c>
    </row>
    <row r="222" spans="1:22" x14ac:dyDescent="0.25">
      <c r="A222" s="50" t="s">
        <v>109</v>
      </c>
      <c r="B222" s="50" t="s">
        <v>224</v>
      </c>
      <c r="C222" s="50" t="s">
        <v>154</v>
      </c>
      <c r="D222" s="50" t="s">
        <v>282</v>
      </c>
      <c r="E222" s="51">
        <v>2020</v>
      </c>
      <c r="F222" s="50" t="s">
        <v>287</v>
      </c>
      <c r="G222" s="52">
        <v>43952</v>
      </c>
      <c r="H222" s="51">
        <v>58</v>
      </c>
      <c r="I222" s="51">
        <v>28</v>
      </c>
      <c r="J222" s="51">
        <v>54</v>
      </c>
      <c r="K222" s="51">
        <v>56</v>
      </c>
      <c r="L222" s="51">
        <v>56</v>
      </c>
      <c r="M222" s="51">
        <v>61</v>
      </c>
      <c r="N222" s="51">
        <v>73</v>
      </c>
      <c r="O222" s="51">
        <v>79</v>
      </c>
      <c r="P222" s="51">
        <v>54</v>
      </c>
      <c r="Q222" s="51">
        <v>346</v>
      </c>
      <c r="R222" s="51">
        <v>362</v>
      </c>
      <c r="S222" s="51">
        <v>4733</v>
      </c>
      <c r="T222" s="51">
        <v>23030</v>
      </c>
      <c r="U222" s="51">
        <v>7388</v>
      </c>
      <c r="V222" s="51">
        <v>979</v>
      </c>
    </row>
    <row r="223" spans="1:22" x14ac:dyDescent="0.25">
      <c r="A223" s="50" t="s">
        <v>109</v>
      </c>
      <c r="B223" s="50" t="s">
        <v>224</v>
      </c>
      <c r="C223" s="50" t="s">
        <v>154</v>
      </c>
      <c r="D223" s="50" t="s">
        <v>282</v>
      </c>
      <c r="E223" s="51">
        <v>2020</v>
      </c>
      <c r="F223" s="50" t="s">
        <v>288</v>
      </c>
      <c r="G223" s="52">
        <v>43983</v>
      </c>
      <c r="H223" s="51">
        <v>86</v>
      </c>
      <c r="I223" s="51">
        <v>47</v>
      </c>
      <c r="J223" s="51">
        <v>37</v>
      </c>
      <c r="K223" s="51">
        <v>52</v>
      </c>
      <c r="L223" s="51">
        <v>52</v>
      </c>
      <c r="M223" s="51">
        <v>92</v>
      </c>
      <c r="N223" s="51">
        <v>74</v>
      </c>
      <c r="O223" s="51">
        <v>61</v>
      </c>
      <c r="P223" s="51">
        <v>68</v>
      </c>
      <c r="Q223" s="51">
        <v>346</v>
      </c>
      <c r="R223" s="51">
        <v>362</v>
      </c>
      <c r="S223" s="51">
        <v>4733</v>
      </c>
      <c r="T223" s="51">
        <v>23030</v>
      </c>
      <c r="U223" s="51">
        <v>7388</v>
      </c>
      <c r="V223" s="51">
        <v>979</v>
      </c>
    </row>
    <row r="224" spans="1:22" x14ac:dyDescent="0.25">
      <c r="A224" s="50" t="s">
        <v>109</v>
      </c>
      <c r="B224" s="50" t="s">
        <v>224</v>
      </c>
      <c r="C224" s="50" t="s">
        <v>154</v>
      </c>
      <c r="D224" s="50" t="s">
        <v>282</v>
      </c>
      <c r="E224" s="51">
        <v>2020</v>
      </c>
      <c r="F224" s="50" t="s">
        <v>289</v>
      </c>
      <c r="G224" s="52">
        <v>44013</v>
      </c>
      <c r="H224" s="51">
        <v>48</v>
      </c>
      <c r="I224" s="51">
        <v>43</v>
      </c>
      <c r="J224" s="51">
        <v>48</v>
      </c>
      <c r="K224" s="51">
        <v>48</v>
      </c>
      <c r="L224" s="51">
        <v>48</v>
      </c>
      <c r="M224" s="51">
        <v>91</v>
      </c>
      <c r="N224" s="51">
        <v>75</v>
      </c>
      <c r="O224" s="51">
        <v>58</v>
      </c>
      <c r="P224" s="51">
        <v>67</v>
      </c>
      <c r="Q224" s="51">
        <v>346</v>
      </c>
      <c r="R224" s="51">
        <v>362</v>
      </c>
      <c r="S224" s="51">
        <v>4733</v>
      </c>
      <c r="T224" s="51">
        <v>23030</v>
      </c>
      <c r="U224" s="51">
        <v>7388</v>
      </c>
      <c r="V224" s="51">
        <v>979</v>
      </c>
    </row>
    <row r="225" spans="1:22" x14ac:dyDescent="0.25">
      <c r="A225" s="50" t="s">
        <v>109</v>
      </c>
      <c r="B225" s="50" t="s">
        <v>224</v>
      </c>
      <c r="C225" s="50" t="s">
        <v>154</v>
      </c>
      <c r="D225" s="50" t="s">
        <v>282</v>
      </c>
      <c r="E225" s="51">
        <v>2020</v>
      </c>
      <c r="F225" s="50" t="s">
        <v>290</v>
      </c>
      <c r="G225" s="52">
        <v>44044</v>
      </c>
      <c r="H225" s="51">
        <v>58</v>
      </c>
      <c r="I225" s="51">
        <v>42</v>
      </c>
      <c r="J225" s="51">
        <v>53</v>
      </c>
      <c r="K225" s="51">
        <v>51</v>
      </c>
      <c r="L225" s="51">
        <v>51</v>
      </c>
      <c r="M225" s="51">
        <v>61</v>
      </c>
      <c r="N225" s="51">
        <v>48</v>
      </c>
      <c r="O225" s="51">
        <v>46</v>
      </c>
      <c r="P225" s="51">
        <v>52</v>
      </c>
      <c r="Q225" s="51">
        <v>346</v>
      </c>
      <c r="R225" s="51">
        <v>362</v>
      </c>
      <c r="S225" s="51">
        <v>4733</v>
      </c>
      <c r="T225" s="51">
        <v>23030</v>
      </c>
      <c r="U225" s="51">
        <v>7388</v>
      </c>
      <c r="V225" s="51">
        <v>979</v>
      </c>
    </row>
    <row r="226" spans="1:22" x14ac:dyDescent="0.25">
      <c r="A226" s="50" t="s">
        <v>109</v>
      </c>
      <c r="B226" s="50" t="s">
        <v>224</v>
      </c>
      <c r="C226" s="50" t="s">
        <v>154</v>
      </c>
      <c r="D226" s="50" t="s">
        <v>282</v>
      </c>
      <c r="E226" s="51">
        <v>2020</v>
      </c>
      <c r="F226" s="50" t="s">
        <v>291</v>
      </c>
      <c r="G226" s="52">
        <v>44075</v>
      </c>
      <c r="H226" s="51">
        <v>64</v>
      </c>
      <c r="I226" s="51">
        <v>40</v>
      </c>
      <c r="J226" s="51">
        <v>45</v>
      </c>
      <c r="K226" s="51">
        <v>54</v>
      </c>
      <c r="L226" s="51">
        <v>54</v>
      </c>
      <c r="M226" s="51">
        <v>50</v>
      </c>
      <c r="N226" s="51">
        <v>61</v>
      </c>
      <c r="O226" s="51">
        <v>63</v>
      </c>
      <c r="P226" s="51">
        <v>48</v>
      </c>
      <c r="Q226" s="51">
        <v>346</v>
      </c>
      <c r="R226" s="51">
        <v>362</v>
      </c>
      <c r="S226" s="51">
        <v>4733</v>
      </c>
      <c r="T226" s="51">
        <v>23030</v>
      </c>
      <c r="U226" s="51">
        <v>7388</v>
      </c>
      <c r="V226" s="51">
        <v>979</v>
      </c>
    </row>
    <row r="227" spans="1:22" x14ac:dyDescent="0.25">
      <c r="A227" s="50" t="s">
        <v>109</v>
      </c>
      <c r="B227" s="50" t="s">
        <v>224</v>
      </c>
      <c r="C227" s="50" t="s">
        <v>154</v>
      </c>
      <c r="D227" s="50" t="s">
        <v>282</v>
      </c>
      <c r="E227" s="51">
        <v>2020</v>
      </c>
      <c r="F227" s="50" t="s">
        <v>292</v>
      </c>
      <c r="G227" s="52">
        <v>44105</v>
      </c>
      <c r="H227" s="51">
        <v>55</v>
      </c>
      <c r="I227" s="51">
        <v>33</v>
      </c>
      <c r="J227" s="51">
        <v>48</v>
      </c>
      <c r="K227" s="51">
        <v>37</v>
      </c>
      <c r="L227" s="51">
        <v>37</v>
      </c>
      <c r="M227" s="51">
        <v>96</v>
      </c>
      <c r="N227" s="51">
        <v>61</v>
      </c>
      <c r="O227" s="51">
        <v>51</v>
      </c>
      <c r="P227" s="51">
        <v>62</v>
      </c>
      <c r="Q227" s="51">
        <v>346</v>
      </c>
      <c r="R227" s="51">
        <v>362</v>
      </c>
      <c r="S227" s="51">
        <v>4733</v>
      </c>
      <c r="T227" s="51">
        <v>23030</v>
      </c>
      <c r="U227" s="51">
        <v>7388</v>
      </c>
      <c r="V227" s="51">
        <v>979</v>
      </c>
    </row>
    <row r="228" spans="1:22" x14ac:dyDescent="0.25">
      <c r="A228" s="50" t="s">
        <v>109</v>
      </c>
      <c r="B228" s="50" t="s">
        <v>224</v>
      </c>
      <c r="C228" s="50" t="s">
        <v>154</v>
      </c>
      <c r="D228" s="50" t="s">
        <v>282</v>
      </c>
      <c r="E228" s="51">
        <v>2020</v>
      </c>
      <c r="F228" s="50" t="s">
        <v>293</v>
      </c>
      <c r="G228" s="52">
        <v>44136</v>
      </c>
      <c r="H228" s="51">
        <v>66</v>
      </c>
      <c r="I228" s="51">
        <v>33</v>
      </c>
      <c r="J228" s="51">
        <v>49</v>
      </c>
      <c r="K228" s="51">
        <v>45</v>
      </c>
      <c r="L228" s="51">
        <v>45</v>
      </c>
      <c r="M228" s="51">
        <v>67</v>
      </c>
      <c r="N228" s="51">
        <v>64</v>
      </c>
      <c r="O228" s="51">
        <v>58</v>
      </c>
      <c r="P228" s="51">
        <v>36</v>
      </c>
      <c r="Q228" s="51">
        <v>346</v>
      </c>
      <c r="R228" s="51">
        <v>362</v>
      </c>
      <c r="S228" s="51">
        <v>4733</v>
      </c>
      <c r="T228" s="51">
        <v>23030</v>
      </c>
      <c r="U228" s="51">
        <v>7388</v>
      </c>
      <c r="V228" s="51">
        <v>979</v>
      </c>
    </row>
    <row r="229" spans="1:22" x14ac:dyDescent="0.25">
      <c r="A229" s="50" t="s">
        <v>109</v>
      </c>
      <c r="B229" s="50" t="s">
        <v>224</v>
      </c>
      <c r="C229" s="50" t="s">
        <v>154</v>
      </c>
      <c r="D229" s="50" t="s">
        <v>282</v>
      </c>
      <c r="E229" s="51">
        <v>2020</v>
      </c>
      <c r="F229" s="50" t="s">
        <v>294</v>
      </c>
      <c r="G229" s="52">
        <v>44166</v>
      </c>
      <c r="H229" s="51">
        <v>93</v>
      </c>
      <c r="I229" s="51">
        <v>73</v>
      </c>
      <c r="J229" s="51">
        <v>50</v>
      </c>
      <c r="K229" s="51">
        <v>36</v>
      </c>
      <c r="L229" s="51">
        <v>36</v>
      </c>
      <c r="M229" s="51">
        <v>63</v>
      </c>
      <c r="N229" s="51">
        <v>55</v>
      </c>
      <c r="O229" s="51">
        <v>62</v>
      </c>
      <c r="P229" s="51">
        <v>28</v>
      </c>
      <c r="Q229" s="51">
        <v>346</v>
      </c>
      <c r="R229" s="51">
        <v>362</v>
      </c>
      <c r="S229" s="51">
        <v>4733</v>
      </c>
      <c r="T229" s="51">
        <v>23030</v>
      </c>
      <c r="U229" s="51">
        <v>7388</v>
      </c>
      <c r="V229" s="51">
        <v>979</v>
      </c>
    </row>
    <row r="230" spans="1:22" x14ac:dyDescent="0.25">
      <c r="A230" s="50" t="s">
        <v>109</v>
      </c>
      <c r="B230" s="50" t="s">
        <v>224</v>
      </c>
      <c r="C230" s="50" t="s">
        <v>154</v>
      </c>
      <c r="D230" s="50" t="s">
        <v>282</v>
      </c>
      <c r="E230" s="51">
        <v>2021</v>
      </c>
      <c r="F230" s="50" t="s">
        <v>283</v>
      </c>
      <c r="G230" s="52">
        <v>44197</v>
      </c>
      <c r="H230" s="51">
        <v>98</v>
      </c>
      <c r="I230" s="51">
        <v>69</v>
      </c>
      <c r="J230" s="51">
        <v>55</v>
      </c>
      <c r="K230" s="51">
        <v>63</v>
      </c>
      <c r="L230" s="51">
        <v>63</v>
      </c>
      <c r="M230" s="51">
        <v>86</v>
      </c>
      <c r="N230" s="51">
        <v>59</v>
      </c>
      <c r="O230" s="51">
        <v>60</v>
      </c>
      <c r="P230" s="51">
        <v>92</v>
      </c>
      <c r="Q230" s="51">
        <v>472</v>
      </c>
      <c r="R230" s="51">
        <v>491</v>
      </c>
      <c r="S230" s="51">
        <v>4907</v>
      </c>
      <c r="T230" s="51">
        <v>23806</v>
      </c>
      <c r="U230" s="51">
        <v>7588</v>
      </c>
      <c r="V230" s="51">
        <v>1005</v>
      </c>
    </row>
    <row r="231" spans="1:22" x14ac:dyDescent="0.25">
      <c r="A231" s="50" t="s">
        <v>109</v>
      </c>
      <c r="B231" s="50" t="s">
        <v>224</v>
      </c>
      <c r="C231" s="50" t="s">
        <v>154</v>
      </c>
      <c r="D231" s="50" t="s">
        <v>282</v>
      </c>
      <c r="E231" s="51">
        <v>2021</v>
      </c>
      <c r="F231" s="50" t="s">
        <v>284</v>
      </c>
      <c r="G231" s="52">
        <v>44228</v>
      </c>
      <c r="H231" s="51">
        <v>64</v>
      </c>
      <c r="I231" s="51">
        <v>36</v>
      </c>
      <c r="J231" s="51">
        <v>50</v>
      </c>
      <c r="K231" s="51">
        <v>46</v>
      </c>
      <c r="L231" s="51">
        <v>46</v>
      </c>
      <c r="M231" s="51">
        <v>66</v>
      </c>
      <c r="N231" s="51">
        <v>69</v>
      </c>
      <c r="O231" s="51">
        <v>60</v>
      </c>
      <c r="P231" s="51">
        <v>59</v>
      </c>
      <c r="Q231" s="51">
        <v>472</v>
      </c>
      <c r="R231" s="51">
        <v>491</v>
      </c>
      <c r="S231" s="51">
        <v>4907</v>
      </c>
      <c r="T231" s="51">
        <v>23806</v>
      </c>
      <c r="U231" s="51">
        <v>7588</v>
      </c>
      <c r="V231" s="51">
        <v>1005</v>
      </c>
    </row>
    <row r="232" spans="1:22" x14ac:dyDescent="0.25">
      <c r="A232" s="50" t="s">
        <v>109</v>
      </c>
      <c r="B232" s="50" t="s">
        <v>224</v>
      </c>
      <c r="C232" s="50" t="s">
        <v>154</v>
      </c>
      <c r="D232" s="50" t="s">
        <v>282</v>
      </c>
      <c r="E232" s="51">
        <v>2021</v>
      </c>
      <c r="F232" s="50" t="s">
        <v>285</v>
      </c>
      <c r="G232" s="52">
        <v>44256</v>
      </c>
      <c r="H232" s="51">
        <v>128</v>
      </c>
      <c r="I232" s="51">
        <v>81</v>
      </c>
      <c r="J232" s="51">
        <v>84</v>
      </c>
      <c r="K232" s="51">
        <v>71</v>
      </c>
      <c r="L232" s="51">
        <v>71</v>
      </c>
      <c r="M232" s="51">
        <v>100</v>
      </c>
      <c r="N232" s="51">
        <v>86</v>
      </c>
      <c r="O232" s="51">
        <v>77</v>
      </c>
      <c r="P232" s="51">
        <v>58</v>
      </c>
      <c r="Q232" s="51">
        <v>472</v>
      </c>
      <c r="R232" s="51">
        <v>491</v>
      </c>
      <c r="S232" s="51">
        <v>4907</v>
      </c>
      <c r="T232" s="51">
        <v>23806</v>
      </c>
      <c r="U232" s="51">
        <v>7588</v>
      </c>
      <c r="V232" s="51">
        <v>1005</v>
      </c>
    </row>
    <row r="233" spans="1:22" x14ac:dyDescent="0.25">
      <c r="A233" s="50" t="s">
        <v>109</v>
      </c>
      <c r="B233" s="50" t="s">
        <v>224</v>
      </c>
      <c r="C233" s="50" t="s">
        <v>154</v>
      </c>
      <c r="D233" s="50" t="s">
        <v>282</v>
      </c>
      <c r="E233" s="51">
        <v>2021</v>
      </c>
      <c r="F233" s="50" t="s">
        <v>286</v>
      </c>
      <c r="G233" s="52">
        <v>44287</v>
      </c>
      <c r="H233" s="51">
        <v>75</v>
      </c>
      <c r="I233" s="51">
        <v>52</v>
      </c>
      <c r="J233" s="51">
        <v>52</v>
      </c>
      <c r="K233" s="51">
        <v>63</v>
      </c>
      <c r="L233" s="51">
        <v>63</v>
      </c>
      <c r="M233" s="51">
        <v>96</v>
      </c>
      <c r="N233" s="51">
        <v>91</v>
      </c>
      <c r="O233" s="51">
        <v>80</v>
      </c>
      <c r="P233" s="51">
        <v>63</v>
      </c>
      <c r="Q233" s="51">
        <v>472</v>
      </c>
      <c r="R233" s="51">
        <v>491</v>
      </c>
      <c r="S233" s="51">
        <v>4907</v>
      </c>
      <c r="T233" s="51">
        <v>23806</v>
      </c>
      <c r="U233" s="51">
        <v>7588</v>
      </c>
      <c r="V233" s="51">
        <v>1005</v>
      </c>
    </row>
    <row r="234" spans="1:22" x14ac:dyDescent="0.25">
      <c r="A234" s="50" t="s">
        <v>109</v>
      </c>
      <c r="B234" s="50" t="s">
        <v>224</v>
      </c>
      <c r="C234" s="50" t="s">
        <v>154</v>
      </c>
      <c r="D234" s="50" t="s">
        <v>282</v>
      </c>
      <c r="E234" s="51">
        <v>2021</v>
      </c>
      <c r="F234" s="50" t="s">
        <v>287</v>
      </c>
      <c r="G234" s="52">
        <v>44317</v>
      </c>
      <c r="H234" s="51">
        <v>91</v>
      </c>
      <c r="I234" s="51">
        <v>56</v>
      </c>
      <c r="J234" s="51">
        <v>76</v>
      </c>
      <c r="K234" s="51">
        <v>47</v>
      </c>
      <c r="L234" s="51">
        <v>47</v>
      </c>
      <c r="M234" s="51">
        <v>98</v>
      </c>
      <c r="N234" s="51">
        <v>70</v>
      </c>
      <c r="O234" s="51">
        <v>80</v>
      </c>
      <c r="P234" s="51">
        <v>73</v>
      </c>
      <c r="Q234" s="51">
        <v>472</v>
      </c>
      <c r="R234" s="51">
        <v>491</v>
      </c>
      <c r="S234" s="51">
        <v>4907</v>
      </c>
      <c r="T234" s="51">
        <v>23806</v>
      </c>
      <c r="U234" s="51">
        <v>7588</v>
      </c>
      <c r="V234" s="51">
        <v>1005</v>
      </c>
    </row>
    <row r="235" spans="1:22" x14ac:dyDescent="0.25">
      <c r="A235" s="50" t="s">
        <v>109</v>
      </c>
      <c r="B235" s="50" t="s">
        <v>224</v>
      </c>
      <c r="C235" s="50" t="s">
        <v>154</v>
      </c>
      <c r="D235" s="50" t="s">
        <v>282</v>
      </c>
      <c r="E235" s="51">
        <v>2021</v>
      </c>
      <c r="F235" s="50" t="s">
        <v>288</v>
      </c>
      <c r="G235" s="52">
        <v>44348</v>
      </c>
      <c r="H235" s="51">
        <v>87</v>
      </c>
      <c r="I235" s="51">
        <v>62</v>
      </c>
      <c r="J235" s="51">
        <v>79</v>
      </c>
      <c r="K235" s="51">
        <v>60</v>
      </c>
      <c r="L235" s="51">
        <v>60</v>
      </c>
      <c r="M235" s="51">
        <v>74</v>
      </c>
      <c r="N235" s="51">
        <v>85</v>
      </c>
      <c r="O235" s="51">
        <v>76</v>
      </c>
      <c r="P235" s="51">
        <v>74</v>
      </c>
      <c r="Q235" s="51">
        <v>472</v>
      </c>
      <c r="R235" s="51">
        <v>491</v>
      </c>
      <c r="S235" s="51">
        <v>4907</v>
      </c>
      <c r="T235" s="51">
        <v>23806</v>
      </c>
      <c r="U235" s="51">
        <v>7588</v>
      </c>
      <c r="V235" s="51">
        <v>1005</v>
      </c>
    </row>
    <row r="236" spans="1:22" x14ac:dyDescent="0.25">
      <c r="A236" s="50" t="s">
        <v>109</v>
      </c>
      <c r="B236" s="50" t="s">
        <v>224</v>
      </c>
      <c r="C236" s="50" t="s">
        <v>154</v>
      </c>
      <c r="D236" s="50" t="s">
        <v>282</v>
      </c>
      <c r="E236" s="51">
        <v>2021</v>
      </c>
      <c r="F236" s="50" t="s">
        <v>289</v>
      </c>
      <c r="G236" s="52">
        <v>44378</v>
      </c>
      <c r="H236" s="51">
        <v>58</v>
      </c>
      <c r="I236" s="51">
        <v>50</v>
      </c>
      <c r="J236" s="51">
        <v>54</v>
      </c>
      <c r="K236" s="51">
        <v>57</v>
      </c>
      <c r="L236" s="51">
        <v>57</v>
      </c>
      <c r="M236" s="51">
        <v>72</v>
      </c>
      <c r="N236" s="51">
        <v>66</v>
      </c>
      <c r="O236" s="51">
        <v>64</v>
      </c>
      <c r="P236" s="51">
        <v>51</v>
      </c>
      <c r="Q236" s="51">
        <v>472</v>
      </c>
      <c r="R236" s="51">
        <v>491</v>
      </c>
      <c r="S236" s="51">
        <v>4907</v>
      </c>
      <c r="T236" s="51">
        <v>23806</v>
      </c>
      <c r="U236" s="51">
        <v>7588</v>
      </c>
      <c r="V236" s="51">
        <v>1005</v>
      </c>
    </row>
    <row r="237" spans="1:22" x14ac:dyDescent="0.25">
      <c r="A237" s="50" t="s">
        <v>109</v>
      </c>
      <c r="B237" s="50" t="s">
        <v>224</v>
      </c>
      <c r="C237" s="50" t="s">
        <v>154</v>
      </c>
      <c r="D237" s="50" t="s">
        <v>282</v>
      </c>
      <c r="E237" s="51">
        <v>2021</v>
      </c>
      <c r="F237" s="50" t="s">
        <v>290</v>
      </c>
      <c r="G237" s="52">
        <v>44409</v>
      </c>
      <c r="H237" s="51">
        <v>69</v>
      </c>
      <c r="I237" s="51">
        <v>45</v>
      </c>
      <c r="J237" s="51">
        <v>41</v>
      </c>
      <c r="K237" s="51">
        <v>72</v>
      </c>
      <c r="L237" s="51">
        <v>72</v>
      </c>
      <c r="M237" s="51">
        <v>76</v>
      </c>
      <c r="N237" s="51">
        <v>54</v>
      </c>
      <c r="O237" s="51">
        <v>67</v>
      </c>
      <c r="P237" s="51">
        <v>49</v>
      </c>
      <c r="Q237" s="51">
        <v>472</v>
      </c>
      <c r="R237" s="51">
        <v>491</v>
      </c>
      <c r="S237" s="51">
        <v>4907</v>
      </c>
      <c r="T237" s="51">
        <v>23806</v>
      </c>
      <c r="U237" s="51">
        <v>7588</v>
      </c>
      <c r="V237" s="51">
        <v>1005</v>
      </c>
    </row>
    <row r="238" spans="1:22" x14ac:dyDescent="0.25">
      <c r="A238" s="50" t="s">
        <v>109</v>
      </c>
      <c r="B238" s="50" t="s">
        <v>224</v>
      </c>
      <c r="C238" s="50" t="s">
        <v>154</v>
      </c>
      <c r="D238" s="50" t="s">
        <v>282</v>
      </c>
      <c r="E238" s="51">
        <v>2021</v>
      </c>
      <c r="F238" s="50" t="s">
        <v>291</v>
      </c>
      <c r="G238" s="52">
        <v>44440</v>
      </c>
      <c r="H238" s="51">
        <v>83</v>
      </c>
      <c r="I238" s="51">
        <v>50</v>
      </c>
      <c r="J238" s="51">
        <v>58</v>
      </c>
      <c r="K238" s="51">
        <v>49</v>
      </c>
      <c r="L238" s="51">
        <v>49</v>
      </c>
      <c r="M238" s="51">
        <v>60</v>
      </c>
      <c r="N238" s="51">
        <v>60</v>
      </c>
      <c r="O238" s="51">
        <v>62</v>
      </c>
      <c r="P238" s="51">
        <v>56</v>
      </c>
      <c r="Q238" s="51">
        <v>472</v>
      </c>
      <c r="R238" s="51">
        <v>491</v>
      </c>
      <c r="S238" s="51">
        <v>4907</v>
      </c>
      <c r="T238" s="51">
        <v>23806</v>
      </c>
      <c r="U238" s="51">
        <v>7588</v>
      </c>
      <c r="V238" s="51">
        <v>1005</v>
      </c>
    </row>
    <row r="239" spans="1:22" x14ac:dyDescent="0.25">
      <c r="A239" s="50" t="s">
        <v>109</v>
      </c>
      <c r="B239" s="50" t="s">
        <v>224</v>
      </c>
      <c r="C239" s="50" t="s">
        <v>154</v>
      </c>
      <c r="D239" s="50" t="s">
        <v>282</v>
      </c>
      <c r="E239" s="51">
        <v>2021</v>
      </c>
      <c r="F239" s="50" t="s">
        <v>292</v>
      </c>
      <c r="G239" s="52">
        <v>44470</v>
      </c>
      <c r="H239" s="51">
        <v>89</v>
      </c>
      <c r="I239" s="51">
        <v>46</v>
      </c>
      <c r="J239" s="51">
        <v>58</v>
      </c>
      <c r="K239" s="51">
        <v>42</v>
      </c>
      <c r="L239" s="51">
        <v>42</v>
      </c>
      <c r="M239" s="51">
        <v>66</v>
      </c>
      <c r="N239" s="51">
        <v>70</v>
      </c>
      <c r="O239" s="51">
        <v>68</v>
      </c>
      <c r="P239" s="51">
        <v>63</v>
      </c>
      <c r="Q239" s="51">
        <v>472</v>
      </c>
      <c r="R239" s="51">
        <v>491</v>
      </c>
      <c r="S239" s="51">
        <v>4907</v>
      </c>
      <c r="T239" s="51">
        <v>23806</v>
      </c>
      <c r="U239" s="51">
        <v>7588</v>
      </c>
      <c r="V239" s="51">
        <v>1005</v>
      </c>
    </row>
    <row r="240" spans="1:22" x14ac:dyDescent="0.25">
      <c r="A240" s="50" t="s">
        <v>109</v>
      </c>
      <c r="B240" s="50" t="s">
        <v>224</v>
      </c>
      <c r="C240" s="50" t="s">
        <v>154</v>
      </c>
      <c r="D240" s="50" t="s">
        <v>282</v>
      </c>
      <c r="E240" s="51">
        <v>2021</v>
      </c>
      <c r="F240" s="50" t="s">
        <v>293</v>
      </c>
      <c r="G240" s="52">
        <v>44501</v>
      </c>
      <c r="H240" s="51">
        <v>84</v>
      </c>
      <c r="I240" s="51">
        <v>43</v>
      </c>
      <c r="J240" s="51">
        <v>48</v>
      </c>
      <c r="K240" s="51">
        <v>38</v>
      </c>
      <c r="L240" s="51">
        <v>38</v>
      </c>
      <c r="M240" s="51">
        <v>72</v>
      </c>
      <c r="N240" s="51">
        <v>72</v>
      </c>
      <c r="O240" s="51">
        <v>53</v>
      </c>
      <c r="P240" s="51">
        <v>39</v>
      </c>
      <c r="Q240" s="51">
        <v>472</v>
      </c>
      <c r="R240" s="51">
        <v>491</v>
      </c>
      <c r="S240" s="51">
        <v>4907</v>
      </c>
      <c r="T240" s="51">
        <v>23806</v>
      </c>
      <c r="U240" s="51">
        <v>7588</v>
      </c>
      <c r="V240" s="51">
        <v>1005</v>
      </c>
    </row>
    <row r="241" spans="1:22" x14ac:dyDescent="0.25">
      <c r="A241" s="50" t="s">
        <v>109</v>
      </c>
      <c r="B241" s="50" t="s">
        <v>224</v>
      </c>
      <c r="C241" s="50" t="s">
        <v>154</v>
      </c>
      <c r="D241" s="50" t="s">
        <v>282</v>
      </c>
      <c r="E241" s="51">
        <v>2021</v>
      </c>
      <c r="F241" s="50" t="s">
        <v>294</v>
      </c>
      <c r="G241" s="52">
        <v>44531</v>
      </c>
      <c r="H241" s="51">
        <v>60</v>
      </c>
      <c r="I241" s="51">
        <v>32</v>
      </c>
      <c r="J241" s="51">
        <v>42</v>
      </c>
      <c r="K241" s="51">
        <v>33</v>
      </c>
      <c r="L241" s="51">
        <v>33</v>
      </c>
      <c r="M241" s="51">
        <v>55</v>
      </c>
      <c r="N241" s="51">
        <v>54</v>
      </c>
      <c r="O241" s="51">
        <v>50</v>
      </c>
      <c r="P241" s="51">
        <v>47</v>
      </c>
      <c r="Q241" s="51">
        <v>472</v>
      </c>
      <c r="R241" s="51">
        <v>491</v>
      </c>
      <c r="S241" s="51">
        <v>4907</v>
      </c>
      <c r="T241" s="51">
        <v>23806</v>
      </c>
      <c r="U241" s="51">
        <v>7588</v>
      </c>
      <c r="V241" s="51">
        <v>1005</v>
      </c>
    </row>
    <row r="242" spans="1:22" x14ac:dyDescent="0.25">
      <c r="A242" s="50" t="s">
        <v>109</v>
      </c>
      <c r="B242" s="50" t="s">
        <v>224</v>
      </c>
      <c r="C242" s="50" t="s">
        <v>155</v>
      </c>
      <c r="D242" s="50" t="s">
        <v>282</v>
      </c>
      <c r="E242" s="51">
        <v>2017</v>
      </c>
      <c r="F242" s="50" t="s">
        <v>283</v>
      </c>
      <c r="G242" s="52">
        <v>42736</v>
      </c>
      <c r="H242" s="51">
        <v>108</v>
      </c>
      <c r="I242" s="51">
        <v>31</v>
      </c>
      <c r="J242" s="51">
        <v>78</v>
      </c>
      <c r="K242" s="51">
        <v>45</v>
      </c>
      <c r="L242" s="51">
        <v>45</v>
      </c>
      <c r="M242" s="51">
        <v>64</v>
      </c>
      <c r="N242" s="51">
        <v>73</v>
      </c>
      <c r="O242" s="51">
        <v>70</v>
      </c>
      <c r="P242" s="51">
        <v>59</v>
      </c>
      <c r="Q242" s="51">
        <v>127</v>
      </c>
      <c r="R242" s="51">
        <v>139</v>
      </c>
      <c r="S242" s="51">
        <v>8377</v>
      </c>
      <c r="T242" s="51">
        <v>38022</v>
      </c>
      <c r="U242" s="51">
        <v>7753</v>
      </c>
      <c r="V242" s="51">
        <v>1373</v>
      </c>
    </row>
    <row r="243" spans="1:22" x14ac:dyDescent="0.25">
      <c r="A243" s="50" t="s">
        <v>109</v>
      </c>
      <c r="B243" s="50" t="s">
        <v>224</v>
      </c>
      <c r="C243" s="50" t="s">
        <v>155</v>
      </c>
      <c r="D243" s="50" t="s">
        <v>282</v>
      </c>
      <c r="E243" s="51">
        <v>2017</v>
      </c>
      <c r="F243" s="50" t="s">
        <v>284</v>
      </c>
      <c r="G243" s="52">
        <v>42767</v>
      </c>
      <c r="H243" s="51">
        <v>120</v>
      </c>
      <c r="I243" s="51">
        <v>28</v>
      </c>
      <c r="J243" s="51">
        <v>103</v>
      </c>
      <c r="K243" s="51">
        <v>50</v>
      </c>
      <c r="L243" s="51">
        <v>50</v>
      </c>
      <c r="M243" s="51">
        <v>101</v>
      </c>
      <c r="N243" s="51">
        <v>75</v>
      </c>
      <c r="O243" s="51">
        <v>71</v>
      </c>
      <c r="P243" s="51">
        <v>65</v>
      </c>
      <c r="Q243" s="51">
        <v>127</v>
      </c>
      <c r="R243" s="51">
        <v>139</v>
      </c>
      <c r="S243" s="51">
        <v>8377</v>
      </c>
      <c r="T243" s="51">
        <v>38022</v>
      </c>
      <c r="U243" s="51">
        <v>7753</v>
      </c>
      <c r="V243" s="51">
        <v>1373</v>
      </c>
    </row>
    <row r="244" spans="1:22" x14ac:dyDescent="0.25">
      <c r="A244" s="50" t="s">
        <v>109</v>
      </c>
      <c r="B244" s="50" t="s">
        <v>224</v>
      </c>
      <c r="C244" s="50" t="s">
        <v>155</v>
      </c>
      <c r="D244" s="50" t="s">
        <v>282</v>
      </c>
      <c r="E244" s="51">
        <v>2017</v>
      </c>
      <c r="F244" s="50" t="s">
        <v>285</v>
      </c>
      <c r="G244" s="52">
        <v>42795</v>
      </c>
      <c r="H244" s="51">
        <v>66</v>
      </c>
      <c r="I244" s="51">
        <v>33</v>
      </c>
      <c r="J244" s="51">
        <v>55</v>
      </c>
      <c r="K244" s="51">
        <v>61</v>
      </c>
      <c r="L244" s="51">
        <v>61</v>
      </c>
      <c r="M244" s="51">
        <v>69</v>
      </c>
      <c r="N244" s="51">
        <v>81</v>
      </c>
      <c r="O244" s="51">
        <v>75</v>
      </c>
      <c r="P244" s="51">
        <v>61</v>
      </c>
      <c r="Q244" s="51">
        <v>127</v>
      </c>
      <c r="R244" s="51">
        <v>139</v>
      </c>
      <c r="S244" s="51">
        <v>8377</v>
      </c>
      <c r="T244" s="51">
        <v>38022</v>
      </c>
      <c r="U244" s="51">
        <v>7753</v>
      </c>
      <c r="V244" s="51">
        <v>1373</v>
      </c>
    </row>
    <row r="245" spans="1:22" x14ac:dyDescent="0.25">
      <c r="A245" s="50" t="s">
        <v>109</v>
      </c>
      <c r="B245" s="50" t="s">
        <v>224</v>
      </c>
      <c r="C245" s="50" t="s">
        <v>155</v>
      </c>
      <c r="D245" s="50" t="s">
        <v>282</v>
      </c>
      <c r="E245" s="51">
        <v>2017</v>
      </c>
      <c r="F245" s="50" t="s">
        <v>286</v>
      </c>
      <c r="G245" s="52">
        <v>42826</v>
      </c>
      <c r="H245" s="51">
        <v>86</v>
      </c>
      <c r="I245" s="51">
        <v>27</v>
      </c>
      <c r="J245" s="51">
        <v>74</v>
      </c>
      <c r="K245" s="51">
        <v>45</v>
      </c>
      <c r="L245" s="51">
        <v>45</v>
      </c>
      <c r="M245" s="51">
        <v>103</v>
      </c>
      <c r="N245" s="51">
        <v>107</v>
      </c>
      <c r="O245" s="51">
        <v>105</v>
      </c>
      <c r="P245" s="51">
        <v>80</v>
      </c>
      <c r="Q245" s="51">
        <v>127</v>
      </c>
      <c r="R245" s="51">
        <v>139</v>
      </c>
      <c r="S245" s="51">
        <v>8377</v>
      </c>
      <c r="T245" s="51">
        <v>38022</v>
      </c>
      <c r="U245" s="51">
        <v>7753</v>
      </c>
      <c r="V245" s="51">
        <v>1373</v>
      </c>
    </row>
    <row r="246" spans="1:22" x14ac:dyDescent="0.25">
      <c r="A246" s="50" t="s">
        <v>109</v>
      </c>
      <c r="B246" s="50" t="s">
        <v>224</v>
      </c>
      <c r="C246" s="50" t="s">
        <v>155</v>
      </c>
      <c r="D246" s="50" t="s">
        <v>282</v>
      </c>
      <c r="E246" s="51">
        <v>2017</v>
      </c>
      <c r="F246" s="50" t="s">
        <v>287</v>
      </c>
      <c r="G246" s="52">
        <v>42856</v>
      </c>
      <c r="H246" s="51">
        <v>101</v>
      </c>
      <c r="I246" s="51">
        <v>33</v>
      </c>
      <c r="J246" s="51">
        <v>71</v>
      </c>
      <c r="K246" s="51">
        <v>50</v>
      </c>
      <c r="L246" s="51">
        <v>50</v>
      </c>
      <c r="M246" s="51">
        <v>85</v>
      </c>
      <c r="N246" s="51">
        <v>120</v>
      </c>
      <c r="O246" s="51">
        <v>85</v>
      </c>
      <c r="P246" s="51">
        <v>66</v>
      </c>
      <c r="Q246" s="51">
        <v>127</v>
      </c>
      <c r="R246" s="51">
        <v>139</v>
      </c>
      <c r="S246" s="51">
        <v>8377</v>
      </c>
      <c r="T246" s="51">
        <v>38022</v>
      </c>
      <c r="U246" s="51">
        <v>7753</v>
      </c>
      <c r="V246" s="51">
        <v>1373</v>
      </c>
    </row>
    <row r="247" spans="1:22" x14ac:dyDescent="0.25">
      <c r="A247" s="50" t="s">
        <v>109</v>
      </c>
      <c r="B247" s="50" t="s">
        <v>224</v>
      </c>
      <c r="C247" s="50" t="s">
        <v>155</v>
      </c>
      <c r="D247" s="50" t="s">
        <v>282</v>
      </c>
      <c r="E247" s="51">
        <v>2017</v>
      </c>
      <c r="F247" s="50" t="s">
        <v>288</v>
      </c>
      <c r="G247" s="52">
        <v>42887</v>
      </c>
      <c r="H247" s="51">
        <v>60</v>
      </c>
      <c r="I247" s="51">
        <v>25</v>
      </c>
      <c r="J247" s="51">
        <v>45</v>
      </c>
      <c r="K247" s="51">
        <v>40</v>
      </c>
      <c r="L247" s="51">
        <v>40</v>
      </c>
      <c r="M247" s="51">
        <v>122</v>
      </c>
      <c r="N247" s="51">
        <v>123</v>
      </c>
      <c r="O247" s="51">
        <v>93</v>
      </c>
      <c r="P247" s="51">
        <v>77</v>
      </c>
      <c r="Q247" s="51">
        <v>127</v>
      </c>
      <c r="R247" s="51">
        <v>139</v>
      </c>
      <c r="S247" s="51">
        <v>8377</v>
      </c>
      <c r="T247" s="51">
        <v>38022</v>
      </c>
      <c r="U247" s="51">
        <v>7753</v>
      </c>
      <c r="V247" s="51">
        <v>1373</v>
      </c>
    </row>
    <row r="248" spans="1:22" x14ac:dyDescent="0.25">
      <c r="A248" s="50" t="s">
        <v>109</v>
      </c>
      <c r="B248" s="50" t="s">
        <v>224</v>
      </c>
      <c r="C248" s="50" t="s">
        <v>155</v>
      </c>
      <c r="D248" s="50" t="s">
        <v>282</v>
      </c>
      <c r="E248" s="51">
        <v>2017</v>
      </c>
      <c r="F248" s="50" t="s">
        <v>289</v>
      </c>
      <c r="G248" s="52">
        <v>42917</v>
      </c>
      <c r="H248" s="51">
        <v>72</v>
      </c>
      <c r="I248" s="51">
        <v>32</v>
      </c>
      <c r="J248" s="51">
        <v>50</v>
      </c>
      <c r="K248" s="51">
        <v>49</v>
      </c>
      <c r="L248" s="51">
        <v>49</v>
      </c>
      <c r="M248" s="51">
        <v>125</v>
      </c>
      <c r="N248" s="51">
        <v>142</v>
      </c>
      <c r="O248" s="51">
        <v>100</v>
      </c>
      <c r="P248" s="51">
        <v>95</v>
      </c>
      <c r="Q248" s="51">
        <v>127</v>
      </c>
      <c r="R248" s="51">
        <v>139</v>
      </c>
      <c r="S248" s="51">
        <v>8377</v>
      </c>
      <c r="T248" s="51">
        <v>38022</v>
      </c>
      <c r="U248" s="51">
        <v>7753</v>
      </c>
      <c r="V248" s="51">
        <v>1373</v>
      </c>
    </row>
    <row r="249" spans="1:22" x14ac:dyDescent="0.25">
      <c r="A249" s="50" t="s">
        <v>109</v>
      </c>
      <c r="B249" s="50" t="s">
        <v>224</v>
      </c>
      <c r="C249" s="50" t="s">
        <v>155</v>
      </c>
      <c r="D249" s="50" t="s">
        <v>282</v>
      </c>
      <c r="E249" s="51">
        <v>2017</v>
      </c>
      <c r="F249" s="50" t="s">
        <v>290</v>
      </c>
      <c r="G249" s="52">
        <v>42948</v>
      </c>
      <c r="H249" s="51">
        <v>63</v>
      </c>
      <c r="I249" s="51">
        <v>33</v>
      </c>
      <c r="J249" s="51">
        <v>74</v>
      </c>
      <c r="K249" s="51">
        <v>36</v>
      </c>
      <c r="L249" s="51">
        <v>36</v>
      </c>
      <c r="M249" s="51">
        <v>94</v>
      </c>
      <c r="N249" s="51">
        <v>102</v>
      </c>
      <c r="O249" s="51">
        <v>55</v>
      </c>
      <c r="P249" s="51">
        <v>64</v>
      </c>
      <c r="Q249" s="51">
        <v>127</v>
      </c>
      <c r="R249" s="51">
        <v>139</v>
      </c>
      <c r="S249" s="51">
        <v>8377</v>
      </c>
      <c r="T249" s="51">
        <v>38022</v>
      </c>
      <c r="U249" s="51">
        <v>7753</v>
      </c>
      <c r="V249" s="51">
        <v>1373</v>
      </c>
    </row>
    <row r="250" spans="1:22" x14ac:dyDescent="0.25">
      <c r="A250" s="50" t="s">
        <v>109</v>
      </c>
      <c r="B250" s="50" t="s">
        <v>224</v>
      </c>
      <c r="C250" s="50" t="s">
        <v>155</v>
      </c>
      <c r="D250" s="50" t="s">
        <v>282</v>
      </c>
      <c r="E250" s="51">
        <v>2017</v>
      </c>
      <c r="F250" s="50" t="s">
        <v>291</v>
      </c>
      <c r="G250" s="52">
        <v>42979</v>
      </c>
      <c r="H250" s="51">
        <v>82</v>
      </c>
      <c r="I250" s="51">
        <v>27</v>
      </c>
      <c r="J250" s="51">
        <v>47</v>
      </c>
      <c r="K250" s="51">
        <v>26</v>
      </c>
      <c r="L250" s="51">
        <v>26</v>
      </c>
      <c r="M250" s="51">
        <v>121</v>
      </c>
      <c r="N250" s="51">
        <v>102</v>
      </c>
      <c r="O250" s="51">
        <v>78</v>
      </c>
      <c r="P250" s="51">
        <v>122</v>
      </c>
      <c r="Q250" s="51">
        <v>127</v>
      </c>
      <c r="R250" s="51">
        <v>139</v>
      </c>
      <c r="S250" s="51">
        <v>8377</v>
      </c>
      <c r="T250" s="51">
        <v>38022</v>
      </c>
      <c r="U250" s="51">
        <v>7753</v>
      </c>
      <c r="V250" s="51">
        <v>1373</v>
      </c>
    </row>
    <row r="251" spans="1:22" x14ac:dyDescent="0.25">
      <c r="A251" s="50" t="s">
        <v>109</v>
      </c>
      <c r="B251" s="50" t="s">
        <v>224</v>
      </c>
      <c r="C251" s="50" t="s">
        <v>155</v>
      </c>
      <c r="D251" s="50" t="s">
        <v>282</v>
      </c>
      <c r="E251" s="51">
        <v>2017</v>
      </c>
      <c r="F251" s="50" t="s">
        <v>292</v>
      </c>
      <c r="G251" s="52">
        <v>43009</v>
      </c>
      <c r="H251" s="51">
        <v>88</v>
      </c>
      <c r="I251" s="51">
        <v>21</v>
      </c>
      <c r="J251" s="51">
        <v>29</v>
      </c>
      <c r="K251" s="51">
        <v>32</v>
      </c>
      <c r="L251" s="51">
        <v>32</v>
      </c>
      <c r="M251" s="51">
        <v>146</v>
      </c>
      <c r="N251" s="51">
        <v>116</v>
      </c>
      <c r="O251" s="51">
        <v>129</v>
      </c>
      <c r="P251" s="51">
        <v>112</v>
      </c>
      <c r="Q251" s="51">
        <v>127</v>
      </c>
      <c r="R251" s="51">
        <v>139</v>
      </c>
      <c r="S251" s="51">
        <v>8377</v>
      </c>
      <c r="T251" s="51">
        <v>38022</v>
      </c>
      <c r="U251" s="51">
        <v>7753</v>
      </c>
      <c r="V251" s="51">
        <v>1373</v>
      </c>
    </row>
    <row r="252" spans="1:22" x14ac:dyDescent="0.25">
      <c r="A252" s="50" t="s">
        <v>109</v>
      </c>
      <c r="B252" s="50" t="s">
        <v>224</v>
      </c>
      <c r="C252" s="50" t="s">
        <v>155</v>
      </c>
      <c r="D252" s="50" t="s">
        <v>282</v>
      </c>
      <c r="E252" s="51">
        <v>2017</v>
      </c>
      <c r="F252" s="50" t="s">
        <v>293</v>
      </c>
      <c r="G252" s="52">
        <v>43040</v>
      </c>
      <c r="H252" s="51">
        <v>77</v>
      </c>
      <c r="I252" s="51">
        <v>40</v>
      </c>
      <c r="J252" s="51">
        <v>54</v>
      </c>
      <c r="K252" s="51">
        <v>31</v>
      </c>
      <c r="L252" s="51">
        <v>31</v>
      </c>
      <c r="M252" s="51">
        <v>133</v>
      </c>
      <c r="N252" s="51">
        <v>94</v>
      </c>
      <c r="O252" s="51">
        <v>107</v>
      </c>
      <c r="P252" s="51">
        <v>127</v>
      </c>
      <c r="Q252" s="51">
        <v>127</v>
      </c>
      <c r="R252" s="51">
        <v>139</v>
      </c>
      <c r="S252" s="51">
        <v>8377</v>
      </c>
      <c r="T252" s="51">
        <v>38022</v>
      </c>
      <c r="U252" s="51">
        <v>7753</v>
      </c>
      <c r="V252" s="51">
        <v>1373</v>
      </c>
    </row>
    <row r="253" spans="1:22" x14ac:dyDescent="0.25">
      <c r="A253" s="50" t="s">
        <v>109</v>
      </c>
      <c r="B253" s="50" t="s">
        <v>224</v>
      </c>
      <c r="C253" s="50" t="s">
        <v>155</v>
      </c>
      <c r="D253" s="50" t="s">
        <v>282</v>
      </c>
      <c r="E253" s="51">
        <v>2017</v>
      </c>
      <c r="F253" s="50" t="s">
        <v>294</v>
      </c>
      <c r="G253" s="52">
        <v>43070</v>
      </c>
      <c r="H253" s="51">
        <v>97</v>
      </c>
      <c r="I253" s="51">
        <v>40</v>
      </c>
      <c r="J253" s="51">
        <v>52</v>
      </c>
      <c r="K253" s="51">
        <v>63</v>
      </c>
      <c r="L253" s="51">
        <v>63</v>
      </c>
      <c r="M253" s="51">
        <v>167</v>
      </c>
      <c r="N253" s="51">
        <v>107</v>
      </c>
      <c r="O253" s="51">
        <v>100</v>
      </c>
      <c r="P253" s="51">
        <v>102</v>
      </c>
      <c r="Q253" s="51">
        <v>127</v>
      </c>
      <c r="R253" s="51">
        <v>139</v>
      </c>
      <c r="S253" s="51">
        <v>8377</v>
      </c>
      <c r="T253" s="51">
        <v>38022</v>
      </c>
      <c r="U253" s="51">
        <v>7753</v>
      </c>
      <c r="V253" s="51">
        <v>1373</v>
      </c>
    </row>
    <row r="254" spans="1:22" x14ac:dyDescent="0.25">
      <c r="A254" s="50" t="s">
        <v>109</v>
      </c>
      <c r="B254" s="50" t="s">
        <v>224</v>
      </c>
      <c r="C254" s="50" t="s">
        <v>155</v>
      </c>
      <c r="D254" s="50" t="s">
        <v>282</v>
      </c>
      <c r="E254" s="51">
        <v>2018</v>
      </c>
      <c r="F254" s="50" t="s">
        <v>283</v>
      </c>
      <c r="G254" s="52">
        <v>43101</v>
      </c>
      <c r="H254" s="51">
        <v>106</v>
      </c>
      <c r="I254" s="51">
        <v>31</v>
      </c>
      <c r="J254" s="51">
        <v>58</v>
      </c>
      <c r="K254" s="51">
        <v>46</v>
      </c>
      <c r="L254" s="51">
        <v>46</v>
      </c>
      <c r="M254" s="51">
        <v>91</v>
      </c>
      <c r="N254" s="51">
        <v>98</v>
      </c>
      <c r="O254" s="51">
        <v>82</v>
      </c>
      <c r="P254" s="51">
        <v>115</v>
      </c>
      <c r="Q254" s="51">
        <v>361</v>
      </c>
      <c r="R254" s="51">
        <v>379</v>
      </c>
      <c r="S254" s="51">
        <v>8724</v>
      </c>
      <c r="T254" s="51">
        <v>39317</v>
      </c>
      <c r="U254" s="51">
        <v>7946</v>
      </c>
      <c r="V254" s="51">
        <v>1416</v>
      </c>
    </row>
    <row r="255" spans="1:22" x14ac:dyDescent="0.25">
      <c r="A255" s="50" t="s">
        <v>109</v>
      </c>
      <c r="B255" s="50" t="s">
        <v>224</v>
      </c>
      <c r="C255" s="50" t="s">
        <v>155</v>
      </c>
      <c r="D255" s="50" t="s">
        <v>282</v>
      </c>
      <c r="E255" s="51">
        <v>2018</v>
      </c>
      <c r="F255" s="50" t="s">
        <v>284</v>
      </c>
      <c r="G255" s="52">
        <v>43132</v>
      </c>
      <c r="H255" s="51">
        <v>116</v>
      </c>
      <c r="I255" s="51">
        <v>39</v>
      </c>
      <c r="J255" s="51">
        <v>76</v>
      </c>
      <c r="K255" s="51">
        <v>38</v>
      </c>
      <c r="L255" s="51">
        <v>38</v>
      </c>
      <c r="M255" s="51">
        <v>85</v>
      </c>
      <c r="N255" s="51">
        <v>88</v>
      </c>
      <c r="O255" s="51">
        <v>48</v>
      </c>
      <c r="P255" s="51">
        <v>75</v>
      </c>
      <c r="Q255" s="51">
        <v>361</v>
      </c>
      <c r="R255" s="51">
        <v>379</v>
      </c>
      <c r="S255" s="51">
        <v>8724</v>
      </c>
      <c r="T255" s="51">
        <v>39317</v>
      </c>
      <c r="U255" s="51">
        <v>7946</v>
      </c>
      <c r="V255" s="51">
        <v>1416</v>
      </c>
    </row>
    <row r="256" spans="1:22" x14ac:dyDescent="0.25">
      <c r="A256" s="50" t="s">
        <v>109</v>
      </c>
      <c r="B256" s="50" t="s">
        <v>224</v>
      </c>
      <c r="C256" s="50" t="s">
        <v>155</v>
      </c>
      <c r="D256" s="50" t="s">
        <v>282</v>
      </c>
      <c r="E256" s="51">
        <v>2018</v>
      </c>
      <c r="F256" s="50" t="s">
        <v>285</v>
      </c>
      <c r="G256" s="52">
        <v>43160</v>
      </c>
      <c r="H256" s="51">
        <v>103</v>
      </c>
      <c r="I256" s="51">
        <v>35</v>
      </c>
      <c r="J256" s="51">
        <v>78</v>
      </c>
      <c r="K256" s="51">
        <v>50</v>
      </c>
      <c r="L256" s="51">
        <v>50</v>
      </c>
      <c r="M256" s="51">
        <v>143</v>
      </c>
      <c r="N256" s="51">
        <v>124</v>
      </c>
      <c r="O256" s="51">
        <v>140</v>
      </c>
      <c r="P256" s="51">
        <v>119</v>
      </c>
      <c r="Q256" s="51">
        <v>361</v>
      </c>
      <c r="R256" s="51">
        <v>379</v>
      </c>
      <c r="S256" s="51">
        <v>8724</v>
      </c>
      <c r="T256" s="51">
        <v>39317</v>
      </c>
      <c r="U256" s="51">
        <v>7946</v>
      </c>
      <c r="V256" s="51">
        <v>1416</v>
      </c>
    </row>
    <row r="257" spans="1:22" x14ac:dyDescent="0.25">
      <c r="A257" s="50" t="s">
        <v>109</v>
      </c>
      <c r="B257" s="50" t="s">
        <v>224</v>
      </c>
      <c r="C257" s="50" t="s">
        <v>155</v>
      </c>
      <c r="D257" s="50" t="s">
        <v>282</v>
      </c>
      <c r="E257" s="51">
        <v>2018</v>
      </c>
      <c r="F257" s="50" t="s">
        <v>286</v>
      </c>
      <c r="G257" s="52">
        <v>43191</v>
      </c>
      <c r="H257" s="51">
        <v>92</v>
      </c>
      <c r="I257" s="51">
        <v>48</v>
      </c>
      <c r="J257" s="51">
        <v>67</v>
      </c>
      <c r="K257" s="51">
        <v>44</v>
      </c>
      <c r="L257" s="51">
        <v>44</v>
      </c>
      <c r="M257" s="51">
        <v>70</v>
      </c>
      <c r="N257" s="51">
        <v>117</v>
      </c>
      <c r="O257" s="51">
        <v>98</v>
      </c>
      <c r="P257" s="51">
        <v>110</v>
      </c>
      <c r="Q257" s="51">
        <v>361</v>
      </c>
      <c r="R257" s="51">
        <v>379</v>
      </c>
      <c r="S257" s="51">
        <v>8724</v>
      </c>
      <c r="T257" s="51">
        <v>39317</v>
      </c>
      <c r="U257" s="51">
        <v>7946</v>
      </c>
      <c r="V257" s="51">
        <v>1416</v>
      </c>
    </row>
    <row r="258" spans="1:22" x14ac:dyDescent="0.25">
      <c r="A258" s="50" t="s">
        <v>109</v>
      </c>
      <c r="B258" s="50" t="s">
        <v>224</v>
      </c>
      <c r="C258" s="50" t="s">
        <v>155</v>
      </c>
      <c r="D258" s="50" t="s">
        <v>282</v>
      </c>
      <c r="E258" s="51">
        <v>2018</v>
      </c>
      <c r="F258" s="50" t="s">
        <v>287</v>
      </c>
      <c r="G258" s="52">
        <v>43221</v>
      </c>
      <c r="H258" s="51">
        <v>98</v>
      </c>
      <c r="I258" s="51">
        <v>37</v>
      </c>
      <c r="J258" s="51">
        <v>66</v>
      </c>
      <c r="K258" s="51">
        <v>37</v>
      </c>
      <c r="L258" s="51">
        <v>37</v>
      </c>
      <c r="M258" s="51">
        <v>152</v>
      </c>
      <c r="N258" s="51">
        <v>122</v>
      </c>
      <c r="O258" s="51">
        <v>107</v>
      </c>
      <c r="P258" s="51">
        <v>128</v>
      </c>
      <c r="Q258" s="51">
        <v>361</v>
      </c>
      <c r="R258" s="51">
        <v>379</v>
      </c>
      <c r="S258" s="51">
        <v>8724</v>
      </c>
      <c r="T258" s="51">
        <v>39317</v>
      </c>
      <c r="U258" s="51">
        <v>7946</v>
      </c>
      <c r="V258" s="51">
        <v>1416</v>
      </c>
    </row>
    <row r="259" spans="1:22" x14ac:dyDescent="0.25">
      <c r="A259" s="50" t="s">
        <v>109</v>
      </c>
      <c r="B259" s="50" t="s">
        <v>224</v>
      </c>
      <c r="C259" s="50" t="s">
        <v>155</v>
      </c>
      <c r="D259" s="50" t="s">
        <v>282</v>
      </c>
      <c r="E259" s="51">
        <v>2018</v>
      </c>
      <c r="F259" s="50" t="s">
        <v>288</v>
      </c>
      <c r="G259" s="52">
        <v>43252</v>
      </c>
      <c r="H259" s="51">
        <v>116</v>
      </c>
      <c r="I259" s="51">
        <v>58</v>
      </c>
      <c r="J259" s="51">
        <v>77</v>
      </c>
      <c r="K259" s="51">
        <v>48</v>
      </c>
      <c r="L259" s="51">
        <v>48</v>
      </c>
      <c r="M259" s="51">
        <v>154</v>
      </c>
      <c r="N259" s="51">
        <v>129</v>
      </c>
      <c r="O259" s="51">
        <v>107</v>
      </c>
      <c r="P259" s="51">
        <v>72</v>
      </c>
      <c r="Q259" s="51">
        <v>361</v>
      </c>
      <c r="R259" s="51">
        <v>379</v>
      </c>
      <c r="S259" s="51">
        <v>8724</v>
      </c>
      <c r="T259" s="51">
        <v>39317</v>
      </c>
      <c r="U259" s="51">
        <v>7946</v>
      </c>
      <c r="V259" s="51">
        <v>1416</v>
      </c>
    </row>
    <row r="260" spans="1:22" x14ac:dyDescent="0.25">
      <c r="A260" s="50" t="s">
        <v>109</v>
      </c>
      <c r="B260" s="50" t="s">
        <v>224</v>
      </c>
      <c r="C260" s="50" t="s">
        <v>155</v>
      </c>
      <c r="D260" s="50" t="s">
        <v>282</v>
      </c>
      <c r="E260" s="51">
        <v>2018</v>
      </c>
      <c r="F260" s="50" t="s">
        <v>289</v>
      </c>
      <c r="G260" s="52">
        <v>43282</v>
      </c>
      <c r="H260" s="51">
        <v>129</v>
      </c>
      <c r="I260" s="51">
        <v>51</v>
      </c>
      <c r="J260" s="51">
        <v>104</v>
      </c>
      <c r="K260" s="51">
        <v>64</v>
      </c>
      <c r="L260" s="51">
        <v>64</v>
      </c>
      <c r="M260" s="51">
        <v>85</v>
      </c>
      <c r="N260" s="51">
        <v>114</v>
      </c>
      <c r="O260" s="51">
        <v>70</v>
      </c>
      <c r="P260" s="51">
        <v>86</v>
      </c>
      <c r="Q260" s="51">
        <v>361</v>
      </c>
      <c r="R260" s="51">
        <v>379</v>
      </c>
      <c r="S260" s="51">
        <v>8724</v>
      </c>
      <c r="T260" s="51">
        <v>39317</v>
      </c>
      <c r="U260" s="51">
        <v>7946</v>
      </c>
      <c r="V260" s="51">
        <v>1416</v>
      </c>
    </row>
    <row r="261" spans="1:22" x14ac:dyDescent="0.25">
      <c r="A261" s="50" t="s">
        <v>109</v>
      </c>
      <c r="B261" s="50" t="s">
        <v>224</v>
      </c>
      <c r="C261" s="50" t="s">
        <v>155</v>
      </c>
      <c r="D261" s="50" t="s">
        <v>282</v>
      </c>
      <c r="E261" s="51">
        <v>2018</v>
      </c>
      <c r="F261" s="50" t="s">
        <v>290</v>
      </c>
      <c r="G261" s="52">
        <v>43313</v>
      </c>
      <c r="H261" s="51">
        <v>111</v>
      </c>
      <c r="I261" s="51">
        <v>34</v>
      </c>
      <c r="J261" s="51">
        <v>78</v>
      </c>
      <c r="K261" s="51">
        <v>49</v>
      </c>
      <c r="L261" s="51">
        <v>49</v>
      </c>
      <c r="M261" s="51">
        <v>119</v>
      </c>
      <c r="N261" s="51">
        <v>118</v>
      </c>
      <c r="O261" s="51">
        <v>113</v>
      </c>
      <c r="P261" s="51">
        <v>159</v>
      </c>
      <c r="Q261" s="51">
        <v>361</v>
      </c>
      <c r="R261" s="51">
        <v>379</v>
      </c>
      <c r="S261" s="51">
        <v>8724</v>
      </c>
      <c r="T261" s="51">
        <v>39317</v>
      </c>
      <c r="U261" s="51">
        <v>7946</v>
      </c>
      <c r="V261" s="51">
        <v>1416</v>
      </c>
    </row>
    <row r="262" spans="1:22" x14ac:dyDescent="0.25">
      <c r="A262" s="50" t="s">
        <v>109</v>
      </c>
      <c r="B262" s="50" t="s">
        <v>224</v>
      </c>
      <c r="C262" s="50" t="s">
        <v>155</v>
      </c>
      <c r="D262" s="50" t="s">
        <v>282</v>
      </c>
      <c r="E262" s="51">
        <v>2018</v>
      </c>
      <c r="F262" s="50" t="s">
        <v>291</v>
      </c>
      <c r="G262" s="52">
        <v>43344</v>
      </c>
      <c r="H262" s="51">
        <v>103</v>
      </c>
      <c r="I262" s="51">
        <v>40</v>
      </c>
      <c r="J262" s="51">
        <v>64</v>
      </c>
      <c r="K262" s="51">
        <v>54</v>
      </c>
      <c r="L262" s="51">
        <v>54</v>
      </c>
      <c r="M262" s="51">
        <v>55</v>
      </c>
      <c r="N262" s="51">
        <v>86</v>
      </c>
      <c r="O262" s="51">
        <v>76</v>
      </c>
      <c r="P262" s="51">
        <v>82</v>
      </c>
      <c r="Q262" s="51">
        <v>361</v>
      </c>
      <c r="R262" s="51">
        <v>379</v>
      </c>
      <c r="S262" s="51">
        <v>8724</v>
      </c>
      <c r="T262" s="51">
        <v>39317</v>
      </c>
      <c r="U262" s="51">
        <v>7946</v>
      </c>
      <c r="V262" s="51">
        <v>1416</v>
      </c>
    </row>
    <row r="263" spans="1:22" x14ac:dyDescent="0.25">
      <c r="A263" s="50" t="s">
        <v>109</v>
      </c>
      <c r="B263" s="50" t="s">
        <v>224</v>
      </c>
      <c r="C263" s="50" t="s">
        <v>155</v>
      </c>
      <c r="D263" s="50" t="s">
        <v>282</v>
      </c>
      <c r="E263" s="51">
        <v>2018</v>
      </c>
      <c r="F263" s="50" t="s">
        <v>292</v>
      </c>
      <c r="G263" s="52">
        <v>43374</v>
      </c>
      <c r="H263" s="51">
        <v>113</v>
      </c>
      <c r="I263" s="51">
        <v>45</v>
      </c>
      <c r="J263" s="51">
        <v>60</v>
      </c>
      <c r="K263" s="51">
        <v>49</v>
      </c>
      <c r="L263" s="51">
        <v>49</v>
      </c>
      <c r="M263" s="51">
        <v>49</v>
      </c>
      <c r="N263" s="51">
        <v>52</v>
      </c>
      <c r="O263" s="51">
        <v>51</v>
      </c>
      <c r="P263" s="51">
        <v>39</v>
      </c>
      <c r="Q263" s="51">
        <v>361</v>
      </c>
      <c r="R263" s="51">
        <v>379</v>
      </c>
      <c r="S263" s="51">
        <v>8724</v>
      </c>
      <c r="T263" s="51">
        <v>39317</v>
      </c>
      <c r="U263" s="51">
        <v>7946</v>
      </c>
      <c r="V263" s="51">
        <v>1416</v>
      </c>
    </row>
    <row r="264" spans="1:22" x14ac:dyDescent="0.25">
      <c r="A264" s="50" t="s">
        <v>109</v>
      </c>
      <c r="B264" s="50" t="s">
        <v>224</v>
      </c>
      <c r="C264" s="50" t="s">
        <v>155</v>
      </c>
      <c r="D264" s="50" t="s">
        <v>282</v>
      </c>
      <c r="E264" s="51">
        <v>2018</v>
      </c>
      <c r="F264" s="50" t="s">
        <v>293</v>
      </c>
      <c r="G264" s="52">
        <v>43405</v>
      </c>
      <c r="H264" s="51">
        <v>95</v>
      </c>
      <c r="I264" s="51">
        <v>35</v>
      </c>
      <c r="J264" s="51">
        <v>76</v>
      </c>
      <c r="K264" s="51">
        <v>30</v>
      </c>
      <c r="L264" s="51">
        <v>30</v>
      </c>
      <c r="M264" s="51">
        <v>85</v>
      </c>
      <c r="N264" s="51">
        <v>86</v>
      </c>
      <c r="O264" s="51">
        <v>69</v>
      </c>
      <c r="P264" s="51">
        <v>65</v>
      </c>
      <c r="Q264" s="51">
        <v>361</v>
      </c>
      <c r="R264" s="51">
        <v>379</v>
      </c>
      <c r="S264" s="51">
        <v>8724</v>
      </c>
      <c r="T264" s="51">
        <v>39317</v>
      </c>
      <c r="U264" s="51">
        <v>7946</v>
      </c>
      <c r="V264" s="51">
        <v>1416</v>
      </c>
    </row>
    <row r="265" spans="1:22" x14ac:dyDescent="0.25">
      <c r="A265" s="50" t="s">
        <v>109</v>
      </c>
      <c r="B265" s="50" t="s">
        <v>224</v>
      </c>
      <c r="C265" s="50" t="s">
        <v>155</v>
      </c>
      <c r="D265" s="50" t="s">
        <v>282</v>
      </c>
      <c r="E265" s="51">
        <v>2018</v>
      </c>
      <c r="F265" s="50" t="s">
        <v>294</v>
      </c>
      <c r="G265" s="52">
        <v>43435</v>
      </c>
      <c r="H265" s="51">
        <v>98</v>
      </c>
      <c r="I265" s="51">
        <v>32</v>
      </c>
      <c r="J265" s="51">
        <v>82</v>
      </c>
      <c r="K265" s="51">
        <v>37</v>
      </c>
      <c r="L265" s="51">
        <v>37</v>
      </c>
      <c r="M265" s="51">
        <v>120</v>
      </c>
      <c r="N265" s="51">
        <v>109</v>
      </c>
      <c r="O265" s="51">
        <v>107</v>
      </c>
      <c r="P265" s="51">
        <v>98</v>
      </c>
      <c r="Q265" s="51">
        <v>361</v>
      </c>
      <c r="R265" s="51">
        <v>379</v>
      </c>
      <c r="S265" s="51">
        <v>8724</v>
      </c>
      <c r="T265" s="51">
        <v>39317</v>
      </c>
      <c r="U265" s="51">
        <v>7946</v>
      </c>
      <c r="V265" s="51">
        <v>1416</v>
      </c>
    </row>
    <row r="266" spans="1:22" x14ac:dyDescent="0.25">
      <c r="A266" s="50" t="s">
        <v>109</v>
      </c>
      <c r="B266" s="50" t="s">
        <v>224</v>
      </c>
      <c r="C266" s="50" t="s">
        <v>155</v>
      </c>
      <c r="D266" s="50" t="s">
        <v>282</v>
      </c>
      <c r="E266" s="51">
        <v>2019</v>
      </c>
      <c r="F266" s="50" t="s">
        <v>283</v>
      </c>
      <c r="G266" s="52">
        <v>43466</v>
      </c>
      <c r="H266" s="51">
        <v>103</v>
      </c>
      <c r="I266" s="51">
        <v>28</v>
      </c>
      <c r="J266" s="51">
        <v>67</v>
      </c>
      <c r="K266" s="51">
        <v>52</v>
      </c>
      <c r="L266" s="51">
        <v>52</v>
      </c>
      <c r="M266" s="51">
        <v>93</v>
      </c>
      <c r="N266" s="51">
        <v>77</v>
      </c>
      <c r="O266" s="51">
        <v>87</v>
      </c>
      <c r="P266" s="51">
        <v>88</v>
      </c>
      <c r="Q266" s="51">
        <v>731</v>
      </c>
      <c r="R266" s="51">
        <v>756</v>
      </c>
      <c r="S266" s="51">
        <v>4560</v>
      </c>
      <c r="T266" s="51">
        <v>40652</v>
      </c>
      <c r="U266" s="51">
        <v>7985</v>
      </c>
      <c r="V266" s="51">
        <v>1742</v>
      </c>
    </row>
    <row r="267" spans="1:22" x14ac:dyDescent="0.25">
      <c r="A267" s="50" t="s">
        <v>109</v>
      </c>
      <c r="B267" s="50" t="s">
        <v>224</v>
      </c>
      <c r="C267" s="50" t="s">
        <v>155</v>
      </c>
      <c r="D267" s="50" t="s">
        <v>282</v>
      </c>
      <c r="E267" s="51">
        <v>2019</v>
      </c>
      <c r="F267" s="50" t="s">
        <v>284</v>
      </c>
      <c r="G267" s="52">
        <v>43497</v>
      </c>
      <c r="H267" s="51">
        <v>121</v>
      </c>
      <c r="I267" s="51">
        <v>29</v>
      </c>
      <c r="J267" s="51">
        <v>71</v>
      </c>
      <c r="K267" s="51">
        <v>39</v>
      </c>
      <c r="L267" s="51">
        <v>39</v>
      </c>
      <c r="M267" s="51">
        <v>171</v>
      </c>
      <c r="N267" s="51">
        <v>115</v>
      </c>
      <c r="O267" s="51">
        <v>95</v>
      </c>
      <c r="P267" s="51">
        <v>140</v>
      </c>
      <c r="Q267" s="51">
        <v>731</v>
      </c>
      <c r="R267" s="51">
        <v>756</v>
      </c>
      <c r="S267" s="51">
        <v>4560</v>
      </c>
      <c r="T267" s="51">
        <v>40652</v>
      </c>
      <c r="U267" s="51">
        <v>7985</v>
      </c>
      <c r="V267" s="51">
        <v>1742</v>
      </c>
    </row>
    <row r="268" spans="1:22" x14ac:dyDescent="0.25">
      <c r="A268" s="50" t="s">
        <v>109</v>
      </c>
      <c r="B268" s="50" t="s">
        <v>224</v>
      </c>
      <c r="C268" s="50" t="s">
        <v>155</v>
      </c>
      <c r="D268" s="50" t="s">
        <v>282</v>
      </c>
      <c r="E268" s="51">
        <v>2019</v>
      </c>
      <c r="F268" s="50" t="s">
        <v>285</v>
      </c>
      <c r="G268" s="52">
        <v>43525</v>
      </c>
      <c r="H268" s="51">
        <v>92</v>
      </c>
      <c r="I268" s="51">
        <v>42</v>
      </c>
      <c r="J268" s="51">
        <v>69</v>
      </c>
      <c r="K268" s="51">
        <v>62</v>
      </c>
      <c r="L268" s="51">
        <v>62</v>
      </c>
      <c r="M268" s="51">
        <v>106</v>
      </c>
      <c r="N268" s="51">
        <v>131</v>
      </c>
      <c r="O268" s="51">
        <v>131</v>
      </c>
      <c r="P268" s="51">
        <v>159</v>
      </c>
      <c r="Q268" s="51">
        <v>731</v>
      </c>
      <c r="R268" s="51">
        <v>756</v>
      </c>
      <c r="S268" s="51">
        <v>4560</v>
      </c>
      <c r="T268" s="51">
        <v>40652</v>
      </c>
      <c r="U268" s="51">
        <v>7985</v>
      </c>
      <c r="V268" s="51">
        <v>1742</v>
      </c>
    </row>
    <row r="269" spans="1:22" x14ac:dyDescent="0.25">
      <c r="A269" s="50" t="s">
        <v>109</v>
      </c>
      <c r="B269" s="50" t="s">
        <v>224</v>
      </c>
      <c r="C269" s="50" t="s">
        <v>155</v>
      </c>
      <c r="D269" s="50" t="s">
        <v>282</v>
      </c>
      <c r="E269" s="51">
        <v>2019</v>
      </c>
      <c r="F269" s="50" t="s">
        <v>286</v>
      </c>
      <c r="G269" s="52">
        <v>43556</v>
      </c>
      <c r="H269" s="51">
        <v>104</v>
      </c>
      <c r="I269" s="51">
        <v>33</v>
      </c>
      <c r="J269" s="51">
        <v>76</v>
      </c>
      <c r="K269" s="51">
        <v>50</v>
      </c>
      <c r="L269" s="51">
        <v>50</v>
      </c>
      <c r="M269" s="51">
        <v>97</v>
      </c>
      <c r="N269" s="51">
        <v>95</v>
      </c>
      <c r="O269" s="51">
        <v>135</v>
      </c>
      <c r="P269" s="51">
        <v>88</v>
      </c>
      <c r="Q269" s="51">
        <v>731</v>
      </c>
      <c r="R269" s="51">
        <v>756</v>
      </c>
      <c r="S269" s="51">
        <v>4560</v>
      </c>
      <c r="T269" s="51">
        <v>40652</v>
      </c>
      <c r="U269" s="51">
        <v>7985</v>
      </c>
      <c r="V269" s="51">
        <v>1742</v>
      </c>
    </row>
    <row r="270" spans="1:22" x14ac:dyDescent="0.25">
      <c r="A270" s="50" t="s">
        <v>109</v>
      </c>
      <c r="B270" s="50" t="s">
        <v>224</v>
      </c>
      <c r="C270" s="50" t="s">
        <v>155</v>
      </c>
      <c r="D270" s="50" t="s">
        <v>282</v>
      </c>
      <c r="E270" s="51">
        <v>2019</v>
      </c>
      <c r="F270" s="50" t="s">
        <v>287</v>
      </c>
      <c r="G270" s="52">
        <v>43586</v>
      </c>
      <c r="H270" s="51">
        <v>89</v>
      </c>
      <c r="I270" s="51">
        <v>36</v>
      </c>
      <c r="J270" s="51">
        <v>78</v>
      </c>
      <c r="K270" s="51">
        <v>42</v>
      </c>
      <c r="L270" s="51">
        <v>42</v>
      </c>
      <c r="M270" s="51">
        <v>137</v>
      </c>
      <c r="N270" s="51">
        <v>108</v>
      </c>
      <c r="O270" s="51">
        <v>111</v>
      </c>
      <c r="P270" s="51">
        <v>137</v>
      </c>
      <c r="Q270" s="51">
        <v>731</v>
      </c>
      <c r="R270" s="51">
        <v>756</v>
      </c>
      <c r="S270" s="51">
        <v>4560</v>
      </c>
      <c r="T270" s="51">
        <v>40652</v>
      </c>
      <c r="U270" s="51">
        <v>7985</v>
      </c>
      <c r="V270" s="51">
        <v>1742</v>
      </c>
    </row>
    <row r="271" spans="1:22" x14ac:dyDescent="0.25">
      <c r="A271" s="50" t="s">
        <v>109</v>
      </c>
      <c r="B271" s="50" t="s">
        <v>224</v>
      </c>
      <c r="C271" s="50" t="s">
        <v>155</v>
      </c>
      <c r="D271" s="50" t="s">
        <v>282</v>
      </c>
      <c r="E271" s="51">
        <v>2019</v>
      </c>
      <c r="F271" s="50" t="s">
        <v>288</v>
      </c>
      <c r="G271" s="52">
        <v>43617</v>
      </c>
      <c r="H271" s="51">
        <v>115</v>
      </c>
      <c r="I271" s="51">
        <v>34</v>
      </c>
      <c r="J271" s="51">
        <v>64</v>
      </c>
      <c r="K271" s="51">
        <v>48</v>
      </c>
      <c r="L271" s="51">
        <v>48</v>
      </c>
      <c r="M271" s="51">
        <v>124</v>
      </c>
      <c r="N271" s="51">
        <v>157</v>
      </c>
      <c r="O271" s="51">
        <v>100</v>
      </c>
      <c r="P271" s="51">
        <v>95</v>
      </c>
      <c r="Q271" s="51">
        <v>731</v>
      </c>
      <c r="R271" s="51">
        <v>756</v>
      </c>
      <c r="S271" s="51">
        <v>4560</v>
      </c>
      <c r="T271" s="51">
        <v>40652</v>
      </c>
      <c r="U271" s="51">
        <v>7985</v>
      </c>
      <c r="V271" s="51">
        <v>1742</v>
      </c>
    </row>
    <row r="272" spans="1:22" x14ac:dyDescent="0.25">
      <c r="A272" s="50" t="s">
        <v>109</v>
      </c>
      <c r="B272" s="50" t="s">
        <v>224</v>
      </c>
      <c r="C272" s="50" t="s">
        <v>155</v>
      </c>
      <c r="D272" s="50" t="s">
        <v>282</v>
      </c>
      <c r="E272" s="51">
        <v>2019</v>
      </c>
      <c r="F272" s="50" t="s">
        <v>289</v>
      </c>
      <c r="G272" s="52">
        <v>43647</v>
      </c>
      <c r="H272" s="51">
        <v>110</v>
      </c>
      <c r="I272" s="51">
        <v>58</v>
      </c>
      <c r="J272" s="51">
        <v>74</v>
      </c>
      <c r="K272" s="51">
        <v>54</v>
      </c>
      <c r="L272" s="51">
        <v>54</v>
      </c>
      <c r="M272" s="51">
        <v>147</v>
      </c>
      <c r="N272" s="51">
        <v>121</v>
      </c>
      <c r="O272" s="51">
        <v>133</v>
      </c>
      <c r="P272" s="51">
        <v>98</v>
      </c>
      <c r="Q272" s="51">
        <v>731</v>
      </c>
      <c r="R272" s="51">
        <v>756</v>
      </c>
      <c r="S272" s="51">
        <v>4560</v>
      </c>
      <c r="T272" s="51">
        <v>40652</v>
      </c>
      <c r="U272" s="51">
        <v>7985</v>
      </c>
      <c r="V272" s="51">
        <v>1742</v>
      </c>
    </row>
    <row r="273" spans="1:22" x14ac:dyDescent="0.25">
      <c r="A273" s="50" t="s">
        <v>109</v>
      </c>
      <c r="B273" s="50" t="s">
        <v>224</v>
      </c>
      <c r="C273" s="50" t="s">
        <v>155</v>
      </c>
      <c r="D273" s="50" t="s">
        <v>282</v>
      </c>
      <c r="E273" s="51">
        <v>2019</v>
      </c>
      <c r="F273" s="50" t="s">
        <v>290</v>
      </c>
      <c r="G273" s="52">
        <v>43678</v>
      </c>
      <c r="H273" s="51">
        <v>113</v>
      </c>
      <c r="I273" s="51">
        <v>48</v>
      </c>
      <c r="J273" s="51">
        <v>122</v>
      </c>
      <c r="K273" s="51">
        <v>56</v>
      </c>
      <c r="L273" s="51">
        <v>56</v>
      </c>
      <c r="M273" s="51">
        <v>50</v>
      </c>
      <c r="N273" s="51">
        <v>105</v>
      </c>
      <c r="O273" s="51">
        <v>123</v>
      </c>
      <c r="P273" s="51">
        <v>95</v>
      </c>
      <c r="Q273" s="51">
        <v>731</v>
      </c>
      <c r="R273" s="51">
        <v>756</v>
      </c>
      <c r="S273" s="51">
        <v>4560</v>
      </c>
      <c r="T273" s="51">
        <v>40652</v>
      </c>
      <c r="U273" s="51">
        <v>7985</v>
      </c>
      <c r="V273" s="51">
        <v>1742</v>
      </c>
    </row>
    <row r="274" spans="1:22" x14ac:dyDescent="0.25">
      <c r="A274" s="50" t="s">
        <v>109</v>
      </c>
      <c r="B274" s="50" t="s">
        <v>224</v>
      </c>
      <c r="C274" s="50" t="s">
        <v>155</v>
      </c>
      <c r="D274" s="50" t="s">
        <v>282</v>
      </c>
      <c r="E274" s="51">
        <v>2019</v>
      </c>
      <c r="F274" s="50" t="s">
        <v>291</v>
      </c>
      <c r="G274" s="52">
        <v>43709</v>
      </c>
      <c r="H274" s="51">
        <v>81</v>
      </c>
      <c r="I274" s="51">
        <v>41</v>
      </c>
      <c r="J274" s="51">
        <v>64</v>
      </c>
      <c r="K274" s="51">
        <v>47</v>
      </c>
      <c r="L274" s="51">
        <v>47</v>
      </c>
      <c r="M274" s="51">
        <v>86</v>
      </c>
      <c r="N274" s="51">
        <v>88</v>
      </c>
      <c r="O274" s="51">
        <v>107</v>
      </c>
      <c r="P274" s="51">
        <v>54</v>
      </c>
      <c r="Q274" s="51">
        <v>731</v>
      </c>
      <c r="R274" s="51">
        <v>756</v>
      </c>
      <c r="S274" s="51">
        <v>4560</v>
      </c>
      <c r="T274" s="51">
        <v>40652</v>
      </c>
      <c r="U274" s="51">
        <v>7985</v>
      </c>
      <c r="V274" s="51">
        <v>1742</v>
      </c>
    </row>
    <row r="275" spans="1:22" x14ac:dyDescent="0.25">
      <c r="A275" s="50" t="s">
        <v>109</v>
      </c>
      <c r="B275" s="50" t="s">
        <v>224</v>
      </c>
      <c r="C275" s="50" t="s">
        <v>155</v>
      </c>
      <c r="D275" s="50" t="s">
        <v>282</v>
      </c>
      <c r="E275" s="51">
        <v>2019</v>
      </c>
      <c r="F275" s="50" t="s">
        <v>292</v>
      </c>
      <c r="G275" s="52">
        <v>43739</v>
      </c>
      <c r="H275" s="51">
        <v>83</v>
      </c>
      <c r="I275" s="51">
        <v>50</v>
      </c>
      <c r="J275" s="51">
        <v>85</v>
      </c>
      <c r="K275" s="51">
        <v>41</v>
      </c>
      <c r="L275" s="51">
        <v>41</v>
      </c>
      <c r="M275" s="51">
        <v>104</v>
      </c>
      <c r="N275" s="51">
        <v>100</v>
      </c>
      <c r="O275" s="51">
        <v>89</v>
      </c>
      <c r="P275" s="51">
        <v>61</v>
      </c>
      <c r="Q275" s="51">
        <v>731</v>
      </c>
      <c r="R275" s="51">
        <v>756</v>
      </c>
      <c r="S275" s="51">
        <v>4560</v>
      </c>
      <c r="T275" s="51">
        <v>40652</v>
      </c>
      <c r="U275" s="51">
        <v>7985</v>
      </c>
      <c r="V275" s="51">
        <v>1742</v>
      </c>
    </row>
    <row r="276" spans="1:22" x14ac:dyDescent="0.25">
      <c r="A276" s="50" t="s">
        <v>109</v>
      </c>
      <c r="B276" s="50" t="s">
        <v>224</v>
      </c>
      <c r="C276" s="50" t="s">
        <v>155</v>
      </c>
      <c r="D276" s="50" t="s">
        <v>282</v>
      </c>
      <c r="E276" s="51">
        <v>2019</v>
      </c>
      <c r="F276" s="50" t="s">
        <v>293</v>
      </c>
      <c r="G276" s="52">
        <v>43770</v>
      </c>
      <c r="H276" s="51">
        <v>96</v>
      </c>
      <c r="I276" s="51">
        <v>32</v>
      </c>
      <c r="J276" s="51">
        <v>70</v>
      </c>
      <c r="K276" s="51">
        <v>44</v>
      </c>
      <c r="L276" s="51">
        <v>44</v>
      </c>
      <c r="M276" s="51">
        <v>111</v>
      </c>
      <c r="N276" s="51">
        <v>124</v>
      </c>
      <c r="O276" s="51">
        <v>110</v>
      </c>
      <c r="P276" s="51">
        <v>98</v>
      </c>
      <c r="Q276" s="51">
        <v>731</v>
      </c>
      <c r="R276" s="51">
        <v>756</v>
      </c>
      <c r="S276" s="51">
        <v>4560</v>
      </c>
      <c r="T276" s="51">
        <v>40652</v>
      </c>
      <c r="U276" s="51">
        <v>7985</v>
      </c>
      <c r="V276" s="51">
        <v>1742</v>
      </c>
    </row>
    <row r="277" spans="1:22" x14ac:dyDescent="0.25">
      <c r="A277" s="50" t="s">
        <v>109</v>
      </c>
      <c r="B277" s="50" t="s">
        <v>224</v>
      </c>
      <c r="C277" s="50" t="s">
        <v>155</v>
      </c>
      <c r="D277" s="50" t="s">
        <v>282</v>
      </c>
      <c r="E277" s="51">
        <v>2019</v>
      </c>
      <c r="F277" s="50" t="s">
        <v>294</v>
      </c>
      <c r="G277" s="52">
        <v>43800</v>
      </c>
      <c r="H277" s="51">
        <v>114</v>
      </c>
      <c r="I277" s="51">
        <v>42</v>
      </c>
      <c r="J277" s="51">
        <v>64</v>
      </c>
      <c r="K277" s="51">
        <v>45</v>
      </c>
      <c r="L277" s="51">
        <v>45</v>
      </c>
      <c r="M277" s="51">
        <v>65</v>
      </c>
      <c r="N277" s="51">
        <v>90</v>
      </c>
      <c r="O277" s="51">
        <v>92</v>
      </c>
      <c r="P277" s="51">
        <v>64</v>
      </c>
      <c r="Q277" s="51">
        <v>731</v>
      </c>
      <c r="R277" s="51">
        <v>756</v>
      </c>
      <c r="S277" s="51">
        <v>4560</v>
      </c>
      <c r="T277" s="51">
        <v>40652</v>
      </c>
      <c r="U277" s="51">
        <v>7985</v>
      </c>
      <c r="V277" s="51">
        <v>1742</v>
      </c>
    </row>
    <row r="278" spans="1:22" x14ac:dyDescent="0.25">
      <c r="A278" s="50" t="s">
        <v>109</v>
      </c>
      <c r="B278" s="50" t="s">
        <v>224</v>
      </c>
      <c r="C278" s="50" t="s">
        <v>155</v>
      </c>
      <c r="D278" s="50" t="s">
        <v>282</v>
      </c>
      <c r="E278" s="51">
        <v>2020</v>
      </c>
      <c r="F278" s="50" t="s">
        <v>283</v>
      </c>
      <c r="G278" s="52">
        <v>43831</v>
      </c>
      <c r="H278" s="51">
        <v>76</v>
      </c>
      <c r="I278" s="51">
        <v>29</v>
      </c>
      <c r="J278" s="51">
        <v>43</v>
      </c>
      <c r="K278" s="51">
        <v>45</v>
      </c>
      <c r="L278" s="51">
        <v>45</v>
      </c>
      <c r="M278" s="51">
        <v>94</v>
      </c>
      <c r="N278" s="51">
        <v>66</v>
      </c>
      <c r="O278" s="51">
        <v>59</v>
      </c>
      <c r="P278" s="51">
        <v>47</v>
      </c>
      <c r="Q278" s="51">
        <v>692</v>
      </c>
      <c r="R278" s="51">
        <v>741</v>
      </c>
      <c r="S278" s="51">
        <v>8632</v>
      </c>
      <c r="T278" s="51">
        <v>42029</v>
      </c>
      <c r="U278" s="51">
        <v>13484</v>
      </c>
      <c r="V278" s="51">
        <v>1788</v>
      </c>
    </row>
    <row r="279" spans="1:22" x14ac:dyDescent="0.25">
      <c r="A279" s="50" t="s">
        <v>109</v>
      </c>
      <c r="B279" s="50" t="s">
        <v>224</v>
      </c>
      <c r="C279" s="50" t="s">
        <v>155</v>
      </c>
      <c r="D279" s="50" t="s">
        <v>282</v>
      </c>
      <c r="E279" s="51">
        <v>2020</v>
      </c>
      <c r="F279" s="50" t="s">
        <v>284</v>
      </c>
      <c r="G279" s="52">
        <v>43862</v>
      </c>
      <c r="H279" s="51">
        <v>74</v>
      </c>
      <c r="I279" s="51">
        <v>30</v>
      </c>
      <c r="J279" s="51">
        <v>63</v>
      </c>
      <c r="K279" s="51">
        <v>40</v>
      </c>
      <c r="L279" s="51">
        <v>40</v>
      </c>
      <c r="M279" s="51">
        <v>82</v>
      </c>
      <c r="N279" s="51">
        <v>80</v>
      </c>
      <c r="O279" s="51">
        <v>65</v>
      </c>
      <c r="P279" s="51">
        <v>89</v>
      </c>
      <c r="Q279" s="51">
        <v>692</v>
      </c>
      <c r="R279" s="51">
        <v>741</v>
      </c>
      <c r="S279" s="51">
        <v>8632</v>
      </c>
      <c r="T279" s="51">
        <v>42029</v>
      </c>
      <c r="U279" s="51">
        <v>13484</v>
      </c>
      <c r="V279" s="51">
        <v>1788</v>
      </c>
    </row>
    <row r="280" spans="1:22" x14ac:dyDescent="0.25">
      <c r="A280" s="50" t="s">
        <v>109</v>
      </c>
      <c r="B280" s="50" t="s">
        <v>224</v>
      </c>
      <c r="C280" s="50" t="s">
        <v>155</v>
      </c>
      <c r="D280" s="50" t="s">
        <v>282</v>
      </c>
      <c r="E280" s="51">
        <v>2020</v>
      </c>
      <c r="F280" s="50" t="s">
        <v>285</v>
      </c>
      <c r="G280" s="52">
        <v>43891</v>
      </c>
      <c r="H280" s="51">
        <v>73</v>
      </c>
      <c r="I280" s="51">
        <v>29</v>
      </c>
      <c r="J280" s="51">
        <v>53</v>
      </c>
      <c r="K280" s="51">
        <v>44</v>
      </c>
      <c r="L280" s="51">
        <v>44</v>
      </c>
      <c r="M280" s="51">
        <v>50</v>
      </c>
      <c r="N280" s="51">
        <v>70</v>
      </c>
      <c r="O280" s="51">
        <v>83</v>
      </c>
      <c r="P280" s="51">
        <v>74</v>
      </c>
      <c r="Q280" s="51">
        <v>692</v>
      </c>
      <c r="R280" s="51">
        <v>741</v>
      </c>
      <c r="S280" s="51">
        <v>8632</v>
      </c>
      <c r="T280" s="51">
        <v>42029</v>
      </c>
      <c r="U280" s="51">
        <v>13484</v>
      </c>
      <c r="V280" s="51">
        <v>1788</v>
      </c>
    </row>
    <row r="281" spans="1:22" x14ac:dyDescent="0.25">
      <c r="A281" s="50" t="s">
        <v>109</v>
      </c>
      <c r="B281" s="50" t="s">
        <v>224</v>
      </c>
      <c r="C281" s="50" t="s">
        <v>155</v>
      </c>
      <c r="D281" s="50" t="s">
        <v>282</v>
      </c>
      <c r="E281" s="51">
        <v>2020</v>
      </c>
      <c r="F281" s="50" t="s">
        <v>286</v>
      </c>
      <c r="G281" s="52">
        <v>43922</v>
      </c>
      <c r="H281" s="51">
        <v>91</v>
      </c>
      <c r="I281" s="51">
        <v>28</v>
      </c>
      <c r="J281" s="51">
        <v>70</v>
      </c>
      <c r="K281" s="51">
        <v>44</v>
      </c>
      <c r="L281" s="51">
        <v>44</v>
      </c>
      <c r="M281" s="51">
        <v>89</v>
      </c>
      <c r="N281" s="51">
        <v>78</v>
      </c>
      <c r="O281" s="51">
        <v>62</v>
      </c>
      <c r="P281" s="51">
        <v>47</v>
      </c>
      <c r="Q281" s="51">
        <v>692</v>
      </c>
      <c r="R281" s="51">
        <v>741</v>
      </c>
      <c r="S281" s="51">
        <v>8632</v>
      </c>
      <c r="T281" s="51">
        <v>42029</v>
      </c>
      <c r="U281" s="51">
        <v>13484</v>
      </c>
      <c r="V281" s="51">
        <v>1788</v>
      </c>
    </row>
    <row r="282" spans="1:22" x14ac:dyDescent="0.25">
      <c r="A282" s="50" t="s">
        <v>109</v>
      </c>
      <c r="B282" s="50" t="s">
        <v>224</v>
      </c>
      <c r="C282" s="50" t="s">
        <v>155</v>
      </c>
      <c r="D282" s="50" t="s">
        <v>282</v>
      </c>
      <c r="E282" s="51">
        <v>2020</v>
      </c>
      <c r="F282" s="50" t="s">
        <v>287</v>
      </c>
      <c r="G282" s="52">
        <v>43952</v>
      </c>
      <c r="H282" s="51">
        <v>95</v>
      </c>
      <c r="I282" s="51">
        <v>30</v>
      </c>
      <c r="J282" s="51">
        <v>64</v>
      </c>
      <c r="K282" s="51">
        <v>53</v>
      </c>
      <c r="L282" s="51">
        <v>53</v>
      </c>
      <c r="M282" s="51">
        <v>114</v>
      </c>
      <c r="N282" s="51">
        <v>109</v>
      </c>
      <c r="O282" s="51">
        <v>73</v>
      </c>
      <c r="P282" s="51">
        <v>87</v>
      </c>
      <c r="Q282" s="51">
        <v>692</v>
      </c>
      <c r="R282" s="51">
        <v>741</v>
      </c>
      <c r="S282" s="51">
        <v>8632</v>
      </c>
      <c r="T282" s="51">
        <v>42029</v>
      </c>
      <c r="U282" s="51">
        <v>13484</v>
      </c>
      <c r="V282" s="51">
        <v>1788</v>
      </c>
    </row>
    <row r="283" spans="1:22" x14ac:dyDescent="0.25">
      <c r="A283" s="50" t="s">
        <v>109</v>
      </c>
      <c r="B283" s="50" t="s">
        <v>224</v>
      </c>
      <c r="C283" s="50" t="s">
        <v>155</v>
      </c>
      <c r="D283" s="50" t="s">
        <v>282</v>
      </c>
      <c r="E283" s="51">
        <v>2020</v>
      </c>
      <c r="F283" s="50" t="s">
        <v>288</v>
      </c>
      <c r="G283" s="52">
        <v>43983</v>
      </c>
      <c r="H283" s="51">
        <v>121</v>
      </c>
      <c r="I283" s="51">
        <v>64</v>
      </c>
      <c r="J283" s="51">
        <v>62</v>
      </c>
      <c r="K283" s="51">
        <v>53</v>
      </c>
      <c r="L283" s="51">
        <v>53</v>
      </c>
      <c r="M283" s="51">
        <v>93</v>
      </c>
      <c r="N283" s="51">
        <v>87</v>
      </c>
      <c r="O283" s="51">
        <v>80</v>
      </c>
      <c r="P283" s="51">
        <v>84</v>
      </c>
      <c r="Q283" s="51">
        <v>692</v>
      </c>
      <c r="R283" s="51">
        <v>741</v>
      </c>
      <c r="S283" s="51">
        <v>8632</v>
      </c>
      <c r="T283" s="51">
        <v>42029</v>
      </c>
      <c r="U283" s="51">
        <v>13484</v>
      </c>
      <c r="V283" s="51">
        <v>1788</v>
      </c>
    </row>
    <row r="284" spans="1:22" x14ac:dyDescent="0.25">
      <c r="A284" s="50" t="s">
        <v>109</v>
      </c>
      <c r="B284" s="50" t="s">
        <v>224</v>
      </c>
      <c r="C284" s="50" t="s">
        <v>155</v>
      </c>
      <c r="D284" s="50" t="s">
        <v>282</v>
      </c>
      <c r="E284" s="51">
        <v>2020</v>
      </c>
      <c r="F284" s="50" t="s">
        <v>289</v>
      </c>
      <c r="G284" s="52">
        <v>44013</v>
      </c>
      <c r="H284" s="51">
        <v>110</v>
      </c>
      <c r="I284" s="51">
        <v>54</v>
      </c>
      <c r="J284" s="51">
        <v>70</v>
      </c>
      <c r="K284" s="51">
        <v>52</v>
      </c>
      <c r="L284" s="51">
        <v>52</v>
      </c>
      <c r="M284" s="51">
        <v>69</v>
      </c>
      <c r="N284" s="51">
        <v>107</v>
      </c>
      <c r="O284" s="51">
        <v>80</v>
      </c>
      <c r="P284" s="51">
        <v>47</v>
      </c>
      <c r="Q284" s="51">
        <v>692</v>
      </c>
      <c r="R284" s="51">
        <v>741</v>
      </c>
      <c r="S284" s="51">
        <v>8632</v>
      </c>
      <c r="T284" s="51">
        <v>42029</v>
      </c>
      <c r="U284" s="51">
        <v>13484</v>
      </c>
      <c r="V284" s="51">
        <v>1788</v>
      </c>
    </row>
    <row r="285" spans="1:22" x14ac:dyDescent="0.25">
      <c r="A285" s="50" t="s">
        <v>109</v>
      </c>
      <c r="B285" s="50" t="s">
        <v>224</v>
      </c>
      <c r="C285" s="50" t="s">
        <v>155</v>
      </c>
      <c r="D285" s="50" t="s">
        <v>282</v>
      </c>
      <c r="E285" s="51">
        <v>2020</v>
      </c>
      <c r="F285" s="50" t="s">
        <v>290</v>
      </c>
      <c r="G285" s="52">
        <v>44044</v>
      </c>
      <c r="H285" s="51">
        <v>73</v>
      </c>
      <c r="I285" s="51">
        <v>31</v>
      </c>
      <c r="J285" s="51">
        <v>60</v>
      </c>
      <c r="K285" s="51">
        <v>48</v>
      </c>
      <c r="L285" s="51">
        <v>48</v>
      </c>
      <c r="M285" s="51">
        <v>43</v>
      </c>
      <c r="N285" s="51">
        <v>67</v>
      </c>
      <c r="O285" s="51">
        <v>69</v>
      </c>
      <c r="P285" s="51">
        <v>38</v>
      </c>
      <c r="Q285" s="51">
        <v>692</v>
      </c>
      <c r="R285" s="51">
        <v>741</v>
      </c>
      <c r="S285" s="51">
        <v>8632</v>
      </c>
      <c r="T285" s="51">
        <v>42029</v>
      </c>
      <c r="U285" s="51">
        <v>13484</v>
      </c>
      <c r="V285" s="51">
        <v>1788</v>
      </c>
    </row>
    <row r="286" spans="1:22" x14ac:dyDescent="0.25">
      <c r="A286" s="50" t="s">
        <v>109</v>
      </c>
      <c r="B286" s="50" t="s">
        <v>224</v>
      </c>
      <c r="C286" s="50" t="s">
        <v>155</v>
      </c>
      <c r="D286" s="50" t="s">
        <v>282</v>
      </c>
      <c r="E286" s="51">
        <v>2020</v>
      </c>
      <c r="F286" s="50" t="s">
        <v>291</v>
      </c>
      <c r="G286" s="52">
        <v>44075</v>
      </c>
      <c r="H286" s="51">
        <v>81</v>
      </c>
      <c r="I286" s="51">
        <v>21</v>
      </c>
      <c r="J286" s="51">
        <v>60</v>
      </c>
      <c r="K286" s="51">
        <v>39</v>
      </c>
      <c r="L286" s="51">
        <v>39</v>
      </c>
      <c r="M286" s="51">
        <v>43</v>
      </c>
      <c r="N286" s="51">
        <v>62</v>
      </c>
      <c r="O286" s="51">
        <v>56</v>
      </c>
      <c r="P286" s="51">
        <v>58</v>
      </c>
      <c r="Q286" s="51">
        <v>692</v>
      </c>
      <c r="R286" s="51">
        <v>741</v>
      </c>
      <c r="S286" s="51">
        <v>8632</v>
      </c>
      <c r="T286" s="51">
        <v>42029</v>
      </c>
      <c r="U286" s="51">
        <v>13484</v>
      </c>
      <c r="V286" s="51">
        <v>1788</v>
      </c>
    </row>
    <row r="287" spans="1:22" x14ac:dyDescent="0.25">
      <c r="A287" s="50" t="s">
        <v>109</v>
      </c>
      <c r="B287" s="50" t="s">
        <v>224</v>
      </c>
      <c r="C287" s="50" t="s">
        <v>155</v>
      </c>
      <c r="D287" s="50" t="s">
        <v>282</v>
      </c>
      <c r="E287" s="51">
        <v>2020</v>
      </c>
      <c r="F287" s="50" t="s">
        <v>292</v>
      </c>
      <c r="G287" s="52">
        <v>44105</v>
      </c>
      <c r="H287" s="51">
        <v>104</v>
      </c>
      <c r="I287" s="51">
        <v>32</v>
      </c>
      <c r="J287" s="51">
        <v>68</v>
      </c>
      <c r="K287" s="51">
        <v>45</v>
      </c>
      <c r="L287" s="51">
        <v>45</v>
      </c>
      <c r="M287" s="51">
        <v>52</v>
      </c>
      <c r="N287" s="51">
        <v>71</v>
      </c>
      <c r="O287" s="51">
        <v>50</v>
      </c>
      <c r="P287" s="51">
        <v>74</v>
      </c>
      <c r="Q287" s="51">
        <v>692</v>
      </c>
      <c r="R287" s="51">
        <v>741</v>
      </c>
      <c r="S287" s="51">
        <v>8632</v>
      </c>
      <c r="T287" s="51">
        <v>42029</v>
      </c>
      <c r="U287" s="51">
        <v>13484</v>
      </c>
      <c r="V287" s="51">
        <v>1788</v>
      </c>
    </row>
    <row r="288" spans="1:22" x14ac:dyDescent="0.25">
      <c r="A288" s="50" t="s">
        <v>109</v>
      </c>
      <c r="B288" s="50" t="s">
        <v>224</v>
      </c>
      <c r="C288" s="50" t="s">
        <v>155</v>
      </c>
      <c r="D288" s="50" t="s">
        <v>282</v>
      </c>
      <c r="E288" s="51">
        <v>2020</v>
      </c>
      <c r="F288" s="50" t="s">
        <v>293</v>
      </c>
      <c r="G288" s="52">
        <v>44136</v>
      </c>
      <c r="H288" s="51">
        <v>103</v>
      </c>
      <c r="I288" s="51">
        <v>26</v>
      </c>
      <c r="J288" s="51">
        <v>65</v>
      </c>
      <c r="K288" s="51">
        <v>55</v>
      </c>
      <c r="L288" s="51">
        <v>55</v>
      </c>
      <c r="M288" s="51">
        <v>119</v>
      </c>
      <c r="N288" s="51">
        <v>84</v>
      </c>
      <c r="O288" s="51">
        <v>78</v>
      </c>
      <c r="P288" s="51">
        <v>57</v>
      </c>
      <c r="Q288" s="51">
        <v>692</v>
      </c>
      <c r="R288" s="51">
        <v>741</v>
      </c>
      <c r="S288" s="51">
        <v>8632</v>
      </c>
      <c r="T288" s="51">
        <v>42029</v>
      </c>
      <c r="U288" s="51">
        <v>13484</v>
      </c>
      <c r="V288" s="51">
        <v>1788</v>
      </c>
    </row>
    <row r="289" spans="1:22" x14ac:dyDescent="0.25">
      <c r="A289" s="50" t="s">
        <v>109</v>
      </c>
      <c r="B289" s="50" t="s">
        <v>224</v>
      </c>
      <c r="C289" s="50" t="s">
        <v>155</v>
      </c>
      <c r="D289" s="50" t="s">
        <v>282</v>
      </c>
      <c r="E289" s="51">
        <v>2020</v>
      </c>
      <c r="F289" s="50" t="s">
        <v>294</v>
      </c>
      <c r="G289" s="52">
        <v>44166</v>
      </c>
      <c r="H289" s="51">
        <v>112</v>
      </c>
      <c r="I289" s="51">
        <v>16</v>
      </c>
      <c r="J289" s="51">
        <v>55</v>
      </c>
      <c r="K289" s="51">
        <v>69</v>
      </c>
      <c r="L289" s="51">
        <v>69</v>
      </c>
      <c r="M289" s="51">
        <v>69</v>
      </c>
      <c r="N289" s="51">
        <v>86</v>
      </c>
      <c r="O289" s="51">
        <v>65</v>
      </c>
      <c r="P289" s="51">
        <v>57</v>
      </c>
      <c r="Q289" s="51">
        <v>692</v>
      </c>
      <c r="R289" s="51">
        <v>741</v>
      </c>
      <c r="S289" s="51">
        <v>8632</v>
      </c>
      <c r="T289" s="51">
        <v>42029</v>
      </c>
      <c r="U289" s="51">
        <v>13484</v>
      </c>
      <c r="V289" s="51">
        <v>1788</v>
      </c>
    </row>
    <row r="290" spans="1:22" x14ac:dyDescent="0.25">
      <c r="A290" s="50" t="s">
        <v>109</v>
      </c>
      <c r="B290" s="50" t="s">
        <v>224</v>
      </c>
      <c r="C290" s="50" t="s">
        <v>155</v>
      </c>
      <c r="D290" s="50" t="s">
        <v>282</v>
      </c>
      <c r="E290" s="51">
        <v>2021</v>
      </c>
      <c r="F290" s="50" t="s">
        <v>283</v>
      </c>
      <c r="G290" s="52">
        <v>44197</v>
      </c>
      <c r="H290" s="51">
        <v>111</v>
      </c>
      <c r="I290" s="51">
        <v>25</v>
      </c>
      <c r="J290" s="51">
        <v>82</v>
      </c>
      <c r="K290" s="51">
        <v>47</v>
      </c>
      <c r="L290" s="51">
        <v>47</v>
      </c>
      <c r="M290" s="51">
        <v>102</v>
      </c>
      <c r="N290" s="51">
        <v>110</v>
      </c>
      <c r="O290" s="51">
        <v>80</v>
      </c>
      <c r="P290" s="51">
        <v>105</v>
      </c>
      <c r="Q290" s="51">
        <v>746</v>
      </c>
      <c r="R290" s="51">
        <v>766</v>
      </c>
      <c r="S290" s="51">
        <v>8953</v>
      </c>
      <c r="T290" s="51">
        <v>43446</v>
      </c>
      <c r="U290" s="51">
        <v>13849</v>
      </c>
      <c r="V290" s="51">
        <v>1834</v>
      </c>
    </row>
    <row r="291" spans="1:22" x14ac:dyDescent="0.25">
      <c r="A291" s="50" t="s">
        <v>109</v>
      </c>
      <c r="B291" s="50" t="s">
        <v>224</v>
      </c>
      <c r="C291" s="50" t="s">
        <v>155</v>
      </c>
      <c r="D291" s="50" t="s">
        <v>282</v>
      </c>
      <c r="E291" s="51">
        <v>2021</v>
      </c>
      <c r="F291" s="50" t="s">
        <v>284</v>
      </c>
      <c r="G291" s="52">
        <v>44228</v>
      </c>
      <c r="H291" s="51">
        <v>108</v>
      </c>
      <c r="I291" s="51">
        <v>26</v>
      </c>
      <c r="J291" s="51">
        <v>59</v>
      </c>
      <c r="K291" s="51">
        <v>51</v>
      </c>
      <c r="L291" s="51">
        <v>51</v>
      </c>
      <c r="M291" s="51">
        <v>152</v>
      </c>
      <c r="N291" s="51">
        <v>146</v>
      </c>
      <c r="O291" s="51">
        <v>82</v>
      </c>
      <c r="P291" s="51">
        <v>109</v>
      </c>
      <c r="Q291" s="51">
        <v>746</v>
      </c>
      <c r="R291" s="51">
        <v>766</v>
      </c>
      <c r="S291" s="51">
        <v>8953</v>
      </c>
      <c r="T291" s="51">
        <v>43446</v>
      </c>
      <c r="U291" s="51">
        <v>13849</v>
      </c>
      <c r="V291" s="51">
        <v>1834</v>
      </c>
    </row>
    <row r="292" spans="1:22" x14ac:dyDescent="0.25">
      <c r="A292" s="50" t="s">
        <v>109</v>
      </c>
      <c r="B292" s="50" t="s">
        <v>224</v>
      </c>
      <c r="C292" s="50" t="s">
        <v>155</v>
      </c>
      <c r="D292" s="50" t="s">
        <v>282</v>
      </c>
      <c r="E292" s="51">
        <v>2021</v>
      </c>
      <c r="F292" s="50" t="s">
        <v>285</v>
      </c>
      <c r="G292" s="52">
        <v>44256</v>
      </c>
      <c r="H292" s="51">
        <v>113</v>
      </c>
      <c r="I292" s="51">
        <v>27</v>
      </c>
      <c r="J292" s="51">
        <v>67</v>
      </c>
      <c r="K292" s="51">
        <v>58</v>
      </c>
      <c r="L292" s="51">
        <v>58</v>
      </c>
      <c r="M292" s="51">
        <v>103</v>
      </c>
      <c r="N292" s="51">
        <v>89</v>
      </c>
      <c r="O292" s="51">
        <v>63</v>
      </c>
      <c r="P292" s="51">
        <v>77</v>
      </c>
      <c r="Q292" s="51">
        <v>746</v>
      </c>
      <c r="R292" s="51">
        <v>766</v>
      </c>
      <c r="S292" s="51">
        <v>8953</v>
      </c>
      <c r="T292" s="51">
        <v>43446</v>
      </c>
      <c r="U292" s="51">
        <v>13849</v>
      </c>
      <c r="V292" s="51">
        <v>1834</v>
      </c>
    </row>
    <row r="293" spans="1:22" x14ac:dyDescent="0.25">
      <c r="A293" s="50" t="s">
        <v>109</v>
      </c>
      <c r="B293" s="50" t="s">
        <v>224</v>
      </c>
      <c r="C293" s="50" t="s">
        <v>155</v>
      </c>
      <c r="D293" s="50" t="s">
        <v>282</v>
      </c>
      <c r="E293" s="51">
        <v>2021</v>
      </c>
      <c r="F293" s="50" t="s">
        <v>286</v>
      </c>
      <c r="G293" s="52">
        <v>44287</v>
      </c>
      <c r="H293" s="51">
        <v>120</v>
      </c>
      <c r="I293" s="51">
        <v>38</v>
      </c>
      <c r="J293" s="51">
        <v>79</v>
      </c>
      <c r="K293" s="51">
        <v>56</v>
      </c>
      <c r="L293" s="51">
        <v>56</v>
      </c>
      <c r="M293" s="51">
        <v>107</v>
      </c>
      <c r="N293" s="51">
        <v>180</v>
      </c>
      <c r="O293" s="51">
        <v>124</v>
      </c>
      <c r="P293" s="51">
        <v>100</v>
      </c>
      <c r="Q293" s="51">
        <v>746</v>
      </c>
      <c r="R293" s="51">
        <v>766</v>
      </c>
      <c r="S293" s="51">
        <v>8953</v>
      </c>
      <c r="T293" s="51">
        <v>43446</v>
      </c>
      <c r="U293" s="51">
        <v>13849</v>
      </c>
      <c r="V293" s="51">
        <v>1834</v>
      </c>
    </row>
    <row r="294" spans="1:22" x14ac:dyDescent="0.25">
      <c r="A294" s="50" t="s">
        <v>109</v>
      </c>
      <c r="B294" s="50" t="s">
        <v>224</v>
      </c>
      <c r="C294" s="50" t="s">
        <v>155</v>
      </c>
      <c r="D294" s="50" t="s">
        <v>282</v>
      </c>
      <c r="E294" s="51">
        <v>2021</v>
      </c>
      <c r="F294" s="50" t="s">
        <v>287</v>
      </c>
      <c r="G294" s="52">
        <v>44317</v>
      </c>
      <c r="H294" s="51">
        <v>126</v>
      </c>
      <c r="I294" s="51">
        <v>34</v>
      </c>
      <c r="J294" s="51">
        <v>75</v>
      </c>
      <c r="K294" s="51">
        <v>56</v>
      </c>
      <c r="L294" s="51">
        <v>56</v>
      </c>
      <c r="M294" s="51">
        <v>97</v>
      </c>
      <c r="N294" s="51">
        <v>109</v>
      </c>
      <c r="O294" s="51">
        <v>92</v>
      </c>
      <c r="P294" s="51">
        <v>103</v>
      </c>
      <c r="Q294" s="51">
        <v>746</v>
      </c>
      <c r="R294" s="51">
        <v>766</v>
      </c>
      <c r="S294" s="51">
        <v>8953</v>
      </c>
      <c r="T294" s="51">
        <v>43446</v>
      </c>
      <c r="U294" s="51">
        <v>13849</v>
      </c>
      <c r="V294" s="51">
        <v>1834</v>
      </c>
    </row>
    <row r="295" spans="1:22" x14ac:dyDescent="0.25">
      <c r="A295" s="50" t="s">
        <v>109</v>
      </c>
      <c r="B295" s="50" t="s">
        <v>224</v>
      </c>
      <c r="C295" s="50" t="s">
        <v>155</v>
      </c>
      <c r="D295" s="50" t="s">
        <v>282</v>
      </c>
      <c r="E295" s="51">
        <v>2021</v>
      </c>
      <c r="F295" s="50" t="s">
        <v>288</v>
      </c>
      <c r="G295" s="52">
        <v>44348</v>
      </c>
      <c r="H295" s="51">
        <v>112</v>
      </c>
      <c r="I295" s="51">
        <v>38</v>
      </c>
      <c r="J295" s="51">
        <v>76</v>
      </c>
      <c r="K295" s="51">
        <v>55</v>
      </c>
      <c r="L295" s="51">
        <v>55</v>
      </c>
      <c r="M295" s="51">
        <v>80</v>
      </c>
      <c r="N295" s="51">
        <v>129</v>
      </c>
      <c r="O295" s="51">
        <v>67</v>
      </c>
      <c r="P295" s="51">
        <v>89</v>
      </c>
      <c r="Q295" s="51">
        <v>746</v>
      </c>
      <c r="R295" s="51">
        <v>766</v>
      </c>
      <c r="S295" s="51">
        <v>8953</v>
      </c>
      <c r="T295" s="51">
        <v>43446</v>
      </c>
      <c r="U295" s="51">
        <v>13849</v>
      </c>
      <c r="V295" s="51">
        <v>1834</v>
      </c>
    </row>
    <row r="296" spans="1:22" x14ac:dyDescent="0.25">
      <c r="A296" s="50" t="s">
        <v>109</v>
      </c>
      <c r="B296" s="50" t="s">
        <v>224</v>
      </c>
      <c r="C296" s="50" t="s">
        <v>155</v>
      </c>
      <c r="D296" s="50" t="s">
        <v>282</v>
      </c>
      <c r="E296" s="51">
        <v>2021</v>
      </c>
      <c r="F296" s="50" t="s">
        <v>289</v>
      </c>
      <c r="G296" s="52">
        <v>44378</v>
      </c>
      <c r="H296" s="51">
        <v>94</v>
      </c>
      <c r="I296" s="51">
        <v>38</v>
      </c>
      <c r="J296" s="51">
        <v>81</v>
      </c>
      <c r="K296" s="51">
        <v>54</v>
      </c>
      <c r="L296" s="51">
        <v>54</v>
      </c>
      <c r="M296" s="51">
        <v>46</v>
      </c>
      <c r="N296" s="51">
        <v>70</v>
      </c>
      <c r="O296" s="51">
        <v>56</v>
      </c>
      <c r="P296" s="51">
        <v>52</v>
      </c>
      <c r="Q296" s="51">
        <v>746</v>
      </c>
      <c r="R296" s="51">
        <v>766</v>
      </c>
      <c r="S296" s="51">
        <v>8953</v>
      </c>
      <c r="T296" s="51">
        <v>43446</v>
      </c>
      <c r="U296" s="51">
        <v>13849</v>
      </c>
      <c r="V296" s="51">
        <v>1834</v>
      </c>
    </row>
    <row r="297" spans="1:22" x14ac:dyDescent="0.25">
      <c r="A297" s="50" t="s">
        <v>109</v>
      </c>
      <c r="B297" s="50" t="s">
        <v>224</v>
      </c>
      <c r="C297" s="50" t="s">
        <v>155</v>
      </c>
      <c r="D297" s="50" t="s">
        <v>282</v>
      </c>
      <c r="E297" s="51">
        <v>2021</v>
      </c>
      <c r="F297" s="50" t="s">
        <v>290</v>
      </c>
      <c r="G297" s="52">
        <v>44409</v>
      </c>
      <c r="H297" s="51">
        <v>86</v>
      </c>
      <c r="I297" s="51">
        <v>36</v>
      </c>
      <c r="J297" s="51">
        <v>84</v>
      </c>
      <c r="K297" s="51">
        <v>59</v>
      </c>
      <c r="L297" s="51">
        <v>59</v>
      </c>
      <c r="M297" s="51">
        <v>105</v>
      </c>
      <c r="N297" s="51">
        <v>81</v>
      </c>
      <c r="O297" s="51">
        <v>82</v>
      </c>
      <c r="P297" s="51">
        <v>74</v>
      </c>
      <c r="Q297" s="51">
        <v>746</v>
      </c>
      <c r="R297" s="51">
        <v>766</v>
      </c>
      <c r="S297" s="51">
        <v>8953</v>
      </c>
      <c r="T297" s="51">
        <v>43446</v>
      </c>
      <c r="U297" s="51">
        <v>13849</v>
      </c>
      <c r="V297" s="51">
        <v>1834</v>
      </c>
    </row>
    <row r="298" spans="1:22" x14ac:dyDescent="0.25">
      <c r="A298" s="50" t="s">
        <v>109</v>
      </c>
      <c r="B298" s="50" t="s">
        <v>224</v>
      </c>
      <c r="C298" s="50" t="s">
        <v>155</v>
      </c>
      <c r="D298" s="50" t="s">
        <v>282</v>
      </c>
      <c r="E298" s="51">
        <v>2021</v>
      </c>
      <c r="F298" s="50" t="s">
        <v>291</v>
      </c>
      <c r="G298" s="52">
        <v>44440</v>
      </c>
      <c r="H298" s="51">
        <v>132</v>
      </c>
      <c r="I298" s="51">
        <v>56</v>
      </c>
      <c r="J298" s="51">
        <v>106</v>
      </c>
      <c r="K298" s="51">
        <v>76</v>
      </c>
      <c r="L298" s="51">
        <v>76</v>
      </c>
      <c r="M298" s="51">
        <v>159</v>
      </c>
      <c r="N298" s="51">
        <v>224</v>
      </c>
      <c r="O298" s="51">
        <v>135</v>
      </c>
      <c r="P298" s="51">
        <v>163</v>
      </c>
      <c r="Q298" s="51">
        <v>746</v>
      </c>
      <c r="R298" s="51">
        <v>766</v>
      </c>
      <c r="S298" s="51">
        <v>8953</v>
      </c>
      <c r="T298" s="51">
        <v>43446</v>
      </c>
      <c r="U298" s="51">
        <v>13849</v>
      </c>
      <c r="V298" s="51">
        <v>1834</v>
      </c>
    </row>
    <row r="299" spans="1:22" x14ac:dyDescent="0.25">
      <c r="A299" s="50" t="s">
        <v>109</v>
      </c>
      <c r="B299" s="50" t="s">
        <v>224</v>
      </c>
      <c r="C299" s="50" t="s">
        <v>155</v>
      </c>
      <c r="D299" s="50" t="s">
        <v>282</v>
      </c>
      <c r="E299" s="51">
        <v>2021</v>
      </c>
      <c r="F299" s="50" t="s">
        <v>292</v>
      </c>
      <c r="G299" s="52">
        <v>44470</v>
      </c>
      <c r="H299" s="51">
        <v>100</v>
      </c>
      <c r="I299" s="51">
        <v>35</v>
      </c>
      <c r="J299" s="51">
        <v>71</v>
      </c>
      <c r="K299" s="51">
        <v>67</v>
      </c>
      <c r="L299" s="51">
        <v>67</v>
      </c>
      <c r="M299" s="51">
        <v>157</v>
      </c>
      <c r="N299" s="51">
        <v>157</v>
      </c>
      <c r="O299" s="51">
        <v>142</v>
      </c>
      <c r="P299" s="51">
        <v>95</v>
      </c>
      <c r="Q299" s="51">
        <v>746</v>
      </c>
      <c r="R299" s="51">
        <v>766</v>
      </c>
      <c r="S299" s="51">
        <v>8953</v>
      </c>
      <c r="T299" s="51">
        <v>43446</v>
      </c>
      <c r="U299" s="51">
        <v>13849</v>
      </c>
      <c r="V299" s="51">
        <v>1834</v>
      </c>
    </row>
    <row r="300" spans="1:22" x14ac:dyDescent="0.25">
      <c r="A300" s="50" t="s">
        <v>109</v>
      </c>
      <c r="B300" s="50" t="s">
        <v>224</v>
      </c>
      <c r="C300" s="50" t="s">
        <v>155</v>
      </c>
      <c r="D300" s="50" t="s">
        <v>282</v>
      </c>
      <c r="E300" s="51">
        <v>2021</v>
      </c>
      <c r="F300" s="50" t="s">
        <v>293</v>
      </c>
      <c r="G300" s="52">
        <v>44501</v>
      </c>
      <c r="H300" s="51">
        <v>104</v>
      </c>
      <c r="I300" s="51">
        <v>53</v>
      </c>
      <c r="J300" s="51">
        <v>68</v>
      </c>
      <c r="K300" s="51">
        <v>54</v>
      </c>
      <c r="L300" s="51">
        <v>54</v>
      </c>
      <c r="M300" s="51">
        <v>94</v>
      </c>
      <c r="N300" s="51">
        <v>100</v>
      </c>
      <c r="O300" s="51">
        <v>147</v>
      </c>
      <c r="P300" s="51">
        <v>102</v>
      </c>
      <c r="Q300" s="51">
        <v>746</v>
      </c>
      <c r="R300" s="51">
        <v>766</v>
      </c>
      <c r="S300" s="51">
        <v>8953</v>
      </c>
      <c r="T300" s="51">
        <v>43446</v>
      </c>
      <c r="U300" s="51">
        <v>13849</v>
      </c>
      <c r="V300" s="51">
        <v>1834</v>
      </c>
    </row>
    <row r="301" spans="1:22" x14ac:dyDescent="0.25">
      <c r="A301" s="50" t="s">
        <v>109</v>
      </c>
      <c r="B301" s="50" t="s">
        <v>224</v>
      </c>
      <c r="C301" s="50" t="s">
        <v>155</v>
      </c>
      <c r="D301" s="50" t="s">
        <v>282</v>
      </c>
      <c r="E301" s="51">
        <v>2021</v>
      </c>
      <c r="F301" s="50" t="s">
        <v>294</v>
      </c>
      <c r="G301" s="52">
        <v>44531</v>
      </c>
      <c r="H301" s="51">
        <v>77</v>
      </c>
      <c r="I301" s="51">
        <v>31</v>
      </c>
      <c r="J301" s="51">
        <v>55</v>
      </c>
      <c r="K301" s="51">
        <v>39</v>
      </c>
      <c r="L301" s="51">
        <v>39</v>
      </c>
      <c r="M301" s="51">
        <v>118</v>
      </c>
      <c r="N301" s="51">
        <v>150</v>
      </c>
      <c r="O301" s="51">
        <v>167</v>
      </c>
      <c r="P301" s="51">
        <v>138</v>
      </c>
      <c r="Q301" s="51">
        <v>746</v>
      </c>
      <c r="R301" s="51">
        <v>766</v>
      </c>
      <c r="S301" s="51">
        <v>8953</v>
      </c>
      <c r="T301" s="51">
        <v>43446</v>
      </c>
      <c r="U301" s="51">
        <v>13849</v>
      </c>
      <c r="V301" s="51">
        <v>1834</v>
      </c>
    </row>
    <row r="302" spans="1:22" x14ac:dyDescent="0.25">
      <c r="A302" s="50" t="s">
        <v>109</v>
      </c>
      <c r="B302" s="50" t="s">
        <v>224</v>
      </c>
      <c r="C302" s="50" t="s">
        <v>156</v>
      </c>
      <c r="D302" s="50" t="s">
        <v>282</v>
      </c>
      <c r="E302" s="51">
        <v>2017</v>
      </c>
      <c r="F302" s="50" t="s">
        <v>283</v>
      </c>
      <c r="G302" s="52">
        <v>42736</v>
      </c>
      <c r="H302" s="51">
        <v>155</v>
      </c>
      <c r="I302" s="51">
        <v>34</v>
      </c>
      <c r="J302" s="51">
        <v>121</v>
      </c>
      <c r="K302" s="51">
        <v>34</v>
      </c>
      <c r="L302" s="51">
        <v>34</v>
      </c>
      <c r="M302" s="51">
        <v>143</v>
      </c>
      <c r="N302" s="51">
        <v>166</v>
      </c>
      <c r="O302" s="51">
        <v>115</v>
      </c>
      <c r="P302" s="51">
        <v>95</v>
      </c>
      <c r="Q302" s="51">
        <v>621</v>
      </c>
      <c r="R302" s="51">
        <v>635</v>
      </c>
      <c r="S302" s="51">
        <v>13284</v>
      </c>
      <c r="T302" s="51">
        <v>60293</v>
      </c>
      <c r="U302" s="51">
        <v>12294</v>
      </c>
      <c r="V302" s="51">
        <v>2177</v>
      </c>
    </row>
    <row r="303" spans="1:22" x14ac:dyDescent="0.25">
      <c r="A303" s="50" t="s">
        <v>109</v>
      </c>
      <c r="B303" s="50" t="s">
        <v>224</v>
      </c>
      <c r="C303" s="50" t="s">
        <v>156</v>
      </c>
      <c r="D303" s="50" t="s">
        <v>282</v>
      </c>
      <c r="E303" s="51">
        <v>2017</v>
      </c>
      <c r="F303" s="50" t="s">
        <v>284</v>
      </c>
      <c r="G303" s="52">
        <v>42767</v>
      </c>
      <c r="H303" s="51">
        <v>221</v>
      </c>
      <c r="I303" s="51">
        <v>49</v>
      </c>
      <c r="J303" s="51">
        <v>142</v>
      </c>
      <c r="K303" s="51">
        <v>32</v>
      </c>
      <c r="L303" s="51">
        <v>32</v>
      </c>
      <c r="M303" s="51">
        <v>258</v>
      </c>
      <c r="N303" s="51">
        <v>200</v>
      </c>
      <c r="O303" s="51">
        <v>154</v>
      </c>
      <c r="P303" s="51">
        <v>226</v>
      </c>
      <c r="Q303" s="51">
        <v>621</v>
      </c>
      <c r="R303" s="51">
        <v>635</v>
      </c>
      <c r="S303" s="51">
        <v>13284</v>
      </c>
      <c r="T303" s="51">
        <v>60293</v>
      </c>
      <c r="U303" s="51">
        <v>12294</v>
      </c>
      <c r="V303" s="51">
        <v>2177</v>
      </c>
    </row>
    <row r="304" spans="1:22" x14ac:dyDescent="0.25">
      <c r="A304" s="50" t="s">
        <v>109</v>
      </c>
      <c r="B304" s="50" t="s">
        <v>224</v>
      </c>
      <c r="C304" s="50" t="s">
        <v>156</v>
      </c>
      <c r="D304" s="50" t="s">
        <v>282</v>
      </c>
      <c r="E304" s="51">
        <v>2017</v>
      </c>
      <c r="F304" s="50" t="s">
        <v>285</v>
      </c>
      <c r="G304" s="52">
        <v>42795</v>
      </c>
      <c r="H304" s="51">
        <v>122</v>
      </c>
      <c r="I304" s="51">
        <v>78</v>
      </c>
      <c r="J304" s="51">
        <v>86</v>
      </c>
      <c r="K304" s="51">
        <v>53</v>
      </c>
      <c r="L304" s="51">
        <v>53</v>
      </c>
      <c r="M304" s="51">
        <v>133</v>
      </c>
      <c r="N304" s="51">
        <v>153</v>
      </c>
      <c r="O304" s="51">
        <v>125</v>
      </c>
      <c r="P304" s="51">
        <v>119</v>
      </c>
      <c r="Q304" s="51">
        <v>621</v>
      </c>
      <c r="R304" s="51">
        <v>635</v>
      </c>
      <c r="S304" s="51">
        <v>13284</v>
      </c>
      <c r="T304" s="51">
        <v>60293</v>
      </c>
      <c r="U304" s="51">
        <v>12294</v>
      </c>
      <c r="V304" s="51">
        <v>2177</v>
      </c>
    </row>
    <row r="305" spans="1:22" x14ac:dyDescent="0.25">
      <c r="A305" s="50" t="s">
        <v>109</v>
      </c>
      <c r="B305" s="50" t="s">
        <v>224</v>
      </c>
      <c r="C305" s="50" t="s">
        <v>156</v>
      </c>
      <c r="D305" s="50" t="s">
        <v>282</v>
      </c>
      <c r="E305" s="51">
        <v>2017</v>
      </c>
      <c r="F305" s="50" t="s">
        <v>286</v>
      </c>
      <c r="G305" s="52">
        <v>42826</v>
      </c>
      <c r="H305" s="51">
        <v>154</v>
      </c>
      <c r="I305" s="51">
        <v>69</v>
      </c>
      <c r="J305" s="51">
        <v>101</v>
      </c>
      <c r="K305" s="51">
        <v>46</v>
      </c>
      <c r="L305" s="51">
        <v>46</v>
      </c>
      <c r="M305" s="51">
        <v>100</v>
      </c>
      <c r="N305" s="51">
        <v>137</v>
      </c>
      <c r="O305" s="51">
        <v>101</v>
      </c>
      <c r="P305" s="51">
        <v>88</v>
      </c>
      <c r="Q305" s="51">
        <v>621</v>
      </c>
      <c r="R305" s="51">
        <v>635</v>
      </c>
      <c r="S305" s="51">
        <v>13284</v>
      </c>
      <c r="T305" s="51">
        <v>60293</v>
      </c>
      <c r="U305" s="51">
        <v>12294</v>
      </c>
      <c r="V305" s="51">
        <v>2177</v>
      </c>
    </row>
    <row r="306" spans="1:22" x14ac:dyDescent="0.25">
      <c r="A306" s="50" t="s">
        <v>109</v>
      </c>
      <c r="B306" s="50" t="s">
        <v>224</v>
      </c>
      <c r="C306" s="50" t="s">
        <v>156</v>
      </c>
      <c r="D306" s="50" t="s">
        <v>282</v>
      </c>
      <c r="E306" s="51">
        <v>2017</v>
      </c>
      <c r="F306" s="50" t="s">
        <v>287</v>
      </c>
      <c r="G306" s="52">
        <v>42856</v>
      </c>
      <c r="H306" s="51">
        <v>184</v>
      </c>
      <c r="I306" s="51">
        <v>56</v>
      </c>
      <c r="J306" s="51">
        <v>117</v>
      </c>
      <c r="K306" s="51">
        <v>48</v>
      </c>
      <c r="L306" s="51">
        <v>48</v>
      </c>
      <c r="M306" s="51">
        <v>255</v>
      </c>
      <c r="N306" s="51">
        <v>229</v>
      </c>
      <c r="O306" s="51">
        <v>192</v>
      </c>
      <c r="P306" s="51">
        <v>212</v>
      </c>
      <c r="Q306" s="51">
        <v>621</v>
      </c>
      <c r="R306" s="51">
        <v>635</v>
      </c>
      <c r="S306" s="51">
        <v>13284</v>
      </c>
      <c r="T306" s="51">
        <v>60293</v>
      </c>
      <c r="U306" s="51">
        <v>12294</v>
      </c>
      <c r="V306" s="51">
        <v>2177</v>
      </c>
    </row>
    <row r="307" spans="1:22" x14ac:dyDescent="0.25">
      <c r="A307" s="50" t="s">
        <v>109</v>
      </c>
      <c r="B307" s="50" t="s">
        <v>224</v>
      </c>
      <c r="C307" s="50" t="s">
        <v>156</v>
      </c>
      <c r="D307" s="50" t="s">
        <v>282</v>
      </c>
      <c r="E307" s="51">
        <v>2017</v>
      </c>
      <c r="F307" s="50" t="s">
        <v>288</v>
      </c>
      <c r="G307" s="52">
        <v>42887</v>
      </c>
      <c r="H307" s="51">
        <v>126</v>
      </c>
      <c r="I307" s="51">
        <v>47</v>
      </c>
      <c r="J307" s="51">
        <v>100</v>
      </c>
      <c r="K307" s="51">
        <v>49</v>
      </c>
      <c r="L307" s="51">
        <v>49</v>
      </c>
      <c r="M307" s="51">
        <v>172</v>
      </c>
      <c r="N307" s="51">
        <v>144</v>
      </c>
      <c r="O307" s="51">
        <v>107</v>
      </c>
      <c r="P307" s="51">
        <v>96</v>
      </c>
      <c r="Q307" s="51">
        <v>621</v>
      </c>
      <c r="R307" s="51">
        <v>635</v>
      </c>
      <c r="S307" s="51">
        <v>13284</v>
      </c>
      <c r="T307" s="51">
        <v>60293</v>
      </c>
      <c r="U307" s="51">
        <v>12294</v>
      </c>
      <c r="V307" s="51">
        <v>2177</v>
      </c>
    </row>
    <row r="308" spans="1:22" x14ac:dyDescent="0.25">
      <c r="A308" s="50" t="s">
        <v>109</v>
      </c>
      <c r="B308" s="50" t="s">
        <v>224</v>
      </c>
      <c r="C308" s="50" t="s">
        <v>156</v>
      </c>
      <c r="D308" s="50" t="s">
        <v>282</v>
      </c>
      <c r="E308" s="51">
        <v>2017</v>
      </c>
      <c r="F308" s="50" t="s">
        <v>289</v>
      </c>
      <c r="G308" s="52">
        <v>42917</v>
      </c>
      <c r="H308" s="51">
        <v>175</v>
      </c>
      <c r="I308" s="51">
        <v>52</v>
      </c>
      <c r="J308" s="51">
        <v>85</v>
      </c>
      <c r="K308" s="51">
        <v>17</v>
      </c>
      <c r="L308" s="51">
        <v>17</v>
      </c>
      <c r="M308" s="51">
        <v>236</v>
      </c>
      <c r="N308" s="51">
        <v>245</v>
      </c>
      <c r="O308" s="51">
        <v>134</v>
      </c>
      <c r="P308" s="51">
        <v>185</v>
      </c>
      <c r="Q308" s="51">
        <v>621</v>
      </c>
      <c r="R308" s="51">
        <v>635</v>
      </c>
      <c r="S308" s="51">
        <v>13284</v>
      </c>
      <c r="T308" s="51">
        <v>60293</v>
      </c>
      <c r="U308" s="51">
        <v>12294</v>
      </c>
      <c r="V308" s="51">
        <v>2177</v>
      </c>
    </row>
    <row r="309" spans="1:22" x14ac:dyDescent="0.25">
      <c r="A309" s="50" t="s">
        <v>109</v>
      </c>
      <c r="B309" s="50" t="s">
        <v>224</v>
      </c>
      <c r="C309" s="50" t="s">
        <v>156</v>
      </c>
      <c r="D309" s="50" t="s">
        <v>282</v>
      </c>
      <c r="E309" s="51">
        <v>2017</v>
      </c>
      <c r="F309" s="50" t="s">
        <v>290</v>
      </c>
      <c r="G309" s="52">
        <v>42948</v>
      </c>
      <c r="H309" s="51">
        <v>127</v>
      </c>
      <c r="I309" s="51">
        <v>62</v>
      </c>
      <c r="J309" s="51">
        <v>114</v>
      </c>
      <c r="K309" s="51">
        <v>46</v>
      </c>
      <c r="L309" s="51">
        <v>46</v>
      </c>
      <c r="M309" s="51">
        <v>171</v>
      </c>
      <c r="N309" s="51">
        <v>159</v>
      </c>
      <c r="O309" s="51">
        <v>126</v>
      </c>
      <c r="P309" s="51">
        <v>157</v>
      </c>
      <c r="Q309" s="51">
        <v>621</v>
      </c>
      <c r="R309" s="51">
        <v>635</v>
      </c>
      <c r="S309" s="51">
        <v>13284</v>
      </c>
      <c r="T309" s="51">
        <v>60293</v>
      </c>
      <c r="U309" s="51">
        <v>12294</v>
      </c>
      <c r="V309" s="51">
        <v>2177</v>
      </c>
    </row>
    <row r="310" spans="1:22" x14ac:dyDescent="0.25">
      <c r="A310" s="50" t="s">
        <v>109</v>
      </c>
      <c r="B310" s="50" t="s">
        <v>224</v>
      </c>
      <c r="C310" s="50" t="s">
        <v>156</v>
      </c>
      <c r="D310" s="50" t="s">
        <v>282</v>
      </c>
      <c r="E310" s="51">
        <v>2017</v>
      </c>
      <c r="F310" s="50" t="s">
        <v>291</v>
      </c>
      <c r="G310" s="52">
        <v>42979</v>
      </c>
      <c r="H310" s="51">
        <v>192</v>
      </c>
      <c r="I310" s="51">
        <v>74</v>
      </c>
      <c r="J310" s="51">
        <v>76</v>
      </c>
      <c r="K310" s="51">
        <v>41</v>
      </c>
      <c r="L310" s="51">
        <v>41</v>
      </c>
      <c r="M310" s="51">
        <v>188</v>
      </c>
      <c r="N310" s="51">
        <v>181</v>
      </c>
      <c r="O310" s="51">
        <v>127</v>
      </c>
      <c r="P310" s="51">
        <v>153</v>
      </c>
      <c r="Q310" s="51">
        <v>621</v>
      </c>
      <c r="R310" s="51">
        <v>635</v>
      </c>
      <c r="S310" s="51">
        <v>13284</v>
      </c>
      <c r="T310" s="51">
        <v>60293</v>
      </c>
      <c r="U310" s="51">
        <v>12294</v>
      </c>
      <c r="V310" s="51">
        <v>2177</v>
      </c>
    </row>
    <row r="311" spans="1:22" x14ac:dyDescent="0.25">
      <c r="A311" s="50" t="s">
        <v>109</v>
      </c>
      <c r="B311" s="50" t="s">
        <v>224</v>
      </c>
      <c r="C311" s="50" t="s">
        <v>156</v>
      </c>
      <c r="D311" s="50" t="s">
        <v>282</v>
      </c>
      <c r="E311" s="51">
        <v>2017</v>
      </c>
      <c r="F311" s="50" t="s">
        <v>292</v>
      </c>
      <c r="G311" s="52">
        <v>43009</v>
      </c>
      <c r="H311" s="51">
        <v>211</v>
      </c>
      <c r="I311" s="51">
        <v>62</v>
      </c>
      <c r="J311" s="51">
        <v>102</v>
      </c>
      <c r="K311" s="51">
        <v>49</v>
      </c>
      <c r="L311" s="51">
        <v>49</v>
      </c>
      <c r="M311" s="51">
        <v>155</v>
      </c>
      <c r="N311" s="51">
        <v>161</v>
      </c>
      <c r="O311" s="51">
        <v>123</v>
      </c>
      <c r="P311" s="51">
        <v>107</v>
      </c>
      <c r="Q311" s="51">
        <v>621</v>
      </c>
      <c r="R311" s="51">
        <v>635</v>
      </c>
      <c r="S311" s="51">
        <v>13284</v>
      </c>
      <c r="T311" s="51">
        <v>60293</v>
      </c>
      <c r="U311" s="51">
        <v>12294</v>
      </c>
      <c r="V311" s="51">
        <v>2177</v>
      </c>
    </row>
    <row r="312" spans="1:22" x14ac:dyDescent="0.25">
      <c r="A312" s="50" t="s">
        <v>109</v>
      </c>
      <c r="B312" s="50" t="s">
        <v>224</v>
      </c>
      <c r="C312" s="50" t="s">
        <v>156</v>
      </c>
      <c r="D312" s="50" t="s">
        <v>282</v>
      </c>
      <c r="E312" s="51">
        <v>2017</v>
      </c>
      <c r="F312" s="50" t="s">
        <v>293</v>
      </c>
      <c r="G312" s="52">
        <v>43040</v>
      </c>
      <c r="H312" s="51">
        <v>164</v>
      </c>
      <c r="I312" s="51">
        <v>39</v>
      </c>
      <c r="J312" s="51">
        <v>95</v>
      </c>
      <c r="K312" s="51">
        <v>57</v>
      </c>
      <c r="L312" s="51">
        <v>57</v>
      </c>
      <c r="M312" s="51">
        <v>131</v>
      </c>
      <c r="N312" s="51">
        <v>122</v>
      </c>
      <c r="O312" s="51">
        <v>107</v>
      </c>
      <c r="P312" s="51">
        <v>117</v>
      </c>
      <c r="Q312" s="51">
        <v>621</v>
      </c>
      <c r="R312" s="51">
        <v>635</v>
      </c>
      <c r="S312" s="51">
        <v>13284</v>
      </c>
      <c r="T312" s="51">
        <v>60293</v>
      </c>
      <c r="U312" s="51">
        <v>12294</v>
      </c>
      <c r="V312" s="51">
        <v>2177</v>
      </c>
    </row>
    <row r="313" spans="1:22" x14ac:dyDescent="0.25">
      <c r="A313" s="50" t="s">
        <v>109</v>
      </c>
      <c r="B313" s="50" t="s">
        <v>224</v>
      </c>
      <c r="C313" s="50" t="s">
        <v>156</v>
      </c>
      <c r="D313" s="50" t="s">
        <v>282</v>
      </c>
      <c r="E313" s="51">
        <v>2017</v>
      </c>
      <c r="F313" s="50" t="s">
        <v>294</v>
      </c>
      <c r="G313" s="52">
        <v>43070</v>
      </c>
      <c r="H313" s="51">
        <v>182</v>
      </c>
      <c r="I313" s="51">
        <v>45</v>
      </c>
      <c r="J313" s="51">
        <v>101</v>
      </c>
      <c r="K313" s="51">
        <v>44</v>
      </c>
      <c r="L313" s="51">
        <v>44</v>
      </c>
      <c r="M313" s="51">
        <v>125</v>
      </c>
      <c r="N313" s="51">
        <v>131</v>
      </c>
      <c r="O313" s="51">
        <v>121</v>
      </c>
      <c r="P313" s="51">
        <v>98</v>
      </c>
      <c r="Q313" s="51">
        <v>621</v>
      </c>
      <c r="R313" s="51">
        <v>635</v>
      </c>
      <c r="S313" s="51">
        <v>13284</v>
      </c>
      <c r="T313" s="51">
        <v>60293</v>
      </c>
      <c r="U313" s="51">
        <v>12294</v>
      </c>
      <c r="V313" s="51">
        <v>2177</v>
      </c>
    </row>
    <row r="314" spans="1:22" x14ac:dyDescent="0.25">
      <c r="A314" s="50" t="s">
        <v>109</v>
      </c>
      <c r="B314" s="50" t="s">
        <v>224</v>
      </c>
      <c r="C314" s="50" t="s">
        <v>156</v>
      </c>
      <c r="D314" s="50" t="s">
        <v>282</v>
      </c>
      <c r="E314" s="51">
        <v>2018</v>
      </c>
      <c r="F314" s="50" t="s">
        <v>283</v>
      </c>
      <c r="G314" s="52">
        <v>43101</v>
      </c>
      <c r="H314" s="51">
        <v>164</v>
      </c>
      <c r="I314" s="51">
        <v>47</v>
      </c>
      <c r="J314" s="51">
        <v>118</v>
      </c>
      <c r="K314" s="51">
        <v>49</v>
      </c>
      <c r="L314" s="51">
        <v>49</v>
      </c>
      <c r="M314" s="51">
        <v>154</v>
      </c>
      <c r="N314" s="51">
        <v>150</v>
      </c>
      <c r="O314" s="51">
        <v>127</v>
      </c>
      <c r="P314" s="51">
        <v>112</v>
      </c>
      <c r="Q314" s="51">
        <v>550</v>
      </c>
      <c r="R314" s="51">
        <v>559</v>
      </c>
      <c r="S314" s="51">
        <v>13833</v>
      </c>
      <c r="T314" s="51">
        <v>62347</v>
      </c>
      <c r="U314" s="51">
        <v>12600</v>
      </c>
      <c r="V314" s="51">
        <v>2245</v>
      </c>
    </row>
    <row r="315" spans="1:22" x14ac:dyDescent="0.25">
      <c r="A315" s="50" t="s">
        <v>109</v>
      </c>
      <c r="B315" s="50" t="s">
        <v>224</v>
      </c>
      <c r="C315" s="50" t="s">
        <v>156</v>
      </c>
      <c r="D315" s="50" t="s">
        <v>282</v>
      </c>
      <c r="E315" s="51">
        <v>2018</v>
      </c>
      <c r="F315" s="50" t="s">
        <v>284</v>
      </c>
      <c r="G315" s="52">
        <v>43132</v>
      </c>
      <c r="H315" s="51">
        <v>123</v>
      </c>
      <c r="I315" s="51">
        <v>70</v>
      </c>
      <c r="J315" s="51">
        <v>111</v>
      </c>
      <c r="K315" s="51">
        <v>42</v>
      </c>
      <c r="L315" s="51">
        <v>42</v>
      </c>
      <c r="M315" s="51">
        <v>109</v>
      </c>
      <c r="N315" s="51">
        <v>145</v>
      </c>
      <c r="O315" s="51">
        <v>120</v>
      </c>
      <c r="P315" s="51">
        <v>134</v>
      </c>
      <c r="Q315" s="51">
        <v>550</v>
      </c>
      <c r="R315" s="51">
        <v>559</v>
      </c>
      <c r="S315" s="51">
        <v>13833</v>
      </c>
      <c r="T315" s="51">
        <v>62347</v>
      </c>
      <c r="U315" s="51">
        <v>12600</v>
      </c>
      <c r="V315" s="51">
        <v>2245</v>
      </c>
    </row>
    <row r="316" spans="1:22" x14ac:dyDescent="0.25">
      <c r="A316" s="50" t="s">
        <v>109</v>
      </c>
      <c r="B316" s="50" t="s">
        <v>224</v>
      </c>
      <c r="C316" s="50" t="s">
        <v>156</v>
      </c>
      <c r="D316" s="50" t="s">
        <v>282</v>
      </c>
      <c r="E316" s="51">
        <v>2018</v>
      </c>
      <c r="F316" s="50" t="s">
        <v>285</v>
      </c>
      <c r="G316" s="52">
        <v>43160</v>
      </c>
      <c r="H316" s="51">
        <v>113</v>
      </c>
      <c r="I316" s="51">
        <v>65</v>
      </c>
      <c r="J316" s="51">
        <v>91</v>
      </c>
      <c r="K316" s="51">
        <v>53</v>
      </c>
      <c r="L316" s="51">
        <v>53</v>
      </c>
      <c r="M316" s="51">
        <v>117</v>
      </c>
      <c r="N316" s="51">
        <v>117</v>
      </c>
      <c r="O316" s="51">
        <v>81</v>
      </c>
      <c r="P316" s="51">
        <v>89</v>
      </c>
      <c r="Q316" s="51">
        <v>550</v>
      </c>
      <c r="R316" s="51">
        <v>559</v>
      </c>
      <c r="S316" s="51">
        <v>13833</v>
      </c>
      <c r="T316" s="51">
        <v>62347</v>
      </c>
      <c r="U316" s="51">
        <v>12600</v>
      </c>
      <c r="V316" s="51">
        <v>2245</v>
      </c>
    </row>
    <row r="317" spans="1:22" x14ac:dyDescent="0.25">
      <c r="A317" s="50" t="s">
        <v>109</v>
      </c>
      <c r="B317" s="50" t="s">
        <v>224</v>
      </c>
      <c r="C317" s="50" t="s">
        <v>156</v>
      </c>
      <c r="D317" s="50" t="s">
        <v>282</v>
      </c>
      <c r="E317" s="51">
        <v>2018</v>
      </c>
      <c r="F317" s="50" t="s">
        <v>286</v>
      </c>
      <c r="G317" s="52">
        <v>43191</v>
      </c>
      <c r="H317" s="51">
        <v>88</v>
      </c>
      <c r="I317" s="51">
        <v>35</v>
      </c>
      <c r="J317" s="51">
        <v>73</v>
      </c>
      <c r="K317" s="51">
        <v>49</v>
      </c>
      <c r="L317" s="51">
        <v>49</v>
      </c>
      <c r="M317" s="51">
        <v>139</v>
      </c>
      <c r="N317" s="51">
        <v>151</v>
      </c>
      <c r="O317" s="51">
        <v>122</v>
      </c>
      <c r="P317" s="51">
        <v>108</v>
      </c>
      <c r="Q317" s="51">
        <v>550</v>
      </c>
      <c r="R317" s="51">
        <v>559</v>
      </c>
      <c r="S317" s="51">
        <v>13833</v>
      </c>
      <c r="T317" s="51">
        <v>62347</v>
      </c>
      <c r="U317" s="51">
        <v>12600</v>
      </c>
      <c r="V317" s="51">
        <v>2245</v>
      </c>
    </row>
    <row r="318" spans="1:22" x14ac:dyDescent="0.25">
      <c r="A318" s="50" t="s">
        <v>109</v>
      </c>
      <c r="B318" s="50" t="s">
        <v>224</v>
      </c>
      <c r="C318" s="50" t="s">
        <v>156</v>
      </c>
      <c r="D318" s="50" t="s">
        <v>282</v>
      </c>
      <c r="E318" s="51">
        <v>2018</v>
      </c>
      <c r="F318" s="50" t="s">
        <v>287</v>
      </c>
      <c r="G318" s="52">
        <v>43221</v>
      </c>
      <c r="H318" s="51">
        <v>131</v>
      </c>
      <c r="I318" s="51">
        <v>60</v>
      </c>
      <c r="J318" s="51">
        <v>86</v>
      </c>
      <c r="K318" s="51">
        <v>47</v>
      </c>
      <c r="L318" s="51">
        <v>47</v>
      </c>
      <c r="M318" s="51">
        <v>168</v>
      </c>
      <c r="N318" s="51">
        <v>132</v>
      </c>
      <c r="O318" s="51">
        <v>108</v>
      </c>
      <c r="P318" s="51">
        <v>141</v>
      </c>
      <c r="Q318" s="51">
        <v>550</v>
      </c>
      <c r="R318" s="51">
        <v>559</v>
      </c>
      <c r="S318" s="51">
        <v>13833</v>
      </c>
      <c r="T318" s="51">
        <v>62347</v>
      </c>
      <c r="U318" s="51">
        <v>12600</v>
      </c>
      <c r="V318" s="51">
        <v>2245</v>
      </c>
    </row>
    <row r="319" spans="1:22" x14ac:dyDescent="0.25">
      <c r="A319" s="50" t="s">
        <v>109</v>
      </c>
      <c r="B319" s="50" t="s">
        <v>224</v>
      </c>
      <c r="C319" s="50" t="s">
        <v>156</v>
      </c>
      <c r="D319" s="50" t="s">
        <v>282</v>
      </c>
      <c r="E319" s="51">
        <v>2018</v>
      </c>
      <c r="F319" s="50" t="s">
        <v>288</v>
      </c>
      <c r="G319" s="52">
        <v>43252</v>
      </c>
      <c r="H319" s="51">
        <v>135</v>
      </c>
      <c r="I319" s="51">
        <v>49</v>
      </c>
      <c r="J319" s="51">
        <v>105</v>
      </c>
      <c r="K319" s="51">
        <v>46</v>
      </c>
      <c r="L319" s="51">
        <v>46</v>
      </c>
      <c r="M319" s="51">
        <v>155</v>
      </c>
      <c r="N319" s="51">
        <v>134</v>
      </c>
      <c r="O319" s="51">
        <v>118</v>
      </c>
      <c r="P319" s="51">
        <v>114</v>
      </c>
      <c r="Q319" s="51">
        <v>550</v>
      </c>
      <c r="R319" s="51">
        <v>559</v>
      </c>
      <c r="S319" s="51">
        <v>13833</v>
      </c>
      <c r="T319" s="51">
        <v>62347</v>
      </c>
      <c r="U319" s="51">
        <v>12600</v>
      </c>
      <c r="V319" s="51">
        <v>2245</v>
      </c>
    </row>
    <row r="320" spans="1:22" x14ac:dyDescent="0.25">
      <c r="A320" s="50" t="s">
        <v>109</v>
      </c>
      <c r="B320" s="50" t="s">
        <v>224</v>
      </c>
      <c r="C320" s="50" t="s">
        <v>156</v>
      </c>
      <c r="D320" s="50" t="s">
        <v>282</v>
      </c>
      <c r="E320" s="51">
        <v>2018</v>
      </c>
      <c r="F320" s="50" t="s">
        <v>289</v>
      </c>
      <c r="G320" s="52">
        <v>43282</v>
      </c>
      <c r="H320" s="51">
        <v>118</v>
      </c>
      <c r="I320" s="51">
        <v>56</v>
      </c>
      <c r="J320" s="51">
        <v>92</v>
      </c>
      <c r="K320" s="51">
        <v>43</v>
      </c>
      <c r="L320" s="51">
        <v>43</v>
      </c>
      <c r="M320" s="51">
        <v>166</v>
      </c>
      <c r="N320" s="51">
        <v>152</v>
      </c>
      <c r="O320" s="51">
        <v>138</v>
      </c>
      <c r="P320" s="51">
        <v>128</v>
      </c>
      <c r="Q320" s="51">
        <v>550</v>
      </c>
      <c r="R320" s="51">
        <v>559</v>
      </c>
      <c r="S320" s="51">
        <v>13833</v>
      </c>
      <c r="T320" s="51">
        <v>62347</v>
      </c>
      <c r="U320" s="51">
        <v>12600</v>
      </c>
      <c r="V320" s="51">
        <v>2245</v>
      </c>
    </row>
    <row r="321" spans="1:22" x14ac:dyDescent="0.25">
      <c r="A321" s="50" t="s">
        <v>109</v>
      </c>
      <c r="B321" s="50" t="s">
        <v>224</v>
      </c>
      <c r="C321" s="50" t="s">
        <v>156</v>
      </c>
      <c r="D321" s="50" t="s">
        <v>282</v>
      </c>
      <c r="E321" s="51">
        <v>2018</v>
      </c>
      <c r="F321" s="50" t="s">
        <v>290</v>
      </c>
      <c r="G321" s="52">
        <v>43313</v>
      </c>
      <c r="H321" s="51">
        <v>168</v>
      </c>
      <c r="I321" s="51">
        <v>65</v>
      </c>
      <c r="J321" s="51">
        <v>92</v>
      </c>
      <c r="K321" s="51">
        <v>35</v>
      </c>
      <c r="L321" s="51">
        <v>35</v>
      </c>
      <c r="M321" s="51">
        <v>213</v>
      </c>
      <c r="N321" s="51">
        <v>190</v>
      </c>
      <c r="O321" s="51">
        <v>142</v>
      </c>
      <c r="P321" s="51">
        <v>194</v>
      </c>
      <c r="Q321" s="51">
        <v>550</v>
      </c>
      <c r="R321" s="51">
        <v>559</v>
      </c>
      <c r="S321" s="51">
        <v>13833</v>
      </c>
      <c r="T321" s="51">
        <v>62347</v>
      </c>
      <c r="U321" s="51">
        <v>12600</v>
      </c>
      <c r="V321" s="51">
        <v>2245</v>
      </c>
    </row>
    <row r="322" spans="1:22" x14ac:dyDescent="0.25">
      <c r="A322" s="50" t="s">
        <v>109</v>
      </c>
      <c r="B322" s="50" t="s">
        <v>224</v>
      </c>
      <c r="C322" s="50" t="s">
        <v>156</v>
      </c>
      <c r="D322" s="50" t="s">
        <v>282</v>
      </c>
      <c r="E322" s="51">
        <v>2018</v>
      </c>
      <c r="F322" s="50" t="s">
        <v>291</v>
      </c>
      <c r="G322" s="52">
        <v>43344</v>
      </c>
      <c r="H322" s="51">
        <v>184</v>
      </c>
      <c r="I322" s="51">
        <v>58</v>
      </c>
      <c r="J322" s="51">
        <v>86</v>
      </c>
      <c r="K322" s="51">
        <v>58</v>
      </c>
      <c r="L322" s="51">
        <v>58</v>
      </c>
      <c r="M322" s="51">
        <v>196</v>
      </c>
      <c r="N322" s="51">
        <v>203</v>
      </c>
      <c r="O322" s="51">
        <v>157</v>
      </c>
      <c r="P322" s="51">
        <v>154</v>
      </c>
      <c r="Q322" s="51">
        <v>550</v>
      </c>
      <c r="R322" s="51">
        <v>559</v>
      </c>
      <c r="S322" s="51">
        <v>13833</v>
      </c>
      <c r="T322" s="51">
        <v>62347</v>
      </c>
      <c r="U322" s="51">
        <v>12600</v>
      </c>
      <c r="V322" s="51">
        <v>2245</v>
      </c>
    </row>
    <row r="323" spans="1:22" x14ac:dyDescent="0.25">
      <c r="A323" s="50" t="s">
        <v>109</v>
      </c>
      <c r="B323" s="50" t="s">
        <v>224</v>
      </c>
      <c r="C323" s="50" t="s">
        <v>156</v>
      </c>
      <c r="D323" s="50" t="s">
        <v>282</v>
      </c>
      <c r="E323" s="51">
        <v>2018</v>
      </c>
      <c r="F323" s="50" t="s">
        <v>292</v>
      </c>
      <c r="G323" s="52">
        <v>43374</v>
      </c>
      <c r="H323" s="51">
        <v>131</v>
      </c>
      <c r="I323" s="51">
        <v>42</v>
      </c>
      <c r="J323" s="51">
        <v>87</v>
      </c>
      <c r="K323" s="51">
        <v>34</v>
      </c>
      <c r="L323" s="51">
        <v>34</v>
      </c>
      <c r="M323" s="51">
        <v>181</v>
      </c>
      <c r="N323" s="51">
        <v>151</v>
      </c>
      <c r="O323" s="51">
        <v>138</v>
      </c>
      <c r="P323" s="51">
        <v>141</v>
      </c>
      <c r="Q323" s="51">
        <v>550</v>
      </c>
      <c r="R323" s="51">
        <v>559</v>
      </c>
      <c r="S323" s="51">
        <v>13833</v>
      </c>
      <c r="T323" s="51">
        <v>62347</v>
      </c>
      <c r="U323" s="51">
        <v>12600</v>
      </c>
      <c r="V323" s="51">
        <v>2245</v>
      </c>
    </row>
    <row r="324" spans="1:22" x14ac:dyDescent="0.25">
      <c r="A324" s="50" t="s">
        <v>109</v>
      </c>
      <c r="B324" s="50" t="s">
        <v>224</v>
      </c>
      <c r="C324" s="50" t="s">
        <v>156</v>
      </c>
      <c r="D324" s="50" t="s">
        <v>282</v>
      </c>
      <c r="E324" s="51">
        <v>2018</v>
      </c>
      <c r="F324" s="50" t="s">
        <v>293</v>
      </c>
      <c r="G324" s="52">
        <v>43405</v>
      </c>
      <c r="H324" s="51">
        <v>155</v>
      </c>
      <c r="I324" s="51">
        <v>39</v>
      </c>
      <c r="J324" s="51">
        <v>104</v>
      </c>
      <c r="K324" s="51">
        <v>34</v>
      </c>
      <c r="L324" s="51">
        <v>34</v>
      </c>
      <c r="M324" s="51">
        <v>179</v>
      </c>
      <c r="N324" s="51">
        <v>141</v>
      </c>
      <c r="O324" s="51">
        <v>122</v>
      </c>
      <c r="P324" s="51">
        <v>175</v>
      </c>
      <c r="Q324" s="51">
        <v>550</v>
      </c>
      <c r="R324" s="51">
        <v>559</v>
      </c>
      <c r="S324" s="51">
        <v>13833</v>
      </c>
      <c r="T324" s="51">
        <v>62347</v>
      </c>
      <c r="U324" s="51">
        <v>12600</v>
      </c>
      <c r="V324" s="51">
        <v>2245</v>
      </c>
    </row>
    <row r="325" spans="1:22" x14ac:dyDescent="0.25">
      <c r="A325" s="50" t="s">
        <v>109</v>
      </c>
      <c r="B325" s="50" t="s">
        <v>224</v>
      </c>
      <c r="C325" s="50" t="s">
        <v>156</v>
      </c>
      <c r="D325" s="50" t="s">
        <v>282</v>
      </c>
      <c r="E325" s="51">
        <v>2018</v>
      </c>
      <c r="F325" s="50" t="s">
        <v>294</v>
      </c>
      <c r="G325" s="52">
        <v>43435</v>
      </c>
      <c r="H325" s="51">
        <v>86</v>
      </c>
      <c r="I325" s="51">
        <v>36</v>
      </c>
      <c r="J325" s="51">
        <v>49</v>
      </c>
      <c r="K325" s="51">
        <v>4</v>
      </c>
      <c r="L325" s="51">
        <v>4</v>
      </c>
      <c r="M325" s="51">
        <v>147</v>
      </c>
      <c r="N325" s="51">
        <v>147</v>
      </c>
      <c r="O325" s="51">
        <v>137</v>
      </c>
      <c r="P325" s="51">
        <v>114</v>
      </c>
      <c r="Q325" s="51">
        <v>550</v>
      </c>
      <c r="R325" s="51">
        <v>559</v>
      </c>
      <c r="S325" s="51">
        <v>13833</v>
      </c>
      <c r="T325" s="51">
        <v>62347</v>
      </c>
      <c r="U325" s="51">
        <v>12600</v>
      </c>
      <c r="V325" s="51">
        <v>2245</v>
      </c>
    </row>
    <row r="326" spans="1:22" x14ac:dyDescent="0.25">
      <c r="A326" s="50" t="s">
        <v>109</v>
      </c>
      <c r="B326" s="50" t="s">
        <v>224</v>
      </c>
      <c r="C326" s="50" t="s">
        <v>156</v>
      </c>
      <c r="D326" s="50" t="s">
        <v>282</v>
      </c>
      <c r="E326" s="51">
        <v>2019</v>
      </c>
      <c r="F326" s="50" t="s">
        <v>283</v>
      </c>
      <c r="G326" s="52">
        <v>43466</v>
      </c>
      <c r="H326" s="51">
        <v>149</v>
      </c>
      <c r="I326" s="51">
        <v>47</v>
      </c>
      <c r="J326" s="51">
        <v>67</v>
      </c>
      <c r="K326" s="51">
        <v>11</v>
      </c>
      <c r="L326" s="51">
        <v>11</v>
      </c>
      <c r="M326" s="51">
        <v>111</v>
      </c>
      <c r="N326" s="51">
        <v>138</v>
      </c>
      <c r="O326" s="51">
        <v>143</v>
      </c>
      <c r="P326" s="51">
        <v>136</v>
      </c>
      <c r="Q326" s="51">
        <v>436</v>
      </c>
      <c r="R326" s="51">
        <v>453</v>
      </c>
      <c r="S326" s="51">
        <v>8319</v>
      </c>
      <c r="T326" s="51">
        <v>64464</v>
      </c>
      <c r="U326" s="51">
        <v>14152</v>
      </c>
      <c r="V326" s="51">
        <v>2763</v>
      </c>
    </row>
    <row r="327" spans="1:22" x14ac:dyDescent="0.25">
      <c r="A327" s="50" t="s">
        <v>109</v>
      </c>
      <c r="B327" s="50" t="s">
        <v>224</v>
      </c>
      <c r="C327" s="50" t="s">
        <v>156</v>
      </c>
      <c r="D327" s="50" t="s">
        <v>282</v>
      </c>
      <c r="E327" s="51">
        <v>2019</v>
      </c>
      <c r="F327" s="50" t="s">
        <v>284</v>
      </c>
      <c r="G327" s="52">
        <v>43497</v>
      </c>
      <c r="H327" s="51">
        <v>194</v>
      </c>
      <c r="I327" s="51">
        <v>43</v>
      </c>
      <c r="J327" s="51">
        <v>131</v>
      </c>
      <c r="K327" s="51">
        <v>41</v>
      </c>
      <c r="L327" s="51">
        <v>41</v>
      </c>
      <c r="M327" s="51">
        <v>174</v>
      </c>
      <c r="N327" s="51">
        <v>175</v>
      </c>
      <c r="O327" s="51">
        <v>138</v>
      </c>
      <c r="P327" s="51">
        <v>148</v>
      </c>
      <c r="Q327" s="51">
        <v>436</v>
      </c>
      <c r="R327" s="51">
        <v>453</v>
      </c>
      <c r="S327" s="51">
        <v>8319</v>
      </c>
      <c r="T327" s="51">
        <v>64464</v>
      </c>
      <c r="U327" s="51">
        <v>14152</v>
      </c>
      <c r="V327" s="51">
        <v>2763</v>
      </c>
    </row>
    <row r="328" spans="1:22" x14ac:dyDescent="0.25">
      <c r="A328" s="50" t="s">
        <v>109</v>
      </c>
      <c r="B328" s="50" t="s">
        <v>224</v>
      </c>
      <c r="C328" s="50" t="s">
        <v>156</v>
      </c>
      <c r="D328" s="50" t="s">
        <v>282</v>
      </c>
      <c r="E328" s="51">
        <v>2019</v>
      </c>
      <c r="F328" s="50" t="s">
        <v>285</v>
      </c>
      <c r="G328" s="52">
        <v>43525</v>
      </c>
      <c r="H328" s="51">
        <v>110</v>
      </c>
      <c r="I328" s="51">
        <v>50</v>
      </c>
      <c r="J328" s="51">
        <v>84</v>
      </c>
      <c r="K328" s="51">
        <v>75</v>
      </c>
      <c r="L328" s="51">
        <v>75</v>
      </c>
      <c r="M328" s="51">
        <v>97</v>
      </c>
      <c r="N328" s="51">
        <v>204</v>
      </c>
      <c r="O328" s="51">
        <v>160</v>
      </c>
      <c r="P328" s="51">
        <v>144</v>
      </c>
      <c r="Q328" s="51">
        <v>436</v>
      </c>
      <c r="R328" s="51">
        <v>453</v>
      </c>
      <c r="S328" s="51">
        <v>8319</v>
      </c>
      <c r="T328" s="51">
        <v>64464</v>
      </c>
      <c r="U328" s="51">
        <v>14152</v>
      </c>
      <c r="V328" s="51">
        <v>2763</v>
      </c>
    </row>
    <row r="329" spans="1:22" x14ac:dyDescent="0.25">
      <c r="A329" s="50" t="s">
        <v>109</v>
      </c>
      <c r="B329" s="50" t="s">
        <v>224</v>
      </c>
      <c r="C329" s="50" t="s">
        <v>156</v>
      </c>
      <c r="D329" s="50" t="s">
        <v>282</v>
      </c>
      <c r="E329" s="51">
        <v>2019</v>
      </c>
      <c r="F329" s="50" t="s">
        <v>286</v>
      </c>
      <c r="G329" s="52">
        <v>43556</v>
      </c>
      <c r="H329" s="51">
        <v>201</v>
      </c>
      <c r="I329" s="51">
        <v>62</v>
      </c>
      <c r="J329" s="51">
        <v>131</v>
      </c>
      <c r="K329" s="51">
        <v>49</v>
      </c>
      <c r="L329" s="51">
        <v>49</v>
      </c>
      <c r="M329" s="51">
        <v>107</v>
      </c>
      <c r="N329" s="51">
        <v>148</v>
      </c>
      <c r="O329" s="51">
        <v>149</v>
      </c>
      <c r="P329" s="51">
        <v>123</v>
      </c>
      <c r="Q329" s="51">
        <v>436</v>
      </c>
      <c r="R329" s="51">
        <v>453</v>
      </c>
      <c r="S329" s="51">
        <v>8319</v>
      </c>
      <c r="T329" s="51">
        <v>64464</v>
      </c>
      <c r="U329" s="51">
        <v>14152</v>
      </c>
      <c r="V329" s="51">
        <v>2763</v>
      </c>
    </row>
    <row r="330" spans="1:22" x14ac:dyDescent="0.25">
      <c r="A330" s="50" t="s">
        <v>109</v>
      </c>
      <c r="B330" s="50" t="s">
        <v>224</v>
      </c>
      <c r="C330" s="50" t="s">
        <v>156</v>
      </c>
      <c r="D330" s="50" t="s">
        <v>282</v>
      </c>
      <c r="E330" s="51">
        <v>2019</v>
      </c>
      <c r="F330" s="50" t="s">
        <v>287</v>
      </c>
      <c r="G330" s="52">
        <v>43586</v>
      </c>
      <c r="H330" s="51">
        <v>166</v>
      </c>
      <c r="I330" s="51">
        <v>48</v>
      </c>
      <c r="J330" s="51">
        <v>149</v>
      </c>
      <c r="K330" s="51">
        <v>63</v>
      </c>
      <c r="L330" s="51">
        <v>63</v>
      </c>
      <c r="M330" s="51">
        <v>147</v>
      </c>
      <c r="N330" s="51">
        <v>174</v>
      </c>
      <c r="O330" s="51">
        <v>144</v>
      </c>
      <c r="P330" s="51">
        <v>157</v>
      </c>
      <c r="Q330" s="51">
        <v>436</v>
      </c>
      <c r="R330" s="51">
        <v>453</v>
      </c>
      <c r="S330" s="51">
        <v>8319</v>
      </c>
      <c r="T330" s="51">
        <v>64464</v>
      </c>
      <c r="U330" s="51">
        <v>14152</v>
      </c>
      <c r="V330" s="51">
        <v>2763</v>
      </c>
    </row>
    <row r="331" spans="1:22" x14ac:dyDescent="0.25">
      <c r="A331" s="50" t="s">
        <v>109</v>
      </c>
      <c r="B331" s="50" t="s">
        <v>224</v>
      </c>
      <c r="C331" s="50" t="s">
        <v>156</v>
      </c>
      <c r="D331" s="50" t="s">
        <v>282</v>
      </c>
      <c r="E331" s="51">
        <v>2019</v>
      </c>
      <c r="F331" s="50" t="s">
        <v>288</v>
      </c>
      <c r="G331" s="52">
        <v>43617</v>
      </c>
      <c r="H331" s="51">
        <v>137</v>
      </c>
      <c r="I331" s="51">
        <v>63</v>
      </c>
      <c r="J331" s="51">
        <v>90</v>
      </c>
      <c r="K331" s="51">
        <v>42</v>
      </c>
      <c r="L331" s="51">
        <v>42</v>
      </c>
      <c r="M331" s="51">
        <v>174</v>
      </c>
      <c r="N331" s="51">
        <v>214</v>
      </c>
      <c r="O331" s="51">
        <v>179</v>
      </c>
      <c r="P331" s="51">
        <v>211</v>
      </c>
      <c r="Q331" s="51">
        <v>436</v>
      </c>
      <c r="R331" s="51">
        <v>453</v>
      </c>
      <c r="S331" s="51">
        <v>8319</v>
      </c>
      <c r="T331" s="51">
        <v>64464</v>
      </c>
      <c r="U331" s="51">
        <v>14152</v>
      </c>
      <c r="V331" s="51">
        <v>2763</v>
      </c>
    </row>
    <row r="332" spans="1:22" x14ac:dyDescent="0.25">
      <c r="A332" s="50" t="s">
        <v>109</v>
      </c>
      <c r="B332" s="50" t="s">
        <v>224</v>
      </c>
      <c r="C332" s="50" t="s">
        <v>156</v>
      </c>
      <c r="D332" s="50" t="s">
        <v>282</v>
      </c>
      <c r="E332" s="51">
        <v>2019</v>
      </c>
      <c r="F332" s="50" t="s">
        <v>289</v>
      </c>
      <c r="G332" s="52">
        <v>43647</v>
      </c>
      <c r="H332" s="51">
        <v>176</v>
      </c>
      <c r="I332" s="51">
        <v>68</v>
      </c>
      <c r="J332" s="51">
        <v>100</v>
      </c>
      <c r="K332" s="51">
        <v>55</v>
      </c>
      <c r="L332" s="51">
        <v>55</v>
      </c>
      <c r="M332" s="51">
        <v>180</v>
      </c>
      <c r="N332" s="51">
        <v>169</v>
      </c>
      <c r="O332" s="51">
        <v>166</v>
      </c>
      <c r="P332" s="51">
        <v>128</v>
      </c>
      <c r="Q332" s="51">
        <v>436</v>
      </c>
      <c r="R332" s="51">
        <v>453</v>
      </c>
      <c r="S332" s="51">
        <v>8319</v>
      </c>
      <c r="T332" s="51">
        <v>64464</v>
      </c>
      <c r="U332" s="51">
        <v>14152</v>
      </c>
      <c r="V332" s="51">
        <v>2763</v>
      </c>
    </row>
    <row r="333" spans="1:22" x14ac:dyDescent="0.25">
      <c r="A333" s="50" t="s">
        <v>109</v>
      </c>
      <c r="B333" s="50" t="s">
        <v>224</v>
      </c>
      <c r="C333" s="50" t="s">
        <v>156</v>
      </c>
      <c r="D333" s="50" t="s">
        <v>282</v>
      </c>
      <c r="E333" s="51">
        <v>2019</v>
      </c>
      <c r="F333" s="50" t="s">
        <v>290</v>
      </c>
      <c r="G333" s="52">
        <v>43678</v>
      </c>
      <c r="H333" s="51">
        <v>219</v>
      </c>
      <c r="I333" s="51">
        <v>54</v>
      </c>
      <c r="J333" s="51">
        <v>173</v>
      </c>
      <c r="K333" s="51">
        <v>59</v>
      </c>
      <c r="L333" s="51">
        <v>59</v>
      </c>
      <c r="M333" s="51">
        <v>241</v>
      </c>
      <c r="N333" s="51">
        <v>264</v>
      </c>
      <c r="O333" s="51">
        <v>139</v>
      </c>
      <c r="P333" s="51">
        <v>218</v>
      </c>
      <c r="Q333" s="51">
        <v>436</v>
      </c>
      <c r="R333" s="51">
        <v>453</v>
      </c>
      <c r="S333" s="51">
        <v>8319</v>
      </c>
      <c r="T333" s="51">
        <v>64464</v>
      </c>
      <c r="U333" s="51">
        <v>14152</v>
      </c>
      <c r="V333" s="51">
        <v>2763</v>
      </c>
    </row>
    <row r="334" spans="1:22" x14ac:dyDescent="0.25">
      <c r="A334" s="50" t="s">
        <v>109</v>
      </c>
      <c r="B334" s="50" t="s">
        <v>224</v>
      </c>
      <c r="C334" s="50" t="s">
        <v>156</v>
      </c>
      <c r="D334" s="50" t="s">
        <v>282</v>
      </c>
      <c r="E334" s="51">
        <v>2019</v>
      </c>
      <c r="F334" s="50" t="s">
        <v>291</v>
      </c>
      <c r="G334" s="52">
        <v>43709</v>
      </c>
      <c r="H334" s="51">
        <v>178</v>
      </c>
      <c r="I334" s="51">
        <v>57</v>
      </c>
      <c r="J334" s="51">
        <v>129</v>
      </c>
      <c r="K334" s="51">
        <v>65</v>
      </c>
      <c r="L334" s="51">
        <v>65</v>
      </c>
      <c r="M334" s="51">
        <v>139</v>
      </c>
      <c r="N334" s="51">
        <v>142</v>
      </c>
      <c r="O334" s="51">
        <v>141</v>
      </c>
      <c r="P334" s="51">
        <v>120</v>
      </c>
      <c r="Q334" s="51">
        <v>436</v>
      </c>
      <c r="R334" s="51">
        <v>453</v>
      </c>
      <c r="S334" s="51">
        <v>8319</v>
      </c>
      <c r="T334" s="51">
        <v>64464</v>
      </c>
      <c r="U334" s="51">
        <v>14152</v>
      </c>
      <c r="V334" s="51">
        <v>2763</v>
      </c>
    </row>
    <row r="335" spans="1:22" x14ac:dyDescent="0.25">
      <c r="A335" s="50" t="s">
        <v>109</v>
      </c>
      <c r="B335" s="50" t="s">
        <v>224</v>
      </c>
      <c r="C335" s="50" t="s">
        <v>156</v>
      </c>
      <c r="D335" s="50" t="s">
        <v>282</v>
      </c>
      <c r="E335" s="51">
        <v>2019</v>
      </c>
      <c r="F335" s="50" t="s">
        <v>292</v>
      </c>
      <c r="G335" s="52">
        <v>43739</v>
      </c>
      <c r="H335" s="51">
        <v>190</v>
      </c>
      <c r="I335" s="51">
        <v>47</v>
      </c>
      <c r="J335" s="51">
        <v>86</v>
      </c>
      <c r="K335" s="51">
        <v>62</v>
      </c>
      <c r="L335" s="51">
        <v>62</v>
      </c>
      <c r="M335" s="51">
        <v>198</v>
      </c>
      <c r="N335" s="51">
        <v>255</v>
      </c>
      <c r="O335" s="51">
        <v>152</v>
      </c>
      <c r="P335" s="51">
        <v>176</v>
      </c>
      <c r="Q335" s="51">
        <v>436</v>
      </c>
      <c r="R335" s="51">
        <v>453</v>
      </c>
      <c r="S335" s="51">
        <v>8319</v>
      </c>
      <c r="T335" s="51">
        <v>64464</v>
      </c>
      <c r="U335" s="51">
        <v>14152</v>
      </c>
      <c r="V335" s="51">
        <v>2763</v>
      </c>
    </row>
    <row r="336" spans="1:22" x14ac:dyDescent="0.25">
      <c r="A336" s="50" t="s">
        <v>109</v>
      </c>
      <c r="B336" s="50" t="s">
        <v>224</v>
      </c>
      <c r="C336" s="50" t="s">
        <v>156</v>
      </c>
      <c r="D336" s="50" t="s">
        <v>282</v>
      </c>
      <c r="E336" s="51">
        <v>2019</v>
      </c>
      <c r="F336" s="50" t="s">
        <v>293</v>
      </c>
      <c r="G336" s="52">
        <v>43770</v>
      </c>
      <c r="H336" s="51">
        <v>146</v>
      </c>
      <c r="I336" s="51">
        <v>38</v>
      </c>
      <c r="J336" s="51">
        <v>119</v>
      </c>
      <c r="K336" s="51">
        <v>48</v>
      </c>
      <c r="L336" s="51">
        <v>48</v>
      </c>
      <c r="M336" s="51">
        <v>134</v>
      </c>
      <c r="N336" s="51">
        <v>129</v>
      </c>
      <c r="O336" s="51">
        <v>122</v>
      </c>
      <c r="P336" s="51">
        <v>103</v>
      </c>
      <c r="Q336" s="51">
        <v>436</v>
      </c>
      <c r="R336" s="51">
        <v>453</v>
      </c>
      <c r="S336" s="51">
        <v>8319</v>
      </c>
      <c r="T336" s="51">
        <v>64464</v>
      </c>
      <c r="U336" s="51">
        <v>14152</v>
      </c>
      <c r="V336" s="51">
        <v>2763</v>
      </c>
    </row>
    <row r="337" spans="1:22" x14ac:dyDescent="0.25">
      <c r="A337" s="50" t="s">
        <v>109</v>
      </c>
      <c r="B337" s="50" t="s">
        <v>224</v>
      </c>
      <c r="C337" s="50" t="s">
        <v>156</v>
      </c>
      <c r="D337" s="50" t="s">
        <v>282</v>
      </c>
      <c r="E337" s="51">
        <v>2019</v>
      </c>
      <c r="F337" s="50" t="s">
        <v>294</v>
      </c>
      <c r="G337" s="52">
        <v>43800</v>
      </c>
      <c r="H337" s="51">
        <v>175</v>
      </c>
      <c r="I337" s="51">
        <v>47</v>
      </c>
      <c r="J337" s="51">
        <v>88</v>
      </c>
      <c r="K337" s="51">
        <v>26</v>
      </c>
      <c r="L337" s="51">
        <v>26</v>
      </c>
      <c r="M337" s="51">
        <v>116</v>
      </c>
      <c r="N337" s="51">
        <v>149</v>
      </c>
      <c r="O337" s="51">
        <v>116</v>
      </c>
      <c r="P337" s="51">
        <v>99</v>
      </c>
      <c r="Q337" s="51">
        <v>436</v>
      </c>
      <c r="R337" s="51">
        <v>453</v>
      </c>
      <c r="S337" s="51">
        <v>8319</v>
      </c>
      <c r="T337" s="51">
        <v>64464</v>
      </c>
      <c r="U337" s="51">
        <v>14152</v>
      </c>
      <c r="V337" s="51">
        <v>2763</v>
      </c>
    </row>
    <row r="338" spans="1:22" x14ac:dyDescent="0.25">
      <c r="A338" s="50" t="s">
        <v>109</v>
      </c>
      <c r="B338" s="50" t="s">
        <v>224</v>
      </c>
      <c r="C338" s="50" t="s">
        <v>156</v>
      </c>
      <c r="D338" s="50" t="s">
        <v>282</v>
      </c>
      <c r="E338" s="51">
        <v>2020</v>
      </c>
      <c r="F338" s="50" t="s">
        <v>283</v>
      </c>
      <c r="G338" s="52">
        <v>43831</v>
      </c>
      <c r="H338" s="51">
        <v>188</v>
      </c>
      <c r="I338" s="51">
        <v>59</v>
      </c>
      <c r="J338" s="51">
        <v>123</v>
      </c>
      <c r="K338" s="51">
        <v>41</v>
      </c>
      <c r="L338" s="51">
        <v>41</v>
      </c>
      <c r="M338" s="51">
        <v>202</v>
      </c>
      <c r="N338" s="51">
        <v>197</v>
      </c>
      <c r="O338" s="51">
        <v>162</v>
      </c>
      <c r="P338" s="51">
        <v>140</v>
      </c>
      <c r="Q338" s="51">
        <v>615</v>
      </c>
      <c r="R338" s="51">
        <v>626</v>
      </c>
      <c r="S338" s="51">
        <v>13686</v>
      </c>
      <c r="T338" s="51">
        <v>66647</v>
      </c>
      <c r="U338" s="51">
        <v>21382</v>
      </c>
      <c r="V338" s="51">
        <v>2835</v>
      </c>
    </row>
    <row r="339" spans="1:22" x14ac:dyDescent="0.25">
      <c r="A339" s="50" t="s">
        <v>109</v>
      </c>
      <c r="B339" s="50" t="s">
        <v>224</v>
      </c>
      <c r="C339" s="50" t="s">
        <v>156</v>
      </c>
      <c r="D339" s="50" t="s">
        <v>282</v>
      </c>
      <c r="E339" s="51">
        <v>2020</v>
      </c>
      <c r="F339" s="50" t="s">
        <v>284</v>
      </c>
      <c r="G339" s="52">
        <v>43862</v>
      </c>
      <c r="H339" s="51">
        <v>197</v>
      </c>
      <c r="I339" s="51">
        <v>59</v>
      </c>
      <c r="J339" s="51">
        <v>142</v>
      </c>
      <c r="K339" s="51">
        <v>50</v>
      </c>
      <c r="L339" s="51">
        <v>50</v>
      </c>
      <c r="M339" s="51">
        <v>243</v>
      </c>
      <c r="N339" s="51">
        <v>347</v>
      </c>
      <c r="O339" s="51">
        <v>164</v>
      </c>
      <c r="P339" s="51">
        <v>169</v>
      </c>
      <c r="Q339" s="51">
        <v>615</v>
      </c>
      <c r="R339" s="51">
        <v>626</v>
      </c>
      <c r="S339" s="51">
        <v>13686</v>
      </c>
      <c r="T339" s="51">
        <v>66647</v>
      </c>
      <c r="U339" s="51">
        <v>21382</v>
      </c>
      <c r="V339" s="51">
        <v>2835</v>
      </c>
    </row>
    <row r="340" spans="1:22" x14ac:dyDescent="0.25">
      <c r="A340" s="50" t="s">
        <v>109</v>
      </c>
      <c r="B340" s="50" t="s">
        <v>224</v>
      </c>
      <c r="C340" s="50" t="s">
        <v>156</v>
      </c>
      <c r="D340" s="50" t="s">
        <v>282</v>
      </c>
      <c r="E340" s="51">
        <v>2020</v>
      </c>
      <c r="F340" s="50" t="s">
        <v>285</v>
      </c>
      <c r="G340" s="52">
        <v>43891</v>
      </c>
      <c r="H340" s="51">
        <v>183</v>
      </c>
      <c r="I340" s="51">
        <v>75</v>
      </c>
      <c r="J340" s="51">
        <v>136</v>
      </c>
      <c r="K340" s="51">
        <v>62</v>
      </c>
      <c r="L340" s="51">
        <v>62</v>
      </c>
      <c r="M340" s="51">
        <v>189</v>
      </c>
      <c r="N340" s="51">
        <v>206</v>
      </c>
      <c r="O340" s="51">
        <v>202</v>
      </c>
      <c r="P340" s="51">
        <v>188</v>
      </c>
      <c r="Q340" s="51">
        <v>615</v>
      </c>
      <c r="R340" s="51">
        <v>626</v>
      </c>
      <c r="S340" s="51">
        <v>13686</v>
      </c>
      <c r="T340" s="51">
        <v>66647</v>
      </c>
      <c r="U340" s="51">
        <v>21382</v>
      </c>
      <c r="V340" s="51">
        <v>2835</v>
      </c>
    </row>
    <row r="341" spans="1:22" x14ac:dyDescent="0.25">
      <c r="A341" s="50" t="s">
        <v>109</v>
      </c>
      <c r="B341" s="50" t="s">
        <v>224</v>
      </c>
      <c r="C341" s="50" t="s">
        <v>156</v>
      </c>
      <c r="D341" s="50" t="s">
        <v>282</v>
      </c>
      <c r="E341" s="51">
        <v>2020</v>
      </c>
      <c r="F341" s="50" t="s">
        <v>286</v>
      </c>
      <c r="G341" s="52">
        <v>43922</v>
      </c>
      <c r="H341" s="51">
        <v>275</v>
      </c>
      <c r="I341" s="51">
        <v>99</v>
      </c>
      <c r="J341" s="51">
        <v>163</v>
      </c>
      <c r="K341" s="51">
        <v>69</v>
      </c>
      <c r="L341" s="51">
        <v>69</v>
      </c>
      <c r="M341" s="51">
        <v>169</v>
      </c>
      <c r="N341" s="51">
        <v>233</v>
      </c>
      <c r="O341" s="51">
        <v>237</v>
      </c>
      <c r="P341" s="51">
        <v>142</v>
      </c>
      <c r="Q341" s="51">
        <v>615</v>
      </c>
      <c r="R341" s="51">
        <v>626</v>
      </c>
      <c r="S341" s="51">
        <v>13686</v>
      </c>
      <c r="T341" s="51">
        <v>66647</v>
      </c>
      <c r="U341" s="51">
        <v>21382</v>
      </c>
      <c r="V341" s="51">
        <v>2835</v>
      </c>
    </row>
    <row r="342" spans="1:22" x14ac:dyDescent="0.25">
      <c r="A342" s="50" t="s">
        <v>109</v>
      </c>
      <c r="B342" s="50" t="s">
        <v>224</v>
      </c>
      <c r="C342" s="50" t="s">
        <v>156</v>
      </c>
      <c r="D342" s="50" t="s">
        <v>282</v>
      </c>
      <c r="E342" s="51">
        <v>2020</v>
      </c>
      <c r="F342" s="50" t="s">
        <v>287</v>
      </c>
      <c r="G342" s="52">
        <v>43952</v>
      </c>
      <c r="H342" s="51">
        <v>216</v>
      </c>
      <c r="I342" s="51">
        <v>70</v>
      </c>
      <c r="J342" s="51">
        <v>147</v>
      </c>
      <c r="K342" s="51">
        <v>34</v>
      </c>
      <c r="L342" s="51">
        <v>34</v>
      </c>
      <c r="M342" s="51">
        <v>217</v>
      </c>
      <c r="N342" s="51">
        <v>253</v>
      </c>
      <c r="O342" s="51">
        <v>275</v>
      </c>
      <c r="P342" s="51">
        <v>197</v>
      </c>
      <c r="Q342" s="51">
        <v>615</v>
      </c>
      <c r="R342" s="51">
        <v>626</v>
      </c>
      <c r="S342" s="51">
        <v>13686</v>
      </c>
      <c r="T342" s="51">
        <v>66647</v>
      </c>
      <c r="U342" s="51">
        <v>21382</v>
      </c>
      <c r="V342" s="51">
        <v>2835</v>
      </c>
    </row>
    <row r="343" spans="1:22" x14ac:dyDescent="0.25">
      <c r="A343" s="50" t="s">
        <v>109</v>
      </c>
      <c r="B343" s="50" t="s">
        <v>224</v>
      </c>
      <c r="C343" s="50" t="s">
        <v>156</v>
      </c>
      <c r="D343" s="50" t="s">
        <v>282</v>
      </c>
      <c r="E343" s="51">
        <v>2020</v>
      </c>
      <c r="F343" s="50" t="s">
        <v>288</v>
      </c>
      <c r="G343" s="52">
        <v>43983</v>
      </c>
      <c r="H343" s="51">
        <v>263</v>
      </c>
      <c r="I343" s="51">
        <v>134</v>
      </c>
      <c r="J343" s="51">
        <v>205</v>
      </c>
      <c r="K343" s="51">
        <v>67</v>
      </c>
      <c r="L343" s="51">
        <v>67</v>
      </c>
      <c r="M343" s="51">
        <v>166</v>
      </c>
      <c r="N343" s="51">
        <v>247</v>
      </c>
      <c r="O343" s="51">
        <v>216</v>
      </c>
      <c r="P343" s="51">
        <v>154</v>
      </c>
      <c r="Q343" s="51">
        <v>615</v>
      </c>
      <c r="R343" s="51">
        <v>626</v>
      </c>
      <c r="S343" s="51">
        <v>13686</v>
      </c>
      <c r="T343" s="51">
        <v>66647</v>
      </c>
      <c r="U343" s="51">
        <v>21382</v>
      </c>
      <c r="V343" s="51">
        <v>2835</v>
      </c>
    </row>
    <row r="344" spans="1:22" x14ac:dyDescent="0.25">
      <c r="A344" s="50" t="s">
        <v>109</v>
      </c>
      <c r="B344" s="50" t="s">
        <v>224</v>
      </c>
      <c r="C344" s="50" t="s">
        <v>156</v>
      </c>
      <c r="D344" s="50" t="s">
        <v>282</v>
      </c>
      <c r="E344" s="51">
        <v>2020</v>
      </c>
      <c r="F344" s="50" t="s">
        <v>289</v>
      </c>
      <c r="G344" s="52">
        <v>44013</v>
      </c>
      <c r="H344" s="51">
        <v>238</v>
      </c>
      <c r="I344" s="51">
        <v>108</v>
      </c>
      <c r="J344" s="51">
        <v>193</v>
      </c>
      <c r="K344" s="51">
        <v>53</v>
      </c>
      <c r="L344" s="51">
        <v>53</v>
      </c>
      <c r="M344" s="51">
        <v>175</v>
      </c>
      <c r="N344" s="51">
        <v>190</v>
      </c>
      <c r="O344" s="51">
        <v>203</v>
      </c>
      <c r="P344" s="51">
        <v>175</v>
      </c>
      <c r="Q344" s="51">
        <v>615</v>
      </c>
      <c r="R344" s="51">
        <v>626</v>
      </c>
      <c r="S344" s="51">
        <v>13686</v>
      </c>
      <c r="T344" s="51">
        <v>66647</v>
      </c>
      <c r="U344" s="51">
        <v>21382</v>
      </c>
      <c r="V344" s="51">
        <v>2835</v>
      </c>
    </row>
    <row r="345" spans="1:22" x14ac:dyDescent="0.25">
      <c r="A345" s="50" t="s">
        <v>109</v>
      </c>
      <c r="B345" s="50" t="s">
        <v>224</v>
      </c>
      <c r="C345" s="50" t="s">
        <v>156</v>
      </c>
      <c r="D345" s="50" t="s">
        <v>282</v>
      </c>
      <c r="E345" s="51">
        <v>2020</v>
      </c>
      <c r="F345" s="50" t="s">
        <v>290</v>
      </c>
      <c r="G345" s="52">
        <v>44044</v>
      </c>
      <c r="H345" s="51">
        <v>255</v>
      </c>
      <c r="I345" s="51">
        <v>85</v>
      </c>
      <c r="J345" s="51">
        <v>157</v>
      </c>
      <c r="K345" s="51">
        <v>46</v>
      </c>
      <c r="L345" s="51">
        <v>46</v>
      </c>
      <c r="M345" s="51">
        <v>168</v>
      </c>
      <c r="N345" s="51">
        <v>214</v>
      </c>
      <c r="O345" s="51">
        <v>278</v>
      </c>
      <c r="P345" s="51">
        <v>165</v>
      </c>
      <c r="Q345" s="51">
        <v>615</v>
      </c>
      <c r="R345" s="51">
        <v>626</v>
      </c>
      <c r="S345" s="51">
        <v>13686</v>
      </c>
      <c r="T345" s="51">
        <v>66647</v>
      </c>
      <c r="U345" s="51">
        <v>21382</v>
      </c>
      <c r="V345" s="51">
        <v>2835</v>
      </c>
    </row>
    <row r="346" spans="1:22" x14ac:dyDescent="0.25">
      <c r="A346" s="50" t="s">
        <v>109</v>
      </c>
      <c r="B346" s="50" t="s">
        <v>224</v>
      </c>
      <c r="C346" s="50" t="s">
        <v>156</v>
      </c>
      <c r="D346" s="50" t="s">
        <v>282</v>
      </c>
      <c r="E346" s="51">
        <v>2020</v>
      </c>
      <c r="F346" s="50" t="s">
        <v>291</v>
      </c>
      <c r="G346" s="52">
        <v>44075</v>
      </c>
      <c r="H346" s="51">
        <v>237</v>
      </c>
      <c r="I346" s="51">
        <v>69</v>
      </c>
      <c r="J346" s="51">
        <v>161</v>
      </c>
      <c r="K346" s="51">
        <v>68</v>
      </c>
      <c r="L346" s="51">
        <v>68</v>
      </c>
      <c r="M346" s="51">
        <v>127</v>
      </c>
      <c r="N346" s="51">
        <v>190</v>
      </c>
      <c r="O346" s="51">
        <v>156</v>
      </c>
      <c r="P346" s="51">
        <v>145</v>
      </c>
      <c r="Q346" s="51">
        <v>615</v>
      </c>
      <c r="R346" s="51">
        <v>626</v>
      </c>
      <c r="S346" s="51">
        <v>13686</v>
      </c>
      <c r="T346" s="51">
        <v>66647</v>
      </c>
      <c r="U346" s="51">
        <v>21382</v>
      </c>
      <c r="V346" s="51">
        <v>2835</v>
      </c>
    </row>
    <row r="347" spans="1:22" x14ac:dyDescent="0.25">
      <c r="A347" s="50" t="s">
        <v>109</v>
      </c>
      <c r="B347" s="50" t="s">
        <v>224</v>
      </c>
      <c r="C347" s="50" t="s">
        <v>156</v>
      </c>
      <c r="D347" s="50" t="s">
        <v>282</v>
      </c>
      <c r="E347" s="51">
        <v>2020</v>
      </c>
      <c r="F347" s="50" t="s">
        <v>292</v>
      </c>
      <c r="G347" s="52">
        <v>44105</v>
      </c>
      <c r="H347" s="51">
        <v>195</v>
      </c>
      <c r="I347" s="51">
        <v>82</v>
      </c>
      <c r="J347" s="51">
        <v>139</v>
      </c>
      <c r="K347" s="51">
        <v>83</v>
      </c>
      <c r="L347" s="51">
        <v>83</v>
      </c>
      <c r="M347" s="51">
        <v>190</v>
      </c>
      <c r="N347" s="51">
        <v>216</v>
      </c>
      <c r="O347" s="51">
        <v>196</v>
      </c>
      <c r="P347" s="51">
        <v>133</v>
      </c>
      <c r="Q347" s="51">
        <v>615</v>
      </c>
      <c r="R347" s="51">
        <v>626</v>
      </c>
      <c r="S347" s="51">
        <v>13686</v>
      </c>
      <c r="T347" s="51">
        <v>66647</v>
      </c>
      <c r="U347" s="51">
        <v>21382</v>
      </c>
      <c r="V347" s="51">
        <v>2835</v>
      </c>
    </row>
    <row r="348" spans="1:22" x14ac:dyDescent="0.25">
      <c r="A348" s="50" t="s">
        <v>109</v>
      </c>
      <c r="B348" s="50" t="s">
        <v>224</v>
      </c>
      <c r="C348" s="50" t="s">
        <v>156</v>
      </c>
      <c r="D348" s="50" t="s">
        <v>282</v>
      </c>
      <c r="E348" s="51">
        <v>2020</v>
      </c>
      <c r="F348" s="50" t="s">
        <v>293</v>
      </c>
      <c r="G348" s="52">
        <v>44136</v>
      </c>
      <c r="H348" s="51">
        <v>217</v>
      </c>
      <c r="I348" s="51">
        <v>74</v>
      </c>
      <c r="J348" s="51">
        <v>131</v>
      </c>
      <c r="K348" s="51">
        <v>26</v>
      </c>
      <c r="L348" s="51">
        <v>26</v>
      </c>
      <c r="M348" s="51">
        <v>200</v>
      </c>
      <c r="N348" s="51">
        <v>174</v>
      </c>
      <c r="O348" s="51">
        <v>183</v>
      </c>
      <c r="P348" s="51">
        <v>155</v>
      </c>
      <c r="Q348" s="51">
        <v>615</v>
      </c>
      <c r="R348" s="51">
        <v>626</v>
      </c>
      <c r="S348" s="51">
        <v>13686</v>
      </c>
      <c r="T348" s="51">
        <v>66647</v>
      </c>
      <c r="U348" s="51">
        <v>21382</v>
      </c>
      <c r="V348" s="51">
        <v>2835</v>
      </c>
    </row>
    <row r="349" spans="1:22" x14ac:dyDescent="0.25">
      <c r="A349" s="50" t="s">
        <v>109</v>
      </c>
      <c r="B349" s="50" t="s">
        <v>224</v>
      </c>
      <c r="C349" s="50" t="s">
        <v>156</v>
      </c>
      <c r="D349" s="50" t="s">
        <v>282</v>
      </c>
      <c r="E349" s="51">
        <v>2020</v>
      </c>
      <c r="F349" s="50" t="s">
        <v>294</v>
      </c>
      <c r="G349" s="52">
        <v>44166</v>
      </c>
      <c r="H349" s="51">
        <v>200</v>
      </c>
      <c r="I349" s="51">
        <v>90</v>
      </c>
      <c r="J349" s="51">
        <v>150</v>
      </c>
      <c r="K349" s="51">
        <v>50</v>
      </c>
      <c r="L349" s="51">
        <v>50</v>
      </c>
      <c r="M349" s="51">
        <v>173</v>
      </c>
      <c r="N349" s="51">
        <v>196</v>
      </c>
      <c r="O349" s="51">
        <v>188</v>
      </c>
      <c r="P349" s="51">
        <v>159</v>
      </c>
      <c r="Q349" s="51">
        <v>615</v>
      </c>
      <c r="R349" s="51">
        <v>626</v>
      </c>
      <c r="S349" s="51">
        <v>13686</v>
      </c>
      <c r="T349" s="51">
        <v>66647</v>
      </c>
      <c r="U349" s="51">
        <v>21382</v>
      </c>
      <c r="V349" s="51">
        <v>2835</v>
      </c>
    </row>
    <row r="350" spans="1:22" x14ac:dyDescent="0.25">
      <c r="A350" s="50" t="s">
        <v>109</v>
      </c>
      <c r="B350" s="50" t="s">
        <v>224</v>
      </c>
      <c r="C350" s="50" t="s">
        <v>156</v>
      </c>
      <c r="D350" s="50" t="s">
        <v>282</v>
      </c>
      <c r="E350" s="51">
        <v>2021</v>
      </c>
      <c r="F350" s="50" t="s">
        <v>283</v>
      </c>
      <c r="G350" s="52">
        <v>44197</v>
      </c>
      <c r="H350" s="51">
        <v>243</v>
      </c>
      <c r="I350" s="51">
        <v>59</v>
      </c>
      <c r="J350" s="51">
        <v>114</v>
      </c>
      <c r="K350" s="51">
        <v>55</v>
      </c>
      <c r="L350" s="51">
        <v>55</v>
      </c>
      <c r="M350" s="51">
        <v>178</v>
      </c>
      <c r="N350" s="51">
        <v>283</v>
      </c>
      <c r="O350" s="51">
        <v>187</v>
      </c>
      <c r="P350" s="51">
        <v>199</v>
      </c>
      <c r="Q350" s="51">
        <v>422</v>
      </c>
      <c r="R350" s="51">
        <v>437</v>
      </c>
      <c r="S350" s="51">
        <v>14199</v>
      </c>
      <c r="T350" s="51">
        <v>68894</v>
      </c>
      <c r="U350" s="51">
        <v>21964</v>
      </c>
      <c r="V350" s="51">
        <v>2909</v>
      </c>
    </row>
    <row r="351" spans="1:22" x14ac:dyDescent="0.25">
      <c r="A351" s="50" t="s">
        <v>109</v>
      </c>
      <c r="B351" s="50" t="s">
        <v>224</v>
      </c>
      <c r="C351" s="50" t="s">
        <v>156</v>
      </c>
      <c r="D351" s="50" t="s">
        <v>282</v>
      </c>
      <c r="E351" s="51">
        <v>2021</v>
      </c>
      <c r="F351" s="50" t="s">
        <v>284</v>
      </c>
      <c r="G351" s="52">
        <v>44228</v>
      </c>
      <c r="H351" s="51">
        <v>206</v>
      </c>
      <c r="I351" s="51">
        <v>79</v>
      </c>
      <c r="J351" s="51">
        <v>139</v>
      </c>
      <c r="K351" s="51">
        <v>45</v>
      </c>
      <c r="L351" s="51">
        <v>45</v>
      </c>
      <c r="M351" s="51">
        <v>203</v>
      </c>
      <c r="N351" s="51">
        <v>222</v>
      </c>
      <c r="O351" s="51">
        <v>204</v>
      </c>
      <c r="P351" s="51">
        <v>173</v>
      </c>
      <c r="Q351" s="51">
        <v>422</v>
      </c>
      <c r="R351" s="51">
        <v>437</v>
      </c>
      <c r="S351" s="51">
        <v>14199</v>
      </c>
      <c r="T351" s="51">
        <v>68894</v>
      </c>
      <c r="U351" s="51">
        <v>21964</v>
      </c>
      <c r="V351" s="51">
        <v>2909</v>
      </c>
    </row>
    <row r="352" spans="1:22" x14ac:dyDescent="0.25">
      <c r="A352" s="50" t="s">
        <v>109</v>
      </c>
      <c r="B352" s="50" t="s">
        <v>224</v>
      </c>
      <c r="C352" s="50" t="s">
        <v>156</v>
      </c>
      <c r="D352" s="50" t="s">
        <v>282</v>
      </c>
      <c r="E352" s="51">
        <v>2021</v>
      </c>
      <c r="F352" s="50" t="s">
        <v>285</v>
      </c>
      <c r="G352" s="52">
        <v>44256</v>
      </c>
      <c r="H352" s="51">
        <v>184</v>
      </c>
      <c r="I352" s="51">
        <v>66</v>
      </c>
      <c r="J352" s="51">
        <v>117</v>
      </c>
      <c r="K352" s="51">
        <v>58</v>
      </c>
      <c r="L352" s="51">
        <v>58</v>
      </c>
      <c r="M352" s="51">
        <v>94</v>
      </c>
      <c r="N352" s="51">
        <v>122</v>
      </c>
      <c r="O352" s="51">
        <v>81</v>
      </c>
      <c r="P352" s="51">
        <v>88</v>
      </c>
      <c r="Q352" s="51">
        <v>422</v>
      </c>
      <c r="R352" s="51">
        <v>437</v>
      </c>
      <c r="S352" s="51">
        <v>14199</v>
      </c>
      <c r="T352" s="51">
        <v>68894</v>
      </c>
      <c r="U352" s="51">
        <v>21964</v>
      </c>
      <c r="V352" s="51">
        <v>2909</v>
      </c>
    </row>
    <row r="353" spans="1:22" x14ac:dyDescent="0.25">
      <c r="A353" s="50" t="s">
        <v>109</v>
      </c>
      <c r="B353" s="50" t="s">
        <v>224</v>
      </c>
      <c r="C353" s="50" t="s">
        <v>156</v>
      </c>
      <c r="D353" s="50" t="s">
        <v>282</v>
      </c>
      <c r="E353" s="51">
        <v>2021</v>
      </c>
      <c r="F353" s="50" t="s">
        <v>286</v>
      </c>
      <c r="G353" s="52">
        <v>44287</v>
      </c>
      <c r="H353" s="51">
        <v>269</v>
      </c>
      <c r="I353" s="51">
        <v>86</v>
      </c>
      <c r="J353" s="51">
        <v>169</v>
      </c>
      <c r="K353" s="51">
        <v>38</v>
      </c>
      <c r="L353" s="51">
        <v>38</v>
      </c>
      <c r="M353" s="51">
        <v>264</v>
      </c>
      <c r="N353" s="51">
        <v>311</v>
      </c>
      <c r="O353" s="51">
        <v>214</v>
      </c>
      <c r="P353" s="51">
        <v>243</v>
      </c>
      <c r="Q353" s="51">
        <v>422</v>
      </c>
      <c r="R353" s="51">
        <v>437</v>
      </c>
      <c r="S353" s="51">
        <v>14199</v>
      </c>
      <c r="T353" s="51">
        <v>68894</v>
      </c>
      <c r="U353" s="51">
        <v>21964</v>
      </c>
      <c r="V353" s="51">
        <v>2909</v>
      </c>
    </row>
    <row r="354" spans="1:22" x14ac:dyDescent="0.25">
      <c r="A354" s="50" t="s">
        <v>109</v>
      </c>
      <c r="B354" s="50" t="s">
        <v>224</v>
      </c>
      <c r="C354" s="50" t="s">
        <v>156</v>
      </c>
      <c r="D354" s="50" t="s">
        <v>282</v>
      </c>
      <c r="E354" s="51">
        <v>2021</v>
      </c>
      <c r="F354" s="50" t="s">
        <v>287</v>
      </c>
      <c r="G354" s="52">
        <v>44317</v>
      </c>
      <c r="H354" s="51">
        <v>196</v>
      </c>
      <c r="I354" s="51">
        <v>78</v>
      </c>
      <c r="J354" s="51">
        <v>163</v>
      </c>
      <c r="K354" s="51">
        <v>19</v>
      </c>
      <c r="L354" s="51">
        <v>19</v>
      </c>
      <c r="M354" s="51">
        <v>149</v>
      </c>
      <c r="N354" s="51">
        <v>202</v>
      </c>
      <c r="O354" s="51">
        <v>214</v>
      </c>
      <c r="P354" s="51">
        <v>200</v>
      </c>
      <c r="Q354" s="51">
        <v>422</v>
      </c>
      <c r="R354" s="51">
        <v>437</v>
      </c>
      <c r="S354" s="51">
        <v>14199</v>
      </c>
      <c r="T354" s="51">
        <v>68894</v>
      </c>
      <c r="U354" s="51">
        <v>21964</v>
      </c>
      <c r="V354" s="51">
        <v>2909</v>
      </c>
    </row>
    <row r="355" spans="1:22" x14ac:dyDescent="0.25">
      <c r="A355" s="50" t="s">
        <v>109</v>
      </c>
      <c r="B355" s="50" t="s">
        <v>224</v>
      </c>
      <c r="C355" s="50" t="s">
        <v>156</v>
      </c>
      <c r="D355" s="50" t="s">
        <v>282</v>
      </c>
      <c r="E355" s="51">
        <v>2021</v>
      </c>
      <c r="F355" s="50" t="s">
        <v>288</v>
      </c>
      <c r="G355" s="52">
        <v>44348</v>
      </c>
      <c r="H355" s="51">
        <v>206</v>
      </c>
      <c r="I355" s="51">
        <v>67</v>
      </c>
      <c r="J355" s="51">
        <v>147</v>
      </c>
      <c r="K355" s="51">
        <v>44</v>
      </c>
      <c r="L355" s="51">
        <v>44</v>
      </c>
      <c r="M355" s="51">
        <v>368</v>
      </c>
      <c r="N355" s="51">
        <v>250</v>
      </c>
      <c r="O355" s="51">
        <v>214</v>
      </c>
      <c r="P355" s="51">
        <v>202</v>
      </c>
      <c r="Q355" s="51">
        <v>422</v>
      </c>
      <c r="R355" s="51">
        <v>437</v>
      </c>
      <c r="S355" s="51">
        <v>14199</v>
      </c>
      <c r="T355" s="51">
        <v>68894</v>
      </c>
      <c r="U355" s="51">
        <v>21964</v>
      </c>
      <c r="V355" s="51">
        <v>2909</v>
      </c>
    </row>
    <row r="356" spans="1:22" x14ac:dyDescent="0.25">
      <c r="A356" s="50" t="s">
        <v>109</v>
      </c>
      <c r="B356" s="50" t="s">
        <v>224</v>
      </c>
      <c r="C356" s="50" t="s">
        <v>156</v>
      </c>
      <c r="D356" s="50" t="s">
        <v>282</v>
      </c>
      <c r="E356" s="51">
        <v>2021</v>
      </c>
      <c r="F356" s="50" t="s">
        <v>289</v>
      </c>
      <c r="G356" s="52">
        <v>44378</v>
      </c>
      <c r="H356" s="51">
        <v>199</v>
      </c>
      <c r="I356" s="51">
        <v>80</v>
      </c>
      <c r="J356" s="51">
        <v>164</v>
      </c>
      <c r="K356" s="51">
        <v>47</v>
      </c>
      <c r="L356" s="51">
        <v>47</v>
      </c>
      <c r="M356" s="51">
        <v>274</v>
      </c>
      <c r="N356" s="51">
        <v>286</v>
      </c>
      <c r="O356" s="51">
        <v>277</v>
      </c>
      <c r="P356" s="51">
        <v>234</v>
      </c>
      <c r="Q356" s="51">
        <v>422</v>
      </c>
      <c r="R356" s="51">
        <v>437</v>
      </c>
      <c r="S356" s="51">
        <v>14199</v>
      </c>
      <c r="T356" s="51">
        <v>68894</v>
      </c>
      <c r="U356" s="51">
        <v>21964</v>
      </c>
      <c r="V356" s="51">
        <v>2909</v>
      </c>
    </row>
    <row r="357" spans="1:22" x14ac:dyDescent="0.25">
      <c r="A357" s="50" t="s">
        <v>109</v>
      </c>
      <c r="B357" s="50" t="s">
        <v>224</v>
      </c>
      <c r="C357" s="50" t="s">
        <v>156</v>
      </c>
      <c r="D357" s="50" t="s">
        <v>282</v>
      </c>
      <c r="E357" s="51">
        <v>2021</v>
      </c>
      <c r="F357" s="50" t="s">
        <v>290</v>
      </c>
      <c r="G357" s="52">
        <v>44409</v>
      </c>
      <c r="H357" s="51">
        <v>184</v>
      </c>
      <c r="I357" s="51">
        <v>76</v>
      </c>
      <c r="J357" s="51">
        <v>125</v>
      </c>
      <c r="K357" s="51">
        <v>58</v>
      </c>
      <c r="L357" s="51">
        <v>58</v>
      </c>
      <c r="M357" s="51">
        <v>154</v>
      </c>
      <c r="N357" s="51">
        <v>168</v>
      </c>
      <c r="O357" s="51">
        <v>134</v>
      </c>
      <c r="P357" s="51">
        <v>141</v>
      </c>
      <c r="Q357" s="51">
        <v>422</v>
      </c>
      <c r="R357" s="51">
        <v>437</v>
      </c>
      <c r="S357" s="51">
        <v>14199</v>
      </c>
      <c r="T357" s="51">
        <v>68894</v>
      </c>
      <c r="U357" s="51">
        <v>21964</v>
      </c>
      <c r="V357" s="51">
        <v>2909</v>
      </c>
    </row>
    <row r="358" spans="1:22" x14ac:dyDescent="0.25">
      <c r="A358" s="50" t="s">
        <v>109</v>
      </c>
      <c r="B358" s="50" t="s">
        <v>224</v>
      </c>
      <c r="C358" s="50" t="s">
        <v>156</v>
      </c>
      <c r="D358" s="50" t="s">
        <v>282</v>
      </c>
      <c r="E358" s="51">
        <v>2021</v>
      </c>
      <c r="F358" s="50" t="s">
        <v>291</v>
      </c>
      <c r="G358" s="52">
        <v>44440</v>
      </c>
      <c r="H358" s="51">
        <v>341</v>
      </c>
      <c r="I358" s="51">
        <v>75</v>
      </c>
      <c r="J358" s="51">
        <v>154</v>
      </c>
      <c r="K358" s="51">
        <v>68</v>
      </c>
      <c r="L358" s="51">
        <v>68</v>
      </c>
      <c r="M358" s="51">
        <v>270</v>
      </c>
      <c r="N358" s="51">
        <v>250</v>
      </c>
      <c r="O358" s="51">
        <v>214</v>
      </c>
      <c r="P358" s="51">
        <v>276</v>
      </c>
      <c r="Q358" s="51">
        <v>422</v>
      </c>
      <c r="R358" s="51">
        <v>437</v>
      </c>
      <c r="S358" s="51">
        <v>14199</v>
      </c>
      <c r="T358" s="51">
        <v>68894</v>
      </c>
      <c r="U358" s="51">
        <v>21964</v>
      </c>
      <c r="V358" s="51">
        <v>2909</v>
      </c>
    </row>
    <row r="359" spans="1:22" x14ac:dyDescent="0.25">
      <c r="A359" s="50" t="s">
        <v>109</v>
      </c>
      <c r="B359" s="50" t="s">
        <v>224</v>
      </c>
      <c r="C359" s="50" t="s">
        <v>156</v>
      </c>
      <c r="D359" s="50" t="s">
        <v>282</v>
      </c>
      <c r="E359" s="51">
        <v>2021</v>
      </c>
      <c r="F359" s="50" t="s">
        <v>292</v>
      </c>
      <c r="G359" s="52">
        <v>44470</v>
      </c>
      <c r="H359" s="51">
        <v>234</v>
      </c>
      <c r="I359" s="51">
        <v>88</v>
      </c>
      <c r="J359" s="51">
        <v>164</v>
      </c>
      <c r="K359" s="51">
        <v>25</v>
      </c>
      <c r="L359" s="51">
        <v>25</v>
      </c>
      <c r="M359" s="51">
        <v>239</v>
      </c>
      <c r="N359" s="51">
        <v>276</v>
      </c>
      <c r="O359" s="51">
        <v>260</v>
      </c>
      <c r="P359" s="51">
        <v>243</v>
      </c>
      <c r="Q359" s="51">
        <v>422</v>
      </c>
      <c r="R359" s="51">
        <v>437</v>
      </c>
      <c r="S359" s="51">
        <v>14199</v>
      </c>
      <c r="T359" s="51">
        <v>68894</v>
      </c>
      <c r="U359" s="51">
        <v>21964</v>
      </c>
      <c r="V359" s="51">
        <v>2909</v>
      </c>
    </row>
    <row r="360" spans="1:22" x14ac:dyDescent="0.25">
      <c r="A360" s="50" t="s">
        <v>109</v>
      </c>
      <c r="B360" s="50" t="s">
        <v>224</v>
      </c>
      <c r="C360" s="50" t="s">
        <v>156</v>
      </c>
      <c r="D360" s="50" t="s">
        <v>282</v>
      </c>
      <c r="E360" s="51">
        <v>2021</v>
      </c>
      <c r="F360" s="50" t="s">
        <v>293</v>
      </c>
      <c r="G360" s="52">
        <v>44501</v>
      </c>
      <c r="H360" s="51">
        <v>253</v>
      </c>
      <c r="I360" s="51">
        <v>114</v>
      </c>
      <c r="J360" s="51">
        <v>166</v>
      </c>
      <c r="K360" s="51">
        <v>60</v>
      </c>
      <c r="L360" s="51">
        <v>60</v>
      </c>
      <c r="M360" s="51">
        <v>293</v>
      </c>
      <c r="N360" s="51">
        <v>331</v>
      </c>
      <c r="O360" s="51">
        <v>267</v>
      </c>
      <c r="P360" s="51">
        <v>237</v>
      </c>
      <c r="Q360" s="51">
        <v>422</v>
      </c>
      <c r="R360" s="51">
        <v>437</v>
      </c>
      <c r="S360" s="51">
        <v>14199</v>
      </c>
      <c r="T360" s="51">
        <v>68894</v>
      </c>
      <c r="U360" s="51">
        <v>21964</v>
      </c>
      <c r="V360" s="51">
        <v>2909</v>
      </c>
    </row>
    <row r="361" spans="1:22" x14ac:dyDescent="0.25">
      <c r="A361" s="50" t="s">
        <v>109</v>
      </c>
      <c r="B361" s="50" t="s">
        <v>224</v>
      </c>
      <c r="C361" s="50" t="s">
        <v>156</v>
      </c>
      <c r="D361" s="50" t="s">
        <v>282</v>
      </c>
      <c r="E361" s="51">
        <v>2021</v>
      </c>
      <c r="F361" s="50" t="s">
        <v>294</v>
      </c>
      <c r="G361" s="52">
        <v>44531</v>
      </c>
      <c r="H361" s="51">
        <v>225</v>
      </c>
      <c r="I361" s="51">
        <v>102</v>
      </c>
      <c r="J361" s="51">
        <v>193</v>
      </c>
      <c r="K361" s="51">
        <v>51</v>
      </c>
      <c r="L361" s="51">
        <v>51</v>
      </c>
      <c r="M361" s="51">
        <v>196</v>
      </c>
      <c r="N361" s="51">
        <v>224</v>
      </c>
      <c r="O361" s="51">
        <v>269</v>
      </c>
      <c r="P361" s="51">
        <v>202</v>
      </c>
      <c r="Q361" s="51">
        <v>422</v>
      </c>
      <c r="R361" s="51">
        <v>437</v>
      </c>
      <c r="S361" s="51">
        <v>14199</v>
      </c>
      <c r="T361" s="51">
        <v>68894</v>
      </c>
      <c r="U361" s="51">
        <v>21964</v>
      </c>
      <c r="V361" s="51">
        <v>2909</v>
      </c>
    </row>
    <row r="362" spans="1:22" x14ac:dyDescent="0.25">
      <c r="A362" s="50" t="s">
        <v>109</v>
      </c>
      <c r="B362" s="50" t="s">
        <v>224</v>
      </c>
      <c r="C362" s="50" t="s">
        <v>157</v>
      </c>
      <c r="D362" s="50" t="s">
        <v>282</v>
      </c>
      <c r="E362" s="51">
        <v>2017</v>
      </c>
      <c r="F362" s="50" t="s">
        <v>283</v>
      </c>
      <c r="G362" s="52">
        <v>42736</v>
      </c>
      <c r="H362" s="51">
        <v>346</v>
      </c>
      <c r="I362" s="51">
        <v>167</v>
      </c>
      <c r="J362" s="51">
        <v>285</v>
      </c>
      <c r="K362" s="51">
        <v>102</v>
      </c>
      <c r="L362" s="51">
        <v>102</v>
      </c>
      <c r="M362" s="51">
        <v>504</v>
      </c>
      <c r="N362" s="51">
        <v>500</v>
      </c>
      <c r="O362" s="51">
        <v>375</v>
      </c>
      <c r="P362" s="51">
        <v>337</v>
      </c>
      <c r="Q362" s="51">
        <v>2274</v>
      </c>
      <c r="R362" s="51">
        <v>2316</v>
      </c>
      <c r="S362" s="51">
        <v>33551</v>
      </c>
      <c r="T362" s="51">
        <v>146910</v>
      </c>
      <c r="U362" s="51">
        <v>30356</v>
      </c>
      <c r="V362" s="51">
        <v>5401</v>
      </c>
    </row>
    <row r="363" spans="1:22" x14ac:dyDescent="0.25">
      <c r="A363" s="50" t="s">
        <v>109</v>
      </c>
      <c r="B363" s="50" t="s">
        <v>224</v>
      </c>
      <c r="C363" s="50" t="s">
        <v>157</v>
      </c>
      <c r="D363" s="50" t="s">
        <v>282</v>
      </c>
      <c r="E363" s="51">
        <v>2017</v>
      </c>
      <c r="F363" s="50" t="s">
        <v>284</v>
      </c>
      <c r="G363" s="52">
        <v>42767</v>
      </c>
      <c r="H363" s="51">
        <v>411</v>
      </c>
      <c r="I363" s="51">
        <v>223</v>
      </c>
      <c r="J363" s="51">
        <v>200</v>
      </c>
      <c r="K363" s="51">
        <v>124</v>
      </c>
      <c r="L363" s="51">
        <v>124</v>
      </c>
      <c r="M363" s="51">
        <v>480</v>
      </c>
      <c r="N363" s="51">
        <v>407</v>
      </c>
      <c r="O363" s="51">
        <v>298</v>
      </c>
      <c r="P363" s="51">
        <v>318</v>
      </c>
      <c r="Q363" s="51">
        <v>2274</v>
      </c>
      <c r="R363" s="51">
        <v>2316</v>
      </c>
      <c r="S363" s="51">
        <v>33551</v>
      </c>
      <c r="T363" s="51">
        <v>146910</v>
      </c>
      <c r="U363" s="51">
        <v>30356</v>
      </c>
      <c r="V363" s="51">
        <v>5401</v>
      </c>
    </row>
    <row r="364" spans="1:22" x14ac:dyDescent="0.25">
      <c r="A364" s="50" t="s">
        <v>109</v>
      </c>
      <c r="B364" s="50" t="s">
        <v>224</v>
      </c>
      <c r="C364" s="50" t="s">
        <v>157</v>
      </c>
      <c r="D364" s="50" t="s">
        <v>282</v>
      </c>
      <c r="E364" s="51">
        <v>2017</v>
      </c>
      <c r="F364" s="50" t="s">
        <v>285</v>
      </c>
      <c r="G364" s="52">
        <v>42795</v>
      </c>
      <c r="H364" s="51">
        <v>354</v>
      </c>
      <c r="I364" s="51">
        <v>189</v>
      </c>
      <c r="J364" s="51">
        <v>241</v>
      </c>
      <c r="K364" s="51">
        <v>125</v>
      </c>
      <c r="L364" s="51">
        <v>125</v>
      </c>
      <c r="M364" s="51">
        <v>686</v>
      </c>
      <c r="N364" s="51">
        <v>606</v>
      </c>
      <c r="O364" s="51">
        <v>586</v>
      </c>
      <c r="P364" s="51">
        <v>543</v>
      </c>
      <c r="Q364" s="51">
        <v>2274</v>
      </c>
      <c r="R364" s="51">
        <v>2316</v>
      </c>
      <c r="S364" s="51">
        <v>33551</v>
      </c>
      <c r="T364" s="51">
        <v>146910</v>
      </c>
      <c r="U364" s="51">
        <v>30356</v>
      </c>
      <c r="V364" s="51">
        <v>5401</v>
      </c>
    </row>
    <row r="365" spans="1:22" x14ac:dyDescent="0.25">
      <c r="A365" s="50" t="s">
        <v>109</v>
      </c>
      <c r="B365" s="50" t="s">
        <v>224</v>
      </c>
      <c r="C365" s="50" t="s">
        <v>157</v>
      </c>
      <c r="D365" s="50" t="s">
        <v>282</v>
      </c>
      <c r="E365" s="51">
        <v>2017</v>
      </c>
      <c r="F365" s="50" t="s">
        <v>286</v>
      </c>
      <c r="G365" s="52">
        <v>42826</v>
      </c>
      <c r="H365" s="51">
        <v>264</v>
      </c>
      <c r="I365" s="51">
        <v>160</v>
      </c>
      <c r="J365" s="51">
        <v>201</v>
      </c>
      <c r="K365" s="51">
        <v>100</v>
      </c>
      <c r="L365" s="51">
        <v>100</v>
      </c>
      <c r="M365" s="51">
        <v>367</v>
      </c>
      <c r="N365" s="51">
        <v>351</v>
      </c>
      <c r="O365" s="51">
        <v>306</v>
      </c>
      <c r="P365" s="51">
        <v>286</v>
      </c>
      <c r="Q365" s="51">
        <v>2274</v>
      </c>
      <c r="R365" s="51">
        <v>2316</v>
      </c>
      <c r="S365" s="51">
        <v>33551</v>
      </c>
      <c r="T365" s="51">
        <v>146910</v>
      </c>
      <c r="U365" s="51">
        <v>30356</v>
      </c>
      <c r="V365" s="51">
        <v>5401</v>
      </c>
    </row>
    <row r="366" spans="1:22" x14ac:dyDescent="0.25">
      <c r="A366" s="50" t="s">
        <v>109</v>
      </c>
      <c r="B366" s="50" t="s">
        <v>224</v>
      </c>
      <c r="C366" s="50" t="s">
        <v>157</v>
      </c>
      <c r="D366" s="50" t="s">
        <v>282</v>
      </c>
      <c r="E366" s="51">
        <v>2017</v>
      </c>
      <c r="F366" s="50" t="s">
        <v>287</v>
      </c>
      <c r="G366" s="52">
        <v>42856</v>
      </c>
      <c r="H366" s="51">
        <v>275</v>
      </c>
      <c r="I366" s="51">
        <v>113</v>
      </c>
      <c r="J366" s="51">
        <v>255</v>
      </c>
      <c r="K366" s="51">
        <v>86</v>
      </c>
      <c r="L366" s="51">
        <v>86</v>
      </c>
      <c r="M366" s="51">
        <v>531</v>
      </c>
      <c r="N366" s="51">
        <v>432</v>
      </c>
      <c r="O366" s="51">
        <v>359</v>
      </c>
      <c r="P366" s="51">
        <v>354</v>
      </c>
      <c r="Q366" s="51">
        <v>2274</v>
      </c>
      <c r="R366" s="51">
        <v>2316</v>
      </c>
      <c r="S366" s="51">
        <v>33551</v>
      </c>
      <c r="T366" s="51">
        <v>146910</v>
      </c>
      <c r="U366" s="51">
        <v>30356</v>
      </c>
      <c r="V366" s="51">
        <v>5401</v>
      </c>
    </row>
    <row r="367" spans="1:22" x14ac:dyDescent="0.25">
      <c r="A367" s="50" t="s">
        <v>109</v>
      </c>
      <c r="B367" s="50" t="s">
        <v>224</v>
      </c>
      <c r="C367" s="50" t="s">
        <v>157</v>
      </c>
      <c r="D367" s="50" t="s">
        <v>282</v>
      </c>
      <c r="E367" s="51">
        <v>2017</v>
      </c>
      <c r="F367" s="50" t="s">
        <v>288</v>
      </c>
      <c r="G367" s="52">
        <v>42887</v>
      </c>
      <c r="H367" s="51">
        <v>308</v>
      </c>
      <c r="I367" s="51">
        <v>179</v>
      </c>
      <c r="J367" s="51">
        <v>239</v>
      </c>
      <c r="K367" s="51">
        <v>116</v>
      </c>
      <c r="L367" s="51">
        <v>116</v>
      </c>
      <c r="M367" s="51">
        <v>529</v>
      </c>
      <c r="N367" s="51">
        <v>496</v>
      </c>
      <c r="O367" s="51">
        <v>753</v>
      </c>
      <c r="P367" s="51">
        <v>495</v>
      </c>
      <c r="Q367" s="51">
        <v>2274</v>
      </c>
      <c r="R367" s="51">
        <v>2316</v>
      </c>
      <c r="S367" s="51">
        <v>33551</v>
      </c>
      <c r="T367" s="51">
        <v>146910</v>
      </c>
      <c r="U367" s="51">
        <v>30356</v>
      </c>
      <c r="V367" s="51">
        <v>5401</v>
      </c>
    </row>
    <row r="368" spans="1:22" x14ac:dyDescent="0.25">
      <c r="A368" s="50" t="s">
        <v>109</v>
      </c>
      <c r="B368" s="50" t="s">
        <v>224</v>
      </c>
      <c r="C368" s="50" t="s">
        <v>157</v>
      </c>
      <c r="D368" s="50" t="s">
        <v>282</v>
      </c>
      <c r="E368" s="51">
        <v>2017</v>
      </c>
      <c r="F368" s="50" t="s">
        <v>289</v>
      </c>
      <c r="G368" s="52">
        <v>42917</v>
      </c>
      <c r="H368" s="51">
        <v>387</v>
      </c>
      <c r="I368" s="51">
        <v>189</v>
      </c>
      <c r="J368" s="51">
        <v>212</v>
      </c>
      <c r="K368" s="51">
        <v>138</v>
      </c>
      <c r="L368" s="51">
        <v>138</v>
      </c>
      <c r="M368" s="51">
        <v>613</v>
      </c>
      <c r="N368" s="51">
        <v>516</v>
      </c>
      <c r="O368" s="51">
        <v>561</v>
      </c>
      <c r="P368" s="51">
        <v>600</v>
      </c>
      <c r="Q368" s="51">
        <v>2274</v>
      </c>
      <c r="R368" s="51">
        <v>2316</v>
      </c>
      <c r="S368" s="51">
        <v>33551</v>
      </c>
      <c r="T368" s="51">
        <v>146910</v>
      </c>
      <c r="U368" s="51">
        <v>30356</v>
      </c>
      <c r="V368" s="51">
        <v>5401</v>
      </c>
    </row>
    <row r="369" spans="1:22" x14ac:dyDescent="0.25">
      <c r="A369" s="50" t="s">
        <v>109</v>
      </c>
      <c r="B369" s="50" t="s">
        <v>224</v>
      </c>
      <c r="C369" s="50" t="s">
        <v>157</v>
      </c>
      <c r="D369" s="50" t="s">
        <v>282</v>
      </c>
      <c r="E369" s="51">
        <v>2017</v>
      </c>
      <c r="F369" s="50" t="s">
        <v>290</v>
      </c>
      <c r="G369" s="52">
        <v>42948</v>
      </c>
      <c r="H369" s="51">
        <v>432</v>
      </c>
      <c r="I369" s="51">
        <v>204</v>
      </c>
      <c r="J369" s="51">
        <v>223</v>
      </c>
      <c r="K369" s="51">
        <v>137</v>
      </c>
      <c r="L369" s="51">
        <v>137</v>
      </c>
      <c r="M369" s="51">
        <v>480</v>
      </c>
      <c r="N369" s="51">
        <v>796</v>
      </c>
      <c r="O369" s="51">
        <v>506</v>
      </c>
      <c r="P369" s="51">
        <v>763</v>
      </c>
      <c r="Q369" s="51">
        <v>2274</v>
      </c>
      <c r="R369" s="51">
        <v>2316</v>
      </c>
      <c r="S369" s="51">
        <v>33551</v>
      </c>
      <c r="T369" s="51">
        <v>146910</v>
      </c>
      <c r="U369" s="51">
        <v>30356</v>
      </c>
      <c r="V369" s="51">
        <v>5401</v>
      </c>
    </row>
    <row r="370" spans="1:22" x14ac:dyDescent="0.25">
      <c r="A370" s="50" t="s">
        <v>109</v>
      </c>
      <c r="B370" s="50" t="s">
        <v>224</v>
      </c>
      <c r="C370" s="50" t="s">
        <v>157</v>
      </c>
      <c r="D370" s="50" t="s">
        <v>282</v>
      </c>
      <c r="E370" s="51">
        <v>2017</v>
      </c>
      <c r="F370" s="50" t="s">
        <v>291</v>
      </c>
      <c r="G370" s="52">
        <v>42979</v>
      </c>
      <c r="H370" s="51">
        <v>314</v>
      </c>
      <c r="I370" s="51">
        <v>217</v>
      </c>
      <c r="J370" s="51">
        <v>298</v>
      </c>
      <c r="K370" s="51">
        <v>97</v>
      </c>
      <c r="L370" s="51">
        <v>97</v>
      </c>
      <c r="M370" s="51">
        <v>387</v>
      </c>
      <c r="N370" s="51">
        <v>357</v>
      </c>
      <c r="O370" s="51">
        <v>325</v>
      </c>
      <c r="P370" s="51">
        <v>472</v>
      </c>
      <c r="Q370" s="51">
        <v>2274</v>
      </c>
      <c r="R370" s="51">
        <v>2316</v>
      </c>
      <c r="S370" s="51">
        <v>33551</v>
      </c>
      <c r="T370" s="51">
        <v>146910</v>
      </c>
      <c r="U370" s="51">
        <v>30356</v>
      </c>
      <c r="V370" s="51">
        <v>5401</v>
      </c>
    </row>
    <row r="371" spans="1:22" x14ac:dyDescent="0.25">
      <c r="A371" s="50" t="s">
        <v>109</v>
      </c>
      <c r="B371" s="50" t="s">
        <v>224</v>
      </c>
      <c r="C371" s="50" t="s">
        <v>157</v>
      </c>
      <c r="D371" s="50" t="s">
        <v>282</v>
      </c>
      <c r="E371" s="51">
        <v>2017</v>
      </c>
      <c r="F371" s="50" t="s">
        <v>292</v>
      </c>
      <c r="G371" s="52">
        <v>43009</v>
      </c>
      <c r="H371" s="51">
        <v>315</v>
      </c>
      <c r="I371" s="51">
        <v>156</v>
      </c>
      <c r="J371" s="51">
        <v>263</v>
      </c>
      <c r="K371" s="51">
        <v>149</v>
      </c>
      <c r="L371" s="51">
        <v>149</v>
      </c>
      <c r="M371" s="51">
        <v>271</v>
      </c>
      <c r="N371" s="51">
        <v>316</v>
      </c>
      <c r="O371" s="51">
        <v>272</v>
      </c>
      <c r="P371" s="51">
        <v>268</v>
      </c>
      <c r="Q371" s="51">
        <v>2274</v>
      </c>
      <c r="R371" s="51">
        <v>2316</v>
      </c>
      <c r="S371" s="51">
        <v>33551</v>
      </c>
      <c r="T371" s="51">
        <v>146910</v>
      </c>
      <c r="U371" s="51">
        <v>30356</v>
      </c>
      <c r="V371" s="51">
        <v>5401</v>
      </c>
    </row>
    <row r="372" spans="1:22" x14ac:dyDescent="0.25">
      <c r="A372" s="50" t="s">
        <v>109</v>
      </c>
      <c r="B372" s="50" t="s">
        <v>224</v>
      </c>
      <c r="C372" s="50" t="s">
        <v>157</v>
      </c>
      <c r="D372" s="50" t="s">
        <v>282</v>
      </c>
      <c r="E372" s="51">
        <v>2017</v>
      </c>
      <c r="F372" s="50" t="s">
        <v>293</v>
      </c>
      <c r="G372" s="52">
        <v>43040</v>
      </c>
      <c r="H372" s="51">
        <v>416</v>
      </c>
      <c r="I372" s="51">
        <v>163</v>
      </c>
      <c r="J372" s="51">
        <v>210</v>
      </c>
      <c r="K372" s="51">
        <v>149</v>
      </c>
      <c r="L372" s="51">
        <v>149</v>
      </c>
      <c r="M372" s="51">
        <v>344</v>
      </c>
      <c r="N372" s="51">
        <v>277</v>
      </c>
      <c r="O372" s="51">
        <v>269</v>
      </c>
      <c r="P372" s="51">
        <v>255</v>
      </c>
      <c r="Q372" s="51">
        <v>2274</v>
      </c>
      <c r="R372" s="51">
        <v>2316</v>
      </c>
      <c r="S372" s="51">
        <v>33551</v>
      </c>
      <c r="T372" s="51">
        <v>146910</v>
      </c>
      <c r="U372" s="51">
        <v>30356</v>
      </c>
      <c r="V372" s="51">
        <v>5401</v>
      </c>
    </row>
    <row r="373" spans="1:22" x14ac:dyDescent="0.25">
      <c r="A373" s="50" t="s">
        <v>109</v>
      </c>
      <c r="B373" s="50" t="s">
        <v>224</v>
      </c>
      <c r="C373" s="50" t="s">
        <v>157</v>
      </c>
      <c r="D373" s="50" t="s">
        <v>282</v>
      </c>
      <c r="E373" s="51">
        <v>2017</v>
      </c>
      <c r="F373" s="50" t="s">
        <v>294</v>
      </c>
      <c r="G373" s="52">
        <v>43070</v>
      </c>
      <c r="H373" s="51">
        <v>301</v>
      </c>
      <c r="I373" s="51">
        <v>158</v>
      </c>
      <c r="J373" s="51">
        <v>191</v>
      </c>
      <c r="K373" s="51">
        <v>131</v>
      </c>
      <c r="L373" s="51">
        <v>131</v>
      </c>
      <c r="M373" s="51">
        <v>231</v>
      </c>
      <c r="N373" s="51">
        <v>255</v>
      </c>
      <c r="O373" s="51">
        <v>258</v>
      </c>
      <c r="P373" s="51">
        <v>187</v>
      </c>
      <c r="Q373" s="51">
        <v>2274</v>
      </c>
      <c r="R373" s="51">
        <v>2316</v>
      </c>
      <c r="S373" s="51">
        <v>33551</v>
      </c>
      <c r="T373" s="51">
        <v>146910</v>
      </c>
      <c r="U373" s="51">
        <v>30356</v>
      </c>
      <c r="V373" s="51">
        <v>5401</v>
      </c>
    </row>
    <row r="374" spans="1:22" x14ac:dyDescent="0.25">
      <c r="A374" s="50" t="s">
        <v>109</v>
      </c>
      <c r="B374" s="50" t="s">
        <v>224</v>
      </c>
      <c r="C374" s="50" t="s">
        <v>157</v>
      </c>
      <c r="D374" s="50" t="s">
        <v>282</v>
      </c>
      <c r="E374" s="51">
        <v>2018</v>
      </c>
      <c r="F374" s="50" t="s">
        <v>283</v>
      </c>
      <c r="G374" s="52">
        <v>43101</v>
      </c>
      <c r="H374" s="51">
        <v>376</v>
      </c>
      <c r="I374" s="51">
        <v>176</v>
      </c>
      <c r="J374" s="51">
        <v>173</v>
      </c>
      <c r="K374" s="51">
        <v>141</v>
      </c>
      <c r="L374" s="51">
        <v>141</v>
      </c>
      <c r="M374" s="51">
        <v>475</v>
      </c>
      <c r="N374" s="51">
        <v>370</v>
      </c>
      <c r="O374" s="51">
        <v>279</v>
      </c>
      <c r="P374" s="51">
        <v>315</v>
      </c>
      <c r="Q374" s="51">
        <v>2330</v>
      </c>
      <c r="R374" s="51">
        <v>2394</v>
      </c>
      <c r="S374" s="51">
        <v>34991</v>
      </c>
      <c r="T374" s="51">
        <v>151913</v>
      </c>
      <c r="U374" s="51">
        <v>31177</v>
      </c>
      <c r="V374" s="51">
        <v>5568</v>
      </c>
    </row>
    <row r="375" spans="1:22" x14ac:dyDescent="0.25">
      <c r="A375" s="50" t="s">
        <v>109</v>
      </c>
      <c r="B375" s="50" t="s">
        <v>224</v>
      </c>
      <c r="C375" s="50" t="s">
        <v>157</v>
      </c>
      <c r="D375" s="50" t="s">
        <v>282</v>
      </c>
      <c r="E375" s="51">
        <v>2018</v>
      </c>
      <c r="F375" s="50" t="s">
        <v>284</v>
      </c>
      <c r="G375" s="52">
        <v>43132</v>
      </c>
      <c r="H375" s="51">
        <v>403</v>
      </c>
      <c r="I375" s="51">
        <v>151</v>
      </c>
      <c r="J375" s="51">
        <v>213</v>
      </c>
      <c r="K375" s="51">
        <v>135</v>
      </c>
      <c r="L375" s="51">
        <v>135</v>
      </c>
      <c r="M375" s="51">
        <v>356</v>
      </c>
      <c r="N375" s="51">
        <v>365</v>
      </c>
      <c r="O375" s="51">
        <v>281</v>
      </c>
      <c r="P375" s="51">
        <v>303</v>
      </c>
      <c r="Q375" s="51">
        <v>2330</v>
      </c>
      <c r="R375" s="51">
        <v>2394</v>
      </c>
      <c r="S375" s="51">
        <v>34991</v>
      </c>
      <c r="T375" s="51">
        <v>151913</v>
      </c>
      <c r="U375" s="51">
        <v>31177</v>
      </c>
      <c r="V375" s="51">
        <v>5568</v>
      </c>
    </row>
    <row r="376" spans="1:22" x14ac:dyDescent="0.25">
      <c r="A376" s="50" t="s">
        <v>109</v>
      </c>
      <c r="B376" s="50" t="s">
        <v>224</v>
      </c>
      <c r="C376" s="50" t="s">
        <v>157</v>
      </c>
      <c r="D376" s="50" t="s">
        <v>282</v>
      </c>
      <c r="E376" s="51">
        <v>2018</v>
      </c>
      <c r="F376" s="50" t="s">
        <v>285</v>
      </c>
      <c r="G376" s="52">
        <v>43160</v>
      </c>
      <c r="H376" s="51">
        <v>290</v>
      </c>
      <c r="I376" s="51">
        <v>148</v>
      </c>
      <c r="J376" s="51">
        <v>203</v>
      </c>
      <c r="K376" s="51">
        <v>122</v>
      </c>
      <c r="L376" s="51">
        <v>122</v>
      </c>
      <c r="M376" s="51">
        <v>353</v>
      </c>
      <c r="N376" s="51">
        <v>321</v>
      </c>
      <c r="O376" s="51">
        <v>242</v>
      </c>
      <c r="P376" s="51">
        <v>244</v>
      </c>
      <c r="Q376" s="51">
        <v>2330</v>
      </c>
      <c r="R376" s="51">
        <v>2394</v>
      </c>
      <c r="S376" s="51">
        <v>34991</v>
      </c>
      <c r="T376" s="51">
        <v>151913</v>
      </c>
      <c r="U376" s="51">
        <v>31177</v>
      </c>
      <c r="V376" s="51">
        <v>5568</v>
      </c>
    </row>
    <row r="377" spans="1:22" x14ac:dyDescent="0.25">
      <c r="A377" s="50" t="s">
        <v>109</v>
      </c>
      <c r="B377" s="50" t="s">
        <v>224</v>
      </c>
      <c r="C377" s="50" t="s">
        <v>157</v>
      </c>
      <c r="D377" s="50" t="s">
        <v>282</v>
      </c>
      <c r="E377" s="51">
        <v>2018</v>
      </c>
      <c r="F377" s="50" t="s">
        <v>286</v>
      </c>
      <c r="G377" s="52">
        <v>43191</v>
      </c>
      <c r="H377" s="51">
        <v>340</v>
      </c>
      <c r="I377" s="51">
        <v>159</v>
      </c>
      <c r="J377" s="51">
        <v>286</v>
      </c>
      <c r="K377" s="51">
        <v>134</v>
      </c>
      <c r="L377" s="51">
        <v>134</v>
      </c>
      <c r="M377" s="51">
        <v>465</v>
      </c>
      <c r="N377" s="51">
        <v>465</v>
      </c>
      <c r="O377" s="51">
        <v>319</v>
      </c>
      <c r="P377" s="51">
        <v>288</v>
      </c>
      <c r="Q377" s="51">
        <v>2330</v>
      </c>
      <c r="R377" s="51">
        <v>2394</v>
      </c>
      <c r="S377" s="51">
        <v>34991</v>
      </c>
      <c r="T377" s="51">
        <v>151913</v>
      </c>
      <c r="U377" s="51">
        <v>31177</v>
      </c>
      <c r="V377" s="51">
        <v>5568</v>
      </c>
    </row>
    <row r="378" spans="1:22" x14ac:dyDescent="0.25">
      <c r="A378" s="50" t="s">
        <v>109</v>
      </c>
      <c r="B378" s="50" t="s">
        <v>224</v>
      </c>
      <c r="C378" s="50" t="s">
        <v>157</v>
      </c>
      <c r="D378" s="50" t="s">
        <v>282</v>
      </c>
      <c r="E378" s="51">
        <v>2018</v>
      </c>
      <c r="F378" s="50" t="s">
        <v>287</v>
      </c>
      <c r="G378" s="52">
        <v>43221</v>
      </c>
      <c r="H378" s="51">
        <v>421</v>
      </c>
      <c r="I378" s="51">
        <v>285</v>
      </c>
      <c r="J378" s="51">
        <v>266</v>
      </c>
      <c r="K378" s="51">
        <v>150</v>
      </c>
      <c r="L378" s="51">
        <v>150</v>
      </c>
      <c r="M378" s="51">
        <v>379</v>
      </c>
      <c r="N378" s="51">
        <v>464</v>
      </c>
      <c r="O378" s="51">
        <v>430</v>
      </c>
      <c r="P378" s="51">
        <v>419</v>
      </c>
      <c r="Q378" s="51">
        <v>2330</v>
      </c>
      <c r="R378" s="51">
        <v>2394</v>
      </c>
      <c r="S378" s="51">
        <v>34991</v>
      </c>
      <c r="T378" s="51">
        <v>151913</v>
      </c>
      <c r="U378" s="51">
        <v>31177</v>
      </c>
      <c r="V378" s="51">
        <v>5568</v>
      </c>
    </row>
    <row r="379" spans="1:22" x14ac:dyDescent="0.25">
      <c r="A379" s="50" t="s">
        <v>109</v>
      </c>
      <c r="B379" s="50" t="s">
        <v>224</v>
      </c>
      <c r="C379" s="50" t="s">
        <v>157</v>
      </c>
      <c r="D379" s="50" t="s">
        <v>282</v>
      </c>
      <c r="E379" s="51">
        <v>2018</v>
      </c>
      <c r="F379" s="50" t="s">
        <v>288</v>
      </c>
      <c r="G379" s="52">
        <v>43252</v>
      </c>
      <c r="H379" s="51">
        <v>377</v>
      </c>
      <c r="I379" s="51">
        <v>127</v>
      </c>
      <c r="J379" s="51">
        <v>226</v>
      </c>
      <c r="K379" s="51">
        <v>131</v>
      </c>
      <c r="L379" s="51">
        <v>131</v>
      </c>
      <c r="M379" s="51">
        <v>491</v>
      </c>
      <c r="N379" s="51">
        <v>414</v>
      </c>
      <c r="O379" s="51">
        <v>248</v>
      </c>
      <c r="P379" s="51">
        <v>291</v>
      </c>
      <c r="Q379" s="51">
        <v>2330</v>
      </c>
      <c r="R379" s="51">
        <v>2394</v>
      </c>
      <c r="S379" s="51">
        <v>34991</v>
      </c>
      <c r="T379" s="51">
        <v>151913</v>
      </c>
      <c r="U379" s="51">
        <v>31177</v>
      </c>
      <c r="V379" s="51">
        <v>5568</v>
      </c>
    </row>
    <row r="380" spans="1:22" x14ac:dyDescent="0.25">
      <c r="A380" s="50" t="s">
        <v>109</v>
      </c>
      <c r="B380" s="50" t="s">
        <v>224</v>
      </c>
      <c r="C380" s="50" t="s">
        <v>157</v>
      </c>
      <c r="D380" s="50" t="s">
        <v>282</v>
      </c>
      <c r="E380" s="51">
        <v>2018</v>
      </c>
      <c r="F380" s="50" t="s">
        <v>289</v>
      </c>
      <c r="G380" s="52">
        <v>43282</v>
      </c>
      <c r="H380" s="51">
        <v>468</v>
      </c>
      <c r="I380" s="51">
        <v>149</v>
      </c>
      <c r="J380" s="51">
        <v>236</v>
      </c>
      <c r="K380" s="51">
        <v>148</v>
      </c>
      <c r="L380" s="51">
        <v>148</v>
      </c>
      <c r="M380" s="51">
        <v>456</v>
      </c>
      <c r="N380" s="51">
        <v>375</v>
      </c>
      <c r="O380" s="51">
        <v>291</v>
      </c>
      <c r="P380" s="51">
        <v>291</v>
      </c>
      <c r="Q380" s="51">
        <v>2330</v>
      </c>
      <c r="R380" s="51">
        <v>2394</v>
      </c>
      <c r="S380" s="51">
        <v>34991</v>
      </c>
      <c r="T380" s="51">
        <v>151913</v>
      </c>
      <c r="U380" s="51">
        <v>31177</v>
      </c>
      <c r="V380" s="51">
        <v>5568</v>
      </c>
    </row>
    <row r="381" spans="1:22" x14ac:dyDescent="0.25">
      <c r="A381" s="50" t="s">
        <v>109</v>
      </c>
      <c r="B381" s="50" t="s">
        <v>224</v>
      </c>
      <c r="C381" s="50" t="s">
        <v>157</v>
      </c>
      <c r="D381" s="50" t="s">
        <v>282</v>
      </c>
      <c r="E381" s="51">
        <v>2018</v>
      </c>
      <c r="F381" s="50" t="s">
        <v>290</v>
      </c>
      <c r="G381" s="52">
        <v>43313</v>
      </c>
      <c r="H381" s="51">
        <v>361</v>
      </c>
      <c r="I381" s="51">
        <v>133</v>
      </c>
      <c r="J381" s="51">
        <v>232</v>
      </c>
      <c r="K381" s="51">
        <v>122</v>
      </c>
      <c r="L381" s="51">
        <v>122</v>
      </c>
      <c r="M381" s="51">
        <v>472</v>
      </c>
      <c r="N381" s="51">
        <v>398</v>
      </c>
      <c r="O381" s="51">
        <v>324</v>
      </c>
      <c r="P381" s="51">
        <v>385</v>
      </c>
      <c r="Q381" s="51">
        <v>2330</v>
      </c>
      <c r="R381" s="51">
        <v>2394</v>
      </c>
      <c r="S381" s="51">
        <v>34991</v>
      </c>
      <c r="T381" s="51">
        <v>151913</v>
      </c>
      <c r="U381" s="51">
        <v>31177</v>
      </c>
      <c r="V381" s="51">
        <v>5568</v>
      </c>
    </row>
    <row r="382" spans="1:22" x14ac:dyDescent="0.25">
      <c r="A382" s="50" t="s">
        <v>109</v>
      </c>
      <c r="B382" s="50" t="s">
        <v>224</v>
      </c>
      <c r="C382" s="50" t="s">
        <v>157</v>
      </c>
      <c r="D382" s="50" t="s">
        <v>282</v>
      </c>
      <c r="E382" s="51">
        <v>2018</v>
      </c>
      <c r="F382" s="50" t="s">
        <v>291</v>
      </c>
      <c r="G382" s="52">
        <v>43344</v>
      </c>
      <c r="H382" s="51">
        <v>364</v>
      </c>
      <c r="I382" s="51">
        <v>168</v>
      </c>
      <c r="J382" s="51">
        <v>189</v>
      </c>
      <c r="K382" s="51">
        <v>142</v>
      </c>
      <c r="L382" s="51">
        <v>142</v>
      </c>
      <c r="M382" s="51">
        <v>228</v>
      </c>
      <c r="N382" s="51">
        <v>312</v>
      </c>
      <c r="O382" s="51">
        <v>257</v>
      </c>
      <c r="P382" s="51">
        <v>188</v>
      </c>
      <c r="Q382" s="51">
        <v>2330</v>
      </c>
      <c r="R382" s="51">
        <v>2394</v>
      </c>
      <c r="S382" s="51">
        <v>34991</v>
      </c>
      <c r="T382" s="51">
        <v>151913</v>
      </c>
      <c r="U382" s="51">
        <v>31177</v>
      </c>
      <c r="V382" s="51">
        <v>5568</v>
      </c>
    </row>
    <row r="383" spans="1:22" x14ac:dyDescent="0.25">
      <c r="A383" s="50" t="s">
        <v>109</v>
      </c>
      <c r="B383" s="50" t="s">
        <v>224</v>
      </c>
      <c r="C383" s="50" t="s">
        <v>157</v>
      </c>
      <c r="D383" s="50" t="s">
        <v>282</v>
      </c>
      <c r="E383" s="51">
        <v>2018</v>
      </c>
      <c r="F383" s="50" t="s">
        <v>292</v>
      </c>
      <c r="G383" s="52">
        <v>43374</v>
      </c>
      <c r="H383" s="51">
        <v>403</v>
      </c>
      <c r="I383" s="51">
        <v>146</v>
      </c>
      <c r="J383" s="51">
        <v>242</v>
      </c>
      <c r="K383" s="51">
        <v>155</v>
      </c>
      <c r="L383" s="51">
        <v>155</v>
      </c>
      <c r="M383" s="51">
        <v>376</v>
      </c>
      <c r="N383" s="51">
        <v>302</v>
      </c>
      <c r="O383" s="51">
        <v>251</v>
      </c>
      <c r="P383" s="51">
        <v>235</v>
      </c>
      <c r="Q383" s="51">
        <v>2330</v>
      </c>
      <c r="R383" s="51">
        <v>2394</v>
      </c>
      <c r="S383" s="51">
        <v>34991</v>
      </c>
      <c r="T383" s="51">
        <v>151913</v>
      </c>
      <c r="U383" s="51">
        <v>31177</v>
      </c>
      <c r="V383" s="51">
        <v>5568</v>
      </c>
    </row>
    <row r="384" spans="1:22" x14ac:dyDescent="0.25">
      <c r="A384" s="50" t="s">
        <v>109</v>
      </c>
      <c r="B384" s="50" t="s">
        <v>224</v>
      </c>
      <c r="C384" s="50" t="s">
        <v>157</v>
      </c>
      <c r="D384" s="50" t="s">
        <v>282</v>
      </c>
      <c r="E384" s="51">
        <v>2018</v>
      </c>
      <c r="F384" s="50" t="s">
        <v>293</v>
      </c>
      <c r="G384" s="52">
        <v>43405</v>
      </c>
      <c r="H384" s="51">
        <v>417</v>
      </c>
      <c r="I384" s="51">
        <v>180</v>
      </c>
      <c r="J384" s="51">
        <v>222</v>
      </c>
      <c r="K384" s="51">
        <v>146</v>
      </c>
      <c r="L384" s="51">
        <v>146</v>
      </c>
      <c r="M384" s="51">
        <v>413</v>
      </c>
      <c r="N384" s="51">
        <v>387</v>
      </c>
      <c r="O384" s="51">
        <v>292</v>
      </c>
      <c r="P384" s="51">
        <v>293</v>
      </c>
      <c r="Q384" s="51">
        <v>2330</v>
      </c>
      <c r="R384" s="51">
        <v>2394</v>
      </c>
      <c r="S384" s="51">
        <v>34991</v>
      </c>
      <c r="T384" s="51">
        <v>151913</v>
      </c>
      <c r="U384" s="51">
        <v>31177</v>
      </c>
      <c r="V384" s="51">
        <v>5568</v>
      </c>
    </row>
    <row r="385" spans="1:22" x14ac:dyDescent="0.25">
      <c r="A385" s="50" t="s">
        <v>109</v>
      </c>
      <c r="B385" s="50" t="s">
        <v>224</v>
      </c>
      <c r="C385" s="50" t="s">
        <v>157</v>
      </c>
      <c r="D385" s="50" t="s">
        <v>282</v>
      </c>
      <c r="E385" s="51">
        <v>2018</v>
      </c>
      <c r="F385" s="50" t="s">
        <v>294</v>
      </c>
      <c r="G385" s="52">
        <v>43435</v>
      </c>
      <c r="H385" s="51">
        <v>297</v>
      </c>
      <c r="I385" s="51">
        <v>125</v>
      </c>
      <c r="J385" s="51">
        <v>175</v>
      </c>
      <c r="K385" s="51">
        <v>124</v>
      </c>
      <c r="L385" s="51">
        <v>124</v>
      </c>
      <c r="M385" s="51">
        <v>323</v>
      </c>
      <c r="N385" s="51">
        <v>323</v>
      </c>
      <c r="O385" s="51">
        <v>312</v>
      </c>
      <c r="P385" s="51">
        <v>212</v>
      </c>
      <c r="Q385" s="51">
        <v>2330</v>
      </c>
      <c r="R385" s="51">
        <v>2394</v>
      </c>
      <c r="S385" s="51">
        <v>34991</v>
      </c>
      <c r="T385" s="51">
        <v>151913</v>
      </c>
      <c r="U385" s="51">
        <v>31177</v>
      </c>
      <c r="V385" s="51">
        <v>5568</v>
      </c>
    </row>
    <row r="386" spans="1:22" x14ac:dyDescent="0.25">
      <c r="A386" s="50" t="s">
        <v>109</v>
      </c>
      <c r="B386" s="50" t="s">
        <v>224</v>
      </c>
      <c r="C386" s="50" t="s">
        <v>157</v>
      </c>
      <c r="D386" s="50" t="s">
        <v>282</v>
      </c>
      <c r="E386" s="51">
        <v>2019</v>
      </c>
      <c r="F386" s="50" t="s">
        <v>283</v>
      </c>
      <c r="G386" s="52">
        <v>43466</v>
      </c>
      <c r="H386" s="51">
        <v>383</v>
      </c>
      <c r="I386" s="51">
        <v>184</v>
      </c>
      <c r="J386" s="51">
        <v>237</v>
      </c>
      <c r="K386" s="51">
        <v>137</v>
      </c>
      <c r="L386" s="51">
        <v>137</v>
      </c>
      <c r="M386" s="51">
        <v>549</v>
      </c>
      <c r="N386" s="51">
        <v>579</v>
      </c>
      <c r="O386" s="51">
        <v>378</v>
      </c>
      <c r="P386" s="51">
        <v>392</v>
      </c>
      <c r="Q386" s="51">
        <v>1970</v>
      </c>
      <c r="R386" s="51">
        <v>2017</v>
      </c>
      <c r="S386" s="51">
        <v>13192</v>
      </c>
      <c r="T386" s="51">
        <v>157072</v>
      </c>
      <c r="U386" s="51">
        <v>24793</v>
      </c>
      <c r="V386" s="51">
        <v>6731</v>
      </c>
    </row>
    <row r="387" spans="1:22" x14ac:dyDescent="0.25">
      <c r="A387" s="50" t="s">
        <v>109</v>
      </c>
      <c r="B387" s="50" t="s">
        <v>224</v>
      </c>
      <c r="C387" s="50" t="s">
        <v>157</v>
      </c>
      <c r="D387" s="50" t="s">
        <v>282</v>
      </c>
      <c r="E387" s="51">
        <v>2019</v>
      </c>
      <c r="F387" s="50" t="s">
        <v>284</v>
      </c>
      <c r="G387" s="52">
        <v>43497</v>
      </c>
      <c r="H387" s="51">
        <v>377</v>
      </c>
      <c r="I387" s="51">
        <v>179</v>
      </c>
      <c r="J387" s="51">
        <v>185</v>
      </c>
      <c r="K387" s="51">
        <v>157</v>
      </c>
      <c r="L387" s="51">
        <v>157</v>
      </c>
      <c r="M387" s="51">
        <v>708</v>
      </c>
      <c r="N387" s="51">
        <v>622</v>
      </c>
      <c r="O387" s="51">
        <v>422</v>
      </c>
      <c r="P387" s="51">
        <v>496</v>
      </c>
      <c r="Q387" s="51">
        <v>1970</v>
      </c>
      <c r="R387" s="51">
        <v>2017</v>
      </c>
      <c r="S387" s="51">
        <v>13192</v>
      </c>
      <c r="T387" s="51">
        <v>157072</v>
      </c>
      <c r="U387" s="51">
        <v>24793</v>
      </c>
      <c r="V387" s="51">
        <v>6731</v>
      </c>
    </row>
    <row r="388" spans="1:22" x14ac:dyDescent="0.25">
      <c r="A388" s="50" t="s">
        <v>109</v>
      </c>
      <c r="B388" s="50" t="s">
        <v>224</v>
      </c>
      <c r="C388" s="50" t="s">
        <v>157</v>
      </c>
      <c r="D388" s="50" t="s">
        <v>282</v>
      </c>
      <c r="E388" s="51">
        <v>2019</v>
      </c>
      <c r="F388" s="50" t="s">
        <v>285</v>
      </c>
      <c r="G388" s="52">
        <v>43525</v>
      </c>
      <c r="H388" s="51">
        <v>322</v>
      </c>
      <c r="I388" s="51">
        <v>175</v>
      </c>
      <c r="J388" s="51">
        <v>265</v>
      </c>
      <c r="K388" s="51">
        <v>129</v>
      </c>
      <c r="L388" s="51">
        <v>129</v>
      </c>
      <c r="M388" s="51">
        <v>489</v>
      </c>
      <c r="N388" s="51">
        <v>524</v>
      </c>
      <c r="O388" s="51">
        <v>398</v>
      </c>
      <c r="P388" s="51">
        <v>426</v>
      </c>
      <c r="Q388" s="51">
        <v>1970</v>
      </c>
      <c r="R388" s="51">
        <v>2017</v>
      </c>
      <c r="S388" s="51">
        <v>13192</v>
      </c>
      <c r="T388" s="51">
        <v>157072</v>
      </c>
      <c r="U388" s="51">
        <v>24793</v>
      </c>
      <c r="V388" s="51">
        <v>6731</v>
      </c>
    </row>
    <row r="389" spans="1:22" x14ac:dyDescent="0.25">
      <c r="A389" s="50" t="s">
        <v>109</v>
      </c>
      <c r="B389" s="50" t="s">
        <v>224</v>
      </c>
      <c r="C389" s="50" t="s">
        <v>157</v>
      </c>
      <c r="D389" s="50" t="s">
        <v>282</v>
      </c>
      <c r="E389" s="51">
        <v>2019</v>
      </c>
      <c r="F389" s="50" t="s">
        <v>286</v>
      </c>
      <c r="G389" s="52">
        <v>43556</v>
      </c>
      <c r="H389" s="51">
        <v>343</v>
      </c>
      <c r="I389" s="51">
        <v>118</v>
      </c>
      <c r="J389" s="51">
        <v>228</v>
      </c>
      <c r="K389" s="51">
        <v>100</v>
      </c>
      <c r="L389" s="51">
        <v>100</v>
      </c>
      <c r="M389" s="51">
        <v>507</v>
      </c>
      <c r="N389" s="51">
        <v>418</v>
      </c>
      <c r="O389" s="51">
        <v>373</v>
      </c>
      <c r="P389" s="51">
        <v>356</v>
      </c>
      <c r="Q389" s="51">
        <v>1970</v>
      </c>
      <c r="R389" s="51">
        <v>2017</v>
      </c>
      <c r="S389" s="51">
        <v>13192</v>
      </c>
      <c r="T389" s="51">
        <v>157072</v>
      </c>
      <c r="U389" s="51">
        <v>24793</v>
      </c>
      <c r="V389" s="51">
        <v>6731</v>
      </c>
    </row>
    <row r="390" spans="1:22" x14ac:dyDescent="0.25">
      <c r="A390" s="50" t="s">
        <v>109</v>
      </c>
      <c r="B390" s="50" t="s">
        <v>224</v>
      </c>
      <c r="C390" s="50" t="s">
        <v>157</v>
      </c>
      <c r="D390" s="50" t="s">
        <v>282</v>
      </c>
      <c r="E390" s="51">
        <v>2019</v>
      </c>
      <c r="F390" s="50" t="s">
        <v>287</v>
      </c>
      <c r="G390" s="52">
        <v>43586</v>
      </c>
      <c r="H390" s="51">
        <v>364</v>
      </c>
      <c r="I390" s="51">
        <v>162</v>
      </c>
      <c r="J390" s="51">
        <v>260</v>
      </c>
      <c r="K390" s="51">
        <v>149</v>
      </c>
      <c r="L390" s="51">
        <v>149</v>
      </c>
      <c r="M390" s="51">
        <v>451</v>
      </c>
      <c r="N390" s="51">
        <v>450</v>
      </c>
      <c r="O390" s="51">
        <v>399</v>
      </c>
      <c r="P390" s="51">
        <v>314</v>
      </c>
      <c r="Q390" s="51">
        <v>1970</v>
      </c>
      <c r="R390" s="51">
        <v>2017</v>
      </c>
      <c r="S390" s="51">
        <v>13192</v>
      </c>
      <c r="T390" s="51">
        <v>157072</v>
      </c>
      <c r="U390" s="51">
        <v>24793</v>
      </c>
      <c r="V390" s="51">
        <v>6731</v>
      </c>
    </row>
    <row r="391" spans="1:22" x14ac:dyDescent="0.25">
      <c r="A391" s="50" t="s">
        <v>109</v>
      </c>
      <c r="B391" s="50" t="s">
        <v>224</v>
      </c>
      <c r="C391" s="50" t="s">
        <v>157</v>
      </c>
      <c r="D391" s="50" t="s">
        <v>282</v>
      </c>
      <c r="E391" s="51">
        <v>2019</v>
      </c>
      <c r="F391" s="50" t="s">
        <v>288</v>
      </c>
      <c r="G391" s="52">
        <v>43617</v>
      </c>
      <c r="H391" s="51">
        <v>475</v>
      </c>
      <c r="I391" s="51">
        <v>176</v>
      </c>
      <c r="J391" s="51">
        <v>239</v>
      </c>
      <c r="K391" s="51">
        <v>128</v>
      </c>
      <c r="L391" s="51">
        <v>128</v>
      </c>
      <c r="M391" s="51">
        <v>466</v>
      </c>
      <c r="N391" s="51">
        <v>643</v>
      </c>
      <c r="O391" s="51">
        <v>478</v>
      </c>
      <c r="P391" s="51">
        <v>314</v>
      </c>
      <c r="Q391" s="51">
        <v>1970</v>
      </c>
      <c r="R391" s="51">
        <v>2017</v>
      </c>
      <c r="S391" s="51">
        <v>13192</v>
      </c>
      <c r="T391" s="51">
        <v>157072</v>
      </c>
      <c r="U391" s="51">
        <v>24793</v>
      </c>
      <c r="V391" s="51">
        <v>6731</v>
      </c>
    </row>
    <row r="392" spans="1:22" x14ac:dyDescent="0.25">
      <c r="A392" s="50" t="s">
        <v>109</v>
      </c>
      <c r="B392" s="50" t="s">
        <v>224</v>
      </c>
      <c r="C392" s="50" t="s">
        <v>157</v>
      </c>
      <c r="D392" s="50" t="s">
        <v>282</v>
      </c>
      <c r="E392" s="51">
        <v>2019</v>
      </c>
      <c r="F392" s="50" t="s">
        <v>289</v>
      </c>
      <c r="G392" s="52">
        <v>43647</v>
      </c>
      <c r="H392" s="51">
        <v>376</v>
      </c>
      <c r="I392" s="51">
        <v>142</v>
      </c>
      <c r="J392" s="51">
        <v>248</v>
      </c>
      <c r="K392" s="51">
        <v>152</v>
      </c>
      <c r="L392" s="51">
        <v>152</v>
      </c>
      <c r="M392" s="51">
        <v>320</v>
      </c>
      <c r="N392" s="51">
        <v>269</v>
      </c>
      <c r="O392" s="51">
        <v>262</v>
      </c>
      <c r="P392" s="51">
        <v>186</v>
      </c>
      <c r="Q392" s="51">
        <v>1970</v>
      </c>
      <c r="R392" s="51">
        <v>2017</v>
      </c>
      <c r="S392" s="51">
        <v>13192</v>
      </c>
      <c r="T392" s="51">
        <v>157072</v>
      </c>
      <c r="U392" s="51">
        <v>24793</v>
      </c>
      <c r="V392" s="51">
        <v>6731</v>
      </c>
    </row>
    <row r="393" spans="1:22" x14ac:dyDescent="0.25">
      <c r="A393" s="50" t="s">
        <v>109</v>
      </c>
      <c r="B393" s="50" t="s">
        <v>224</v>
      </c>
      <c r="C393" s="50" t="s">
        <v>157</v>
      </c>
      <c r="D393" s="50" t="s">
        <v>282</v>
      </c>
      <c r="E393" s="51">
        <v>2019</v>
      </c>
      <c r="F393" s="50" t="s">
        <v>290</v>
      </c>
      <c r="G393" s="52">
        <v>43678</v>
      </c>
      <c r="H393" s="51">
        <v>388</v>
      </c>
      <c r="I393" s="51">
        <v>218</v>
      </c>
      <c r="J393" s="51">
        <v>271</v>
      </c>
      <c r="K393" s="51">
        <v>142</v>
      </c>
      <c r="L393" s="51">
        <v>142</v>
      </c>
      <c r="M393" s="51">
        <v>421</v>
      </c>
      <c r="N393" s="51">
        <v>387</v>
      </c>
      <c r="O393" s="51">
        <v>339</v>
      </c>
      <c r="P393" s="51">
        <v>306</v>
      </c>
      <c r="Q393" s="51">
        <v>1970</v>
      </c>
      <c r="R393" s="51">
        <v>2017</v>
      </c>
      <c r="S393" s="51">
        <v>13192</v>
      </c>
      <c r="T393" s="51">
        <v>157072</v>
      </c>
      <c r="U393" s="51">
        <v>24793</v>
      </c>
      <c r="V393" s="51">
        <v>6731</v>
      </c>
    </row>
    <row r="394" spans="1:22" x14ac:dyDescent="0.25">
      <c r="A394" s="50" t="s">
        <v>109</v>
      </c>
      <c r="B394" s="50" t="s">
        <v>224</v>
      </c>
      <c r="C394" s="50" t="s">
        <v>157</v>
      </c>
      <c r="D394" s="50" t="s">
        <v>282</v>
      </c>
      <c r="E394" s="51">
        <v>2019</v>
      </c>
      <c r="F394" s="50" t="s">
        <v>291</v>
      </c>
      <c r="G394" s="52">
        <v>43709</v>
      </c>
      <c r="H394" s="51">
        <v>401</v>
      </c>
      <c r="I394" s="51">
        <v>127</v>
      </c>
      <c r="J394" s="51">
        <v>251</v>
      </c>
      <c r="K394" s="51">
        <v>146</v>
      </c>
      <c r="L394" s="51">
        <v>146</v>
      </c>
      <c r="M394" s="51">
        <v>393</v>
      </c>
      <c r="N394" s="51">
        <v>429</v>
      </c>
      <c r="O394" s="51">
        <v>467</v>
      </c>
      <c r="P394" s="51">
        <v>327</v>
      </c>
      <c r="Q394" s="51">
        <v>1970</v>
      </c>
      <c r="R394" s="51">
        <v>2017</v>
      </c>
      <c r="S394" s="51">
        <v>13192</v>
      </c>
      <c r="T394" s="51">
        <v>157072</v>
      </c>
      <c r="U394" s="51">
        <v>24793</v>
      </c>
      <c r="V394" s="51">
        <v>6731</v>
      </c>
    </row>
    <row r="395" spans="1:22" x14ac:dyDescent="0.25">
      <c r="A395" s="50" t="s">
        <v>109</v>
      </c>
      <c r="B395" s="50" t="s">
        <v>224</v>
      </c>
      <c r="C395" s="50" t="s">
        <v>157</v>
      </c>
      <c r="D395" s="50" t="s">
        <v>282</v>
      </c>
      <c r="E395" s="51">
        <v>2019</v>
      </c>
      <c r="F395" s="50" t="s">
        <v>292</v>
      </c>
      <c r="G395" s="52">
        <v>43739</v>
      </c>
      <c r="H395" s="51">
        <v>346</v>
      </c>
      <c r="I395" s="51">
        <v>173</v>
      </c>
      <c r="J395" s="51">
        <v>240</v>
      </c>
      <c r="K395" s="51">
        <v>153</v>
      </c>
      <c r="L395" s="51">
        <v>153</v>
      </c>
      <c r="M395" s="51">
        <v>486</v>
      </c>
      <c r="N395" s="51">
        <v>446</v>
      </c>
      <c r="O395" s="51">
        <v>414</v>
      </c>
      <c r="P395" s="51">
        <v>286</v>
      </c>
      <c r="Q395" s="51">
        <v>1970</v>
      </c>
      <c r="R395" s="51">
        <v>2017</v>
      </c>
      <c r="S395" s="51">
        <v>13192</v>
      </c>
      <c r="T395" s="51">
        <v>157072</v>
      </c>
      <c r="U395" s="51">
        <v>24793</v>
      </c>
      <c r="V395" s="51">
        <v>6731</v>
      </c>
    </row>
    <row r="396" spans="1:22" x14ac:dyDescent="0.25">
      <c r="A396" s="50" t="s">
        <v>109</v>
      </c>
      <c r="B396" s="50" t="s">
        <v>224</v>
      </c>
      <c r="C396" s="50" t="s">
        <v>157</v>
      </c>
      <c r="D396" s="50" t="s">
        <v>282</v>
      </c>
      <c r="E396" s="51">
        <v>2019</v>
      </c>
      <c r="F396" s="50" t="s">
        <v>293</v>
      </c>
      <c r="G396" s="52">
        <v>43770</v>
      </c>
      <c r="H396" s="51">
        <v>374</v>
      </c>
      <c r="I396" s="51">
        <v>185</v>
      </c>
      <c r="J396" s="51">
        <v>272</v>
      </c>
      <c r="K396" s="51">
        <v>130</v>
      </c>
      <c r="L396" s="51">
        <v>130</v>
      </c>
      <c r="M396" s="51">
        <v>398</v>
      </c>
      <c r="N396" s="51">
        <v>406</v>
      </c>
      <c r="O396" s="51">
        <v>395</v>
      </c>
      <c r="P396" s="51">
        <v>253</v>
      </c>
      <c r="Q396" s="51">
        <v>1970</v>
      </c>
      <c r="R396" s="51">
        <v>2017</v>
      </c>
      <c r="S396" s="51">
        <v>13192</v>
      </c>
      <c r="T396" s="51">
        <v>157072</v>
      </c>
      <c r="U396" s="51">
        <v>24793</v>
      </c>
      <c r="V396" s="51">
        <v>6731</v>
      </c>
    </row>
    <row r="397" spans="1:22" x14ac:dyDescent="0.25">
      <c r="A397" s="50" t="s">
        <v>109</v>
      </c>
      <c r="B397" s="50" t="s">
        <v>224</v>
      </c>
      <c r="C397" s="50" t="s">
        <v>157</v>
      </c>
      <c r="D397" s="50" t="s">
        <v>282</v>
      </c>
      <c r="E397" s="51">
        <v>2019</v>
      </c>
      <c r="F397" s="50" t="s">
        <v>294</v>
      </c>
      <c r="G397" s="52">
        <v>43800</v>
      </c>
      <c r="H397" s="51">
        <v>341</v>
      </c>
      <c r="I397" s="51">
        <v>150</v>
      </c>
      <c r="J397" s="51">
        <v>225</v>
      </c>
      <c r="K397" s="51">
        <v>140</v>
      </c>
      <c r="L397" s="51">
        <v>140</v>
      </c>
      <c r="M397" s="51">
        <v>338</v>
      </c>
      <c r="N397" s="51">
        <v>337</v>
      </c>
      <c r="O397" s="51">
        <v>312</v>
      </c>
      <c r="P397" s="51">
        <v>190</v>
      </c>
      <c r="Q397" s="51">
        <v>1970</v>
      </c>
      <c r="R397" s="51">
        <v>2017</v>
      </c>
      <c r="S397" s="51">
        <v>13192</v>
      </c>
      <c r="T397" s="51">
        <v>157072</v>
      </c>
      <c r="U397" s="51">
        <v>24793</v>
      </c>
      <c r="V397" s="51">
        <v>6731</v>
      </c>
    </row>
    <row r="398" spans="1:22" x14ac:dyDescent="0.25">
      <c r="A398" s="50" t="s">
        <v>109</v>
      </c>
      <c r="B398" s="50" t="s">
        <v>224</v>
      </c>
      <c r="C398" s="50" t="s">
        <v>157</v>
      </c>
      <c r="D398" s="50" t="s">
        <v>282</v>
      </c>
      <c r="E398" s="51">
        <v>2020</v>
      </c>
      <c r="F398" s="50" t="s">
        <v>283</v>
      </c>
      <c r="G398" s="52">
        <v>43831</v>
      </c>
      <c r="H398" s="51">
        <v>442</v>
      </c>
      <c r="I398" s="51">
        <v>166</v>
      </c>
      <c r="J398" s="51">
        <v>286</v>
      </c>
      <c r="K398" s="51">
        <v>176</v>
      </c>
      <c r="L398" s="51">
        <v>176</v>
      </c>
      <c r="M398" s="51">
        <v>574</v>
      </c>
      <c r="N398" s="51">
        <v>533</v>
      </c>
      <c r="O398" s="51">
        <v>432</v>
      </c>
      <c r="P398" s="51">
        <v>362</v>
      </c>
      <c r="Q398" s="51">
        <v>2341</v>
      </c>
      <c r="R398" s="51">
        <v>2404</v>
      </c>
      <c r="S398" s="51">
        <v>64534</v>
      </c>
      <c r="T398" s="51">
        <v>162391</v>
      </c>
      <c r="U398" s="51">
        <v>52094</v>
      </c>
      <c r="V398" s="51">
        <v>6907</v>
      </c>
    </row>
    <row r="399" spans="1:22" x14ac:dyDescent="0.25">
      <c r="A399" s="50" t="s">
        <v>109</v>
      </c>
      <c r="B399" s="50" t="s">
        <v>224</v>
      </c>
      <c r="C399" s="50" t="s">
        <v>157</v>
      </c>
      <c r="D399" s="50" t="s">
        <v>282</v>
      </c>
      <c r="E399" s="51">
        <v>2020</v>
      </c>
      <c r="F399" s="50" t="s">
        <v>284</v>
      </c>
      <c r="G399" s="52">
        <v>43862</v>
      </c>
      <c r="H399" s="51">
        <v>344</v>
      </c>
      <c r="I399" s="51">
        <v>124</v>
      </c>
      <c r="J399" s="51">
        <v>238</v>
      </c>
      <c r="K399" s="51">
        <v>156</v>
      </c>
      <c r="L399" s="51">
        <v>156</v>
      </c>
      <c r="M399" s="51">
        <v>391</v>
      </c>
      <c r="N399" s="51">
        <v>517</v>
      </c>
      <c r="O399" s="51">
        <v>376</v>
      </c>
      <c r="P399" s="51">
        <v>446</v>
      </c>
      <c r="Q399" s="51">
        <v>2341</v>
      </c>
      <c r="R399" s="51">
        <v>2404</v>
      </c>
      <c r="S399" s="51">
        <v>64534</v>
      </c>
      <c r="T399" s="51">
        <v>162391</v>
      </c>
      <c r="U399" s="51">
        <v>52094</v>
      </c>
      <c r="V399" s="51">
        <v>6907</v>
      </c>
    </row>
    <row r="400" spans="1:22" x14ac:dyDescent="0.25">
      <c r="A400" s="50" t="s">
        <v>109</v>
      </c>
      <c r="B400" s="50" t="s">
        <v>224</v>
      </c>
      <c r="C400" s="50" t="s">
        <v>157</v>
      </c>
      <c r="D400" s="50" t="s">
        <v>282</v>
      </c>
      <c r="E400" s="51">
        <v>2020</v>
      </c>
      <c r="F400" s="50" t="s">
        <v>285</v>
      </c>
      <c r="G400" s="52">
        <v>43891</v>
      </c>
      <c r="H400" s="51">
        <v>343</v>
      </c>
      <c r="I400" s="51">
        <v>145</v>
      </c>
      <c r="J400" s="51">
        <v>213</v>
      </c>
      <c r="K400" s="51">
        <v>143</v>
      </c>
      <c r="L400" s="51">
        <v>143</v>
      </c>
      <c r="M400" s="51">
        <v>339</v>
      </c>
      <c r="N400" s="51">
        <v>292</v>
      </c>
      <c r="O400" s="51">
        <v>292</v>
      </c>
      <c r="P400" s="51">
        <v>226</v>
      </c>
      <c r="Q400" s="51">
        <v>2341</v>
      </c>
      <c r="R400" s="51">
        <v>2404</v>
      </c>
      <c r="S400" s="51">
        <v>64534</v>
      </c>
      <c r="T400" s="51">
        <v>162391</v>
      </c>
      <c r="U400" s="51">
        <v>52094</v>
      </c>
      <c r="V400" s="51">
        <v>6907</v>
      </c>
    </row>
    <row r="401" spans="1:22" x14ac:dyDescent="0.25">
      <c r="A401" s="50" t="s">
        <v>109</v>
      </c>
      <c r="B401" s="50" t="s">
        <v>224</v>
      </c>
      <c r="C401" s="50" t="s">
        <v>157</v>
      </c>
      <c r="D401" s="50" t="s">
        <v>282</v>
      </c>
      <c r="E401" s="51">
        <v>2020</v>
      </c>
      <c r="F401" s="50" t="s">
        <v>286</v>
      </c>
      <c r="G401" s="52">
        <v>43922</v>
      </c>
      <c r="H401" s="51">
        <v>443</v>
      </c>
      <c r="I401" s="51">
        <v>169</v>
      </c>
      <c r="J401" s="51">
        <v>310</v>
      </c>
      <c r="K401" s="51">
        <v>141</v>
      </c>
      <c r="L401" s="51">
        <v>141</v>
      </c>
      <c r="M401" s="51">
        <v>468</v>
      </c>
      <c r="N401" s="51">
        <v>448</v>
      </c>
      <c r="O401" s="51">
        <v>392</v>
      </c>
      <c r="P401" s="51">
        <v>347</v>
      </c>
      <c r="Q401" s="51">
        <v>2341</v>
      </c>
      <c r="R401" s="51">
        <v>2404</v>
      </c>
      <c r="S401" s="51">
        <v>64534</v>
      </c>
      <c r="T401" s="51">
        <v>162391</v>
      </c>
      <c r="U401" s="51">
        <v>52094</v>
      </c>
      <c r="V401" s="51">
        <v>6907</v>
      </c>
    </row>
    <row r="402" spans="1:22" x14ac:dyDescent="0.25">
      <c r="A402" s="50" t="s">
        <v>109</v>
      </c>
      <c r="B402" s="50" t="s">
        <v>224</v>
      </c>
      <c r="C402" s="50" t="s">
        <v>157</v>
      </c>
      <c r="D402" s="50" t="s">
        <v>282</v>
      </c>
      <c r="E402" s="51">
        <v>2020</v>
      </c>
      <c r="F402" s="50" t="s">
        <v>287</v>
      </c>
      <c r="G402" s="52">
        <v>43952</v>
      </c>
      <c r="H402" s="51">
        <v>398</v>
      </c>
      <c r="I402" s="51">
        <v>141</v>
      </c>
      <c r="J402" s="51">
        <v>261</v>
      </c>
      <c r="K402" s="51">
        <v>148</v>
      </c>
      <c r="L402" s="51">
        <v>148</v>
      </c>
      <c r="M402" s="51">
        <v>697</v>
      </c>
      <c r="N402" s="51">
        <v>544</v>
      </c>
      <c r="O402" s="51">
        <v>506</v>
      </c>
      <c r="P402" s="51">
        <v>590</v>
      </c>
      <c r="Q402" s="51">
        <v>2341</v>
      </c>
      <c r="R402" s="51">
        <v>2404</v>
      </c>
      <c r="S402" s="51">
        <v>64534</v>
      </c>
      <c r="T402" s="51">
        <v>162391</v>
      </c>
      <c r="U402" s="51">
        <v>52094</v>
      </c>
      <c r="V402" s="51">
        <v>6907</v>
      </c>
    </row>
    <row r="403" spans="1:22" x14ac:dyDescent="0.25">
      <c r="A403" s="50" t="s">
        <v>109</v>
      </c>
      <c r="B403" s="50" t="s">
        <v>224</v>
      </c>
      <c r="C403" s="50" t="s">
        <v>157</v>
      </c>
      <c r="D403" s="50" t="s">
        <v>282</v>
      </c>
      <c r="E403" s="51">
        <v>2020</v>
      </c>
      <c r="F403" s="50" t="s">
        <v>288</v>
      </c>
      <c r="G403" s="52">
        <v>43983</v>
      </c>
      <c r="H403" s="51">
        <v>563</v>
      </c>
      <c r="I403" s="51">
        <v>141</v>
      </c>
      <c r="J403" s="51">
        <v>301</v>
      </c>
      <c r="K403" s="51">
        <v>149</v>
      </c>
      <c r="L403" s="51">
        <v>149</v>
      </c>
      <c r="M403" s="51">
        <v>641</v>
      </c>
      <c r="N403" s="51">
        <v>553</v>
      </c>
      <c r="O403" s="51">
        <v>385</v>
      </c>
      <c r="P403" s="51">
        <v>472</v>
      </c>
      <c r="Q403" s="51">
        <v>2341</v>
      </c>
      <c r="R403" s="51">
        <v>2404</v>
      </c>
      <c r="S403" s="51">
        <v>64534</v>
      </c>
      <c r="T403" s="51">
        <v>162391</v>
      </c>
      <c r="U403" s="51">
        <v>52094</v>
      </c>
      <c r="V403" s="51">
        <v>6907</v>
      </c>
    </row>
    <row r="404" spans="1:22" x14ac:dyDescent="0.25">
      <c r="A404" s="50" t="s">
        <v>109</v>
      </c>
      <c r="B404" s="50" t="s">
        <v>224</v>
      </c>
      <c r="C404" s="50" t="s">
        <v>157</v>
      </c>
      <c r="D404" s="50" t="s">
        <v>282</v>
      </c>
      <c r="E404" s="51">
        <v>2020</v>
      </c>
      <c r="F404" s="50" t="s">
        <v>289</v>
      </c>
      <c r="G404" s="52">
        <v>44013</v>
      </c>
      <c r="H404" s="51">
        <v>433</v>
      </c>
      <c r="I404" s="51">
        <v>179</v>
      </c>
      <c r="J404" s="51">
        <v>299</v>
      </c>
      <c r="K404" s="51">
        <v>158</v>
      </c>
      <c r="L404" s="51">
        <v>158</v>
      </c>
      <c r="M404" s="51">
        <v>373</v>
      </c>
      <c r="N404" s="51">
        <v>404</v>
      </c>
      <c r="O404" s="51">
        <v>398</v>
      </c>
      <c r="P404" s="51">
        <v>319</v>
      </c>
      <c r="Q404" s="51">
        <v>2341</v>
      </c>
      <c r="R404" s="51">
        <v>2404</v>
      </c>
      <c r="S404" s="51">
        <v>64534</v>
      </c>
      <c r="T404" s="51">
        <v>162391</v>
      </c>
      <c r="U404" s="51">
        <v>52094</v>
      </c>
      <c r="V404" s="51">
        <v>6907</v>
      </c>
    </row>
    <row r="405" spans="1:22" x14ac:dyDescent="0.25">
      <c r="A405" s="50" t="s">
        <v>109</v>
      </c>
      <c r="B405" s="50" t="s">
        <v>224</v>
      </c>
      <c r="C405" s="50" t="s">
        <v>157</v>
      </c>
      <c r="D405" s="50" t="s">
        <v>282</v>
      </c>
      <c r="E405" s="51">
        <v>2020</v>
      </c>
      <c r="F405" s="50" t="s">
        <v>290</v>
      </c>
      <c r="G405" s="52">
        <v>44044</v>
      </c>
      <c r="H405" s="51">
        <v>328</v>
      </c>
      <c r="I405" s="51">
        <v>134</v>
      </c>
      <c r="J405" s="51">
        <v>227</v>
      </c>
      <c r="K405" s="51">
        <v>139</v>
      </c>
      <c r="L405" s="51">
        <v>139</v>
      </c>
      <c r="M405" s="51">
        <v>208</v>
      </c>
      <c r="N405" s="51">
        <v>293</v>
      </c>
      <c r="O405" s="51">
        <v>277</v>
      </c>
      <c r="P405" s="51">
        <v>222</v>
      </c>
      <c r="Q405" s="51">
        <v>2341</v>
      </c>
      <c r="R405" s="51">
        <v>2404</v>
      </c>
      <c r="S405" s="51">
        <v>64534</v>
      </c>
      <c r="T405" s="51">
        <v>162391</v>
      </c>
      <c r="U405" s="51">
        <v>52094</v>
      </c>
      <c r="V405" s="51">
        <v>6907</v>
      </c>
    </row>
    <row r="406" spans="1:22" x14ac:dyDescent="0.25">
      <c r="A406" s="50" t="s">
        <v>109</v>
      </c>
      <c r="B406" s="50" t="s">
        <v>224</v>
      </c>
      <c r="C406" s="50" t="s">
        <v>157</v>
      </c>
      <c r="D406" s="50" t="s">
        <v>282</v>
      </c>
      <c r="E406" s="51">
        <v>2020</v>
      </c>
      <c r="F406" s="50" t="s">
        <v>291</v>
      </c>
      <c r="G406" s="52">
        <v>44075</v>
      </c>
      <c r="H406" s="51">
        <v>364</v>
      </c>
      <c r="I406" s="51">
        <v>220</v>
      </c>
      <c r="J406" s="51">
        <v>254</v>
      </c>
      <c r="K406" s="51">
        <v>140</v>
      </c>
      <c r="L406" s="51">
        <v>140</v>
      </c>
      <c r="M406" s="51">
        <v>254</v>
      </c>
      <c r="N406" s="51">
        <v>334</v>
      </c>
      <c r="O406" s="51">
        <v>355</v>
      </c>
      <c r="P406" s="51">
        <v>260</v>
      </c>
      <c r="Q406" s="51">
        <v>2341</v>
      </c>
      <c r="R406" s="51">
        <v>2404</v>
      </c>
      <c r="S406" s="51">
        <v>64534</v>
      </c>
      <c r="T406" s="51">
        <v>162391</v>
      </c>
      <c r="U406" s="51">
        <v>52094</v>
      </c>
      <c r="V406" s="51">
        <v>6907</v>
      </c>
    </row>
    <row r="407" spans="1:22" x14ac:dyDescent="0.25">
      <c r="A407" s="50" t="s">
        <v>109</v>
      </c>
      <c r="B407" s="50" t="s">
        <v>224</v>
      </c>
      <c r="C407" s="50" t="s">
        <v>157</v>
      </c>
      <c r="D407" s="50" t="s">
        <v>282</v>
      </c>
      <c r="E407" s="51">
        <v>2020</v>
      </c>
      <c r="F407" s="50" t="s">
        <v>292</v>
      </c>
      <c r="G407" s="52">
        <v>44105</v>
      </c>
      <c r="H407" s="51">
        <v>371</v>
      </c>
      <c r="I407" s="51">
        <v>181</v>
      </c>
      <c r="J407" s="51">
        <v>242</v>
      </c>
      <c r="K407" s="51">
        <v>172</v>
      </c>
      <c r="L407" s="51">
        <v>172</v>
      </c>
      <c r="M407" s="51">
        <v>388</v>
      </c>
      <c r="N407" s="51">
        <v>355</v>
      </c>
      <c r="O407" s="51">
        <v>353</v>
      </c>
      <c r="P407" s="51">
        <v>268</v>
      </c>
      <c r="Q407" s="51">
        <v>2341</v>
      </c>
      <c r="R407" s="51">
        <v>2404</v>
      </c>
      <c r="S407" s="51">
        <v>64534</v>
      </c>
      <c r="T407" s="51">
        <v>162391</v>
      </c>
      <c r="U407" s="51">
        <v>52094</v>
      </c>
      <c r="V407" s="51">
        <v>6907</v>
      </c>
    </row>
    <row r="408" spans="1:22" x14ac:dyDescent="0.25">
      <c r="A408" s="50" t="s">
        <v>109</v>
      </c>
      <c r="B408" s="50" t="s">
        <v>224</v>
      </c>
      <c r="C408" s="50" t="s">
        <v>157</v>
      </c>
      <c r="D408" s="50" t="s">
        <v>282</v>
      </c>
      <c r="E408" s="51">
        <v>2020</v>
      </c>
      <c r="F408" s="50" t="s">
        <v>293</v>
      </c>
      <c r="G408" s="52">
        <v>44136</v>
      </c>
      <c r="H408" s="51">
        <v>392</v>
      </c>
      <c r="I408" s="51">
        <v>160</v>
      </c>
      <c r="J408" s="51">
        <v>252</v>
      </c>
      <c r="K408" s="51">
        <v>141</v>
      </c>
      <c r="L408" s="51">
        <v>141</v>
      </c>
      <c r="M408" s="51">
        <v>384</v>
      </c>
      <c r="N408" s="51">
        <v>344</v>
      </c>
      <c r="O408" s="51">
        <v>283</v>
      </c>
      <c r="P408" s="51">
        <v>244</v>
      </c>
      <c r="Q408" s="51">
        <v>2341</v>
      </c>
      <c r="R408" s="51">
        <v>2404</v>
      </c>
      <c r="S408" s="51">
        <v>64534</v>
      </c>
      <c r="T408" s="51">
        <v>162391</v>
      </c>
      <c r="U408" s="51">
        <v>52094</v>
      </c>
      <c r="V408" s="51">
        <v>6907</v>
      </c>
    </row>
    <row r="409" spans="1:22" x14ac:dyDescent="0.25">
      <c r="A409" s="50" t="s">
        <v>109</v>
      </c>
      <c r="B409" s="50" t="s">
        <v>224</v>
      </c>
      <c r="C409" s="50" t="s">
        <v>157</v>
      </c>
      <c r="D409" s="50" t="s">
        <v>282</v>
      </c>
      <c r="E409" s="51">
        <v>2020</v>
      </c>
      <c r="F409" s="50" t="s">
        <v>294</v>
      </c>
      <c r="G409" s="52">
        <v>44166</v>
      </c>
      <c r="H409" s="51">
        <v>294</v>
      </c>
      <c r="I409" s="51">
        <v>149</v>
      </c>
      <c r="J409" s="51">
        <v>193</v>
      </c>
      <c r="K409" s="51">
        <v>156</v>
      </c>
      <c r="L409" s="51">
        <v>156</v>
      </c>
      <c r="M409" s="51">
        <v>887</v>
      </c>
      <c r="N409" s="51">
        <v>782</v>
      </c>
      <c r="O409" s="51">
        <v>546</v>
      </c>
      <c r="P409" s="51">
        <v>579</v>
      </c>
      <c r="Q409" s="51">
        <v>2341</v>
      </c>
      <c r="R409" s="51">
        <v>2404</v>
      </c>
      <c r="S409" s="51">
        <v>64534</v>
      </c>
      <c r="T409" s="51">
        <v>162391</v>
      </c>
      <c r="U409" s="51">
        <v>52094</v>
      </c>
      <c r="V409" s="51">
        <v>6907</v>
      </c>
    </row>
    <row r="410" spans="1:22" x14ac:dyDescent="0.25">
      <c r="A410" s="50" t="s">
        <v>109</v>
      </c>
      <c r="B410" s="50" t="s">
        <v>224</v>
      </c>
      <c r="C410" s="50" t="s">
        <v>157</v>
      </c>
      <c r="D410" s="50" t="s">
        <v>282</v>
      </c>
      <c r="E410" s="51">
        <v>2021</v>
      </c>
      <c r="F410" s="50" t="s">
        <v>283</v>
      </c>
      <c r="G410" s="52">
        <v>44197</v>
      </c>
      <c r="H410" s="51">
        <v>418</v>
      </c>
      <c r="I410" s="51">
        <v>118</v>
      </c>
      <c r="J410" s="51">
        <v>185</v>
      </c>
      <c r="K410" s="51">
        <v>165</v>
      </c>
      <c r="L410" s="51">
        <v>165</v>
      </c>
      <c r="M410" s="51">
        <v>369</v>
      </c>
      <c r="N410" s="51">
        <v>331</v>
      </c>
      <c r="O410" s="51">
        <v>269</v>
      </c>
      <c r="P410" s="51">
        <v>258</v>
      </c>
      <c r="Q410" s="51">
        <v>2310</v>
      </c>
      <c r="R410" s="51">
        <v>2390</v>
      </c>
      <c r="S410" s="51">
        <v>34589</v>
      </c>
      <c r="T410" s="51">
        <v>167867</v>
      </c>
      <c r="U410" s="51">
        <v>53520</v>
      </c>
      <c r="V410" s="51">
        <v>7088</v>
      </c>
    </row>
    <row r="411" spans="1:22" x14ac:dyDescent="0.25">
      <c r="A411" s="50" t="s">
        <v>109</v>
      </c>
      <c r="B411" s="50" t="s">
        <v>224</v>
      </c>
      <c r="C411" s="50" t="s">
        <v>157</v>
      </c>
      <c r="D411" s="50" t="s">
        <v>282</v>
      </c>
      <c r="E411" s="51">
        <v>2021</v>
      </c>
      <c r="F411" s="50" t="s">
        <v>284</v>
      </c>
      <c r="G411" s="52">
        <v>44228</v>
      </c>
      <c r="H411" s="51">
        <v>462</v>
      </c>
      <c r="I411" s="51">
        <v>134</v>
      </c>
      <c r="J411" s="51">
        <v>288</v>
      </c>
      <c r="K411" s="51">
        <v>148</v>
      </c>
      <c r="L411" s="51">
        <v>148</v>
      </c>
      <c r="M411" s="51">
        <v>727</v>
      </c>
      <c r="N411" s="51">
        <v>656</v>
      </c>
      <c r="O411" s="51">
        <v>492</v>
      </c>
      <c r="P411" s="51">
        <v>490</v>
      </c>
      <c r="Q411" s="51">
        <v>2310</v>
      </c>
      <c r="R411" s="51">
        <v>2390</v>
      </c>
      <c r="S411" s="51">
        <v>34589</v>
      </c>
      <c r="T411" s="51">
        <v>167867</v>
      </c>
      <c r="U411" s="51">
        <v>53520</v>
      </c>
      <c r="V411" s="51">
        <v>7088</v>
      </c>
    </row>
    <row r="412" spans="1:22" x14ac:dyDescent="0.25">
      <c r="A412" s="50" t="s">
        <v>109</v>
      </c>
      <c r="B412" s="50" t="s">
        <v>224</v>
      </c>
      <c r="C412" s="50" t="s">
        <v>157</v>
      </c>
      <c r="D412" s="50" t="s">
        <v>282</v>
      </c>
      <c r="E412" s="51">
        <v>2021</v>
      </c>
      <c r="F412" s="50" t="s">
        <v>285</v>
      </c>
      <c r="G412" s="52">
        <v>44256</v>
      </c>
      <c r="H412" s="51">
        <v>393</v>
      </c>
      <c r="I412" s="51">
        <v>142</v>
      </c>
      <c r="J412" s="51">
        <v>260</v>
      </c>
      <c r="K412" s="51">
        <v>166</v>
      </c>
      <c r="L412" s="51">
        <v>166</v>
      </c>
      <c r="M412" s="51">
        <v>312</v>
      </c>
      <c r="N412" s="51">
        <v>381</v>
      </c>
      <c r="O412" s="51">
        <v>325</v>
      </c>
      <c r="P412" s="51">
        <v>274</v>
      </c>
      <c r="Q412" s="51">
        <v>2310</v>
      </c>
      <c r="R412" s="51">
        <v>2390</v>
      </c>
      <c r="S412" s="51">
        <v>34589</v>
      </c>
      <c r="T412" s="51">
        <v>167867</v>
      </c>
      <c r="U412" s="51">
        <v>53520</v>
      </c>
      <c r="V412" s="51">
        <v>7088</v>
      </c>
    </row>
    <row r="413" spans="1:22" x14ac:dyDescent="0.25">
      <c r="A413" s="50" t="s">
        <v>109</v>
      </c>
      <c r="B413" s="50" t="s">
        <v>224</v>
      </c>
      <c r="C413" s="50" t="s">
        <v>157</v>
      </c>
      <c r="D413" s="50" t="s">
        <v>282</v>
      </c>
      <c r="E413" s="51">
        <v>2021</v>
      </c>
      <c r="F413" s="50" t="s">
        <v>286</v>
      </c>
      <c r="G413" s="52">
        <v>44287</v>
      </c>
      <c r="H413" s="51">
        <v>551</v>
      </c>
      <c r="I413" s="51">
        <v>178</v>
      </c>
      <c r="J413" s="51">
        <v>379</v>
      </c>
      <c r="K413" s="51">
        <v>180</v>
      </c>
      <c r="L413" s="51">
        <v>180</v>
      </c>
      <c r="M413" s="51">
        <v>840</v>
      </c>
      <c r="N413" s="51">
        <v>634</v>
      </c>
      <c r="O413" s="51">
        <v>621</v>
      </c>
      <c r="P413" s="51">
        <v>688</v>
      </c>
      <c r="Q413" s="51">
        <v>2310</v>
      </c>
      <c r="R413" s="51">
        <v>2390</v>
      </c>
      <c r="S413" s="51">
        <v>34589</v>
      </c>
      <c r="T413" s="51">
        <v>167867</v>
      </c>
      <c r="U413" s="51">
        <v>53520</v>
      </c>
      <c r="V413" s="51">
        <v>7088</v>
      </c>
    </row>
    <row r="414" spans="1:22" x14ac:dyDescent="0.25">
      <c r="A414" s="50" t="s">
        <v>109</v>
      </c>
      <c r="B414" s="50" t="s">
        <v>224</v>
      </c>
      <c r="C414" s="50" t="s">
        <v>157</v>
      </c>
      <c r="D414" s="50" t="s">
        <v>282</v>
      </c>
      <c r="E414" s="51">
        <v>2021</v>
      </c>
      <c r="F414" s="50" t="s">
        <v>287</v>
      </c>
      <c r="G414" s="52">
        <v>44317</v>
      </c>
      <c r="H414" s="51">
        <v>561</v>
      </c>
      <c r="I414" s="51">
        <v>166</v>
      </c>
      <c r="J414" s="51">
        <v>335</v>
      </c>
      <c r="K414" s="51">
        <v>149</v>
      </c>
      <c r="L414" s="51">
        <v>149</v>
      </c>
      <c r="M414" s="51">
        <v>863</v>
      </c>
      <c r="N414" s="51">
        <v>692</v>
      </c>
      <c r="O414" s="51">
        <v>555</v>
      </c>
      <c r="P414" s="51">
        <v>724</v>
      </c>
      <c r="Q414" s="51">
        <v>2310</v>
      </c>
      <c r="R414" s="51">
        <v>2390</v>
      </c>
      <c r="S414" s="51">
        <v>34589</v>
      </c>
      <c r="T414" s="51">
        <v>167867</v>
      </c>
      <c r="U414" s="51">
        <v>53520</v>
      </c>
      <c r="V414" s="51">
        <v>7088</v>
      </c>
    </row>
    <row r="415" spans="1:22" x14ac:dyDescent="0.25">
      <c r="A415" s="50" t="s">
        <v>109</v>
      </c>
      <c r="B415" s="50" t="s">
        <v>224</v>
      </c>
      <c r="C415" s="50" t="s">
        <v>157</v>
      </c>
      <c r="D415" s="50" t="s">
        <v>282</v>
      </c>
      <c r="E415" s="51">
        <v>2021</v>
      </c>
      <c r="F415" s="50" t="s">
        <v>288</v>
      </c>
      <c r="G415" s="52">
        <v>44348</v>
      </c>
      <c r="H415" s="51">
        <v>525</v>
      </c>
      <c r="I415" s="51">
        <v>150</v>
      </c>
      <c r="J415" s="51">
        <v>304</v>
      </c>
      <c r="K415" s="51">
        <v>143</v>
      </c>
      <c r="L415" s="51">
        <v>143</v>
      </c>
      <c r="M415" s="51">
        <v>844</v>
      </c>
      <c r="N415" s="51">
        <v>766</v>
      </c>
      <c r="O415" s="51">
        <v>624</v>
      </c>
      <c r="P415" s="51">
        <v>798</v>
      </c>
      <c r="Q415" s="51">
        <v>2310</v>
      </c>
      <c r="R415" s="51">
        <v>2390</v>
      </c>
      <c r="S415" s="51">
        <v>34589</v>
      </c>
      <c r="T415" s="51">
        <v>167867</v>
      </c>
      <c r="U415" s="51">
        <v>53520</v>
      </c>
      <c r="V415" s="51">
        <v>7088</v>
      </c>
    </row>
    <row r="416" spans="1:22" x14ac:dyDescent="0.25">
      <c r="A416" s="50" t="s">
        <v>109</v>
      </c>
      <c r="B416" s="50" t="s">
        <v>224</v>
      </c>
      <c r="C416" s="50" t="s">
        <v>157</v>
      </c>
      <c r="D416" s="50" t="s">
        <v>282</v>
      </c>
      <c r="E416" s="51">
        <v>2021</v>
      </c>
      <c r="F416" s="50" t="s">
        <v>289</v>
      </c>
      <c r="G416" s="52">
        <v>44378</v>
      </c>
      <c r="H416" s="51">
        <v>372</v>
      </c>
      <c r="I416" s="51">
        <v>128</v>
      </c>
      <c r="J416" s="51">
        <v>258</v>
      </c>
      <c r="K416" s="51">
        <v>160</v>
      </c>
      <c r="L416" s="51">
        <v>160</v>
      </c>
      <c r="M416" s="51">
        <v>395</v>
      </c>
      <c r="N416" s="51">
        <v>387</v>
      </c>
      <c r="O416" s="51">
        <v>380</v>
      </c>
      <c r="P416" s="51">
        <v>615</v>
      </c>
      <c r="Q416" s="51">
        <v>2310</v>
      </c>
      <c r="R416" s="51">
        <v>2390</v>
      </c>
      <c r="S416" s="51">
        <v>34589</v>
      </c>
      <c r="T416" s="51">
        <v>167867</v>
      </c>
      <c r="U416" s="51">
        <v>53520</v>
      </c>
      <c r="V416" s="51">
        <v>7088</v>
      </c>
    </row>
    <row r="417" spans="1:22" x14ac:dyDescent="0.25">
      <c r="A417" s="50" t="s">
        <v>109</v>
      </c>
      <c r="B417" s="50" t="s">
        <v>224</v>
      </c>
      <c r="C417" s="50" t="s">
        <v>157</v>
      </c>
      <c r="D417" s="50" t="s">
        <v>282</v>
      </c>
      <c r="E417" s="51">
        <v>2021</v>
      </c>
      <c r="F417" s="50" t="s">
        <v>290</v>
      </c>
      <c r="G417" s="52">
        <v>44409</v>
      </c>
      <c r="H417" s="51">
        <v>359</v>
      </c>
      <c r="I417" s="51">
        <v>144</v>
      </c>
      <c r="J417" s="51">
        <v>214</v>
      </c>
      <c r="K417" s="51">
        <v>176</v>
      </c>
      <c r="L417" s="51">
        <v>176</v>
      </c>
      <c r="M417" s="51">
        <v>317</v>
      </c>
      <c r="N417" s="51">
        <v>392</v>
      </c>
      <c r="O417" s="51">
        <v>334</v>
      </c>
      <c r="P417" s="51">
        <v>340</v>
      </c>
      <c r="Q417" s="51">
        <v>2310</v>
      </c>
      <c r="R417" s="51">
        <v>2390</v>
      </c>
      <c r="S417" s="51">
        <v>34589</v>
      </c>
      <c r="T417" s="51">
        <v>167867</v>
      </c>
      <c r="U417" s="51">
        <v>53520</v>
      </c>
      <c r="V417" s="51">
        <v>7088</v>
      </c>
    </row>
    <row r="418" spans="1:22" x14ac:dyDescent="0.25">
      <c r="A418" s="50" t="s">
        <v>109</v>
      </c>
      <c r="B418" s="50" t="s">
        <v>224</v>
      </c>
      <c r="C418" s="50" t="s">
        <v>157</v>
      </c>
      <c r="D418" s="50" t="s">
        <v>282</v>
      </c>
      <c r="E418" s="51">
        <v>2021</v>
      </c>
      <c r="F418" s="50" t="s">
        <v>291</v>
      </c>
      <c r="G418" s="52">
        <v>44440</v>
      </c>
      <c r="H418" s="51">
        <v>512</v>
      </c>
      <c r="I418" s="51">
        <v>221</v>
      </c>
      <c r="J418" s="51">
        <v>326</v>
      </c>
      <c r="K418" s="51">
        <v>183</v>
      </c>
      <c r="L418" s="51">
        <v>183</v>
      </c>
      <c r="M418" s="51">
        <v>771</v>
      </c>
      <c r="N418" s="51">
        <v>681</v>
      </c>
      <c r="O418" s="51">
        <v>649</v>
      </c>
      <c r="P418" s="51">
        <v>554</v>
      </c>
      <c r="Q418" s="51">
        <v>2310</v>
      </c>
      <c r="R418" s="51">
        <v>2390</v>
      </c>
      <c r="S418" s="51">
        <v>34589</v>
      </c>
      <c r="T418" s="51">
        <v>167867</v>
      </c>
      <c r="U418" s="51">
        <v>53520</v>
      </c>
      <c r="V418" s="51">
        <v>7088</v>
      </c>
    </row>
    <row r="419" spans="1:22" x14ac:dyDescent="0.25">
      <c r="A419" s="50" t="s">
        <v>109</v>
      </c>
      <c r="B419" s="50" t="s">
        <v>224</v>
      </c>
      <c r="C419" s="50" t="s">
        <v>157</v>
      </c>
      <c r="D419" s="50" t="s">
        <v>282</v>
      </c>
      <c r="E419" s="51">
        <v>2021</v>
      </c>
      <c r="F419" s="50" t="s">
        <v>292</v>
      </c>
      <c r="G419" s="52">
        <v>44470</v>
      </c>
      <c r="H419" s="51">
        <v>491</v>
      </c>
      <c r="I419" s="51">
        <v>220</v>
      </c>
      <c r="J419" s="51">
        <v>349</v>
      </c>
      <c r="K419" s="51">
        <v>166</v>
      </c>
      <c r="L419" s="51">
        <v>166</v>
      </c>
      <c r="M419" s="51">
        <v>595</v>
      </c>
      <c r="N419" s="51">
        <v>607</v>
      </c>
      <c r="O419" s="51">
        <v>651</v>
      </c>
      <c r="P419" s="51">
        <v>475</v>
      </c>
      <c r="Q419" s="51">
        <v>2310</v>
      </c>
      <c r="R419" s="51">
        <v>2390</v>
      </c>
      <c r="S419" s="51">
        <v>34589</v>
      </c>
      <c r="T419" s="51">
        <v>167867</v>
      </c>
      <c r="U419" s="51">
        <v>53520</v>
      </c>
      <c r="V419" s="51">
        <v>7088</v>
      </c>
    </row>
    <row r="420" spans="1:22" x14ac:dyDescent="0.25">
      <c r="A420" s="50" t="s">
        <v>109</v>
      </c>
      <c r="B420" s="50" t="s">
        <v>224</v>
      </c>
      <c r="C420" s="50" t="s">
        <v>157</v>
      </c>
      <c r="D420" s="50" t="s">
        <v>282</v>
      </c>
      <c r="E420" s="51">
        <v>2021</v>
      </c>
      <c r="F420" s="50" t="s">
        <v>293</v>
      </c>
      <c r="G420" s="52">
        <v>44501</v>
      </c>
      <c r="H420" s="51">
        <v>498</v>
      </c>
      <c r="I420" s="51">
        <v>206</v>
      </c>
      <c r="J420" s="51">
        <v>306</v>
      </c>
      <c r="K420" s="51">
        <v>176</v>
      </c>
      <c r="L420" s="51">
        <v>176</v>
      </c>
      <c r="M420" s="51">
        <v>632</v>
      </c>
      <c r="N420" s="51">
        <v>591</v>
      </c>
      <c r="O420" s="51">
        <v>541</v>
      </c>
      <c r="P420" s="51">
        <v>466</v>
      </c>
      <c r="Q420" s="51">
        <v>2310</v>
      </c>
      <c r="R420" s="51">
        <v>2390</v>
      </c>
      <c r="S420" s="51">
        <v>34589</v>
      </c>
      <c r="T420" s="51">
        <v>167867</v>
      </c>
      <c r="U420" s="51">
        <v>53520</v>
      </c>
      <c r="V420" s="51">
        <v>7088</v>
      </c>
    </row>
    <row r="421" spans="1:22" x14ac:dyDescent="0.25">
      <c r="A421" s="50" t="s">
        <v>109</v>
      </c>
      <c r="B421" s="50" t="s">
        <v>224</v>
      </c>
      <c r="C421" s="50" t="s">
        <v>157</v>
      </c>
      <c r="D421" s="50" t="s">
        <v>282</v>
      </c>
      <c r="E421" s="51">
        <v>2021</v>
      </c>
      <c r="F421" s="50" t="s">
        <v>294</v>
      </c>
      <c r="G421" s="52">
        <v>44531</v>
      </c>
      <c r="H421" s="51">
        <v>495</v>
      </c>
      <c r="I421" s="51">
        <v>243</v>
      </c>
      <c r="J421" s="51">
        <v>325</v>
      </c>
      <c r="K421" s="51">
        <v>194</v>
      </c>
      <c r="L421" s="51">
        <v>194</v>
      </c>
      <c r="M421" s="51">
        <v>602</v>
      </c>
      <c r="N421" s="51">
        <v>549</v>
      </c>
      <c r="O421" s="51">
        <v>554</v>
      </c>
      <c r="P421" s="51">
        <v>493</v>
      </c>
      <c r="Q421" s="51">
        <v>2310</v>
      </c>
      <c r="R421" s="51">
        <v>2390</v>
      </c>
      <c r="S421" s="51">
        <v>34589</v>
      </c>
      <c r="T421" s="51">
        <v>167867</v>
      </c>
      <c r="U421" s="51">
        <v>53520</v>
      </c>
      <c r="V421" s="51">
        <v>7088</v>
      </c>
    </row>
    <row r="422" spans="1:22" x14ac:dyDescent="0.25">
      <c r="A422" s="50" t="s">
        <v>109</v>
      </c>
      <c r="B422" s="50" t="s">
        <v>225</v>
      </c>
      <c r="C422" s="50" t="s">
        <v>158</v>
      </c>
      <c r="D422" s="50" t="s">
        <v>282</v>
      </c>
      <c r="E422" s="51">
        <v>2017</v>
      </c>
      <c r="F422" s="50" t="s">
        <v>283</v>
      </c>
      <c r="G422" s="52">
        <v>42736</v>
      </c>
      <c r="H422" s="51">
        <v>328</v>
      </c>
      <c r="I422" s="51">
        <v>227</v>
      </c>
      <c r="J422" s="51">
        <v>437</v>
      </c>
      <c r="K422" s="51">
        <v>58</v>
      </c>
      <c r="L422" s="51">
        <v>58</v>
      </c>
      <c r="M422" s="51">
        <v>371</v>
      </c>
      <c r="N422" s="51">
        <v>328</v>
      </c>
      <c r="O422" s="51">
        <v>283</v>
      </c>
      <c r="P422" s="51">
        <v>236</v>
      </c>
      <c r="Q422" s="51">
        <v>1753</v>
      </c>
      <c r="R422" s="51">
        <v>1757</v>
      </c>
      <c r="S422" s="51">
        <v>18272</v>
      </c>
      <c r="T422" s="51">
        <v>89339</v>
      </c>
      <c r="U422" s="51">
        <v>15359</v>
      </c>
      <c r="V422" s="51">
        <v>3260</v>
      </c>
    </row>
    <row r="423" spans="1:22" x14ac:dyDescent="0.25">
      <c r="A423" s="50" t="s">
        <v>109</v>
      </c>
      <c r="B423" s="50" t="s">
        <v>225</v>
      </c>
      <c r="C423" s="50" t="s">
        <v>158</v>
      </c>
      <c r="D423" s="50" t="s">
        <v>282</v>
      </c>
      <c r="E423" s="51">
        <v>2017</v>
      </c>
      <c r="F423" s="50" t="s">
        <v>284</v>
      </c>
      <c r="G423" s="52">
        <v>42767</v>
      </c>
      <c r="H423" s="51">
        <v>337</v>
      </c>
      <c r="I423" s="51">
        <v>232</v>
      </c>
      <c r="J423" s="51">
        <v>429</v>
      </c>
      <c r="K423" s="51">
        <v>60</v>
      </c>
      <c r="L423" s="51">
        <v>60</v>
      </c>
      <c r="M423" s="51">
        <v>368</v>
      </c>
      <c r="N423" s="51">
        <v>377</v>
      </c>
      <c r="O423" s="51">
        <v>394</v>
      </c>
      <c r="P423" s="51">
        <v>374</v>
      </c>
      <c r="Q423" s="51">
        <v>1753</v>
      </c>
      <c r="R423" s="51">
        <v>1757</v>
      </c>
      <c r="S423" s="51">
        <v>18272</v>
      </c>
      <c r="T423" s="51">
        <v>89339</v>
      </c>
      <c r="U423" s="51">
        <v>15359</v>
      </c>
      <c r="V423" s="51">
        <v>3260</v>
      </c>
    </row>
    <row r="424" spans="1:22" x14ac:dyDescent="0.25">
      <c r="A424" s="50" t="s">
        <v>109</v>
      </c>
      <c r="B424" s="50" t="s">
        <v>225</v>
      </c>
      <c r="C424" s="50" t="s">
        <v>158</v>
      </c>
      <c r="D424" s="50" t="s">
        <v>282</v>
      </c>
      <c r="E424" s="51">
        <v>2017</v>
      </c>
      <c r="F424" s="50" t="s">
        <v>285</v>
      </c>
      <c r="G424" s="52">
        <v>42795</v>
      </c>
      <c r="H424" s="51">
        <v>748</v>
      </c>
      <c r="I424" s="51">
        <v>544</v>
      </c>
      <c r="J424" s="51">
        <v>455</v>
      </c>
      <c r="K424" s="51">
        <v>25</v>
      </c>
      <c r="L424" s="51">
        <v>25</v>
      </c>
      <c r="M424" s="51">
        <v>413</v>
      </c>
      <c r="N424" s="51">
        <v>380</v>
      </c>
      <c r="O424" s="51">
        <v>374</v>
      </c>
      <c r="P424" s="51">
        <v>455</v>
      </c>
      <c r="Q424" s="51">
        <v>1753</v>
      </c>
      <c r="R424" s="51">
        <v>1757</v>
      </c>
      <c r="S424" s="51">
        <v>18272</v>
      </c>
      <c r="T424" s="51">
        <v>89339</v>
      </c>
      <c r="U424" s="51">
        <v>15359</v>
      </c>
      <c r="V424" s="51">
        <v>3260</v>
      </c>
    </row>
    <row r="425" spans="1:22" x14ac:dyDescent="0.25">
      <c r="A425" s="50" t="s">
        <v>109</v>
      </c>
      <c r="B425" s="50" t="s">
        <v>225</v>
      </c>
      <c r="C425" s="50" t="s">
        <v>158</v>
      </c>
      <c r="D425" s="50" t="s">
        <v>282</v>
      </c>
      <c r="E425" s="51">
        <v>2017</v>
      </c>
      <c r="F425" s="50" t="s">
        <v>286</v>
      </c>
      <c r="G425" s="52">
        <v>42826</v>
      </c>
      <c r="H425" s="51">
        <v>537</v>
      </c>
      <c r="I425" s="51">
        <v>460</v>
      </c>
      <c r="J425" s="51">
        <v>462</v>
      </c>
      <c r="K425" s="51">
        <v>159</v>
      </c>
      <c r="L425" s="51">
        <v>159</v>
      </c>
      <c r="M425" s="51">
        <v>442</v>
      </c>
      <c r="N425" s="51">
        <v>553</v>
      </c>
      <c r="O425" s="51">
        <v>525</v>
      </c>
      <c r="P425" s="51">
        <v>362</v>
      </c>
      <c r="Q425" s="51">
        <v>1753</v>
      </c>
      <c r="R425" s="51">
        <v>1757</v>
      </c>
      <c r="S425" s="51">
        <v>18272</v>
      </c>
      <c r="T425" s="51">
        <v>89339</v>
      </c>
      <c r="U425" s="51">
        <v>15359</v>
      </c>
      <c r="V425" s="51">
        <v>3260</v>
      </c>
    </row>
    <row r="426" spans="1:22" x14ac:dyDescent="0.25">
      <c r="A426" s="50" t="s">
        <v>109</v>
      </c>
      <c r="B426" s="50" t="s">
        <v>225</v>
      </c>
      <c r="C426" s="50" t="s">
        <v>158</v>
      </c>
      <c r="D426" s="50" t="s">
        <v>282</v>
      </c>
      <c r="E426" s="51">
        <v>2017</v>
      </c>
      <c r="F426" s="50" t="s">
        <v>287</v>
      </c>
      <c r="G426" s="52">
        <v>42856</v>
      </c>
      <c r="H426" s="51">
        <v>407</v>
      </c>
      <c r="I426" s="51">
        <v>427</v>
      </c>
      <c r="J426" s="51">
        <v>916</v>
      </c>
      <c r="K426" s="51">
        <v>90</v>
      </c>
      <c r="L426" s="51">
        <v>90</v>
      </c>
      <c r="M426" s="51">
        <v>230</v>
      </c>
      <c r="N426" s="51">
        <v>224</v>
      </c>
      <c r="O426" s="51">
        <v>304</v>
      </c>
      <c r="P426" s="51">
        <v>205</v>
      </c>
      <c r="Q426" s="51">
        <v>1753</v>
      </c>
      <c r="R426" s="51">
        <v>1757</v>
      </c>
      <c r="S426" s="51">
        <v>18272</v>
      </c>
      <c r="T426" s="51">
        <v>89339</v>
      </c>
      <c r="U426" s="51">
        <v>15359</v>
      </c>
      <c r="V426" s="51">
        <v>3260</v>
      </c>
    </row>
    <row r="427" spans="1:22" x14ac:dyDescent="0.25">
      <c r="A427" s="50" t="s">
        <v>109</v>
      </c>
      <c r="B427" s="50" t="s">
        <v>225</v>
      </c>
      <c r="C427" s="50" t="s">
        <v>158</v>
      </c>
      <c r="D427" s="50" t="s">
        <v>282</v>
      </c>
      <c r="E427" s="51">
        <v>2017</v>
      </c>
      <c r="F427" s="50" t="s">
        <v>288</v>
      </c>
      <c r="G427" s="52">
        <v>42887</v>
      </c>
      <c r="H427" s="51">
        <v>941</v>
      </c>
      <c r="I427" s="51">
        <v>779</v>
      </c>
      <c r="J427" s="51">
        <v>1134</v>
      </c>
      <c r="K427" s="51">
        <v>133</v>
      </c>
      <c r="L427" s="51">
        <v>133</v>
      </c>
      <c r="M427" s="51">
        <v>696</v>
      </c>
      <c r="N427" s="51">
        <v>377</v>
      </c>
      <c r="O427" s="51">
        <v>374</v>
      </c>
      <c r="P427" s="51">
        <v>362</v>
      </c>
      <c r="Q427" s="51">
        <v>1753</v>
      </c>
      <c r="R427" s="51">
        <v>1757</v>
      </c>
      <c r="S427" s="51">
        <v>18272</v>
      </c>
      <c r="T427" s="51">
        <v>89339</v>
      </c>
      <c r="U427" s="51">
        <v>15359</v>
      </c>
      <c r="V427" s="51">
        <v>3260</v>
      </c>
    </row>
    <row r="428" spans="1:22" x14ac:dyDescent="0.25">
      <c r="A428" s="50" t="s">
        <v>109</v>
      </c>
      <c r="B428" s="50" t="s">
        <v>225</v>
      </c>
      <c r="C428" s="50" t="s">
        <v>158</v>
      </c>
      <c r="D428" s="50" t="s">
        <v>282</v>
      </c>
      <c r="E428" s="51">
        <v>2017</v>
      </c>
      <c r="F428" s="50" t="s">
        <v>289</v>
      </c>
      <c r="G428" s="52">
        <v>42917</v>
      </c>
      <c r="H428" s="51">
        <v>727</v>
      </c>
      <c r="I428" s="51">
        <v>545</v>
      </c>
      <c r="J428" s="51">
        <v>416</v>
      </c>
      <c r="K428" s="51">
        <v>51</v>
      </c>
      <c r="L428" s="51">
        <v>51</v>
      </c>
      <c r="M428" s="51">
        <v>373</v>
      </c>
      <c r="N428" s="51">
        <v>400</v>
      </c>
      <c r="O428" s="51">
        <v>402</v>
      </c>
      <c r="P428" s="51">
        <v>369</v>
      </c>
      <c r="Q428" s="51">
        <v>1753</v>
      </c>
      <c r="R428" s="51">
        <v>1757</v>
      </c>
      <c r="S428" s="51">
        <v>18272</v>
      </c>
      <c r="T428" s="51">
        <v>89339</v>
      </c>
      <c r="U428" s="51">
        <v>15359</v>
      </c>
      <c r="V428" s="51">
        <v>3260</v>
      </c>
    </row>
    <row r="429" spans="1:22" x14ac:dyDescent="0.25">
      <c r="A429" s="50" t="s">
        <v>109</v>
      </c>
      <c r="B429" s="50" t="s">
        <v>225</v>
      </c>
      <c r="C429" s="50" t="s">
        <v>158</v>
      </c>
      <c r="D429" s="50" t="s">
        <v>282</v>
      </c>
      <c r="E429" s="51">
        <v>2017</v>
      </c>
      <c r="F429" s="50" t="s">
        <v>290</v>
      </c>
      <c r="G429" s="52">
        <v>42948</v>
      </c>
      <c r="H429" s="51">
        <v>605</v>
      </c>
      <c r="I429" s="51">
        <v>379</v>
      </c>
      <c r="J429" s="51">
        <v>357</v>
      </c>
      <c r="K429" s="51">
        <v>20</v>
      </c>
      <c r="L429" s="51">
        <v>20</v>
      </c>
      <c r="M429" s="51">
        <v>293</v>
      </c>
      <c r="N429" s="51">
        <v>254</v>
      </c>
      <c r="O429" s="51">
        <v>347</v>
      </c>
      <c r="P429" s="51">
        <v>348</v>
      </c>
      <c r="Q429" s="51">
        <v>1753</v>
      </c>
      <c r="R429" s="51">
        <v>1757</v>
      </c>
      <c r="S429" s="51">
        <v>18272</v>
      </c>
      <c r="T429" s="51">
        <v>89339</v>
      </c>
      <c r="U429" s="51">
        <v>15359</v>
      </c>
      <c r="V429" s="51">
        <v>3260</v>
      </c>
    </row>
    <row r="430" spans="1:22" x14ac:dyDescent="0.25">
      <c r="A430" s="50" t="s">
        <v>109</v>
      </c>
      <c r="B430" s="50" t="s">
        <v>225</v>
      </c>
      <c r="C430" s="50" t="s">
        <v>158</v>
      </c>
      <c r="D430" s="50" t="s">
        <v>282</v>
      </c>
      <c r="E430" s="51">
        <v>2017</v>
      </c>
      <c r="F430" s="50" t="s">
        <v>291</v>
      </c>
      <c r="G430" s="52">
        <v>42979</v>
      </c>
      <c r="H430" s="51">
        <v>479</v>
      </c>
      <c r="I430" s="51">
        <v>351</v>
      </c>
      <c r="J430" s="51">
        <v>322</v>
      </c>
      <c r="K430" s="51">
        <v>114</v>
      </c>
      <c r="L430" s="51">
        <v>114</v>
      </c>
      <c r="M430" s="51">
        <v>237</v>
      </c>
      <c r="N430" s="51">
        <v>236</v>
      </c>
      <c r="O430" s="51">
        <v>224</v>
      </c>
      <c r="P430" s="51">
        <v>233</v>
      </c>
      <c r="Q430" s="51">
        <v>1753</v>
      </c>
      <c r="R430" s="51">
        <v>1757</v>
      </c>
      <c r="S430" s="51">
        <v>18272</v>
      </c>
      <c r="T430" s="51">
        <v>89339</v>
      </c>
      <c r="U430" s="51">
        <v>15359</v>
      </c>
      <c r="V430" s="51">
        <v>3260</v>
      </c>
    </row>
    <row r="431" spans="1:22" x14ac:dyDescent="0.25">
      <c r="A431" s="50" t="s">
        <v>109</v>
      </c>
      <c r="B431" s="50" t="s">
        <v>225</v>
      </c>
      <c r="C431" s="50" t="s">
        <v>158</v>
      </c>
      <c r="D431" s="50" t="s">
        <v>282</v>
      </c>
      <c r="E431" s="51">
        <v>2017</v>
      </c>
      <c r="F431" s="50" t="s">
        <v>292</v>
      </c>
      <c r="G431" s="52">
        <v>43009</v>
      </c>
      <c r="H431" s="51">
        <v>584</v>
      </c>
      <c r="I431" s="51">
        <v>436</v>
      </c>
      <c r="J431" s="51">
        <v>365</v>
      </c>
      <c r="K431" s="51">
        <v>88</v>
      </c>
      <c r="L431" s="51">
        <v>88</v>
      </c>
      <c r="M431" s="51">
        <v>358</v>
      </c>
      <c r="N431" s="51">
        <v>334</v>
      </c>
      <c r="O431" s="51">
        <v>326</v>
      </c>
      <c r="P431" s="51">
        <v>397</v>
      </c>
      <c r="Q431" s="51">
        <v>1753</v>
      </c>
      <c r="R431" s="51">
        <v>1757</v>
      </c>
      <c r="S431" s="51">
        <v>18272</v>
      </c>
      <c r="T431" s="51">
        <v>89339</v>
      </c>
      <c r="U431" s="51">
        <v>15359</v>
      </c>
      <c r="V431" s="51">
        <v>3260</v>
      </c>
    </row>
    <row r="432" spans="1:22" x14ac:dyDescent="0.25">
      <c r="A432" s="50" t="s">
        <v>109</v>
      </c>
      <c r="B432" s="50" t="s">
        <v>225</v>
      </c>
      <c r="C432" s="50" t="s">
        <v>158</v>
      </c>
      <c r="D432" s="50" t="s">
        <v>282</v>
      </c>
      <c r="E432" s="51">
        <v>2017</v>
      </c>
      <c r="F432" s="50" t="s">
        <v>293</v>
      </c>
      <c r="G432" s="52">
        <v>43040</v>
      </c>
      <c r="H432" s="51">
        <v>711</v>
      </c>
      <c r="I432" s="51">
        <v>621</v>
      </c>
      <c r="J432" s="51">
        <v>596</v>
      </c>
      <c r="K432" s="51">
        <v>110</v>
      </c>
      <c r="L432" s="51">
        <v>110</v>
      </c>
      <c r="M432" s="51">
        <v>367</v>
      </c>
      <c r="N432" s="51">
        <v>459</v>
      </c>
      <c r="O432" s="51">
        <v>438</v>
      </c>
      <c r="P432" s="51">
        <v>352</v>
      </c>
      <c r="Q432" s="51">
        <v>1753</v>
      </c>
      <c r="R432" s="51">
        <v>1757</v>
      </c>
      <c r="S432" s="51">
        <v>18272</v>
      </c>
      <c r="T432" s="51">
        <v>89339</v>
      </c>
      <c r="U432" s="51">
        <v>15359</v>
      </c>
      <c r="V432" s="51">
        <v>3260</v>
      </c>
    </row>
    <row r="433" spans="1:22" x14ac:dyDescent="0.25">
      <c r="A433" s="50" t="s">
        <v>109</v>
      </c>
      <c r="B433" s="50" t="s">
        <v>225</v>
      </c>
      <c r="C433" s="50" t="s">
        <v>158</v>
      </c>
      <c r="D433" s="50" t="s">
        <v>282</v>
      </c>
      <c r="E433" s="51">
        <v>2017</v>
      </c>
      <c r="F433" s="50" t="s">
        <v>294</v>
      </c>
      <c r="G433" s="52">
        <v>43070</v>
      </c>
      <c r="H433" s="51">
        <v>715</v>
      </c>
      <c r="I433" s="51">
        <v>437</v>
      </c>
      <c r="J433" s="51">
        <v>478</v>
      </c>
      <c r="K433" s="51">
        <v>77</v>
      </c>
      <c r="L433" s="51">
        <v>77</v>
      </c>
      <c r="M433" s="51">
        <v>498</v>
      </c>
      <c r="N433" s="51">
        <v>501</v>
      </c>
      <c r="O433" s="51">
        <v>506</v>
      </c>
      <c r="P433" s="51">
        <v>585</v>
      </c>
      <c r="Q433" s="51">
        <v>1753</v>
      </c>
      <c r="R433" s="51">
        <v>1757</v>
      </c>
      <c r="S433" s="51">
        <v>18272</v>
      </c>
      <c r="T433" s="51">
        <v>89339</v>
      </c>
      <c r="U433" s="51">
        <v>15359</v>
      </c>
      <c r="V433" s="51">
        <v>3260</v>
      </c>
    </row>
    <row r="434" spans="1:22" x14ac:dyDescent="0.25">
      <c r="A434" s="50" t="s">
        <v>109</v>
      </c>
      <c r="B434" s="50" t="s">
        <v>225</v>
      </c>
      <c r="C434" s="50" t="s">
        <v>158</v>
      </c>
      <c r="D434" s="50" t="s">
        <v>282</v>
      </c>
      <c r="E434" s="51">
        <v>2018</v>
      </c>
      <c r="F434" s="50" t="s">
        <v>283</v>
      </c>
      <c r="G434" s="52">
        <v>43101</v>
      </c>
      <c r="H434" s="51">
        <v>376</v>
      </c>
      <c r="I434" s="51">
        <v>156</v>
      </c>
      <c r="J434" s="51">
        <v>342</v>
      </c>
      <c r="K434" s="51">
        <v>100</v>
      </c>
      <c r="L434" s="51">
        <v>100</v>
      </c>
      <c r="M434" s="51">
        <v>161</v>
      </c>
      <c r="N434" s="51">
        <v>244</v>
      </c>
      <c r="O434" s="51">
        <v>224</v>
      </c>
      <c r="P434" s="51">
        <v>435</v>
      </c>
      <c r="Q434" s="51">
        <v>1440</v>
      </c>
      <c r="R434" s="51">
        <v>1450</v>
      </c>
      <c r="S434" s="51">
        <v>19220</v>
      </c>
      <c r="T434" s="51">
        <v>92296</v>
      </c>
      <c r="U434" s="51">
        <v>15621</v>
      </c>
      <c r="V434" s="51">
        <v>3376</v>
      </c>
    </row>
    <row r="435" spans="1:22" x14ac:dyDescent="0.25">
      <c r="A435" s="50" t="s">
        <v>109</v>
      </c>
      <c r="B435" s="50" t="s">
        <v>225</v>
      </c>
      <c r="C435" s="50" t="s">
        <v>158</v>
      </c>
      <c r="D435" s="50" t="s">
        <v>282</v>
      </c>
      <c r="E435" s="51">
        <v>2018</v>
      </c>
      <c r="F435" s="50" t="s">
        <v>284</v>
      </c>
      <c r="G435" s="52">
        <v>43132</v>
      </c>
      <c r="H435" s="51">
        <v>269</v>
      </c>
      <c r="I435" s="51">
        <v>164</v>
      </c>
      <c r="J435" s="51">
        <v>163</v>
      </c>
      <c r="K435" s="51">
        <v>90</v>
      </c>
      <c r="L435" s="51">
        <v>90</v>
      </c>
      <c r="M435" s="51">
        <v>229</v>
      </c>
      <c r="N435" s="51">
        <v>285</v>
      </c>
      <c r="O435" s="51">
        <v>321</v>
      </c>
      <c r="P435" s="51">
        <v>189</v>
      </c>
      <c r="Q435" s="51">
        <v>1440</v>
      </c>
      <c r="R435" s="51">
        <v>1450</v>
      </c>
      <c r="S435" s="51">
        <v>19220</v>
      </c>
      <c r="T435" s="51">
        <v>92296</v>
      </c>
      <c r="U435" s="51">
        <v>15621</v>
      </c>
      <c r="V435" s="51">
        <v>3376</v>
      </c>
    </row>
    <row r="436" spans="1:22" x14ac:dyDescent="0.25">
      <c r="A436" s="50" t="s">
        <v>109</v>
      </c>
      <c r="B436" s="50" t="s">
        <v>225</v>
      </c>
      <c r="C436" s="50" t="s">
        <v>158</v>
      </c>
      <c r="D436" s="50" t="s">
        <v>282</v>
      </c>
      <c r="E436" s="51">
        <v>2018</v>
      </c>
      <c r="F436" s="50" t="s">
        <v>285</v>
      </c>
      <c r="G436" s="52">
        <v>43160</v>
      </c>
      <c r="H436" s="51">
        <v>347</v>
      </c>
      <c r="I436" s="51">
        <v>242</v>
      </c>
      <c r="J436" s="51">
        <v>278</v>
      </c>
      <c r="K436" s="51">
        <v>100</v>
      </c>
      <c r="L436" s="51">
        <v>100</v>
      </c>
      <c r="M436" s="51">
        <v>329</v>
      </c>
      <c r="N436" s="51">
        <v>328</v>
      </c>
      <c r="O436" s="51">
        <v>325</v>
      </c>
      <c r="P436" s="51">
        <v>202</v>
      </c>
      <c r="Q436" s="51">
        <v>1440</v>
      </c>
      <c r="R436" s="51">
        <v>1450</v>
      </c>
      <c r="S436" s="51">
        <v>19220</v>
      </c>
      <c r="T436" s="51">
        <v>92296</v>
      </c>
      <c r="U436" s="51">
        <v>15621</v>
      </c>
      <c r="V436" s="51">
        <v>3376</v>
      </c>
    </row>
    <row r="437" spans="1:22" x14ac:dyDescent="0.25">
      <c r="A437" s="50" t="s">
        <v>109</v>
      </c>
      <c r="B437" s="50" t="s">
        <v>225</v>
      </c>
      <c r="C437" s="50" t="s">
        <v>158</v>
      </c>
      <c r="D437" s="50" t="s">
        <v>282</v>
      </c>
      <c r="E437" s="51">
        <v>2018</v>
      </c>
      <c r="F437" s="50" t="s">
        <v>286</v>
      </c>
      <c r="G437" s="52">
        <v>43191</v>
      </c>
      <c r="H437" s="51">
        <v>471</v>
      </c>
      <c r="I437" s="51">
        <v>291</v>
      </c>
      <c r="J437" s="51">
        <v>117</v>
      </c>
      <c r="K437" s="51">
        <v>120</v>
      </c>
      <c r="L437" s="51">
        <v>120</v>
      </c>
      <c r="M437" s="51">
        <v>203</v>
      </c>
      <c r="N437" s="51">
        <v>284</v>
      </c>
      <c r="O437" s="51">
        <v>273</v>
      </c>
      <c r="P437" s="51">
        <v>182</v>
      </c>
      <c r="Q437" s="51">
        <v>1440</v>
      </c>
      <c r="R437" s="51">
        <v>1450</v>
      </c>
      <c r="S437" s="51">
        <v>19220</v>
      </c>
      <c r="T437" s="51">
        <v>92296</v>
      </c>
      <c r="U437" s="51">
        <v>15621</v>
      </c>
      <c r="V437" s="51">
        <v>3376</v>
      </c>
    </row>
    <row r="438" spans="1:22" x14ac:dyDescent="0.25">
      <c r="A438" s="50" t="s">
        <v>109</v>
      </c>
      <c r="B438" s="50" t="s">
        <v>225</v>
      </c>
      <c r="C438" s="50" t="s">
        <v>158</v>
      </c>
      <c r="D438" s="50" t="s">
        <v>282</v>
      </c>
      <c r="E438" s="51">
        <v>2018</v>
      </c>
      <c r="F438" s="50" t="s">
        <v>287</v>
      </c>
      <c r="G438" s="52">
        <v>43221</v>
      </c>
      <c r="H438" s="51">
        <v>378</v>
      </c>
      <c r="I438" s="51">
        <v>243</v>
      </c>
      <c r="J438" s="51">
        <v>279</v>
      </c>
      <c r="K438" s="51">
        <v>99</v>
      </c>
      <c r="L438" s="51">
        <v>99</v>
      </c>
      <c r="M438" s="51">
        <v>410</v>
      </c>
      <c r="N438" s="51">
        <v>310</v>
      </c>
      <c r="O438" s="51">
        <v>469</v>
      </c>
      <c r="P438" s="51">
        <v>200</v>
      </c>
      <c r="Q438" s="51">
        <v>1440</v>
      </c>
      <c r="R438" s="51">
        <v>1450</v>
      </c>
      <c r="S438" s="51">
        <v>19220</v>
      </c>
      <c r="T438" s="51">
        <v>92296</v>
      </c>
      <c r="U438" s="51">
        <v>15621</v>
      </c>
      <c r="V438" s="51">
        <v>3376</v>
      </c>
    </row>
    <row r="439" spans="1:22" x14ac:dyDescent="0.25">
      <c r="A439" s="50" t="s">
        <v>109</v>
      </c>
      <c r="B439" s="50" t="s">
        <v>225</v>
      </c>
      <c r="C439" s="50" t="s">
        <v>158</v>
      </c>
      <c r="D439" s="50" t="s">
        <v>282</v>
      </c>
      <c r="E439" s="51">
        <v>2018</v>
      </c>
      <c r="F439" s="50" t="s">
        <v>288</v>
      </c>
      <c r="G439" s="52">
        <v>43252</v>
      </c>
      <c r="H439" s="51">
        <v>396</v>
      </c>
      <c r="I439" s="51">
        <v>310</v>
      </c>
      <c r="J439" s="51">
        <v>312</v>
      </c>
      <c r="K439" s="51">
        <v>110</v>
      </c>
      <c r="L439" s="51">
        <v>110</v>
      </c>
      <c r="M439" s="51">
        <v>127</v>
      </c>
      <c r="N439" s="51">
        <v>284</v>
      </c>
      <c r="O439" s="51">
        <v>241</v>
      </c>
      <c r="P439" s="51">
        <v>297</v>
      </c>
      <c r="Q439" s="51">
        <v>1440</v>
      </c>
      <c r="R439" s="51">
        <v>1450</v>
      </c>
      <c r="S439" s="51">
        <v>19220</v>
      </c>
      <c r="T439" s="51">
        <v>92296</v>
      </c>
      <c r="U439" s="51">
        <v>15621</v>
      </c>
      <c r="V439" s="51">
        <v>3376</v>
      </c>
    </row>
    <row r="440" spans="1:22" x14ac:dyDescent="0.25">
      <c r="A440" s="50" t="s">
        <v>109</v>
      </c>
      <c r="B440" s="50" t="s">
        <v>225</v>
      </c>
      <c r="C440" s="50" t="s">
        <v>158</v>
      </c>
      <c r="D440" s="50" t="s">
        <v>282</v>
      </c>
      <c r="E440" s="51">
        <v>2018</v>
      </c>
      <c r="F440" s="50" t="s">
        <v>289</v>
      </c>
      <c r="G440" s="52">
        <v>43282</v>
      </c>
      <c r="H440" s="51">
        <v>435</v>
      </c>
      <c r="I440" s="51">
        <v>287</v>
      </c>
      <c r="J440" s="51">
        <v>75</v>
      </c>
      <c r="K440" s="51">
        <v>119</v>
      </c>
      <c r="L440" s="51">
        <v>119</v>
      </c>
      <c r="M440" s="51">
        <v>188</v>
      </c>
      <c r="N440" s="51">
        <v>232</v>
      </c>
      <c r="O440" s="51">
        <v>239</v>
      </c>
      <c r="P440" s="51">
        <v>163</v>
      </c>
      <c r="Q440" s="51">
        <v>1440</v>
      </c>
      <c r="R440" s="51">
        <v>1450</v>
      </c>
      <c r="S440" s="51">
        <v>19220</v>
      </c>
      <c r="T440" s="51">
        <v>92296</v>
      </c>
      <c r="U440" s="51">
        <v>15621</v>
      </c>
      <c r="V440" s="51">
        <v>3376</v>
      </c>
    </row>
    <row r="441" spans="1:22" x14ac:dyDescent="0.25">
      <c r="A441" s="50" t="s">
        <v>109</v>
      </c>
      <c r="B441" s="50" t="s">
        <v>225</v>
      </c>
      <c r="C441" s="50" t="s">
        <v>158</v>
      </c>
      <c r="D441" s="50" t="s">
        <v>282</v>
      </c>
      <c r="E441" s="51">
        <v>2018</v>
      </c>
      <c r="F441" s="50" t="s">
        <v>290</v>
      </c>
      <c r="G441" s="52">
        <v>43313</v>
      </c>
      <c r="H441" s="51">
        <v>301</v>
      </c>
      <c r="I441" s="51">
        <v>248</v>
      </c>
      <c r="J441" s="51">
        <v>245</v>
      </c>
      <c r="K441" s="51">
        <v>48</v>
      </c>
      <c r="L441" s="51">
        <v>48</v>
      </c>
      <c r="M441" s="51">
        <v>138</v>
      </c>
      <c r="N441" s="51">
        <v>251</v>
      </c>
      <c r="O441" s="51">
        <v>123</v>
      </c>
      <c r="P441" s="51">
        <v>163</v>
      </c>
      <c r="Q441" s="51">
        <v>1440</v>
      </c>
      <c r="R441" s="51">
        <v>1450</v>
      </c>
      <c r="S441" s="51">
        <v>19220</v>
      </c>
      <c r="T441" s="51">
        <v>92296</v>
      </c>
      <c r="U441" s="51">
        <v>15621</v>
      </c>
      <c r="V441" s="51">
        <v>3376</v>
      </c>
    </row>
    <row r="442" spans="1:22" x14ac:dyDescent="0.25">
      <c r="A442" s="50" t="s">
        <v>109</v>
      </c>
      <c r="B442" s="50" t="s">
        <v>225</v>
      </c>
      <c r="C442" s="50" t="s">
        <v>158</v>
      </c>
      <c r="D442" s="50" t="s">
        <v>282</v>
      </c>
      <c r="E442" s="51">
        <v>2018</v>
      </c>
      <c r="F442" s="50" t="s">
        <v>291</v>
      </c>
      <c r="G442" s="52">
        <v>43344</v>
      </c>
      <c r="H442" s="51">
        <v>503</v>
      </c>
      <c r="I442" s="51">
        <v>294</v>
      </c>
      <c r="J442" s="51">
        <v>104</v>
      </c>
      <c r="K442" s="51">
        <v>99</v>
      </c>
      <c r="L442" s="51">
        <v>99</v>
      </c>
      <c r="M442" s="51">
        <v>176</v>
      </c>
      <c r="N442" s="51">
        <v>213</v>
      </c>
      <c r="O442" s="51">
        <v>217</v>
      </c>
      <c r="P442" s="51">
        <v>120</v>
      </c>
      <c r="Q442" s="51">
        <v>1440</v>
      </c>
      <c r="R442" s="51">
        <v>1450</v>
      </c>
      <c r="S442" s="51">
        <v>19220</v>
      </c>
      <c r="T442" s="51">
        <v>92296</v>
      </c>
      <c r="U442" s="51">
        <v>15621</v>
      </c>
      <c r="V442" s="51">
        <v>3376</v>
      </c>
    </row>
    <row r="443" spans="1:22" x14ac:dyDescent="0.25">
      <c r="A443" s="50" t="s">
        <v>109</v>
      </c>
      <c r="B443" s="50" t="s">
        <v>225</v>
      </c>
      <c r="C443" s="50" t="s">
        <v>158</v>
      </c>
      <c r="D443" s="50" t="s">
        <v>282</v>
      </c>
      <c r="E443" s="51">
        <v>2018</v>
      </c>
      <c r="F443" s="50" t="s">
        <v>292</v>
      </c>
      <c r="G443" s="52">
        <v>43374</v>
      </c>
      <c r="H443" s="51">
        <v>132</v>
      </c>
      <c r="I443" s="51">
        <v>55</v>
      </c>
      <c r="J443" s="51">
        <v>118</v>
      </c>
      <c r="K443" s="51">
        <v>37</v>
      </c>
      <c r="L443" s="51">
        <v>37</v>
      </c>
      <c r="M443" s="51">
        <v>45</v>
      </c>
      <c r="N443" s="51">
        <v>44</v>
      </c>
      <c r="O443" s="51">
        <v>34</v>
      </c>
      <c r="P443" s="51">
        <v>31</v>
      </c>
      <c r="Q443" s="51">
        <v>1440</v>
      </c>
      <c r="R443" s="51">
        <v>1450</v>
      </c>
      <c r="S443" s="51">
        <v>19220</v>
      </c>
      <c r="T443" s="51">
        <v>92296</v>
      </c>
      <c r="U443" s="51">
        <v>15621</v>
      </c>
      <c r="V443" s="51">
        <v>3376</v>
      </c>
    </row>
    <row r="444" spans="1:22" x14ac:dyDescent="0.25">
      <c r="A444" s="50" t="s">
        <v>109</v>
      </c>
      <c r="B444" s="50" t="s">
        <v>225</v>
      </c>
      <c r="C444" s="50" t="s">
        <v>158</v>
      </c>
      <c r="D444" s="50" t="s">
        <v>282</v>
      </c>
      <c r="E444" s="51">
        <v>2018</v>
      </c>
      <c r="F444" s="50" t="s">
        <v>293</v>
      </c>
      <c r="G444" s="52">
        <v>43405</v>
      </c>
      <c r="H444" s="51">
        <v>453</v>
      </c>
      <c r="I444" s="51">
        <v>328</v>
      </c>
      <c r="J444" s="51">
        <v>322</v>
      </c>
      <c r="K444" s="51">
        <v>121</v>
      </c>
      <c r="L444" s="51">
        <v>121</v>
      </c>
      <c r="M444" s="51">
        <v>176</v>
      </c>
      <c r="N444" s="51">
        <v>160</v>
      </c>
      <c r="O444" s="51">
        <v>137</v>
      </c>
      <c r="P444" s="51">
        <v>157</v>
      </c>
      <c r="Q444" s="51">
        <v>1440</v>
      </c>
      <c r="R444" s="51">
        <v>1450</v>
      </c>
      <c r="S444" s="51">
        <v>19220</v>
      </c>
      <c r="T444" s="51">
        <v>92296</v>
      </c>
      <c r="U444" s="51">
        <v>15621</v>
      </c>
      <c r="V444" s="51">
        <v>3376</v>
      </c>
    </row>
    <row r="445" spans="1:22" x14ac:dyDescent="0.25">
      <c r="A445" s="50" t="s">
        <v>109</v>
      </c>
      <c r="B445" s="50" t="s">
        <v>225</v>
      </c>
      <c r="C445" s="50" t="s">
        <v>158</v>
      </c>
      <c r="D445" s="50" t="s">
        <v>282</v>
      </c>
      <c r="E445" s="51">
        <v>2018</v>
      </c>
      <c r="F445" s="50" t="s">
        <v>294</v>
      </c>
      <c r="G445" s="52">
        <v>43435</v>
      </c>
      <c r="H445" s="51">
        <v>1029</v>
      </c>
      <c r="I445" s="51">
        <v>884</v>
      </c>
      <c r="J445" s="51">
        <v>847</v>
      </c>
      <c r="K445" s="51">
        <v>147</v>
      </c>
      <c r="L445" s="51">
        <v>147</v>
      </c>
      <c r="M445" s="51">
        <v>141</v>
      </c>
      <c r="N445" s="51">
        <v>295</v>
      </c>
      <c r="O445" s="51">
        <v>252</v>
      </c>
      <c r="P445" s="51">
        <v>359</v>
      </c>
      <c r="Q445" s="51">
        <v>1440</v>
      </c>
      <c r="R445" s="51">
        <v>1450</v>
      </c>
      <c r="S445" s="51">
        <v>19220</v>
      </c>
      <c r="T445" s="51">
        <v>92296</v>
      </c>
      <c r="U445" s="51">
        <v>15621</v>
      </c>
      <c r="V445" s="51">
        <v>3376</v>
      </c>
    </row>
    <row r="446" spans="1:22" x14ac:dyDescent="0.25">
      <c r="A446" s="50" t="s">
        <v>109</v>
      </c>
      <c r="B446" s="50" t="s">
        <v>225</v>
      </c>
      <c r="C446" s="50" t="s">
        <v>158</v>
      </c>
      <c r="D446" s="50" t="s">
        <v>282</v>
      </c>
      <c r="E446" s="51">
        <v>2019</v>
      </c>
      <c r="F446" s="50" t="s">
        <v>283</v>
      </c>
      <c r="G446" s="52">
        <v>43466</v>
      </c>
      <c r="H446" s="51">
        <v>846</v>
      </c>
      <c r="I446" s="51">
        <v>336</v>
      </c>
      <c r="J446" s="51">
        <v>380</v>
      </c>
      <c r="K446" s="51">
        <v>146</v>
      </c>
      <c r="L446" s="51">
        <v>146</v>
      </c>
      <c r="M446" s="51">
        <v>206</v>
      </c>
      <c r="N446" s="51">
        <v>159</v>
      </c>
      <c r="O446" s="51">
        <v>195</v>
      </c>
      <c r="P446" s="51">
        <v>157</v>
      </c>
      <c r="Q446" s="51">
        <v>1485</v>
      </c>
      <c r="R446" s="51">
        <v>1490</v>
      </c>
      <c r="S446" s="51">
        <v>19630.225219101601</v>
      </c>
      <c r="T446" s="51">
        <v>95369</v>
      </c>
      <c r="U446" s="51">
        <v>30807</v>
      </c>
      <c r="V446" s="51">
        <v>4087</v>
      </c>
    </row>
    <row r="447" spans="1:22" x14ac:dyDescent="0.25">
      <c r="A447" s="50" t="s">
        <v>109</v>
      </c>
      <c r="B447" s="50" t="s">
        <v>225</v>
      </c>
      <c r="C447" s="50" t="s">
        <v>158</v>
      </c>
      <c r="D447" s="50" t="s">
        <v>282</v>
      </c>
      <c r="E447" s="51">
        <v>2019</v>
      </c>
      <c r="F447" s="50" t="s">
        <v>284</v>
      </c>
      <c r="G447" s="52">
        <v>43497</v>
      </c>
      <c r="H447" s="51">
        <v>936</v>
      </c>
      <c r="I447" s="51">
        <v>479</v>
      </c>
      <c r="J447" s="51">
        <v>599</v>
      </c>
      <c r="K447" s="51">
        <v>160</v>
      </c>
      <c r="L447" s="51">
        <v>160</v>
      </c>
      <c r="M447" s="51">
        <v>252</v>
      </c>
      <c r="N447" s="51">
        <v>283</v>
      </c>
      <c r="O447" s="51">
        <v>268</v>
      </c>
      <c r="P447" s="51">
        <v>262</v>
      </c>
      <c r="Q447" s="51">
        <v>1485</v>
      </c>
      <c r="R447" s="51">
        <v>1490</v>
      </c>
      <c r="S447" s="51">
        <v>19630.225219101601</v>
      </c>
      <c r="T447" s="51">
        <v>95369</v>
      </c>
      <c r="U447" s="51">
        <v>30807</v>
      </c>
      <c r="V447" s="51">
        <v>4087</v>
      </c>
    </row>
    <row r="448" spans="1:22" x14ac:dyDescent="0.25">
      <c r="A448" s="50" t="s">
        <v>109</v>
      </c>
      <c r="B448" s="50" t="s">
        <v>225</v>
      </c>
      <c r="C448" s="50" t="s">
        <v>158</v>
      </c>
      <c r="D448" s="50" t="s">
        <v>282</v>
      </c>
      <c r="E448" s="51">
        <v>2019</v>
      </c>
      <c r="F448" s="50" t="s">
        <v>285</v>
      </c>
      <c r="G448" s="52">
        <v>43525</v>
      </c>
      <c r="H448" s="51">
        <v>748</v>
      </c>
      <c r="I448" s="51">
        <v>331</v>
      </c>
      <c r="J448" s="51">
        <v>375</v>
      </c>
      <c r="K448" s="51">
        <v>132</v>
      </c>
      <c r="L448" s="51">
        <v>132</v>
      </c>
      <c r="M448" s="51">
        <v>34</v>
      </c>
      <c r="N448" s="51">
        <v>303</v>
      </c>
      <c r="O448" s="51">
        <v>278</v>
      </c>
      <c r="P448" s="51">
        <v>286</v>
      </c>
      <c r="Q448" s="51">
        <v>1485</v>
      </c>
      <c r="R448" s="51">
        <v>1490</v>
      </c>
      <c r="S448" s="51">
        <v>19630.225219101601</v>
      </c>
      <c r="T448" s="51">
        <v>95369</v>
      </c>
      <c r="U448" s="51">
        <v>30807</v>
      </c>
      <c r="V448" s="51">
        <v>4087</v>
      </c>
    </row>
    <row r="449" spans="1:22" x14ac:dyDescent="0.25">
      <c r="A449" s="50" t="s">
        <v>109</v>
      </c>
      <c r="B449" s="50" t="s">
        <v>225</v>
      </c>
      <c r="C449" s="50" t="s">
        <v>158</v>
      </c>
      <c r="D449" s="50" t="s">
        <v>282</v>
      </c>
      <c r="E449" s="51">
        <v>2019</v>
      </c>
      <c r="F449" s="50" t="s">
        <v>286</v>
      </c>
      <c r="G449" s="52">
        <v>43556</v>
      </c>
      <c r="H449" s="51">
        <v>489</v>
      </c>
      <c r="I449" s="51">
        <v>308</v>
      </c>
      <c r="J449" s="51">
        <v>307</v>
      </c>
      <c r="K449" s="51">
        <v>138</v>
      </c>
      <c r="L449" s="51">
        <v>138</v>
      </c>
      <c r="M449" s="51">
        <v>150</v>
      </c>
      <c r="N449" s="51">
        <v>157</v>
      </c>
      <c r="O449" s="51">
        <v>158</v>
      </c>
      <c r="P449" s="51">
        <v>107</v>
      </c>
      <c r="Q449" s="51">
        <v>1485</v>
      </c>
      <c r="R449" s="51">
        <v>1490</v>
      </c>
      <c r="S449" s="51">
        <v>19630.225219101601</v>
      </c>
      <c r="T449" s="51">
        <v>95369</v>
      </c>
      <c r="U449" s="51">
        <v>30807</v>
      </c>
      <c r="V449" s="51">
        <v>4087</v>
      </c>
    </row>
    <row r="450" spans="1:22" x14ac:dyDescent="0.25">
      <c r="A450" s="50" t="s">
        <v>109</v>
      </c>
      <c r="B450" s="50" t="s">
        <v>225</v>
      </c>
      <c r="C450" s="50" t="s">
        <v>158</v>
      </c>
      <c r="D450" s="50" t="s">
        <v>282</v>
      </c>
      <c r="E450" s="51">
        <v>2019</v>
      </c>
      <c r="F450" s="50" t="s">
        <v>287</v>
      </c>
      <c r="G450" s="52">
        <v>43586</v>
      </c>
      <c r="H450" s="51">
        <v>564</v>
      </c>
      <c r="I450" s="51">
        <v>240</v>
      </c>
      <c r="J450" s="51">
        <v>323</v>
      </c>
      <c r="K450" s="51">
        <v>121</v>
      </c>
      <c r="L450" s="51">
        <v>121</v>
      </c>
      <c r="M450" s="51">
        <v>178</v>
      </c>
      <c r="N450" s="51">
        <v>273</v>
      </c>
      <c r="O450" s="51">
        <v>280</v>
      </c>
      <c r="P450" s="51">
        <v>231</v>
      </c>
      <c r="Q450" s="51">
        <v>1485</v>
      </c>
      <c r="R450" s="51">
        <v>1490</v>
      </c>
      <c r="S450" s="51">
        <v>19630.225219101601</v>
      </c>
      <c r="T450" s="51">
        <v>95369</v>
      </c>
      <c r="U450" s="51">
        <v>30807</v>
      </c>
      <c r="V450" s="51">
        <v>4087</v>
      </c>
    </row>
    <row r="451" spans="1:22" x14ac:dyDescent="0.25">
      <c r="A451" s="50" t="s">
        <v>109</v>
      </c>
      <c r="B451" s="50" t="s">
        <v>225</v>
      </c>
      <c r="C451" s="50" t="s">
        <v>158</v>
      </c>
      <c r="D451" s="50" t="s">
        <v>282</v>
      </c>
      <c r="E451" s="51">
        <v>2019</v>
      </c>
      <c r="F451" s="50" t="s">
        <v>288</v>
      </c>
      <c r="G451" s="52">
        <v>43617</v>
      </c>
      <c r="H451" s="51">
        <v>617</v>
      </c>
      <c r="I451" s="51">
        <v>491</v>
      </c>
      <c r="J451" s="51">
        <v>597</v>
      </c>
      <c r="K451" s="51">
        <v>119</v>
      </c>
      <c r="L451" s="51">
        <v>119</v>
      </c>
      <c r="M451" s="51">
        <v>18</v>
      </c>
      <c r="N451" s="51">
        <v>325</v>
      </c>
      <c r="O451" s="51">
        <v>283</v>
      </c>
      <c r="P451" s="51">
        <v>265</v>
      </c>
      <c r="Q451" s="51">
        <v>1485</v>
      </c>
      <c r="R451" s="51">
        <v>1490</v>
      </c>
      <c r="S451" s="51">
        <v>19630.225219101601</v>
      </c>
      <c r="T451" s="51">
        <v>95369</v>
      </c>
      <c r="U451" s="51">
        <v>30807</v>
      </c>
      <c r="V451" s="51">
        <v>4087</v>
      </c>
    </row>
    <row r="452" spans="1:22" x14ac:dyDescent="0.25">
      <c r="A452" s="50" t="s">
        <v>109</v>
      </c>
      <c r="B452" s="50" t="s">
        <v>225</v>
      </c>
      <c r="C452" s="50" t="s">
        <v>158</v>
      </c>
      <c r="D452" s="50" t="s">
        <v>282</v>
      </c>
      <c r="E452" s="51">
        <v>2019</v>
      </c>
      <c r="F452" s="50" t="s">
        <v>289</v>
      </c>
      <c r="G452" s="52">
        <v>43647</v>
      </c>
      <c r="H452" s="51">
        <v>446</v>
      </c>
      <c r="I452" s="51">
        <v>293</v>
      </c>
      <c r="J452" s="51">
        <v>136</v>
      </c>
      <c r="K452" s="51">
        <v>124</v>
      </c>
      <c r="L452" s="51">
        <v>124</v>
      </c>
      <c r="M452" s="51">
        <v>384</v>
      </c>
      <c r="N452" s="51">
        <v>341</v>
      </c>
      <c r="O452" s="51">
        <v>305</v>
      </c>
      <c r="P452" s="51">
        <v>264</v>
      </c>
      <c r="Q452" s="51">
        <v>1485</v>
      </c>
      <c r="R452" s="51">
        <v>1490</v>
      </c>
      <c r="S452" s="51">
        <v>19630.225219101601</v>
      </c>
      <c r="T452" s="51">
        <v>95369</v>
      </c>
      <c r="U452" s="51">
        <v>30807</v>
      </c>
      <c r="V452" s="51">
        <v>4087</v>
      </c>
    </row>
    <row r="453" spans="1:22" x14ac:dyDescent="0.25">
      <c r="A453" s="50" t="s">
        <v>109</v>
      </c>
      <c r="B453" s="50" t="s">
        <v>225</v>
      </c>
      <c r="C453" s="50" t="s">
        <v>158</v>
      </c>
      <c r="D453" s="50" t="s">
        <v>282</v>
      </c>
      <c r="E453" s="51">
        <v>2019</v>
      </c>
      <c r="F453" s="50" t="s">
        <v>290</v>
      </c>
      <c r="G453" s="52">
        <v>43678</v>
      </c>
      <c r="H453" s="51">
        <v>1046</v>
      </c>
      <c r="I453" s="51">
        <v>899</v>
      </c>
      <c r="J453" s="51">
        <v>92</v>
      </c>
      <c r="K453" s="51">
        <v>162</v>
      </c>
      <c r="L453" s="51">
        <v>162</v>
      </c>
      <c r="M453" s="51">
        <v>222</v>
      </c>
      <c r="N453" s="51">
        <v>280</v>
      </c>
      <c r="O453" s="51">
        <v>277</v>
      </c>
      <c r="P453" s="51">
        <v>273</v>
      </c>
      <c r="Q453" s="51">
        <v>1485</v>
      </c>
      <c r="R453" s="51">
        <v>1490</v>
      </c>
      <c r="S453" s="51">
        <v>19630.225219101601</v>
      </c>
      <c r="T453" s="51">
        <v>95369</v>
      </c>
      <c r="U453" s="51">
        <v>30807</v>
      </c>
      <c r="V453" s="51">
        <v>4087</v>
      </c>
    </row>
    <row r="454" spans="1:22" x14ac:dyDescent="0.25">
      <c r="A454" s="50" t="s">
        <v>109</v>
      </c>
      <c r="B454" s="50" t="s">
        <v>225</v>
      </c>
      <c r="C454" s="50" t="s">
        <v>158</v>
      </c>
      <c r="D454" s="50" t="s">
        <v>282</v>
      </c>
      <c r="E454" s="51">
        <v>2019</v>
      </c>
      <c r="F454" s="50" t="s">
        <v>291</v>
      </c>
      <c r="G454" s="52">
        <v>43709</v>
      </c>
      <c r="H454" s="51">
        <v>534</v>
      </c>
      <c r="I454" s="51">
        <v>377</v>
      </c>
      <c r="J454" s="51">
        <v>96</v>
      </c>
      <c r="K454" s="51">
        <v>92</v>
      </c>
      <c r="L454" s="51">
        <v>92</v>
      </c>
      <c r="M454" s="51">
        <v>282</v>
      </c>
      <c r="N454" s="51">
        <v>261</v>
      </c>
      <c r="O454" s="51">
        <v>251</v>
      </c>
      <c r="P454" s="51">
        <v>264</v>
      </c>
      <c r="Q454" s="51">
        <v>1485</v>
      </c>
      <c r="R454" s="51">
        <v>1490</v>
      </c>
      <c r="S454" s="51">
        <v>19630.225219101601</v>
      </c>
      <c r="T454" s="51">
        <v>95369</v>
      </c>
      <c r="U454" s="51">
        <v>30807</v>
      </c>
      <c r="V454" s="51">
        <v>4087</v>
      </c>
    </row>
    <row r="455" spans="1:22" x14ac:dyDescent="0.25">
      <c r="A455" s="50" t="s">
        <v>109</v>
      </c>
      <c r="B455" s="50" t="s">
        <v>225</v>
      </c>
      <c r="C455" s="50" t="s">
        <v>158</v>
      </c>
      <c r="D455" s="50" t="s">
        <v>282</v>
      </c>
      <c r="E455" s="51">
        <v>2019</v>
      </c>
      <c r="F455" s="50" t="s">
        <v>292</v>
      </c>
      <c r="G455" s="52">
        <v>43739</v>
      </c>
      <c r="H455" s="51">
        <v>524</v>
      </c>
      <c r="I455" s="51">
        <v>299</v>
      </c>
      <c r="J455" s="51">
        <v>310</v>
      </c>
      <c r="K455" s="51">
        <v>130</v>
      </c>
      <c r="L455" s="51">
        <v>130</v>
      </c>
      <c r="M455" s="51">
        <v>279</v>
      </c>
      <c r="N455" s="51">
        <v>265</v>
      </c>
      <c r="O455" s="51">
        <v>246</v>
      </c>
      <c r="P455" s="51">
        <v>355</v>
      </c>
      <c r="Q455" s="51">
        <v>1485</v>
      </c>
      <c r="R455" s="51">
        <v>1490</v>
      </c>
      <c r="S455" s="51">
        <v>19630.225219101601</v>
      </c>
      <c r="T455" s="51">
        <v>95369</v>
      </c>
      <c r="U455" s="51">
        <v>30807</v>
      </c>
      <c r="V455" s="51">
        <v>4087</v>
      </c>
    </row>
    <row r="456" spans="1:22" x14ac:dyDescent="0.25">
      <c r="A456" s="50" t="s">
        <v>109</v>
      </c>
      <c r="B456" s="50" t="s">
        <v>225</v>
      </c>
      <c r="C456" s="50" t="s">
        <v>158</v>
      </c>
      <c r="D456" s="50" t="s">
        <v>282</v>
      </c>
      <c r="E456" s="51">
        <v>2019</v>
      </c>
      <c r="F456" s="50" t="s">
        <v>293</v>
      </c>
      <c r="G456" s="52">
        <v>43770</v>
      </c>
      <c r="H456" s="51">
        <v>697</v>
      </c>
      <c r="I456" s="51">
        <v>630</v>
      </c>
      <c r="J456" s="51">
        <v>588</v>
      </c>
      <c r="K456" s="51">
        <v>147</v>
      </c>
      <c r="L456" s="51">
        <v>147</v>
      </c>
      <c r="M456" s="51">
        <v>162</v>
      </c>
      <c r="N456" s="51">
        <v>111</v>
      </c>
      <c r="O456" s="51">
        <v>97</v>
      </c>
      <c r="P456" s="51">
        <v>97</v>
      </c>
      <c r="Q456" s="51">
        <v>1485</v>
      </c>
      <c r="R456" s="51">
        <v>1490</v>
      </c>
      <c r="S456" s="51">
        <v>19630.225219101601</v>
      </c>
      <c r="T456" s="51">
        <v>95369</v>
      </c>
      <c r="U456" s="51">
        <v>30807</v>
      </c>
      <c r="V456" s="51">
        <v>4087</v>
      </c>
    </row>
    <row r="457" spans="1:22" x14ac:dyDescent="0.25">
      <c r="A457" s="50" t="s">
        <v>109</v>
      </c>
      <c r="B457" s="50" t="s">
        <v>225</v>
      </c>
      <c r="C457" s="50" t="s">
        <v>158</v>
      </c>
      <c r="D457" s="50" t="s">
        <v>282</v>
      </c>
      <c r="E457" s="51">
        <v>2019</v>
      </c>
      <c r="F457" s="50" t="s">
        <v>294</v>
      </c>
      <c r="G457" s="52">
        <v>43800</v>
      </c>
      <c r="H457" s="51">
        <v>496</v>
      </c>
      <c r="I457" s="51">
        <v>281</v>
      </c>
      <c r="J457" s="51">
        <v>316</v>
      </c>
      <c r="K457" s="51">
        <v>137</v>
      </c>
      <c r="L457" s="51">
        <v>137</v>
      </c>
      <c r="M457" s="51">
        <v>445</v>
      </c>
      <c r="N457" s="51">
        <v>518</v>
      </c>
      <c r="O457" s="51">
        <v>457</v>
      </c>
      <c r="P457" s="51">
        <v>488</v>
      </c>
      <c r="Q457" s="51">
        <v>1485</v>
      </c>
      <c r="R457" s="51">
        <v>1490</v>
      </c>
      <c r="S457" s="51">
        <v>19630.225219101601</v>
      </c>
      <c r="T457" s="51">
        <v>95369</v>
      </c>
      <c r="U457" s="51">
        <v>30807</v>
      </c>
      <c r="V457" s="51">
        <v>4087</v>
      </c>
    </row>
    <row r="458" spans="1:22" x14ac:dyDescent="0.25">
      <c r="A458" s="50" t="s">
        <v>109</v>
      </c>
      <c r="B458" s="50" t="s">
        <v>225</v>
      </c>
      <c r="C458" s="50" t="s">
        <v>158</v>
      </c>
      <c r="D458" s="50" t="s">
        <v>282</v>
      </c>
      <c r="E458" s="51">
        <v>2020</v>
      </c>
      <c r="F458" s="50" t="s">
        <v>283</v>
      </c>
      <c r="G458" s="52">
        <v>43831</v>
      </c>
      <c r="H458" s="51">
        <v>366</v>
      </c>
      <c r="I458" s="51">
        <v>254</v>
      </c>
      <c r="J458" s="51">
        <v>317</v>
      </c>
      <c r="K458" s="51">
        <v>123</v>
      </c>
      <c r="L458" s="51">
        <v>123</v>
      </c>
      <c r="M458" s="51">
        <v>402</v>
      </c>
      <c r="N458" s="51">
        <v>488</v>
      </c>
      <c r="O458" s="51">
        <v>405</v>
      </c>
      <c r="P458" s="51">
        <v>347</v>
      </c>
      <c r="Q458" s="51">
        <v>1530</v>
      </c>
      <c r="R458" s="51">
        <v>1533</v>
      </c>
      <c r="S458" s="51">
        <v>20362.946072473391</v>
      </c>
      <c r="T458" s="51">
        <v>98563</v>
      </c>
      <c r="U458" s="51">
        <v>31619</v>
      </c>
      <c r="V458" s="51">
        <v>4192</v>
      </c>
    </row>
    <row r="459" spans="1:22" x14ac:dyDescent="0.25">
      <c r="A459" s="50" t="s">
        <v>109</v>
      </c>
      <c r="B459" s="50" t="s">
        <v>225</v>
      </c>
      <c r="C459" s="50" t="s">
        <v>158</v>
      </c>
      <c r="D459" s="50" t="s">
        <v>282</v>
      </c>
      <c r="E459" s="51">
        <v>2020</v>
      </c>
      <c r="F459" s="50" t="s">
        <v>284</v>
      </c>
      <c r="G459" s="52">
        <v>43862</v>
      </c>
      <c r="H459" s="51">
        <v>446</v>
      </c>
      <c r="I459" s="51">
        <v>311</v>
      </c>
      <c r="J459" s="51">
        <v>347</v>
      </c>
      <c r="K459" s="51">
        <v>135</v>
      </c>
      <c r="L459" s="51">
        <v>135</v>
      </c>
      <c r="M459" s="51">
        <v>383</v>
      </c>
      <c r="N459" s="51">
        <v>355</v>
      </c>
      <c r="O459" s="51">
        <v>362</v>
      </c>
      <c r="P459" s="51">
        <v>359</v>
      </c>
      <c r="Q459" s="51">
        <v>1530</v>
      </c>
      <c r="R459" s="51">
        <v>1533</v>
      </c>
      <c r="S459" s="51">
        <v>20362.946072473391</v>
      </c>
      <c r="T459" s="51">
        <v>98563</v>
      </c>
      <c r="U459" s="51">
        <v>31619</v>
      </c>
      <c r="V459" s="51">
        <v>4192</v>
      </c>
    </row>
    <row r="460" spans="1:22" x14ac:dyDescent="0.25">
      <c r="A460" s="50" t="s">
        <v>109</v>
      </c>
      <c r="B460" s="50" t="s">
        <v>225</v>
      </c>
      <c r="C460" s="50" t="s">
        <v>158</v>
      </c>
      <c r="D460" s="50" t="s">
        <v>282</v>
      </c>
      <c r="E460" s="51">
        <v>2020</v>
      </c>
      <c r="F460" s="50" t="s">
        <v>285</v>
      </c>
      <c r="G460" s="52">
        <v>43891</v>
      </c>
      <c r="H460" s="51">
        <v>606</v>
      </c>
      <c r="I460" s="51">
        <v>529</v>
      </c>
      <c r="J460" s="51">
        <v>487</v>
      </c>
      <c r="K460" s="51">
        <v>131</v>
      </c>
      <c r="L460" s="51">
        <v>131</v>
      </c>
      <c r="M460" s="51">
        <v>304</v>
      </c>
      <c r="N460" s="51">
        <v>393</v>
      </c>
      <c r="O460" s="51">
        <v>349</v>
      </c>
      <c r="P460" s="51">
        <v>331</v>
      </c>
      <c r="Q460" s="51">
        <v>1530</v>
      </c>
      <c r="R460" s="51">
        <v>1533</v>
      </c>
      <c r="S460" s="51">
        <v>20362.946072473391</v>
      </c>
      <c r="T460" s="51">
        <v>98563</v>
      </c>
      <c r="U460" s="51">
        <v>31619</v>
      </c>
      <c r="V460" s="51">
        <v>4192</v>
      </c>
    </row>
    <row r="461" spans="1:22" x14ac:dyDescent="0.25">
      <c r="A461" s="50" t="s">
        <v>109</v>
      </c>
      <c r="B461" s="50" t="s">
        <v>225</v>
      </c>
      <c r="C461" s="50" t="s">
        <v>158</v>
      </c>
      <c r="D461" s="50" t="s">
        <v>282</v>
      </c>
      <c r="E461" s="51">
        <v>2020</v>
      </c>
      <c r="F461" s="50" t="s">
        <v>286</v>
      </c>
      <c r="G461" s="52">
        <v>43922</v>
      </c>
      <c r="H461" s="51">
        <v>637</v>
      </c>
      <c r="I461" s="51">
        <v>340</v>
      </c>
      <c r="J461" s="51">
        <v>589</v>
      </c>
      <c r="K461" s="51">
        <v>142</v>
      </c>
      <c r="L461" s="51">
        <v>142</v>
      </c>
      <c r="M461" s="51">
        <v>205</v>
      </c>
      <c r="N461" s="51">
        <v>273</v>
      </c>
      <c r="O461" s="51">
        <v>230</v>
      </c>
      <c r="P461" s="51">
        <v>259</v>
      </c>
      <c r="Q461" s="51">
        <v>1530</v>
      </c>
      <c r="R461" s="51">
        <v>1533</v>
      </c>
      <c r="S461" s="51">
        <v>20362.946072473391</v>
      </c>
      <c r="T461" s="51">
        <v>98563</v>
      </c>
      <c r="U461" s="51">
        <v>31619</v>
      </c>
      <c r="V461" s="51">
        <v>4192</v>
      </c>
    </row>
    <row r="462" spans="1:22" x14ac:dyDescent="0.25">
      <c r="A462" s="50" t="s">
        <v>109</v>
      </c>
      <c r="B462" s="50" t="s">
        <v>225</v>
      </c>
      <c r="C462" s="50" t="s">
        <v>158</v>
      </c>
      <c r="D462" s="50" t="s">
        <v>282</v>
      </c>
      <c r="E462" s="51">
        <v>2020</v>
      </c>
      <c r="F462" s="50" t="s">
        <v>287</v>
      </c>
      <c r="G462" s="52">
        <v>43952</v>
      </c>
      <c r="H462" s="51">
        <v>546</v>
      </c>
      <c r="I462" s="51">
        <v>425</v>
      </c>
      <c r="J462" s="51">
        <v>515</v>
      </c>
      <c r="K462" s="51">
        <v>120</v>
      </c>
      <c r="L462" s="51">
        <v>120</v>
      </c>
      <c r="M462" s="51">
        <v>387</v>
      </c>
      <c r="N462" s="51">
        <v>456</v>
      </c>
      <c r="O462" s="51">
        <v>365</v>
      </c>
      <c r="P462" s="51">
        <v>347</v>
      </c>
      <c r="Q462" s="51">
        <v>1530</v>
      </c>
      <c r="R462" s="51">
        <v>1533</v>
      </c>
      <c r="S462" s="51">
        <v>20362.946072473391</v>
      </c>
      <c r="T462" s="51">
        <v>98563</v>
      </c>
      <c r="U462" s="51">
        <v>31619</v>
      </c>
      <c r="V462" s="51">
        <v>4192</v>
      </c>
    </row>
    <row r="463" spans="1:22" x14ac:dyDescent="0.25">
      <c r="A463" s="50" t="s">
        <v>109</v>
      </c>
      <c r="B463" s="50" t="s">
        <v>225</v>
      </c>
      <c r="C463" s="50" t="s">
        <v>158</v>
      </c>
      <c r="D463" s="50" t="s">
        <v>282</v>
      </c>
      <c r="E463" s="51">
        <v>2020</v>
      </c>
      <c r="F463" s="50" t="s">
        <v>288</v>
      </c>
      <c r="G463" s="52">
        <v>43983</v>
      </c>
      <c r="H463" s="51">
        <v>643</v>
      </c>
      <c r="I463" s="51">
        <v>512</v>
      </c>
      <c r="J463" s="51">
        <v>570</v>
      </c>
      <c r="K463" s="51">
        <v>117</v>
      </c>
      <c r="L463" s="51">
        <v>117</v>
      </c>
      <c r="M463" s="51">
        <v>190</v>
      </c>
      <c r="N463" s="51">
        <v>305</v>
      </c>
      <c r="O463" s="51">
        <v>302</v>
      </c>
      <c r="P463" s="51">
        <v>392</v>
      </c>
      <c r="Q463" s="51">
        <v>1530</v>
      </c>
      <c r="R463" s="51">
        <v>1533</v>
      </c>
      <c r="S463" s="51">
        <v>20362.946072473391</v>
      </c>
      <c r="T463" s="51">
        <v>98563</v>
      </c>
      <c r="U463" s="51">
        <v>31619</v>
      </c>
      <c r="V463" s="51">
        <v>4192</v>
      </c>
    </row>
    <row r="464" spans="1:22" x14ac:dyDescent="0.25">
      <c r="A464" s="50" t="s">
        <v>109</v>
      </c>
      <c r="B464" s="50" t="s">
        <v>225</v>
      </c>
      <c r="C464" s="50" t="s">
        <v>158</v>
      </c>
      <c r="D464" s="50" t="s">
        <v>282</v>
      </c>
      <c r="E464" s="51">
        <v>2020</v>
      </c>
      <c r="F464" s="50" t="s">
        <v>289</v>
      </c>
      <c r="G464" s="52">
        <v>44013</v>
      </c>
      <c r="H464" s="51">
        <v>562</v>
      </c>
      <c r="I464" s="51">
        <v>417</v>
      </c>
      <c r="J464" s="51">
        <v>484</v>
      </c>
      <c r="K464" s="51">
        <v>137</v>
      </c>
      <c r="L464" s="51">
        <v>137</v>
      </c>
      <c r="M464" s="51">
        <v>308</v>
      </c>
      <c r="N464" s="51">
        <v>377</v>
      </c>
      <c r="O464" s="51">
        <v>331</v>
      </c>
      <c r="P464" s="51">
        <v>367</v>
      </c>
      <c r="Q464" s="51">
        <v>1530</v>
      </c>
      <c r="R464" s="51">
        <v>1533</v>
      </c>
      <c r="S464" s="51">
        <v>20362.946072473391</v>
      </c>
      <c r="T464" s="51">
        <v>98563</v>
      </c>
      <c r="U464" s="51">
        <v>31619</v>
      </c>
      <c r="V464" s="51">
        <v>4192</v>
      </c>
    </row>
    <row r="465" spans="1:22" x14ac:dyDescent="0.25">
      <c r="A465" s="50" t="s">
        <v>109</v>
      </c>
      <c r="B465" s="50" t="s">
        <v>225</v>
      </c>
      <c r="C465" s="50" t="s">
        <v>158</v>
      </c>
      <c r="D465" s="50" t="s">
        <v>282</v>
      </c>
      <c r="E465" s="51">
        <v>2020</v>
      </c>
      <c r="F465" s="50" t="s">
        <v>290</v>
      </c>
      <c r="G465" s="52">
        <v>44044</v>
      </c>
      <c r="H465" s="51">
        <v>482</v>
      </c>
      <c r="I465" s="51">
        <v>392</v>
      </c>
      <c r="J465" s="51">
        <v>436</v>
      </c>
      <c r="K465" s="51">
        <v>142</v>
      </c>
      <c r="L465" s="51">
        <v>142</v>
      </c>
      <c r="M465" s="51">
        <v>113</v>
      </c>
      <c r="N465" s="51">
        <v>352</v>
      </c>
      <c r="O465" s="51">
        <v>359</v>
      </c>
      <c r="P465" s="51">
        <v>286</v>
      </c>
      <c r="Q465" s="51">
        <v>1530</v>
      </c>
      <c r="R465" s="51">
        <v>1533</v>
      </c>
      <c r="S465" s="51">
        <v>20362.946072473391</v>
      </c>
      <c r="T465" s="51">
        <v>98563</v>
      </c>
      <c r="U465" s="51">
        <v>31619</v>
      </c>
      <c r="V465" s="51">
        <v>4192</v>
      </c>
    </row>
    <row r="466" spans="1:22" x14ac:dyDescent="0.25">
      <c r="A466" s="50" t="s">
        <v>109</v>
      </c>
      <c r="B466" s="50" t="s">
        <v>225</v>
      </c>
      <c r="C466" s="50" t="s">
        <v>158</v>
      </c>
      <c r="D466" s="50" t="s">
        <v>282</v>
      </c>
      <c r="E466" s="51">
        <v>2020</v>
      </c>
      <c r="F466" s="50" t="s">
        <v>291</v>
      </c>
      <c r="G466" s="52">
        <v>44075</v>
      </c>
      <c r="H466" s="51">
        <v>783</v>
      </c>
      <c r="I466" s="51">
        <v>368</v>
      </c>
      <c r="J466" s="51">
        <v>638</v>
      </c>
      <c r="K466" s="51">
        <v>138</v>
      </c>
      <c r="L466" s="51">
        <v>138</v>
      </c>
      <c r="M466" s="51">
        <v>220</v>
      </c>
      <c r="N466" s="51">
        <v>255</v>
      </c>
      <c r="O466" s="51">
        <v>308</v>
      </c>
      <c r="P466" s="51">
        <v>271</v>
      </c>
      <c r="Q466" s="51">
        <v>1530</v>
      </c>
      <c r="R466" s="51">
        <v>1533</v>
      </c>
      <c r="S466" s="51">
        <v>20362.946072473391</v>
      </c>
      <c r="T466" s="51">
        <v>98563</v>
      </c>
      <c r="U466" s="51">
        <v>31619</v>
      </c>
      <c r="V466" s="51">
        <v>4192</v>
      </c>
    </row>
    <row r="467" spans="1:22" x14ac:dyDescent="0.25">
      <c r="A467" s="50" t="s">
        <v>109</v>
      </c>
      <c r="B467" s="50" t="s">
        <v>225</v>
      </c>
      <c r="C467" s="50" t="s">
        <v>158</v>
      </c>
      <c r="D467" s="50" t="s">
        <v>282</v>
      </c>
      <c r="E467" s="51">
        <v>2020</v>
      </c>
      <c r="F467" s="50" t="s">
        <v>292</v>
      </c>
      <c r="G467" s="52">
        <v>44105</v>
      </c>
      <c r="H467" s="51">
        <v>423</v>
      </c>
      <c r="I467" s="51">
        <v>172</v>
      </c>
      <c r="J467" s="51">
        <v>359</v>
      </c>
      <c r="K467" s="51">
        <v>110</v>
      </c>
      <c r="L467" s="51">
        <v>110</v>
      </c>
      <c r="M467" s="51">
        <v>283</v>
      </c>
      <c r="N467" s="51">
        <v>331</v>
      </c>
      <c r="O467" s="51">
        <v>289</v>
      </c>
      <c r="P467" s="51">
        <v>240</v>
      </c>
      <c r="Q467" s="51">
        <v>1530</v>
      </c>
      <c r="R467" s="51">
        <v>1533</v>
      </c>
      <c r="S467" s="51">
        <v>20362.946072473391</v>
      </c>
      <c r="T467" s="51">
        <v>98563</v>
      </c>
      <c r="U467" s="51">
        <v>31619</v>
      </c>
      <c r="V467" s="51">
        <v>4192</v>
      </c>
    </row>
    <row r="468" spans="1:22" x14ac:dyDescent="0.25">
      <c r="A468" s="50" t="s">
        <v>109</v>
      </c>
      <c r="B468" s="50" t="s">
        <v>225</v>
      </c>
      <c r="C468" s="50" t="s">
        <v>158</v>
      </c>
      <c r="D468" s="50" t="s">
        <v>282</v>
      </c>
      <c r="E468" s="51">
        <v>2020</v>
      </c>
      <c r="F468" s="50" t="s">
        <v>293</v>
      </c>
      <c r="G468" s="52">
        <v>44136</v>
      </c>
      <c r="H468" s="51">
        <v>402</v>
      </c>
      <c r="I468" s="51">
        <v>114</v>
      </c>
      <c r="J468" s="51">
        <v>299</v>
      </c>
      <c r="K468" s="51">
        <v>105</v>
      </c>
      <c r="L468" s="51">
        <v>105</v>
      </c>
      <c r="M468" s="51">
        <v>59</v>
      </c>
      <c r="N468" s="51">
        <v>288</v>
      </c>
      <c r="O468" s="51">
        <v>285</v>
      </c>
      <c r="P468" s="51">
        <v>199</v>
      </c>
      <c r="Q468" s="51">
        <v>1530</v>
      </c>
      <c r="R468" s="51">
        <v>1533</v>
      </c>
      <c r="S468" s="51">
        <v>20362.946072473391</v>
      </c>
      <c r="T468" s="51">
        <v>98563</v>
      </c>
      <c r="U468" s="51">
        <v>31619</v>
      </c>
      <c r="V468" s="51">
        <v>4192</v>
      </c>
    </row>
    <row r="469" spans="1:22" x14ac:dyDescent="0.25">
      <c r="A469" s="50" t="s">
        <v>109</v>
      </c>
      <c r="B469" s="50" t="s">
        <v>225</v>
      </c>
      <c r="C469" s="50" t="s">
        <v>158</v>
      </c>
      <c r="D469" s="50" t="s">
        <v>282</v>
      </c>
      <c r="E469" s="51">
        <v>2020</v>
      </c>
      <c r="F469" s="50" t="s">
        <v>294</v>
      </c>
      <c r="G469" s="52">
        <v>44166</v>
      </c>
      <c r="H469" s="51">
        <v>173</v>
      </c>
      <c r="I469" s="51">
        <v>100</v>
      </c>
      <c r="J469" s="51">
        <v>94</v>
      </c>
      <c r="K469" s="51">
        <v>69</v>
      </c>
      <c r="L469" s="51">
        <v>69</v>
      </c>
      <c r="M469" s="51">
        <v>165</v>
      </c>
      <c r="N469" s="51">
        <v>244</v>
      </c>
      <c r="O469" s="51">
        <v>226</v>
      </c>
      <c r="P469" s="51">
        <v>220</v>
      </c>
      <c r="Q469" s="51">
        <v>1530</v>
      </c>
      <c r="R469" s="51">
        <v>1533</v>
      </c>
      <c r="S469" s="51">
        <v>20362.946072473391</v>
      </c>
      <c r="T469" s="51">
        <v>98563</v>
      </c>
      <c r="U469" s="51">
        <v>31619</v>
      </c>
      <c r="V469" s="51">
        <v>4192</v>
      </c>
    </row>
    <row r="470" spans="1:22" x14ac:dyDescent="0.25">
      <c r="A470" s="50" t="s">
        <v>109</v>
      </c>
      <c r="B470" s="50" t="s">
        <v>225</v>
      </c>
      <c r="C470" s="50" t="s">
        <v>158</v>
      </c>
      <c r="D470" s="50" t="s">
        <v>282</v>
      </c>
      <c r="E470" s="51">
        <v>2021</v>
      </c>
      <c r="F470" s="50" t="s">
        <v>283</v>
      </c>
      <c r="G470" s="52">
        <v>44197</v>
      </c>
      <c r="H470" s="51">
        <v>336</v>
      </c>
      <c r="I470" s="51">
        <v>118</v>
      </c>
      <c r="J470" s="51">
        <v>244</v>
      </c>
      <c r="K470" s="51">
        <v>106</v>
      </c>
      <c r="L470" s="51">
        <v>106</v>
      </c>
      <c r="M470" s="51">
        <v>243</v>
      </c>
      <c r="N470" s="51">
        <v>279</v>
      </c>
      <c r="O470" s="51">
        <v>257</v>
      </c>
      <c r="P470" s="51">
        <v>256</v>
      </c>
      <c r="Q470" s="51">
        <v>1406</v>
      </c>
      <c r="R470" s="51">
        <v>1422</v>
      </c>
      <c r="S470" s="51">
        <v>21122.561635921629</v>
      </c>
      <c r="T470" s="51">
        <v>101889</v>
      </c>
      <c r="U470" s="51">
        <v>32483</v>
      </c>
      <c r="V470" s="51">
        <v>4302</v>
      </c>
    </row>
    <row r="471" spans="1:22" x14ac:dyDescent="0.25">
      <c r="A471" s="50" t="s">
        <v>109</v>
      </c>
      <c r="B471" s="50" t="s">
        <v>225</v>
      </c>
      <c r="C471" s="50" t="s">
        <v>158</v>
      </c>
      <c r="D471" s="50" t="s">
        <v>282</v>
      </c>
      <c r="E471" s="51">
        <v>2021</v>
      </c>
      <c r="F471" s="50" t="s">
        <v>284</v>
      </c>
      <c r="G471" s="52">
        <v>44228</v>
      </c>
      <c r="H471" s="51">
        <v>389</v>
      </c>
      <c r="I471" s="51">
        <v>163</v>
      </c>
      <c r="J471" s="51">
        <v>249</v>
      </c>
      <c r="K471" s="51">
        <v>106</v>
      </c>
      <c r="L471" s="51">
        <v>106</v>
      </c>
      <c r="M471" s="51">
        <v>222</v>
      </c>
      <c r="N471" s="51">
        <v>285</v>
      </c>
      <c r="O471" s="51">
        <v>268</v>
      </c>
      <c r="P471" s="51">
        <v>241</v>
      </c>
      <c r="Q471" s="51">
        <v>1406</v>
      </c>
      <c r="R471" s="51">
        <v>1422</v>
      </c>
      <c r="S471" s="51">
        <v>21122.561635921629</v>
      </c>
      <c r="T471" s="51">
        <v>101889</v>
      </c>
      <c r="U471" s="51">
        <v>32483</v>
      </c>
      <c r="V471" s="51">
        <v>4302</v>
      </c>
    </row>
    <row r="472" spans="1:22" x14ac:dyDescent="0.25">
      <c r="A472" s="50" t="s">
        <v>109</v>
      </c>
      <c r="B472" s="50" t="s">
        <v>225</v>
      </c>
      <c r="C472" s="50" t="s">
        <v>158</v>
      </c>
      <c r="D472" s="50" t="s">
        <v>282</v>
      </c>
      <c r="E472" s="51">
        <v>2021</v>
      </c>
      <c r="F472" s="50" t="s">
        <v>285</v>
      </c>
      <c r="G472" s="52">
        <v>44256</v>
      </c>
      <c r="H472" s="51">
        <v>353</v>
      </c>
      <c r="I472" s="51">
        <v>190</v>
      </c>
      <c r="J472" s="51">
        <v>326</v>
      </c>
      <c r="K472" s="51">
        <v>112</v>
      </c>
      <c r="L472" s="51">
        <v>112</v>
      </c>
      <c r="M472" s="51">
        <v>356</v>
      </c>
      <c r="N472" s="51">
        <v>364</v>
      </c>
      <c r="O472" s="51">
        <v>362</v>
      </c>
      <c r="P472" s="51">
        <v>317</v>
      </c>
      <c r="Q472" s="51">
        <v>1406</v>
      </c>
      <c r="R472" s="51">
        <v>1422</v>
      </c>
      <c r="S472" s="51">
        <v>21122.561635921629</v>
      </c>
      <c r="T472" s="51">
        <v>101889</v>
      </c>
      <c r="U472" s="51">
        <v>32483</v>
      </c>
      <c r="V472" s="51">
        <v>4302</v>
      </c>
    </row>
    <row r="473" spans="1:22" x14ac:dyDescent="0.25">
      <c r="A473" s="50" t="s">
        <v>109</v>
      </c>
      <c r="B473" s="50" t="s">
        <v>225</v>
      </c>
      <c r="C473" s="50" t="s">
        <v>158</v>
      </c>
      <c r="D473" s="50" t="s">
        <v>282</v>
      </c>
      <c r="E473" s="51">
        <v>2021</v>
      </c>
      <c r="F473" s="50" t="s">
        <v>286</v>
      </c>
      <c r="G473" s="52">
        <v>44287</v>
      </c>
      <c r="H473" s="51">
        <v>397</v>
      </c>
      <c r="I473" s="51">
        <v>270</v>
      </c>
      <c r="J473" s="51">
        <v>345</v>
      </c>
      <c r="K473" s="51">
        <v>133</v>
      </c>
      <c r="L473" s="51">
        <v>133</v>
      </c>
      <c r="M473" s="51">
        <v>446</v>
      </c>
      <c r="N473" s="51">
        <v>409</v>
      </c>
      <c r="O473" s="51">
        <v>381</v>
      </c>
      <c r="P473" s="51">
        <v>408</v>
      </c>
      <c r="Q473" s="51">
        <v>1406</v>
      </c>
      <c r="R473" s="51">
        <v>1422</v>
      </c>
      <c r="S473" s="51">
        <v>21122.561635921629</v>
      </c>
      <c r="T473" s="51">
        <v>101889</v>
      </c>
      <c r="U473" s="51">
        <v>32483</v>
      </c>
      <c r="V473" s="51">
        <v>4302</v>
      </c>
    </row>
    <row r="474" spans="1:22" x14ac:dyDescent="0.25">
      <c r="A474" s="50" t="s">
        <v>109</v>
      </c>
      <c r="B474" s="50" t="s">
        <v>225</v>
      </c>
      <c r="C474" s="50" t="s">
        <v>158</v>
      </c>
      <c r="D474" s="50" t="s">
        <v>282</v>
      </c>
      <c r="E474" s="51">
        <v>2021</v>
      </c>
      <c r="F474" s="50" t="s">
        <v>287</v>
      </c>
      <c r="G474" s="52">
        <v>44317</v>
      </c>
      <c r="H474" s="51">
        <v>388</v>
      </c>
      <c r="I474" s="51">
        <v>143</v>
      </c>
      <c r="J474" s="51">
        <v>287</v>
      </c>
      <c r="K474" s="51">
        <v>104</v>
      </c>
      <c r="L474" s="51">
        <v>104</v>
      </c>
      <c r="M474" s="51">
        <v>298</v>
      </c>
      <c r="N474" s="51">
        <v>384</v>
      </c>
      <c r="O474" s="51">
        <v>360</v>
      </c>
      <c r="P474" s="51">
        <v>363</v>
      </c>
      <c r="Q474" s="51">
        <v>1406</v>
      </c>
      <c r="R474" s="51">
        <v>1422</v>
      </c>
      <c r="S474" s="51">
        <v>21122.561635921629</v>
      </c>
      <c r="T474" s="51">
        <v>101889</v>
      </c>
      <c r="U474" s="51">
        <v>32483</v>
      </c>
      <c r="V474" s="51">
        <v>4302</v>
      </c>
    </row>
    <row r="475" spans="1:22" x14ac:dyDescent="0.25">
      <c r="A475" s="50" t="s">
        <v>109</v>
      </c>
      <c r="B475" s="50" t="s">
        <v>225</v>
      </c>
      <c r="C475" s="50" t="s">
        <v>158</v>
      </c>
      <c r="D475" s="50" t="s">
        <v>282</v>
      </c>
      <c r="E475" s="51">
        <v>2021</v>
      </c>
      <c r="F475" s="50" t="s">
        <v>288</v>
      </c>
      <c r="G475" s="52">
        <v>44348</v>
      </c>
      <c r="H475" s="51">
        <v>339</v>
      </c>
      <c r="I475" s="51">
        <v>262</v>
      </c>
      <c r="J475" s="51">
        <v>326</v>
      </c>
      <c r="K475" s="51">
        <v>102</v>
      </c>
      <c r="L475" s="51">
        <v>102</v>
      </c>
      <c r="M475" s="51">
        <v>373</v>
      </c>
      <c r="N475" s="51">
        <v>416</v>
      </c>
      <c r="O475" s="51">
        <v>446</v>
      </c>
      <c r="P475" s="51">
        <v>439</v>
      </c>
      <c r="Q475" s="51">
        <v>1406</v>
      </c>
      <c r="R475" s="51">
        <v>1422</v>
      </c>
      <c r="S475" s="51">
        <v>21122.561635921629</v>
      </c>
      <c r="T475" s="51">
        <v>101889</v>
      </c>
      <c r="U475" s="51">
        <v>32483</v>
      </c>
      <c r="V475" s="51">
        <v>4302</v>
      </c>
    </row>
    <row r="476" spans="1:22" x14ac:dyDescent="0.25">
      <c r="A476" s="50" t="s">
        <v>109</v>
      </c>
      <c r="B476" s="50" t="s">
        <v>225</v>
      </c>
      <c r="C476" s="50" t="s">
        <v>158</v>
      </c>
      <c r="D476" s="50" t="s">
        <v>282</v>
      </c>
      <c r="E476" s="51">
        <v>2021</v>
      </c>
      <c r="F476" s="50" t="s">
        <v>289</v>
      </c>
      <c r="G476" s="52">
        <v>44378</v>
      </c>
      <c r="H476" s="51">
        <v>309</v>
      </c>
      <c r="I476" s="51">
        <v>220</v>
      </c>
      <c r="J476" s="51">
        <v>295</v>
      </c>
      <c r="K476" s="51">
        <v>100</v>
      </c>
      <c r="L476" s="51">
        <v>100</v>
      </c>
      <c r="M476" s="51">
        <v>320</v>
      </c>
      <c r="N476" s="51">
        <v>281</v>
      </c>
      <c r="O476" s="51">
        <v>281</v>
      </c>
      <c r="P476" s="51">
        <v>246</v>
      </c>
      <c r="Q476" s="51">
        <v>1406</v>
      </c>
      <c r="R476" s="51">
        <v>1422</v>
      </c>
      <c r="S476" s="51">
        <v>21122.561635921629</v>
      </c>
      <c r="T476" s="51">
        <v>101889</v>
      </c>
      <c r="U476" s="51">
        <v>32483</v>
      </c>
      <c r="V476" s="51">
        <v>4302</v>
      </c>
    </row>
    <row r="477" spans="1:22" x14ac:dyDescent="0.25">
      <c r="A477" s="50" t="s">
        <v>109</v>
      </c>
      <c r="B477" s="50" t="s">
        <v>225</v>
      </c>
      <c r="C477" s="50" t="s">
        <v>158</v>
      </c>
      <c r="D477" s="50" t="s">
        <v>282</v>
      </c>
      <c r="E477" s="51">
        <v>2021</v>
      </c>
      <c r="F477" s="50" t="s">
        <v>290</v>
      </c>
      <c r="G477" s="52">
        <v>44409</v>
      </c>
      <c r="H477" s="51">
        <v>332</v>
      </c>
      <c r="I477" s="51">
        <v>126</v>
      </c>
      <c r="J477" s="51">
        <v>274</v>
      </c>
      <c r="K477" s="51">
        <v>95</v>
      </c>
      <c r="L477" s="51">
        <v>95</v>
      </c>
      <c r="M477" s="51">
        <v>347</v>
      </c>
      <c r="N477" s="51">
        <v>366</v>
      </c>
      <c r="O477" s="51">
        <v>337</v>
      </c>
      <c r="P477" s="51">
        <v>326</v>
      </c>
      <c r="Q477" s="51">
        <v>1406</v>
      </c>
      <c r="R477" s="51">
        <v>1422</v>
      </c>
      <c r="S477" s="51">
        <v>21122.561635921629</v>
      </c>
      <c r="T477" s="51">
        <v>101889</v>
      </c>
      <c r="U477" s="51">
        <v>32483</v>
      </c>
      <c r="V477" s="51">
        <v>4302</v>
      </c>
    </row>
    <row r="478" spans="1:22" x14ac:dyDescent="0.25">
      <c r="A478" s="50" t="s">
        <v>109</v>
      </c>
      <c r="B478" s="50" t="s">
        <v>225</v>
      </c>
      <c r="C478" s="50" t="s">
        <v>158</v>
      </c>
      <c r="D478" s="50" t="s">
        <v>282</v>
      </c>
      <c r="E478" s="51">
        <v>2021</v>
      </c>
      <c r="F478" s="50" t="s">
        <v>291</v>
      </c>
      <c r="G478" s="52">
        <v>44440</v>
      </c>
      <c r="H478" s="51">
        <v>272</v>
      </c>
      <c r="I478" s="51">
        <v>207</v>
      </c>
      <c r="J478" s="51">
        <v>284</v>
      </c>
      <c r="K478" s="51">
        <v>114</v>
      </c>
      <c r="L478" s="51">
        <v>114</v>
      </c>
      <c r="M478" s="51">
        <v>318</v>
      </c>
      <c r="N478" s="51">
        <v>363</v>
      </c>
      <c r="O478" s="51">
        <v>368</v>
      </c>
      <c r="P478" s="51">
        <v>370</v>
      </c>
      <c r="Q478" s="51">
        <v>1406</v>
      </c>
      <c r="R478" s="51">
        <v>1422</v>
      </c>
      <c r="S478" s="51">
        <v>21122.561635921629</v>
      </c>
      <c r="T478" s="51">
        <v>101889</v>
      </c>
      <c r="U478" s="51">
        <v>32483</v>
      </c>
      <c r="V478" s="51">
        <v>4302</v>
      </c>
    </row>
    <row r="479" spans="1:22" x14ac:dyDescent="0.25">
      <c r="A479" s="50" t="s">
        <v>109</v>
      </c>
      <c r="B479" s="50" t="s">
        <v>225</v>
      </c>
      <c r="C479" s="50" t="s">
        <v>158</v>
      </c>
      <c r="D479" s="50" t="s">
        <v>282</v>
      </c>
      <c r="E479" s="51">
        <v>2021</v>
      </c>
      <c r="F479" s="50" t="s">
        <v>292</v>
      </c>
      <c r="G479" s="52">
        <v>44470</v>
      </c>
      <c r="H479" s="51">
        <v>315</v>
      </c>
      <c r="I479" s="51">
        <v>194</v>
      </c>
      <c r="J479" s="51">
        <v>355</v>
      </c>
      <c r="K479" s="51">
        <v>113</v>
      </c>
      <c r="L479" s="51">
        <v>113</v>
      </c>
      <c r="M479" s="51">
        <v>356</v>
      </c>
      <c r="N479" s="51">
        <v>360</v>
      </c>
      <c r="O479" s="51">
        <v>344</v>
      </c>
      <c r="P479" s="51">
        <v>324</v>
      </c>
      <c r="Q479" s="51">
        <v>1406</v>
      </c>
      <c r="R479" s="51">
        <v>1422</v>
      </c>
      <c r="S479" s="51">
        <v>21122.561635921629</v>
      </c>
      <c r="T479" s="51">
        <v>101889</v>
      </c>
      <c r="U479" s="51">
        <v>32483</v>
      </c>
      <c r="V479" s="51">
        <v>4302</v>
      </c>
    </row>
    <row r="480" spans="1:22" x14ac:dyDescent="0.25">
      <c r="A480" s="50" t="s">
        <v>109</v>
      </c>
      <c r="B480" s="50" t="s">
        <v>225</v>
      </c>
      <c r="C480" s="50" t="s">
        <v>158</v>
      </c>
      <c r="D480" s="50" t="s">
        <v>282</v>
      </c>
      <c r="E480" s="51">
        <v>2021</v>
      </c>
      <c r="F480" s="50" t="s">
        <v>293</v>
      </c>
      <c r="G480" s="52">
        <v>44501</v>
      </c>
      <c r="H480" s="51">
        <v>316</v>
      </c>
      <c r="I480" s="51">
        <v>173</v>
      </c>
      <c r="J480" s="51">
        <v>270</v>
      </c>
      <c r="K480" s="51">
        <v>106</v>
      </c>
      <c r="L480" s="51">
        <v>106</v>
      </c>
      <c r="M480" s="51">
        <v>382</v>
      </c>
      <c r="N480" s="51">
        <v>376</v>
      </c>
      <c r="O480" s="51">
        <v>389</v>
      </c>
      <c r="P480" s="51">
        <v>345</v>
      </c>
      <c r="Q480" s="51">
        <v>1406</v>
      </c>
      <c r="R480" s="51">
        <v>1422</v>
      </c>
      <c r="S480" s="51">
        <v>21122.561635921629</v>
      </c>
      <c r="T480" s="51">
        <v>101889</v>
      </c>
      <c r="U480" s="51">
        <v>32483</v>
      </c>
      <c r="V480" s="51">
        <v>4302</v>
      </c>
    </row>
    <row r="481" spans="1:22" x14ac:dyDescent="0.25">
      <c r="A481" s="50" t="s">
        <v>109</v>
      </c>
      <c r="B481" s="50" t="s">
        <v>225</v>
      </c>
      <c r="C481" s="50" t="s">
        <v>158</v>
      </c>
      <c r="D481" s="50" t="s">
        <v>282</v>
      </c>
      <c r="E481" s="51">
        <v>2021</v>
      </c>
      <c r="F481" s="50" t="s">
        <v>294</v>
      </c>
      <c r="G481" s="52">
        <v>44531</v>
      </c>
      <c r="H481" s="51">
        <v>350</v>
      </c>
      <c r="I481" s="51">
        <v>172</v>
      </c>
      <c r="J481" s="51">
        <v>279</v>
      </c>
      <c r="K481" s="51">
        <v>122</v>
      </c>
      <c r="L481" s="51">
        <v>122</v>
      </c>
      <c r="M481" s="51">
        <v>329</v>
      </c>
      <c r="N481" s="51">
        <v>354</v>
      </c>
      <c r="O481" s="51">
        <v>360</v>
      </c>
      <c r="P481" s="51">
        <v>336</v>
      </c>
      <c r="Q481" s="51">
        <v>1406</v>
      </c>
      <c r="R481" s="51">
        <v>1422</v>
      </c>
      <c r="S481" s="51">
        <v>21122.561635921629</v>
      </c>
      <c r="T481" s="51">
        <v>101889</v>
      </c>
      <c r="U481" s="51">
        <v>32483</v>
      </c>
      <c r="V481" s="51">
        <v>4302</v>
      </c>
    </row>
    <row r="482" spans="1:22" x14ac:dyDescent="0.25">
      <c r="A482" s="50" t="s">
        <v>109</v>
      </c>
      <c r="B482" s="50" t="s">
        <v>225</v>
      </c>
      <c r="C482" s="50" t="s">
        <v>159</v>
      </c>
      <c r="D482" s="50" t="s">
        <v>295</v>
      </c>
      <c r="E482" s="51">
        <v>2017</v>
      </c>
      <c r="F482" s="50" t="s">
        <v>283</v>
      </c>
      <c r="G482" s="52">
        <v>42736</v>
      </c>
      <c r="H482" s="51">
        <v>1254</v>
      </c>
      <c r="I482" s="51">
        <v>502</v>
      </c>
      <c r="J482" s="51">
        <v>990</v>
      </c>
      <c r="K482" s="51">
        <v>257</v>
      </c>
      <c r="L482" s="51">
        <v>257</v>
      </c>
      <c r="M482" s="51">
        <v>1873</v>
      </c>
      <c r="N482" s="51">
        <v>1729</v>
      </c>
      <c r="O482" s="51">
        <v>1355</v>
      </c>
      <c r="P482" s="51">
        <v>1376</v>
      </c>
      <c r="Q482" s="51">
        <v>4080</v>
      </c>
      <c r="R482" s="51">
        <v>4152</v>
      </c>
      <c r="S482" s="51">
        <v>38034</v>
      </c>
      <c r="T482" s="51">
        <v>185956</v>
      </c>
      <c r="U482" s="51">
        <v>31969</v>
      </c>
      <c r="V482" s="51">
        <v>6786</v>
      </c>
    </row>
    <row r="483" spans="1:22" x14ac:dyDescent="0.25">
      <c r="A483" s="50" t="s">
        <v>109</v>
      </c>
      <c r="B483" s="50" t="s">
        <v>225</v>
      </c>
      <c r="C483" s="50" t="s">
        <v>159</v>
      </c>
      <c r="D483" s="50" t="s">
        <v>295</v>
      </c>
      <c r="E483" s="51">
        <v>2017</v>
      </c>
      <c r="F483" s="50" t="s">
        <v>284</v>
      </c>
      <c r="G483" s="52">
        <v>42767</v>
      </c>
      <c r="H483" s="51">
        <v>1265</v>
      </c>
      <c r="I483" s="51">
        <v>405</v>
      </c>
      <c r="J483" s="51">
        <v>936</v>
      </c>
      <c r="K483" s="51">
        <v>256</v>
      </c>
      <c r="L483" s="51">
        <v>256</v>
      </c>
      <c r="M483" s="51">
        <v>1764</v>
      </c>
      <c r="N483" s="51">
        <v>1865</v>
      </c>
      <c r="O483" s="51">
        <v>1824</v>
      </c>
      <c r="P483" s="51">
        <v>1526</v>
      </c>
      <c r="Q483" s="51">
        <v>4080</v>
      </c>
      <c r="R483" s="51">
        <v>4152</v>
      </c>
      <c r="S483" s="51">
        <v>38034</v>
      </c>
      <c r="T483" s="51">
        <v>185956</v>
      </c>
      <c r="U483" s="51">
        <v>31969</v>
      </c>
      <c r="V483" s="51">
        <v>6786</v>
      </c>
    </row>
    <row r="484" spans="1:22" x14ac:dyDescent="0.25">
      <c r="A484" s="50" t="s">
        <v>109</v>
      </c>
      <c r="B484" s="50" t="s">
        <v>225</v>
      </c>
      <c r="C484" s="50" t="s">
        <v>159</v>
      </c>
      <c r="D484" s="50" t="s">
        <v>295</v>
      </c>
      <c r="E484" s="51">
        <v>2017</v>
      </c>
      <c r="F484" s="50" t="s">
        <v>285</v>
      </c>
      <c r="G484" s="52">
        <v>42795</v>
      </c>
      <c r="H484" s="51">
        <v>1485</v>
      </c>
      <c r="I484" s="51">
        <v>457</v>
      </c>
      <c r="J484" s="51">
        <v>1040</v>
      </c>
      <c r="K484" s="51">
        <v>190</v>
      </c>
      <c r="L484" s="51">
        <v>190</v>
      </c>
      <c r="M484" s="51">
        <v>1873</v>
      </c>
      <c r="N484" s="51">
        <v>1704</v>
      </c>
      <c r="O484" s="51">
        <v>1841</v>
      </c>
      <c r="P484" s="51">
        <v>1500</v>
      </c>
      <c r="Q484" s="51">
        <v>4080</v>
      </c>
      <c r="R484" s="51">
        <v>4152</v>
      </c>
      <c r="S484" s="51">
        <v>38034</v>
      </c>
      <c r="T484" s="51">
        <v>185956</v>
      </c>
      <c r="U484" s="51">
        <v>31969</v>
      </c>
      <c r="V484" s="51">
        <v>6786</v>
      </c>
    </row>
    <row r="485" spans="1:22" x14ac:dyDescent="0.25">
      <c r="A485" s="50" t="s">
        <v>109</v>
      </c>
      <c r="B485" s="50" t="s">
        <v>225</v>
      </c>
      <c r="C485" s="50" t="s">
        <v>159</v>
      </c>
      <c r="D485" s="50" t="s">
        <v>295</v>
      </c>
      <c r="E485" s="51">
        <v>2017</v>
      </c>
      <c r="F485" s="50" t="s">
        <v>286</v>
      </c>
      <c r="G485" s="52">
        <v>42826</v>
      </c>
      <c r="H485" s="51">
        <v>1367</v>
      </c>
      <c r="I485" s="51">
        <v>552</v>
      </c>
      <c r="J485" s="51">
        <v>1309</v>
      </c>
      <c r="K485" s="51">
        <v>301</v>
      </c>
      <c r="L485" s="51">
        <v>301</v>
      </c>
      <c r="M485" s="51">
        <v>2047</v>
      </c>
      <c r="N485" s="51">
        <v>1812</v>
      </c>
      <c r="O485" s="51">
        <v>1820</v>
      </c>
      <c r="P485" s="51">
        <v>1823</v>
      </c>
      <c r="Q485" s="51">
        <v>4080</v>
      </c>
      <c r="R485" s="51">
        <v>4152</v>
      </c>
      <c r="S485" s="51">
        <v>38034</v>
      </c>
      <c r="T485" s="51">
        <v>185956</v>
      </c>
      <c r="U485" s="51">
        <v>31969</v>
      </c>
      <c r="V485" s="51">
        <v>6786</v>
      </c>
    </row>
    <row r="486" spans="1:22" x14ac:dyDescent="0.25">
      <c r="A486" s="50" t="s">
        <v>109</v>
      </c>
      <c r="B486" s="50" t="s">
        <v>225</v>
      </c>
      <c r="C486" s="50" t="s">
        <v>159</v>
      </c>
      <c r="D486" s="50" t="s">
        <v>295</v>
      </c>
      <c r="E486" s="51">
        <v>2017</v>
      </c>
      <c r="F486" s="50" t="s">
        <v>287</v>
      </c>
      <c r="G486" s="52">
        <v>42856</v>
      </c>
      <c r="H486" s="51">
        <v>1274</v>
      </c>
      <c r="I486" s="51">
        <v>496</v>
      </c>
      <c r="J486" s="51">
        <v>1094</v>
      </c>
      <c r="K486" s="51">
        <v>194</v>
      </c>
      <c r="L486" s="51">
        <v>194</v>
      </c>
      <c r="M486" s="51">
        <v>2489</v>
      </c>
      <c r="N486" s="51">
        <v>2055</v>
      </c>
      <c r="O486" s="51">
        <v>1709</v>
      </c>
      <c r="P486" s="51">
        <v>1897</v>
      </c>
      <c r="Q486" s="51">
        <v>4080</v>
      </c>
      <c r="R486" s="51">
        <v>4152</v>
      </c>
      <c r="S486" s="51">
        <v>38034</v>
      </c>
      <c r="T486" s="51">
        <v>185956</v>
      </c>
      <c r="U486" s="51">
        <v>31969</v>
      </c>
      <c r="V486" s="51">
        <v>6786</v>
      </c>
    </row>
    <row r="487" spans="1:22" x14ac:dyDescent="0.25">
      <c r="A487" s="50" t="s">
        <v>109</v>
      </c>
      <c r="B487" s="50" t="s">
        <v>225</v>
      </c>
      <c r="C487" s="50" t="s">
        <v>159</v>
      </c>
      <c r="D487" s="50" t="s">
        <v>295</v>
      </c>
      <c r="E487" s="51">
        <v>2017</v>
      </c>
      <c r="F487" s="50" t="s">
        <v>288</v>
      </c>
      <c r="G487" s="52">
        <v>42887</v>
      </c>
      <c r="H487" s="51">
        <v>1156</v>
      </c>
      <c r="I487" s="51">
        <v>345</v>
      </c>
      <c r="J487" s="51">
        <v>1040</v>
      </c>
      <c r="K487" s="51">
        <v>257</v>
      </c>
      <c r="L487" s="51">
        <v>257</v>
      </c>
      <c r="M487" s="51">
        <v>1854</v>
      </c>
      <c r="N487" s="51">
        <v>1694</v>
      </c>
      <c r="O487" s="51">
        <v>1709</v>
      </c>
      <c r="P487" s="51">
        <v>1607</v>
      </c>
      <c r="Q487" s="51">
        <v>4080</v>
      </c>
      <c r="R487" s="51">
        <v>4152</v>
      </c>
      <c r="S487" s="51">
        <v>38034</v>
      </c>
      <c r="T487" s="51">
        <v>185956</v>
      </c>
      <c r="U487" s="51">
        <v>31969</v>
      </c>
      <c r="V487" s="51">
        <v>6786</v>
      </c>
    </row>
    <row r="488" spans="1:22" x14ac:dyDescent="0.25">
      <c r="A488" s="50" t="s">
        <v>109</v>
      </c>
      <c r="B488" s="50" t="s">
        <v>225</v>
      </c>
      <c r="C488" s="50" t="s">
        <v>159</v>
      </c>
      <c r="D488" s="50" t="s">
        <v>295</v>
      </c>
      <c r="E488" s="51">
        <v>2017</v>
      </c>
      <c r="F488" s="50" t="s">
        <v>289</v>
      </c>
      <c r="G488" s="52">
        <v>42917</v>
      </c>
      <c r="H488" s="51">
        <v>1336</v>
      </c>
      <c r="I488" s="51">
        <v>339</v>
      </c>
      <c r="J488" s="51">
        <v>1020</v>
      </c>
      <c r="K488" s="51">
        <v>251</v>
      </c>
      <c r="L488" s="51">
        <v>251</v>
      </c>
      <c r="M488" s="51">
        <v>2347</v>
      </c>
      <c r="N488" s="51">
        <v>1888</v>
      </c>
      <c r="O488" s="51">
        <v>1709</v>
      </c>
      <c r="P488" s="51">
        <v>1933</v>
      </c>
      <c r="Q488" s="51">
        <v>4080</v>
      </c>
      <c r="R488" s="51">
        <v>4152</v>
      </c>
      <c r="S488" s="51">
        <v>38034</v>
      </c>
      <c r="T488" s="51">
        <v>185956</v>
      </c>
      <c r="U488" s="51">
        <v>31969</v>
      </c>
      <c r="V488" s="51">
        <v>6786</v>
      </c>
    </row>
    <row r="489" spans="1:22" x14ac:dyDescent="0.25">
      <c r="A489" s="50" t="s">
        <v>109</v>
      </c>
      <c r="B489" s="50" t="s">
        <v>225</v>
      </c>
      <c r="C489" s="50" t="s">
        <v>159</v>
      </c>
      <c r="D489" s="50" t="s">
        <v>295</v>
      </c>
      <c r="E489" s="51">
        <v>2017</v>
      </c>
      <c r="F489" s="50" t="s">
        <v>290</v>
      </c>
      <c r="G489" s="52">
        <v>42948</v>
      </c>
      <c r="H489" s="51">
        <v>1537</v>
      </c>
      <c r="I489" s="51">
        <v>300</v>
      </c>
      <c r="J489" s="51">
        <v>1008</v>
      </c>
      <c r="K489" s="51">
        <v>255</v>
      </c>
      <c r="L489" s="51">
        <v>255</v>
      </c>
      <c r="M489" s="51">
        <v>2110</v>
      </c>
      <c r="N489" s="51">
        <v>1822</v>
      </c>
      <c r="O489" s="51">
        <v>1709</v>
      </c>
      <c r="P489" s="51">
        <v>1687</v>
      </c>
      <c r="Q489" s="51">
        <v>4080</v>
      </c>
      <c r="R489" s="51">
        <v>4152</v>
      </c>
      <c r="S489" s="51">
        <v>38034</v>
      </c>
      <c r="T489" s="51">
        <v>185956</v>
      </c>
      <c r="U489" s="51">
        <v>31969</v>
      </c>
      <c r="V489" s="51">
        <v>6786</v>
      </c>
    </row>
    <row r="490" spans="1:22" x14ac:dyDescent="0.25">
      <c r="A490" s="50" t="s">
        <v>109</v>
      </c>
      <c r="B490" s="50" t="s">
        <v>225</v>
      </c>
      <c r="C490" s="50" t="s">
        <v>159</v>
      </c>
      <c r="D490" s="50" t="s">
        <v>295</v>
      </c>
      <c r="E490" s="51">
        <v>2017</v>
      </c>
      <c r="F490" s="50" t="s">
        <v>291</v>
      </c>
      <c r="G490" s="52">
        <v>42979</v>
      </c>
      <c r="H490" s="51">
        <v>1507</v>
      </c>
      <c r="I490" s="51">
        <v>540</v>
      </c>
      <c r="J490" s="51">
        <v>1145</v>
      </c>
      <c r="K490" s="51">
        <v>282</v>
      </c>
      <c r="L490" s="51">
        <v>282</v>
      </c>
      <c r="M490" s="51">
        <v>1890</v>
      </c>
      <c r="N490" s="51">
        <v>1586</v>
      </c>
      <c r="O490" s="51">
        <v>1794</v>
      </c>
      <c r="P490" s="51">
        <v>1627</v>
      </c>
      <c r="Q490" s="51">
        <v>4080</v>
      </c>
      <c r="R490" s="51">
        <v>4152</v>
      </c>
      <c r="S490" s="51">
        <v>38034</v>
      </c>
      <c r="T490" s="51">
        <v>185956</v>
      </c>
      <c r="U490" s="51">
        <v>31969</v>
      </c>
      <c r="V490" s="51">
        <v>6786</v>
      </c>
    </row>
    <row r="491" spans="1:22" x14ac:dyDescent="0.25">
      <c r="A491" s="50" t="s">
        <v>109</v>
      </c>
      <c r="B491" s="50" t="s">
        <v>225</v>
      </c>
      <c r="C491" s="50" t="s">
        <v>159</v>
      </c>
      <c r="D491" s="50" t="s">
        <v>295</v>
      </c>
      <c r="E491" s="51">
        <v>2017</v>
      </c>
      <c r="F491" s="50" t="s">
        <v>292</v>
      </c>
      <c r="G491" s="52">
        <v>43009</v>
      </c>
      <c r="H491" s="51">
        <v>1463</v>
      </c>
      <c r="I491" s="51">
        <v>593</v>
      </c>
      <c r="J491" s="51">
        <v>1407</v>
      </c>
      <c r="K491" s="51">
        <v>283</v>
      </c>
      <c r="L491" s="51">
        <v>283</v>
      </c>
      <c r="M491" s="51">
        <v>1616</v>
      </c>
      <c r="N491" s="51">
        <v>1354</v>
      </c>
      <c r="O491" s="51">
        <v>1533</v>
      </c>
      <c r="P491" s="51">
        <v>1465</v>
      </c>
      <c r="Q491" s="51">
        <v>4080</v>
      </c>
      <c r="R491" s="51">
        <v>4152</v>
      </c>
      <c r="S491" s="51">
        <v>38034</v>
      </c>
      <c r="T491" s="51">
        <v>185956</v>
      </c>
      <c r="U491" s="51">
        <v>31969</v>
      </c>
      <c r="V491" s="51">
        <v>6786</v>
      </c>
    </row>
    <row r="492" spans="1:22" x14ac:dyDescent="0.25">
      <c r="A492" s="50" t="s">
        <v>109</v>
      </c>
      <c r="B492" s="50" t="s">
        <v>225</v>
      </c>
      <c r="C492" s="50" t="s">
        <v>159</v>
      </c>
      <c r="D492" s="50" t="s">
        <v>295</v>
      </c>
      <c r="E492" s="51">
        <v>2017</v>
      </c>
      <c r="F492" s="50" t="s">
        <v>293</v>
      </c>
      <c r="G492" s="52">
        <v>43040</v>
      </c>
      <c r="H492" s="51">
        <v>1400</v>
      </c>
      <c r="I492" s="51">
        <v>729</v>
      </c>
      <c r="J492" s="51">
        <v>1313</v>
      </c>
      <c r="K492" s="51">
        <v>206</v>
      </c>
      <c r="L492" s="51">
        <v>206</v>
      </c>
      <c r="M492" s="51">
        <v>1418</v>
      </c>
      <c r="N492" s="51">
        <v>1224</v>
      </c>
      <c r="O492" s="51">
        <v>1240</v>
      </c>
      <c r="P492" s="51">
        <v>1266</v>
      </c>
      <c r="Q492" s="51">
        <v>4080</v>
      </c>
      <c r="R492" s="51">
        <v>4152</v>
      </c>
      <c r="S492" s="51">
        <v>38034</v>
      </c>
      <c r="T492" s="51">
        <v>185956</v>
      </c>
      <c r="U492" s="51">
        <v>31969</v>
      </c>
      <c r="V492" s="51">
        <v>6786</v>
      </c>
    </row>
    <row r="493" spans="1:22" x14ac:dyDescent="0.25">
      <c r="A493" s="50" t="s">
        <v>109</v>
      </c>
      <c r="B493" s="50" t="s">
        <v>225</v>
      </c>
      <c r="C493" s="50" t="s">
        <v>159</v>
      </c>
      <c r="D493" s="50" t="s">
        <v>295</v>
      </c>
      <c r="E493" s="51">
        <v>2017</v>
      </c>
      <c r="F493" s="50" t="s">
        <v>294</v>
      </c>
      <c r="G493" s="52">
        <v>43070</v>
      </c>
      <c r="H493" s="51">
        <v>1408</v>
      </c>
      <c r="I493" s="51">
        <v>496</v>
      </c>
      <c r="J493" s="51">
        <v>1359</v>
      </c>
      <c r="K493" s="51">
        <v>330</v>
      </c>
      <c r="L493" s="51">
        <v>330</v>
      </c>
      <c r="M493" s="51">
        <v>1872</v>
      </c>
      <c r="N493" s="51">
        <v>1224</v>
      </c>
      <c r="O493" s="51">
        <v>1166</v>
      </c>
      <c r="P493" s="51">
        <v>1391</v>
      </c>
      <c r="Q493" s="51">
        <v>4080</v>
      </c>
      <c r="R493" s="51">
        <v>4152</v>
      </c>
      <c r="S493" s="51">
        <v>38034</v>
      </c>
      <c r="T493" s="51">
        <v>185956</v>
      </c>
      <c r="U493" s="51">
        <v>31969</v>
      </c>
      <c r="V493" s="51">
        <v>6786</v>
      </c>
    </row>
    <row r="494" spans="1:22" x14ac:dyDescent="0.25">
      <c r="A494" s="50" t="s">
        <v>109</v>
      </c>
      <c r="B494" s="50" t="s">
        <v>225</v>
      </c>
      <c r="C494" s="50" t="s">
        <v>159</v>
      </c>
      <c r="D494" s="50" t="s">
        <v>295</v>
      </c>
      <c r="E494" s="51">
        <v>2018</v>
      </c>
      <c r="F494" s="50" t="s">
        <v>283</v>
      </c>
      <c r="G494" s="52">
        <v>43101</v>
      </c>
      <c r="H494" s="51">
        <v>1718</v>
      </c>
      <c r="I494" s="51">
        <v>545</v>
      </c>
      <c r="J494" s="51">
        <v>1521</v>
      </c>
      <c r="K494" s="51">
        <v>361</v>
      </c>
      <c r="L494" s="51">
        <v>361</v>
      </c>
      <c r="M494" s="51">
        <v>1574</v>
      </c>
      <c r="N494" s="51">
        <v>1199</v>
      </c>
      <c r="O494" s="51">
        <v>1100</v>
      </c>
      <c r="P494" s="51">
        <v>1159</v>
      </c>
      <c r="Q494" s="51">
        <v>3480</v>
      </c>
      <c r="R494" s="51">
        <v>3550</v>
      </c>
      <c r="S494" s="51">
        <v>40005</v>
      </c>
      <c r="T494" s="51">
        <v>192112</v>
      </c>
      <c r="U494" s="51">
        <v>32514</v>
      </c>
      <c r="V494" s="51">
        <v>7027</v>
      </c>
    </row>
    <row r="495" spans="1:22" x14ac:dyDescent="0.25">
      <c r="A495" s="50" t="s">
        <v>109</v>
      </c>
      <c r="B495" s="50" t="s">
        <v>225</v>
      </c>
      <c r="C495" s="50" t="s">
        <v>159</v>
      </c>
      <c r="D495" s="50" t="s">
        <v>295</v>
      </c>
      <c r="E495" s="51">
        <v>2018</v>
      </c>
      <c r="F495" s="50" t="s">
        <v>284</v>
      </c>
      <c r="G495" s="52">
        <v>43132</v>
      </c>
      <c r="H495" s="51">
        <v>1509</v>
      </c>
      <c r="I495" s="51">
        <v>503</v>
      </c>
      <c r="J495" s="51">
        <v>1257</v>
      </c>
      <c r="K495" s="51">
        <v>247</v>
      </c>
      <c r="L495" s="51">
        <v>247</v>
      </c>
      <c r="M495" s="51">
        <v>1574</v>
      </c>
      <c r="N495" s="51">
        <v>1330</v>
      </c>
      <c r="O495" s="51">
        <v>1118</v>
      </c>
      <c r="P495" s="51">
        <v>1218</v>
      </c>
      <c r="Q495" s="51">
        <v>3480</v>
      </c>
      <c r="R495" s="51">
        <v>3550</v>
      </c>
      <c r="S495" s="51">
        <v>40005</v>
      </c>
      <c r="T495" s="51">
        <v>192112</v>
      </c>
      <c r="U495" s="51">
        <v>32514</v>
      </c>
      <c r="V495" s="51">
        <v>7027</v>
      </c>
    </row>
    <row r="496" spans="1:22" x14ac:dyDescent="0.25">
      <c r="A496" s="50" t="s">
        <v>109</v>
      </c>
      <c r="B496" s="50" t="s">
        <v>225</v>
      </c>
      <c r="C496" s="50" t="s">
        <v>159</v>
      </c>
      <c r="D496" s="50" t="s">
        <v>295</v>
      </c>
      <c r="E496" s="51">
        <v>2018</v>
      </c>
      <c r="F496" s="50" t="s">
        <v>285</v>
      </c>
      <c r="G496" s="52">
        <v>43160</v>
      </c>
      <c r="H496" s="51">
        <v>1082</v>
      </c>
      <c r="I496" s="51">
        <v>519</v>
      </c>
      <c r="J496" s="51">
        <v>926</v>
      </c>
      <c r="K496" s="51">
        <v>333</v>
      </c>
      <c r="L496" s="51">
        <v>333</v>
      </c>
      <c r="M496" s="51">
        <v>1270</v>
      </c>
      <c r="N496" s="51">
        <v>973</v>
      </c>
      <c r="O496" s="51">
        <v>860</v>
      </c>
      <c r="P496" s="51">
        <v>996</v>
      </c>
      <c r="Q496" s="51">
        <v>3480</v>
      </c>
      <c r="R496" s="51">
        <v>3550</v>
      </c>
      <c r="S496" s="51">
        <v>40005</v>
      </c>
      <c r="T496" s="51">
        <v>192112</v>
      </c>
      <c r="U496" s="51">
        <v>32514</v>
      </c>
      <c r="V496" s="51">
        <v>7027</v>
      </c>
    </row>
    <row r="497" spans="1:22" x14ac:dyDescent="0.25">
      <c r="A497" s="50" t="s">
        <v>109</v>
      </c>
      <c r="B497" s="50" t="s">
        <v>225</v>
      </c>
      <c r="C497" s="50" t="s">
        <v>159</v>
      </c>
      <c r="D497" s="50" t="s">
        <v>295</v>
      </c>
      <c r="E497" s="51">
        <v>2018</v>
      </c>
      <c r="F497" s="50" t="s">
        <v>286</v>
      </c>
      <c r="G497" s="52">
        <v>43191</v>
      </c>
      <c r="H497" s="51">
        <v>521</v>
      </c>
      <c r="I497" s="51">
        <v>200</v>
      </c>
      <c r="J497" s="51">
        <v>417</v>
      </c>
      <c r="K497" s="51">
        <v>284</v>
      </c>
      <c r="L497" s="51">
        <v>284</v>
      </c>
      <c r="M497" s="51">
        <v>1156</v>
      </c>
      <c r="N497" s="51">
        <v>981</v>
      </c>
      <c r="O497" s="51">
        <v>959</v>
      </c>
      <c r="P497" s="51">
        <v>963</v>
      </c>
      <c r="Q497" s="51">
        <v>3480</v>
      </c>
      <c r="R497" s="51">
        <v>3550</v>
      </c>
      <c r="S497" s="51">
        <v>40005</v>
      </c>
      <c r="T497" s="51">
        <v>192112</v>
      </c>
      <c r="U497" s="51">
        <v>32514</v>
      </c>
      <c r="V497" s="51">
        <v>7027</v>
      </c>
    </row>
    <row r="498" spans="1:22" x14ac:dyDescent="0.25">
      <c r="A498" s="50" t="s">
        <v>109</v>
      </c>
      <c r="B498" s="50" t="s">
        <v>225</v>
      </c>
      <c r="C498" s="50" t="s">
        <v>159</v>
      </c>
      <c r="D498" s="50" t="s">
        <v>295</v>
      </c>
      <c r="E498" s="51">
        <v>2018</v>
      </c>
      <c r="F498" s="50" t="s">
        <v>287</v>
      </c>
      <c r="G498" s="52">
        <v>43221</v>
      </c>
      <c r="H498" s="51">
        <v>1774</v>
      </c>
      <c r="I498" s="51">
        <v>455</v>
      </c>
      <c r="J498" s="51">
        <v>1224</v>
      </c>
      <c r="K498" s="51">
        <v>249</v>
      </c>
      <c r="L498" s="51">
        <v>249</v>
      </c>
      <c r="M498" s="51">
        <v>1240</v>
      </c>
      <c r="N498" s="51">
        <v>919</v>
      </c>
      <c r="O498" s="51">
        <v>823</v>
      </c>
      <c r="P498" s="51">
        <v>922</v>
      </c>
      <c r="Q498" s="51">
        <v>3480</v>
      </c>
      <c r="R498" s="51">
        <v>3550</v>
      </c>
      <c r="S498" s="51">
        <v>40005</v>
      </c>
      <c r="T498" s="51">
        <v>192112</v>
      </c>
      <c r="U498" s="51">
        <v>32514</v>
      </c>
      <c r="V498" s="51">
        <v>7027</v>
      </c>
    </row>
    <row r="499" spans="1:22" x14ac:dyDescent="0.25">
      <c r="A499" s="50" t="s">
        <v>109</v>
      </c>
      <c r="B499" s="50" t="s">
        <v>225</v>
      </c>
      <c r="C499" s="50" t="s">
        <v>159</v>
      </c>
      <c r="D499" s="50" t="s">
        <v>295</v>
      </c>
      <c r="E499" s="51">
        <v>2018</v>
      </c>
      <c r="F499" s="50" t="s">
        <v>288</v>
      </c>
      <c r="G499" s="52">
        <v>43252</v>
      </c>
      <c r="H499" s="51">
        <v>1330</v>
      </c>
      <c r="I499" s="51">
        <v>464</v>
      </c>
      <c r="J499" s="51">
        <v>822</v>
      </c>
      <c r="K499" s="51">
        <v>337</v>
      </c>
      <c r="L499" s="51">
        <v>337</v>
      </c>
      <c r="M499" s="51">
        <v>1407</v>
      </c>
      <c r="N499" s="51">
        <v>1083</v>
      </c>
      <c r="O499" s="51">
        <v>1014</v>
      </c>
      <c r="P499" s="51">
        <v>996</v>
      </c>
      <c r="Q499" s="51">
        <v>3480</v>
      </c>
      <c r="R499" s="51">
        <v>3550</v>
      </c>
      <c r="S499" s="51">
        <v>40005</v>
      </c>
      <c r="T499" s="51">
        <v>192112</v>
      </c>
      <c r="U499" s="51">
        <v>32514</v>
      </c>
      <c r="V499" s="51">
        <v>7027</v>
      </c>
    </row>
    <row r="500" spans="1:22" x14ac:dyDescent="0.25">
      <c r="A500" s="50" t="s">
        <v>109</v>
      </c>
      <c r="B500" s="50" t="s">
        <v>225</v>
      </c>
      <c r="C500" s="50" t="s">
        <v>159</v>
      </c>
      <c r="D500" s="50" t="s">
        <v>295</v>
      </c>
      <c r="E500" s="51">
        <v>2018</v>
      </c>
      <c r="F500" s="50" t="s">
        <v>289</v>
      </c>
      <c r="G500" s="52">
        <v>43282</v>
      </c>
      <c r="H500" s="51">
        <v>1477</v>
      </c>
      <c r="I500" s="51">
        <v>600</v>
      </c>
      <c r="J500" s="51">
        <v>1333</v>
      </c>
      <c r="K500" s="51">
        <v>166</v>
      </c>
      <c r="L500" s="51">
        <v>166</v>
      </c>
      <c r="M500" s="51">
        <v>1104</v>
      </c>
      <c r="N500" s="51">
        <v>1093</v>
      </c>
      <c r="O500" s="51">
        <v>959</v>
      </c>
      <c r="P500" s="51">
        <v>885</v>
      </c>
      <c r="Q500" s="51">
        <v>3480</v>
      </c>
      <c r="R500" s="51">
        <v>3550</v>
      </c>
      <c r="S500" s="51">
        <v>40005</v>
      </c>
      <c r="T500" s="51">
        <v>192112</v>
      </c>
      <c r="U500" s="51">
        <v>32514</v>
      </c>
      <c r="V500" s="51">
        <v>7027</v>
      </c>
    </row>
    <row r="501" spans="1:22" x14ac:dyDescent="0.25">
      <c r="A501" s="50" t="s">
        <v>109</v>
      </c>
      <c r="B501" s="50" t="s">
        <v>225</v>
      </c>
      <c r="C501" s="50" t="s">
        <v>159</v>
      </c>
      <c r="D501" s="50" t="s">
        <v>295</v>
      </c>
      <c r="E501" s="51">
        <v>2018</v>
      </c>
      <c r="F501" s="50" t="s">
        <v>290</v>
      </c>
      <c r="G501" s="52">
        <v>43313</v>
      </c>
      <c r="H501" s="51">
        <v>1381</v>
      </c>
      <c r="I501" s="51">
        <v>524</v>
      </c>
      <c r="J501" s="51">
        <v>1185</v>
      </c>
      <c r="K501" s="51">
        <v>290</v>
      </c>
      <c r="L501" s="51">
        <v>290</v>
      </c>
      <c r="M501" s="51">
        <v>1232</v>
      </c>
      <c r="N501" s="51">
        <v>982</v>
      </c>
      <c r="O501" s="51">
        <v>869</v>
      </c>
      <c r="P501" s="51">
        <v>1069</v>
      </c>
      <c r="Q501" s="51">
        <v>3480</v>
      </c>
      <c r="R501" s="51">
        <v>3550</v>
      </c>
      <c r="S501" s="51">
        <v>40005</v>
      </c>
      <c r="T501" s="51">
        <v>192112</v>
      </c>
      <c r="U501" s="51">
        <v>32514</v>
      </c>
      <c r="V501" s="51">
        <v>7027</v>
      </c>
    </row>
    <row r="502" spans="1:22" x14ac:dyDescent="0.25">
      <c r="A502" s="50" t="s">
        <v>109</v>
      </c>
      <c r="B502" s="50" t="s">
        <v>225</v>
      </c>
      <c r="C502" s="50" t="s">
        <v>159</v>
      </c>
      <c r="D502" s="50" t="s">
        <v>295</v>
      </c>
      <c r="E502" s="51">
        <v>2018</v>
      </c>
      <c r="F502" s="50" t="s">
        <v>291</v>
      </c>
      <c r="G502" s="52">
        <v>43344</v>
      </c>
      <c r="H502" s="51">
        <v>803</v>
      </c>
      <c r="I502" s="51">
        <v>265</v>
      </c>
      <c r="J502" s="51">
        <v>456</v>
      </c>
      <c r="K502" s="51">
        <v>154</v>
      </c>
      <c r="L502" s="51">
        <v>154</v>
      </c>
      <c r="M502" s="51">
        <v>1733</v>
      </c>
      <c r="N502" s="51">
        <v>1146</v>
      </c>
      <c r="O502" s="51">
        <v>1142</v>
      </c>
      <c r="P502" s="51">
        <v>1053</v>
      </c>
      <c r="Q502" s="51">
        <v>3480</v>
      </c>
      <c r="R502" s="51">
        <v>3550</v>
      </c>
      <c r="S502" s="51">
        <v>40005</v>
      </c>
      <c r="T502" s="51">
        <v>192112</v>
      </c>
      <c r="U502" s="51">
        <v>32514</v>
      </c>
      <c r="V502" s="51">
        <v>7027</v>
      </c>
    </row>
    <row r="503" spans="1:22" x14ac:dyDescent="0.25">
      <c r="A503" s="50" t="s">
        <v>109</v>
      </c>
      <c r="B503" s="50" t="s">
        <v>225</v>
      </c>
      <c r="C503" s="50" t="s">
        <v>159</v>
      </c>
      <c r="D503" s="50" t="s">
        <v>295</v>
      </c>
      <c r="E503" s="51">
        <v>2018</v>
      </c>
      <c r="F503" s="50" t="s">
        <v>292</v>
      </c>
      <c r="G503" s="52">
        <v>43374</v>
      </c>
      <c r="H503" s="51">
        <v>792</v>
      </c>
      <c r="I503" s="51">
        <v>204</v>
      </c>
      <c r="J503" s="51">
        <v>438</v>
      </c>
      <c r="K503" s="51">
        <v>120</v>
      </c>
      <c r="L503" s="51">
        <v>120</v>
      </c>
      <c r="M503" s="51">
        <v>558</v>
      </c>
      <c r="N503" s="51">
        <v>370</v>
      </c>
      <c r="O503" s="51">
        <v>365</v>
      </c>
      <c r="P503" s="51">
        <v>408</v>
      </c>
      <c r="Q503" s="51">
        <v>3480</v>
      </c>
      <c r="R503" s="51">
        <v>3550</v>
      </c>
      <c r="S503" s="51">
        <v>40005</v>
      </c>
      <c r="T503" s="51">
        <v>192112</v>
      </c>
      <c r="U503" s="51">
        <v>32514</v>
      </c>
      <c r="V503" s="51">
        <v>7027</v>
      </c>
    </row>
    <row r="504" spans="1:22" x14ac:dyDescent="0.25">
      <c r="A504" s="50" t="s">
        <v>109</v>
      </c>
      <c r="B504" s="50" t="s">
        <v>225</v>
      </c>
      <c r="C504" s="50" t="s">
        <v>159</v>
      </c>
      <c r="D504" s="50" t="s">
        <v>295</v>
      </c>
      <c r="E504" s="51">
        <v>2018</v>
      </c>
      <c r="F504" s="50" t="s">
        <v>293</v>
      </c>
      <c r="G504" s="52">
        <v>43405</v>
      </c>
      <c r="H504" s="51">
        <v>453</v>
      </c>
      <c r="I504" s="51">
        <v>216</v>
      </c>
      <c r="J504" s="51">
        <v>449</v>
      </c>
      <c r="K504" s="51">
        <v>94</v>
      </c>
      <c r="L504" s="51">
        <v>94</v>
      </c>
      <c r="M504" s="51">
        <v>724</v>
      </c>
      <c r="N504" s="51">
        <v>546</v>
      </c>
      <c r="O504" s="51">
        <v>576</v>
      </c>
      <c r="P504" s="51">
        <v>615</v>
      </c>
      <c r="Q504" s="51">
        <v>3480</v>
      </c>
      <c r="R504" s="51">
        <v>3550</v>
      </c>
      <c r="S504" s="51">
        <v>40005</v>
      </c>
      <c r="T504" s="51">
        <v>192112</v>
      </c>
      <c r="U504" s="51">
        <v>32514</v>
      </c>
      <c r="V504" s="51">
        <v>7027</v>
      </c>
    </row>
    <row r="505" spans="1:22" x14ac:dyDescent="0.25">
      <c r="A505" s="50" t="s">
        <v>109</v>
      </c>
      <c r="B505" s="50" t="s">
        <v>225</v>
      </c>
      <c r="C505" s="50" t="s">
        <v>159</v>
      </c>
      <c r="D505" s="50" t="s">
        <v>295</v>
      </c>
      <c r="E505" s="51">
        <v>2018</v>
      </c>
      <c r="F505" s="50" t="s">
        <v>294</v>
      </c>
      <c r="G505" s="52">
        <v>43435</v>
      </c>
      <c r="H505" s="51">
        <v>644</v>
      </c>
      <c r="I505" s="51">
        <v>278</v>
      </c>
      <c r="J505" s="51">
        <v>539</v>
      </c>
      <c r="K505" s="51">
        <v>249</v>
      </c>
      <c r="L505" s="51">
        <v>249</v>
      </c>
      <c r="M505" s="51">
        <v>745</v>
      </c>
      <c r="N505" s="51">
        <v>523</v>
      </c>
      <c r="O505" s="51">
        <v>524</v>
      </c>
      <c r="P505" s="51">
        <v>573</v>
      </c>
      <c r="Q505" s="51">
        <v>3480</v>
      </c>
      <c r="R505" s="51">
        <v>3550</v>
      </c>
      <c r="S505" s="51">
        <v>40005</v>
      </c>
      <c r="T505" s="51">
        <v>192112</v>
      </c>
      <c r="U505" s="51">
        <v>32514</v>
      </c>
      <c r="V505" s="51">
        <v>7027</v>
      </c>
    </row>
    <row r="506" spans="1:22" x14ac:dyDescent="0.25">
      <c r="A506" s="50" t="s">
        <v>109</v>
      </c>
      <c r="B506" s="50" t="s">
        <v>225</v>
      </c>
      <c r="C506" s="50" t="s">
        <v>159</v>
      </c>
      <c r="D506" s="50" t="s">
        <v>295</v>
      </c>
      <c r="E506" s="51">
        <v>2019</v>
      </c>
      <c r="F506" s="50" t="s">
        <v>283</v>
      </c>
      <c r="G506" s="52">
        <v>43466</v>
      </c>
      <c r="H506" s="51">
        <v>1572</v>
      </c>
      <c r="I506" s="51">
        <v>466</v>
      </c>
      <c r="J506" s="51">
        <v>1064</v>
      </c>
      <c r="K506" s="51">
        <v>249</v>
      </c>
      <c r="L506" s="51">
        <v>249</v>
      </c>
      <c r="M506" s="51">
        <v>1047</v>
      </c>
      <c r="N506" s="51">
        <v>938</v>
      </c>
      <c r="O506" s="51">
        <v>987</v>
      </c>
      <c r="P506" s="51">
        <v>851</v>
      </c>
      <c r="Q506" s="51">
        <v>4604</v>
      </c>
      <c r="R506" s="51">
        <v>4702</v>
      </c>
      <c r="S506" s="51">
        <v>40859.82709904667</v>
      </c>
      <c r="T506" s="51">
        <v>198508</v>
      </c>
      <c r="U506" s="51">
        <v>64124</v>
      </c>
      <c r="V506" s="51">
        <v>8507</v>
      </c>
    </row>
    <row r="507" spans="1:22" x14ac:dyDescent="0.25">
      <c r="A507" s="50" t="s">
        <v>109</v>
      </c>
      <c r="B507" s="50" t="s">
        <v>225</v>
      </c>
      <c r="C507" s="50" t="s">
        <v>159</v>
      </c>
      <c r="D507" s="50" t="s">
        <v>295</v>
      </c>
      <c r="E507" s="51">
        <v>2019</v>
      </c>
      <c r="F507" s="50" t="s">
        <v>284</v>
      </c>
      <c r="G507" s="52">
        <v>43497</v>
      </c>
      <c r="H507" s="51">
        <v>1169</v>
      </c>
      <c r="I507" s="51">
        <v>381</v>
      </c>
      <c r="J507" s="51">
        <v>875</v>
      </c>
      <c r="K507" s="51">
        <v>425</v>
      </c>
      <c r="L507" s="51">
        <v>425</v>
      </c>
      <c r="M507" s="51">
        <v>1307</v>
      </c>
      <c r="N507" s="51">
        <v>1108</v>
      </c>
      <c r="O507" s="51">
        <v>1067</v>
      </c>
      <c r="P507" s="51">
        <v>809</v>
      </c>
      <c r="Q507" s="51">
        <v>4604</v>
      </c>
      <c r="R507" s="51">
        <v>4702</v>
      </c>
      <c r="S507" s="51">
        <v>40859.82709904667</v>
      </c>
      <c r="T507" s="51">
        <v>198508</v>
      </c>
      <c r="U507" s="51">
        <v>64124</v>
      </c>
      <c r="V507" s="51">
        <v>8507</v>
      </c>
    </row>
    <row r="508" spans="1:22" x14ac:dyDescent="0.25">
      <c r="A508" s="50" t="s">
        <v>109</v>
      </c>
      <c r="B508" s="50" t="s">
        <v>225</v>
      </c>
      <c r="C508" s="50" t="s">
        <v>159</v>
      </c>
      <c r="D508" s="50" t="s">
        <v>295</v>
      </c>
      <c r="E508" s="51">
        <v>2019</v>
      </c>
      <c r="F508" s="50" t="s">
        <v>285</v>
      </c>
      <c r="G508" s="52">
        <v>43525</v>
      </c>
      <c r="H508" s="51">
        <v>1538</v>
      </c>
      <c r="I508" s="51">
        <v>531</v>
      </c>
      <c r="J508" s="51">
        <v>892</v>
      </c>
      <c r="K508" s="51">
        <v>246</v>
      </c>
      <c r="L508" s="51">
        <v>246</v>
      </c>
      <c r="M508" s="51">
        <v>689</v>
      </c>
      <c r="N508" s="51">
        <v>1473</v>
      </c>
      <c r="O508" s="51">
        <v>1238</v>
      </c>
      <c r="P508" s="51">
        <v>1065</v>
      </c>
      <c r="Q508" s="51">
        <v>4604</v>
      </c>
      <c r="R508" s="51">
        <v>4702</v>
      </c>
      <c r="S508" s="51">
        <v>40859.82709904667</v>
      </c>
      <c r="T508" s="51">
        <v>198508</v>
      </c>
      <c r="U508" s="51">
        <v>64124</v>
      </c>
      <c r="V508" s="51">
        <v>8507</v>
      </c>
    </row>
    <row r="509" spans="1:22" x14ac:dyDescent="0.25">
      <c r="A509" s="50" t="s">
        <v>109</v>
      </c>
      <c r="B509" s="50" t="s">
        <v>225</v>
      </c>
      <c r="C509" s="50" t="s">
        <v>159</v>
      </c>
      <c r="D509" s="50" t="s">
        <v>295</v>
      </c>
      <c r="E509" s="51">
        <v>2019</v>
      </c>
      <c r="F509" s="50" t="s">
        <v>286</v>
      </c>
      <c r="G509" s="52">
        <v>43556</v>
      </c>
      <c r="H509" s="51">
        <v>1361</v>
      </c>
      <c r="I509" s="51">
        <v>461</v>
      </c>
      <c r="J509" s="51">
        <v>859</v>
      </c>
      <c r="K509" s="51">
        <v>228</v>
      </c>
      <c r="L509" s="51">
        <v>228</v>
      </c>
      <c r="M509" s="51">
        <v>878</v>
      </c>
      <c r="N509" s="51">
        <v>878</v>
      </c>
      <c r="O509" s="51">
        <v>760</v>
      </c>
      <c r="P509" s="51">
        <v>837</v>
      </c>
      <c r="Q509" s="51">
        <v>4604</v>
      </c>
      <c r="R509" s="51">
        <v>4702</v>
      </c>
      <c r="S509" s="51">
        <v>40859.82709904667</v>
      </c>
      <c r="T509" s="51">
        <v>198508</v>
      </c>
      <c r="U509" s="51">
        <v>64124</v>
      </c>
      <c r="V509" s="51">
        <v>8507</v>
      </c>
    </row>
    <row r="510" spans="1:22" x14ac:dyDescent="0.25">
      <c r="A510" s="50" t="s">
        <v>109</v>
      </c>
      <c r="B510" s="50" t="s">
        <v>225</v>
      </c>
      <c r="C510" s="50" t="s">
        <v>159</v>
      </c>
      <c r="D510" s="50" t="s">
        <v>295</v>
      </c>
      <c r="E510" s="51">
        <v>2019</v>
      </c>
      <c r="F510" s="50" t="s">
        <v>287</v>
      </c>
      <c r="G510" s="52">
        <v>43586</v>
      </c>
      <c r="H510" s="51">
        <v>942</v>
      </c>
      <c r="I510" s="51">
        <v>307</v>
      </c>
      <c r="J510" s="51">
        <v>675</v>
      </c>
      <c r="K510" s="51">
        <v>157</v>
      </c>
      <c r="L510" s="51">
        <v>157</v>
      </c>
      <c r="M510" s="51">
        <v>804</v>
      </c>
      <c r="N510" s="51">
        <v>881</v>
      </c>
      <c r="O510" s="51">
        <v>892</v>
      </c>
      <c r="P510" s="51">
        <v>827</v>
      </c>
      <c r="Q510" s="51">
        <v>4604</v>
      </c>
      <c r="R510" s="51">
        <v>4702</v>
      </c>
      <c r="S510" s="51">
        <v>40859.82709904667</v>
      </c>
      <c r="T510" s="51">
        <v>198508</v>
      </c>
      <c r="U510" s="51">
        <v>64124</v>
      </c>
      <c r="V510" s="51">
        <v>8507</v>
      </c>
    </row>
    <row r="511" spans="1:22" x14ac:dyDescent="0.25">
      <c r="A511" s="50" t="s">
        <v>109</v>
      </c>
      <c r="B511" s="50" t="s">
        <v>225</v>
      </c>
      <c r="C511" s="50" t="s">
        <v>159</v>
      </c>
      <c r="D511" s="50" t="s">
        <v>295</v>
      </c>
      <c r="E511" s="51">
        <v>2019</v>
      </c>
      <c r="F511" s="50" t="s">
        <v>288</v>
      </c>
      <c r="G511" s="52">
        <v>43617</v>
      </c>
      <c r="H511" s="51">
        <v>1865</v>
      </c>
      <c r="I511" s="51">
        <v>421</v>
      </c>
      <c r="J511" s="51">
        <v>932</v>
      </c>
      <c r="K511" s="51">
        <v>283</v>
      </c>
      <c r="L511" s="51">
        <v>283</v>
      </c>
      <c r="M511" s="51">
        <v>109</v>
      </c>
      <c r="N511" s="51">
        <v>978</v>
      </c>
      <c r="O511" s="51">
        <v>902</v>
      </c>
      <c r="P511" s="51">
        <v>950</v>
      </c>
      <c r="Q511" s="51">
        <v>4604</v>
      </c>
      <c r="R511" s="51">
        <v>4702</v>
      </c>
      <c r="S511" s="51">
        <v>40859.82709904667</v>
      </c>
      <c r="T511" s="51">
        <v>198508</v>
      </c>
      <c r="U511" s="51">
        <v>64124</v>
      </c>
      <c r="V511" s="51">
        <v>8507</v>
      </c>
    </row>
    <row r="512" spans="1:22" x14ac:dyDescent="0.25">
      <c r="A512" s="50" t="s">
        <v>109</v>
      </c>
      <c r="B512" s="50" t="s">
        <v>225</v>
      </c>
      <c r="C512" s="50" t="s">
        <v>159</v>
      </c>
      <c r="D512" s="50" t="s">
        <v>295</v>
      </c>
      <c r="E512" s="51">
        <v>2019</v>
      </c>
      <c r="F512" s="50" t="s">
        <v>289</v>
      </c>
      <c r="G512" s="52">
        <v>43647</v>
      </c>
      <c r="H512" s="51">
        <v>1544</v>
      </c>
      <c r="I512" s="51">
        <v>495</v>
      </c>
      <c r="J512" s="51">
        <v>1233</v>
      </c>
      <c r="K512" s="51">
        <v>247</v>
      </c>
      <c r="L512" s="51">
        <v>247</v>
      </c>
      <c r="M512" s="51">
        <v>1366</v>
      </c>
      <c r="N512" s="51">
        <v>1230</v>
      </c>
      <c r="O512" s="51">
        <v>982</v>
      </c>
      <c r="P512" s="51">
        <v>1018</v>
      </c>
      <c r="Q512" s="51">
        <v>4604</v>
      </c>
      <c r="R512" s="51">
        <v>4702</v>
      </c>
      <c r="S512" s="51">
        <v>40859.82709904667</v>
      </c>
      <c r="T512" s="51">
        <v>198508</v>
      </c>
      <c r="U512" s="51">
        <v>64124</v>
      </c>
      <c r="V512" s="51">
        <v>8507</v>
      </c>
    </row>
    <row r="513" spans="1:22" x14ac:dyDescent="0.25">
      <c r="A513" s="50" t="s">
        <v>109</v>
      </c>
      <c r="B513" s="50" t="s">
        <v>225</v>
      </c>
      <c r="C513" s="50" t="s">
        <v>159</v>
      </c>
      <c r="D513" s="50" t="s">
        <v>295</v>
      </c>
      <c r="E513" s="51">
        <v>2019</v>
      </c>
      <c r="F513" s="50" t="s">
        <v>290</v>
      </c>
      <c r="G513" s="52">
        <v>43678</v>
      </c>
      <c r="H513" s="51">
        <v>1219</v>
      </c>
      <c r="I513" s="51">
        <v>373</v>
      </c>
      <c r="J513" s="51">
        <v>855</v>
      </c>
      <c r="K513" s="51">
        <v>329</v>
      </c>
      <c r="L513" s="51">
        <v>329</v>
      </c>
      <c r="M513" s="51">
        <v>307</v>
      </c>
      <c r="N513" s="51">
        <v>1069</v>
      </c>
      <c r="O513" s="51">
        <v>932</v>
      </c>
      <c r="P513" s="51">
        <v>998</v>
      </c>
      <c r="Q513" s="51">
        <v>4604</v>
      </c>
      <c r="R513" s="51">
        <v>4702</v>
      </c>
      <c r="S513" s="51">
        <v>40859.82709904667</v>
      </c>
      <c r="T513" s="51">
        <v>198508</v>
      </c>
      <c r="U513" s="51">
        <v>64124</v>
      </c>
      <c r="V513" s="51">
        <v>8507</v>
      </c>
    </row>
    <row r="514" spans="1:22" x14ac:dyDescent="0.25">
      <c r="A514" s="50" t="s">
        <v>109</v>
      </c>
      <c r="B514" s="50" t="s">
        <v>225</v>
      </c>
      <c r="C514" s="50" t="s">
        <v>159</v>
      </c>
      <c r="D514" s="50" t="s">
        <v>295</v>
      </c>
      <c r="E514" s="51">
        <v>2019</v>
      </c>
      <c r="F514" s="50" t="s">
        <v>291</v>
      </c>
      <c r="G514" s="52">
        <v>43709</v>
      </c>
      <c r="H514" s="51">
        <v>1972</v>
      </c>
      <c r="I514" s="51">
        <v>449</v>
      </c>
      <c r="J514" s="51">
        <v>1002</v>
      </c>
      <c r="K514" s="51">
        <v>331</v>
      </c>
      <c r="L514" s="51">
        <v>331</v>
      </c>
      <c r="M514" s="51">
        <v>1649</v>
      </c>
      <c r="N514" s="51">
        <v>871</v>
      </c>
      <c r="O514" s="51">
        <v>811</v>
      </c>
      <c r="P514" s="51">
        <v>855</v>
      </c>
      <c r="Q514" s="51">
        <v>4604</v>
      </c>
      <c r="R514" s="51">
        <v>4702</v>
      </c>
      <c r="S514" s="51">
        <v>40859.82709904667</v>
      </c>
      <c r="T514" s="51">
        <v>198508</v>
      </c>
      <c r="U514" s="51">
        <v>64124</v>
      </c>
      <c r="V514" s="51">
        <v>8507</v>
      </c>
    </row>
    <row r="515" spans="1:22" x14ac:dyDescent="0.25">
      <c r="A515" s="50" t="s">
        <v>109</v>
      </c>
      <c r="B515" s="50" t="s">
        <v>225</v>
      </c>
      <c r="C515" s="50" t="s">
        <v>159</v>
      </c>
      <c r="D515" s="50" t="s">
        <v>295</v>
      </c>
      <c r="E515" s="51">
        <v>2019</v>
      </c>
      <c r="F515" s="50" t="s">
        <v>292</v>
      </c>
      <c r="G515" s="52">
        <v>43739</v>
      </c>
      <c r="H515" s="51">
        <v>1213</v>
      </c>
      <c r="I515" s="51">
        <v>291</v>
      </c>
      <c r="J515" s="51">
        <v>782</v>
      </c>
      <c r="K515" s="51">
        <v>232</v>
      </c>
      <c r="L515" s="51">
        <v>232</v>
      </c>
      <c r="M515" s="51">
        <v>1335</v>
      </c>
      <c r="N515" s="51">
        <v>982</v>
      </c>
      <c r="O515" s="51">
        <v>827</v>
      </c>
      <c r="P515" s="51">
        <v>807</v>
      </c>
      <c r="Q515" s="51">
        <v>4604</v>
      </c>
      <c r="R515" s="51">
        <v>4702</v>
      </c>
      <c r="S515" s="51">
        <v>40859.82709904667</v>
      </c>
      <c r="T515" s="51">
        <v>198508</v>
      </c>
      <c r="U515" s="51">
        <v>64124</v>
      </c>
      <c r="V515" s="51">
        <v>8507</v>
      </c>
    </row>
    <row r="516" spans="1:22" x14ac:dyDescent="0.25">
      <c r="A516" s="50" t="s">
        <v>109</v>
      </c>
      <c r="B516" s="50" t="s">
        <v>225</v>
      </c>
      <c r="C516" s="50" t="s">
        <v>159</v>
      </c>
      <c r="D516" s="50" t="s">
        <v>295</v>
      </c>
      <c r="E516" s="51">
        <v>2019</v>
      </c>
      <c r="F516" s="50" t="s">
        <v>293</v>
      </c>
      <c r="G516" s="52">
        <v>43770</v>
      </c>
      <c r="H516" s="51">
        <v>1876</v>
      </c>
      <c r="I516" s="51">
        <v>533</v>
      </c>
      <c r="J516" s="51">
        <v>965</v>
      </c>
      <c r="K516" s="51">
        <v>340</v>
      </c>
      <c r="L516" s="51">
        <v>340</v>
      </c>
      <c r="M516" s="51">
        <v>1325</v>
      </c>
      <c r="N516" s="51">
        <v>994</v>
      </c>
      <c r="O516" s="51">
        <v>864</v>
      </c>
      <c r="P516" s="51">
        <v>889</v>
      </c>
      <c r="Q516" s="51">
        <v>4604</v>
      </c>
      <c r="R516" s="51">
        <v>4702</v>
      </c>
      <c r="S516" s="51">
        <v>40859.82709904667</v>
      </c>
      <c r="T516" s="51">
        <v>198508</v>
      </c>
      <c r="U516" s="51">
        <v>64124</v>
      </c>
      <c r="V516" s="51">
        <v>8507</v>
      </c>
    </row>
    <row r="517" spans="1:22" x14ac:dyDescent="0.25">
      <c r="A517" s="50" t="s">
        <v>109</v>
      </c>
      <c r="B517" s="50" t="s">
        <v>225</v>
      </c>
      <c r="C517" s="50" t="s">
        <v>159</v>
      </c>
      <c r="D517" s="50" t="s">
        <v>295</v>
      </c>
      <c r="E517" s="51">
        <v>2019</v>
      </c>
      <c r="F517" s="50" t="s">
        <v>294</v>
      </c>
      <c r="G517" s="52">
        <v>43800</v>
      </c>
      <c r="H517" s="51">
        <v>1885</v>
      </c>
      <c r="I517" s="51">
        <v>512</v>
      </c>
      <c r="J517" s="51">
        <v>1197</v>
      </c>
      <c r="K517" s="51">
        <v>378</v>
      </c>
      <c r="L517" s="51">
        <v>378</v>
      </c>
      <c r="M517" s="51">
        <v>1348</v>
      </c>
      <c r="N517" s="51">
        <v>1099</v>
      </c>
      <c r="O517" s="51">
        <v>1152</v>
      </c>
      <c r="P517" s="51">
        <v>930</v>
      </c>
      <c r="Q517" s="51">
        <v>4604</v>
      </c>
      <c r="R517" s="51">
        <v>4702</v>
      </c>
      <c r="S517" s="51">
        <v>40859.82709904667</v>
      </c>
      <c r="T517" s="51">
        <v>198508</v>
      </c>
      <c r="U517" s="51">
        <v>64124</v>
      </c>
      <c r="V517" s="51">
        <v>8507</v>
      </c>
    </row>
    <row r="518" spans="1:22" x14ac:dyDescent="0.25">
      <c r="A518" s="50" t="s">
        <v>109</v>
      </c>
      <c r="B518" s="50" t="s">
        <v>225</v>
      </c>
      <c r="C518" s="50" t="s">
        <v>159</v>
      </c>
      <c r="D518" s="50" t="s">
        <v>295</v>
      </c>
      <c r="E518" s="51">
        <v>2020</v>
      </c>
      <c r="F518" s="50" t="s">
        <v>283</v>
      </c>
      <c r="G518" s="52">
        <v>43831</v>
      </c>
      <c r="H518" s="51">
        <v>1462</v>
      </c>
      <c r="I518" s="51">
        <v>467</v>
      </c>
      <c r="J518" s="51">
        <v>939</v>
      </c>
      <c r="K518" s="51">
        <v>385</v>
      </c>
      <c r="L518" s="51">
        <v>385</v>
      </c>
      <c r="M518" s="51">
        <v>1172</v>
      </c>
      <c r="N518" s="51">
        <v>1155</v>
      </c>
      <c r="O518" s="51">
        <v>880</v>
      </c>
      <c r="P518" s="51">
        <v>894</v>
      </c>
      <c r="Q518" s="51">
        <v>6680</v>
      </c>
      <c r="R518" s="51">
        <v>6763</v>
      </c>
      <c r="S518" s="51">
        <v>42384.96738890461</v>
      </c>
      <c r="T518" s="51">
        <v>205156</v>
      </c>
      <c r="U518" s="51">
        <v>65815</v>
      </c>
      <c r="V518" s="51">
        <v>8725</v>
      </c>
    </row>
    <row r="519" spans="1:22" x14ac:dyDescent="0.25">
      <c r="A519" s="50" t="s">
        <v>109</v>
      </c>
      <c r="B519" s="50" t="s">
        <v>225</v>
      </c>
      <c r="C519" s="50" t="s">
        <v>159</v>
      </c>
      <c r="D519" s="50" t="s">
        <v>295</v>
      </c>
      <c r="E519" s="51">
        <v>2020</v>
      </c>
      <c r="F519" s="50" t="s">
        <v>284</v>
      </c>
      <c r="G519" s="52">
        <v>43862</v>
      </c>
      <c r="H519" s="51">
        <v>1590</v>
      </c>
      <c r="I519" s="51">
        <v>496</v>
      </c>
      <c r="J519" s="51">
        <v>892</v>
      </c>
      <c r="K519" s="51">
        <v>327</v>
      </c>
      <c r="L519" s="51">
        <v>327</v>
      </c>
      <c r="M519" s="51">
        <v>1161</v>
      </c>
      <c r="N519" s="51">
        <v>1186</v>
      </c>
      <c r="O519" s="51">
        <v>1113</v>
      </c>
      <c r="P519" s="51">
        <v>1014</v>
      </c>
      <c r="Q519" s="51">
        <v>6680</v>
      </c>
      <c r="R519" s="51">
        <v>6763</v>
      </c>
      <c r="S519" s="51">
        <v>42384.96738890461</v>
      </c>
      <c r="T519" s="51">
        <v>205156</v>
      </c>
      <c r="U519" s="51">
        <v>65815</v>
      </c>
      <c r="V519" s="51">
        <v>8725</v>
      </c>
    </row>
    <row r="520" spans="1:22" x14ac:dyDescent="0.25">
      <c r="A520" s="50" t="s">
        <v>109</v>
      </c>
      <c r="B520" s="50" t="s">
        <v>225</v>
      </c>
      <c r="C520" s="50" t="s">
        <v>159</v>
      </c>
      <c r="D520" s="50" t="s">
        <v>295</v>
      </c>
      <c r="E520" s="51">
        <v>2020</v>
      </c>
      <c r="F520" s="50" t="s">
        <v>285</v>
      </c>
      <c r="G520" s="52">
        <v>43891</v>
      </c>
      <c r="H520" s="51">
        <v>1252</v>
      </c>
      <c r="I520" s="51">
        <v>435</v>
      </c>
      <c r="J520" s="51">
        <v>873</v>
      </c>
      <c r="K520" s="51">
        <v>345</v>
      </c>
      <c r="L520" s="51">
        <v>345</v>
      </c>
      <c r="M520" s="51">
        <v>823</v>
      </c>
      <c r="N520" s="51">
        <v>720</v>
      </c>
      <c r="O520" s="51">
        <v>759</v>
      </c>
      <c r="P520" s="51">
        <v>740</v>
      </c>
      <c r="Q520" s="51">
        <v>6680</v>
      </c>
      <c r="R520" s="51">
        <v>6763</v>
      </c>
      <c r="S520" s="51">
        <v>42384.96738890461</v>
      </c>
      <c r="T520" s="51">
        <v>205156</v>
      </c>
      <c r="U520" s="51">
        <v>65815</v>
      </c>
      <c r="V520" s="51">
        <v>8725</v>
      </c>
    </row>
    <row r="521" spans="1:22" x14ac:dyDescent="0.25">
      <c r="A521" s="50" t="s">
        <v>109</v>
      </c>
      <c r="B521" s="50" t="s">
        <v>225</v>
      </c>
      <c r="C521" s="50" t="s">
        <v>159</v>
      </c>
      <c r="D521" s="50" t="s">
        <v>295</v>
      </c>
      <c r="E521" s="51">
        <v>2020</v>
      </c>
      <c r="F521" s="50" t="s">
        <v>286</v>
      </c>
      <c r="G521" s="52">
        <v>43922</v>
      </c>
      <c r="H521" s="51">
        <v>2036</v>
      </c>
      <c r="I521" s="51">
        <v>554</v>
      </c>
      <c r="J521" s="51">
        <v>1113</v>
      </c>
      <c r="K521" s="51">
        <v>383</v>
      </c>
      <c r="L521" s="51">
        <v>383</v>
      </c>
      <c r="M521" s="51">
        <v>1030</v>
      </c>
      <c r="N521" s="51">
        <v>970</v>
      </c>
      <c r="O521" s="51">
        <v>984</v>
      </c>
      <c r="P521" s="51">
        <v>977</v>
      </c>
      <c r="Q521" s="51">
        <v>6680</v>
      </c>
      <c r="R521" s="51">
        <v>6763</v>
      </c>
      <c r="S521" s="51">
        <v>42384.96738890461</v>
      </c>
      <c r="T521" s="51">
        <v>205156</v>
      </c>
      <c r="U521" s="51">
        <v>65815</v>
      </c>
      <c r="V521" s="51">
        <v>8725</v>
      </c>
    </row>
    <row r="522" spans="1:22" x14ac:dyDescent="0.25">
      <c r="A522" s="50" t="s">
        <v>109</v>
      </c>
      <c r="B522" s="50" t="s">
        <v>225</v>
      </c>
      <c r="C522" s="50" t="s">
        <v>159</v>
      </c>
      <c r="D522" s="50" t="s">
        <v>295</v>
      </c>
      <c r="E522" s="51">
        <v>2020</v>
      </c>
      <c r="F522" s="50" t="s">
        <v>287</v>
      </c>
      <c r="G522" s="52">
        <v>43952</v>
      </c>
      <c r="H522" s="51">
        <v>1446</v>
      </c>
      <c r="I522" s="51">
        <v>439</v>
      </c>
      <c r="J522" s="51">
        <v>917</v>
      </c>
      <c r="K522" s="51">
        <v>302</v>
      </c>
      <c r="L522" s="51">
        <v>302</v>
      </c>
      <c r="M522" s="51">
        <v>1233</v>
      </c>
      <c r="N522" s="51">
        <v>1096</v>
      </c>
      <c r="O522" s="51">
        <v>1053</v>
      </c>
      <c r="P522" s="51">
        <v>988</v>
      </c>
      <c r="Q522" s="51">
        <v>6680</v>
      </c>
      <c r="R522" s="51">
        <v>6763</v>
      </c>
      <c r="S522" s="51">
        <v>42384.96738890461</v>
      </c>
      <c r="T522" s="51">
        <v>205156</v>
      </c>
      <c r="U522" s="51">
        <v>65815</v>
      </c>
      <c r="V522" s="51">
        <v>8725</v>
      </c>
    </row>
    <row r="523" spans="1:22" x14ac:dyDescent="0.25">
      <c r="A523" s="50" t="s">
        <v>109</v>
      </c>
      <c r="B523" s="50" t="s">
        <v>225</v>
      </c>
      <c r="C523" s="50" t="s">
        <v>159</v>
      </c>
      <c r="D523" s="50" t="s">
        <v>295</v>
      </c>
      <c r="E523" s="51">
        <v>2020</v>
      </c>
      <c r="F523" s="50" t="s">
        <v>288</v>
      </c>
      <c r="G523" s="52">
        <v>43983</v>
      </c>
      <c r="H523" s="51">
        <v>1905</v>
      </c>
      <c r="I523" s="51">
        <v>502</v>
      </c>
      <c r="J523" s="51">
        <v>889</v>
      </c>
      <c r="K523" s="51">
        <v>313</v>
      </c>
      <c r="L523" s="51">
        <v>313</v>
      </c>
      <c r="M523" s="51">
        <v>1280</v>
      </c>
      <c r="N523" s="51">
        <v>1035</v>
      </c>
      <c r="O523" s="51">
        <v>907</v>
      </c>
      <c r="P523" s="51">
        <v>959</v>
      </c>
      <c r="Q523" s="51">
        <v>6680</v>
      </c>
      <c r="R523" s="51">
        <v>6763</v>
      </c>
      <c r="S523" s="51">
        <v>42384.96738890461</v>
      </c>
      <c r="T523" s="51">
        <v>205156</v>
      </c>
      <c r="U523" s="51">
        <v>65815</v>
      </c>
      <c r="V523" s="51">
        <v>8725</v>
      </c>
    </row>
    <row r="524" spans="1:22" x14ac:dyDescent="0.25">
      <c r="A524" s="50" t="s">
        <v>109</v>
      </c>
      <c r="B524" s="50" t="s">
        <v>225</v>
      </c>
      <c r="C524" s="50" t="s">
        <v>159</v>
      </c>
      <c r="D524" s="50" t="s">
        <v>295</v>
      </c>
      <c r="E524" s="51">
        <v>2020</v>
      </c>
      <c r="F524" s="50" t="s">
        <v>289</v>
      </c>
      <c r="G524" s="52">
        <v>44013</v>
      </c>
      <c r="H524" s="51">
        <v>1321</v>
      </c>
      <c r="I524" s="51">
        <v>441</v>
      </c>
      <c r="J524" s="51">
        <v>980</v>
      </c>
      <c r="K524" s="51">
        <v>346</v>
      </c>
      <c r="L524" s="51">
        <v>346</v>
      </c>
      <c r="M524" s="51">
        <v>992</v>
      </c>
      <c r="N524" s="51">
        <v>889</v>
      </c>
      <c r="O524" s="51">
        <v>867</v>
      </c>
      <c r="P524" s="51">
        <v>1214</v>
      </c>
      <c r="Q524" s="51">
        <v>6680</v>
      </c>
      <c r="R524" s="51">
        <v>6763</v>
      </c>
      <c r="S524" s="51">
        <v>42384.96738890461</v>
      </c>
      <c r="T524" s="51">
        <v>205156</v>
      </c>
      <c r="U524" s="51">
        <v>65815</v>
      </c>
      <c r="V524" s="51">
        <v>8725</v>
      </c>
    </row>
    <row r="525" spans="1:22" x14ac:dyDescent="0.25">
      <c r="A525" s="50" t="s">
        <v>109</v>
      </c>
      <c r="B525" s="50" t="s">
        <v>225</v>
      </c>
      <c r="C525" s="50" t="s">
        <v>159</v>
      </c>
      <c r="D525" s="50" t="s">
        <v>295</v>
      </c>
      <c r="E525" s="51">
        <v>2020</v>
      </c>
      <c r="F525" s="50" t="s">
        <v>290</v>
      </c>
      <c r="G525" s="52">
        <v>44044</v>
      </c>
      <c r="H525" s="51">
        <v>1440</v>
      </c>
      <c r="I525" s="51">
        <v>482</v>
      </c>
      <c r="J525" s="51">
        <v>905</v>
      </c>
      <c r="K525" s="51">
        <v>411</v>
      </c>
      <c r="L525" s="51">
        <v>411</v>
      </c>
      <c r="M525" s="51">
        <v>1254</v>
      </c>
      <c r="N525" s="51">
        <v>1026</v>
      </c>
      <c r="O525" s="51">
        <v>999</v>
      </c>
      <c r="P525" s="51">
        <v>987</v>
      </c>
      <c r="Q525" s="51">
        <v>6680</v>
      </c>
      <c r="R525" s="51">
        <v>6763</v>
      </c>
      <c r="S525" s="51">
        <v>42384.96738890461</v>
      </c>
      <c r="T525" s="51">
        <v>205156</v>
      </c>
      <c r="U525" s="51">
        <v>65815</v>
      </c>
      <c r="V525" s="51">
        <v>8725</v>
      </c>
    </row>
    <row r="526" spans="1:22" x14ac:dyDescent="0.25">
      <c r="A526" s="50" t="s">
        <v>109</v>
      </c>
      <c r="B526" s="50" t="s">
        <v>225</v>
      </c>
      <c r="C526" s="50" t="s">
        <v>159</v>
      </c>
      <c r="D526" s="50" t="s">
        <v>295</v>
      </c>
      <c r="E526" s="51">
        <v>2020</v>
      </c>
      <c r="F526" s="50" t="s">
        <v>291</v>
      </c>
      <c r="G526" s="52">
        <v>44075</v>
      </c>
      <c r="H526" s="51">
        <v>1590</v>
      </c>
      <c r="I526" s="51">
        <v>520</v>
      </c>
      <c r="J526" s="51">
        <v>1132</v>
      </c>
      <c r="K526" s="51">
        <v>392</v>
      </c>
      <c r="L526" s="51">
        <v>392</v>
      </c>
      <c r="M526" s="51">
        <v>1161</v>
      </c>
      <c r="N526" s="51">
        <v>1104</v>
      </c>
      <c r="O526" s="51">
        <v>847</v>
      </c>
      <c r="P526" s="51">
        <v>979</v>
      </c>
      <c r="Q526" s="51">
        <v>6680</v>
      </c>
      <c r="R526" s="51">
        <v>6763</v>
      </c>
      <c r="S526" s="51">
        <v>42384.96738890461</v>
      </c>
      <c r="T526" s="51">
        <v>205156</v>
      </c>
      <c r="U526" s="51">
        <v>65815</v>
      </c>
      <c r="V526" s="51">
        <v>8725</v>
      </c>
    </row>
    <row r="527" spans="1:22" x14ac:dyDescent="0.25">
      <c r="A527" s="50" t="s">
        <v>109</v>
      </c>
      <c r="B527" s="50" t="s">
        <v>225</v>
      </c>
      <c r="C527" s="50" t="s">
        <v>159</v>
      </c>
      <c r="D527" s="50" t="s">
        <v>295</v>
      </c>
      <c r="E527" s="51">
        <v>2020</v>
      </c>
      <c r="F527" s="50" t="s">
        <v>292</v>
      </c>
      <c r="G527" s="52">
        <v>44105</v>
      </c>
      <c r="H527" s="51">
        <v>1231</v>
      </c>
      <c r="I527" s="51">
        <v>393</v>
      </c>
      <c r="J527" s="51">
        <v>924</v>
      </c>
      <c r="K527" s="51">
        <v>436</v>
      </c>
      <c r="L527" s="51">
        <v>436</v>
      </c>
      <c r="M527" s="51">
        <v>1022</v>
      </c>
      <c r="N527" s="51">
        <v>966</v>
      </c>
      <c r="O527" s="51">
        <v>910</v>
      </c>
      <c r="P527" s="51">
        <v>1146</v>
      </c>
      <c r="Q527" s="51">
        <v>6680</v>
      </c>
      <c r="R527" s="51">
        <v>6763</v>
      </c>
      <c r="S527" s="51">
        <v>42384.96738890461</v>
      </c>
      <c r="T527" s="51">
        <v>205156</v>
      </c>
      <c r="U527" s="51">
        <v>65815</v>
      </c>
      <c r="V527" s="51">
        <v>8725</v>
      </c>
    </row>
    <row r="528" spans="1:22" x14ac:dyDescent="0.25">
      <c r="A528" s="50" t="s">
        <v>109</v>
      </c>
      <c r="B528" s="50" t="s">
        <v>225</v>
      </c>
      <c r="C528" s="50" t="s">
        <v>159</v>
      </c>
      <c r="D528" s="50" t="s">
        <v>295</v>
      </c>
      <c r="E528" s="51">
        <v>2020</v>
      </c>
      <c r="F528" s="50" t="s">
        <v>293</v>
      </c>
      <c r="G528" s="52">
        <v>44136</v>
      </c>
      <c r="H528" s="51">
        <v>1621</v>
      </c>
      <c r="I528" s="51">
        <v>523</v>
      </c>
      <c r="J528" s="51">
        <v>891</v>
      </c>
      <c r="K528" s="51">
        <v>439</v>
      </c>
      <c r="L528" s="51">
        <v>439</v>
      </c>
      <c r="M528" s="51">
        <v>1104</v>
      </c>
      <c r="N528" s="51">
        <v>922</v>
      </c>
      <c r="O528" s="51">
        <v>876</v>
      </c>
      <c r="P528" s="51">
        <v>1086</v>
      </c>
      <c r="Q528" s="51">
        <v>6680</v>
      </c>
      <c r="R528" s="51">
        <v>6763</v>
      </c>
      <c r="S528" s="51">
        <v>42384.96738890461</v>
      </c>
      <c r="T528" s="51">
        <v>205156</v>
      </c>
      <c r="U528" s="51">
        <v>65815</v>
      </c>
      <c r="V528" s="51">
        <v>8725</v>
      </c>
    </row>
    <row r="529" spans="1:22" x14ac:dyDescent="0.25">
      <c r="A529" s="50" t="s">
        <v>109</v>
      </c>
      <c r="B529" s="50" t="s">
        <v>225</v>
      </c>
      <c r="C529" s="50" t="s">
        <v>159</v>
      </c>
      <c r="D529" s="50" t="s">
        <v>295</v>
      </c>
      <c r="E529" s="51">
        <v>2020</v>
      </c>
      <c r="F529" s="50" t="s">
        <v>294</v>
      </c>
      <c r="G529" s="52">
        <v>44166</v>
      </c>
      <c r="H529" s="51">
        <v>1272</v>
      </c>
      <c r="I529" s="51">
        <v>449</v>
      </c>
      <c r="J529" s="51">
        <v>698</v>
      </c>
      <c r="K529" s="51">
        <v>404</v>
      </c>
      <c r="L529" s="51">
        <v>404</v>
      </c>
      <c r="M529" s="51">
        <v>1374</v>
      </c>
      <c r="N529" s="51">
        <v>1170</v>
      </c>
      <c r="O529" s="51">
        <v>893</v>
      </c>
      <c r="P529" s="51">
        <v>1045</v>
      </c>
      <c r="Q529" s="51">
        <v>6680</v>
      </c>
      <c r="R529" s="51">
        <v>6763</v>
      </c>
      <c r="S529" s="51">
        <v>42384.96738890461</v>
      </c>
      <c r="T529" s="51">
        <v>205156</v>
      </c>
      <c r="U529" s="51">
        <v>65815</v>
      </c>
      <c r="V529" s="51">
        <v>8725</v>
      </c>
    </row>
    <row r="530" spans="1:22" x14ac:dyDescent="0.25">
      <c r="A530" s="50" t="s">
        <v>109</v>
      </c>
      <c r="B530" s="50" t="s">
        <v>225</v>
      </c>
      <c r="C530" s="50" t="s">
        <v>159</v>
      </c>
      <c r="D530" s="50" t="s">
        <v>295</v>
      </c>
      <c r="E530" s="51">
        <v>2021</v>
      </c>
      <c r="F530" s="50" t="s">
        <v>283</v>
      </c>
      <c r="G530" s="52">
        <v>44197</v>
      </c>
      <c r="H530" s="51">
        <v>1500</v>
      </c>
      <c r="I530" s="51">
        <v>386</v>
      </c>
      <c r="J530" s="51">
        <v>599</v>
      </c>
      <c r="K530" s="51">
        <v>397</v>
      </c>
      <c r="L530" s="51">
        <v>397</v>
      </c>
      <c r="M530" s="51">
        <v>1166</v>
      </c>
      <c r="N530" s="51">
        <v>1025</v>
      </c>
      <c r="O530" s="51">
        <v>747</v>
      </c>
      <c r="P530" s="51">
        <v>888</v>
      </c>
      <c r="Q530" s="51">
        <v>5312</v>
      </c>
      <c r="R530" s="51">
        <v>5381</v>
      </c>
      <c r="S530" s="51">
        <v>43966.088350982936</v>
      </c>
      <c r="T530" s="51">
        <v>212078</v>
      </c>
      <c r="U530" s="51">
        <v>67613</v>
      </c>
      <c r="V530" s="51">
        <v>8955</v>
      </c>
    </row>
    <row r="531" spans="1:22" x14ac:dyDescent="0.25">
      <c r="A531" s="50" t="s">
        <v>109</v>
      </c>
      <c r="B531" s="50" t="s">
        <v>225</v>
      </c>
      <c r="C531" s="50" t="s">
        <v>159</v>
      </c>
      <c r="D531" s="50" t="s">
        <v>295</v>
      </c>
      <c r="E531" s="51">
        <v>2021</v>
      </c>
      <c r="F531" s="50" t="s">
        <v>284</v>
      </c>
      <c r="G531" s="52">
        <v>44228</v>
      </c>
      <c r="H531" s="51">
        <v>1190</v>
      </c>
      <c r="I531" s="51">
        <v>378</v>
      </c>
      <c r="J531" s="51">
        <v>744</v>
      </c>
      <c r="K531" s="51">
        <v>340</v>
      </c>
      <c r="L531" s="51">
        <v>340</v>
      </c>
      <c r="M531" s="51">
        <v>1211</v>
      </c>
      <c r="N531" s="51">
        <v>1082</v>
      </c>
      <c r="O531" s="51">
        <v>1031</v>
      </c>
      <c r="P531" s="51">
        <v>1081</v>
      </c>
      <c r="Q531" s="51">
        <v>5312</v>
      </c>
      <c r="R531" s="51">
        <v>5381</v>
      </c>
      <c r="S531" s="51">
        <v>43966.088350982936</v>
      </c>
      <c r="T531" s="51">
        <v>212078</v>
      </c>
      <c r="U531" s="51">
        <v>67613</v>
      </c>
      <c r="V531" s="51">
        <v>8955</v>
      </c>
    </row>
    <row r="532" spans="1:22" x14ac:dyDescent="0.25">
      <c r="A532" s="50" t="s">
        <v>109</v>
      </c>
      <c r="B532" s="50" t="s">
        <v>225</v>
      </c>
      <c r="C532" s="50" t="s">
        <v>159</v>
      </c>
      <c r="D532" s="50" t="s">
        <v>295</v>
      </c>
      <c r="E532" s="51">
        <v>2021</v>
      </c>
      <c r="F532" s="50" t="s">
        <v>285</v>
      </c>
      <c r="G532" s="52">
        <v>44256</v>
      </c>
      <c r="H532" s="51">
        <v>1424</v>
      </c>
      <c r="I532" s="51">
        <v>500</v>
      </c>
      <c r="J532" s="51">
        <v>799</v>
      </c>
      <c r="K532" s="51">
        <v>341</v>
      </c>
      <c r="L532" s="51">
        <v>341</v>
      </c>
      <c r="M532" s="51">
        <v>1422</v>
      </c>
      <c r="N532" s="51">
        <v>1272</v>
      </c>
      <c r="O532" s="51">
        <v>1222</v>
      </c>
      <c r="P532" s="51">
        <v>1203</v>
      </c>
      <c r="Q532" s="51">
        <v>5312</v>
      </c>
      <c r="R532" s="51">
        <v>5381</v>
      </c>
      <c r="S532" s="51">
        <v>43966.088350982936</v>
      </c>
      <c r="T532" s="51">
        <v>212078</v>
      </c>
      <c r="U532" s="51">
        <v>67613</v>
      </c>
      <c r="V532" s="51">
        <v>8955</v>
      </c>
    </row>
    <row r="533" spans="1:22" x14ac:dyDescent="0.25">
      <c r="A533" s="50" t="s">
        <v>109</v>
      </c>
      <c r="B533" s="50" t="s">
        <v>225</v>
      </c>
      <c r="C533" s="50" t="s">
        <v>159</v>
      </c>
      <c r="D533" s="50" t="s">
        <v>295</v>
      </c>
      <c r="E533" s="51">
        <v>2021</v>
      </c>
      <c r="F533" s="50" t="s">
        <v>286</v>
      </c>
      <c r="G533" s="52">
        <v>44287</v>
      </c>
      <c r="H533" s="51">
        <v>2452</v>
      </c>
      <c r="I533" s="51">
        <v>530</v>
      </c>
      <c r="J533" s="51">
        <v>1153</v>
      </c>
      <c r="K533" s="51">
        <v>305</v>
      </c>
      <c r="L533" s="51">
        <v>305</v>
      </c>
      <c r="M533" s="51">
        <v>1614</v>
      </c>
      <c r="N533" s="51">
        <v>1224</v>
      </c>
      <c r="O533" s="51">
        <v>1311</v>
      </c>
      <c r="P533" s="51">
        <v>1203</v>
      </c>
      <c r="Q533" s="51">
        <v>5312</v>
      </c>
      <c r="R533" s="51">
        <v>5381</v>
      </c>
      <c r="S533" s="51">
        <v>43966.088350982936</v>
      </c>
      <c r="T533" s="51">
        <v>212078</v>
      </c>
      <c r="U533" s="51">
        <v>67613</v>
      </c>
      <c r="V533" s="51">
        <v>8955</v>
      </c>
    </row>
    <row r="534" spans="1:22" x14ac:dyDescent="0.25">
      <c r="A534" s="50" t="s">
        <v>109</v>
      </c>
      <c r="B534" s="50" t="s">
        <v>225</v>
      </c>
      <c r="C534" s="50" t="s">
        <v>159</v>
      </c>
      <c r="D534" s="50" t="s">
        <v>295</v>
      </c>
      <c r="E534" s="51">
        <v>2021</v>
      </c>
      <c r="F534" s="50" t="s">
        <v>287</v>
      </c>
      <c r="G534" s="52">
        <v>44317</v>
      </c>
      <c r="H534" s="51">
        <v>1558</v>
      </c>
      <c r="I534" s="51">
        <v>483</v>
      </c>
      <c r="J534" s="51">
        <v>980</v>
      </c>
      <c r="K534" s="51">
        <v>311</v>
      </c>
      <c r="L534" s="51">
        <v>311</v>
      </c>
      <c r="M534" s="51">
        <v>1679</v>
      </c>
      <c r="N534" s="51">
        <v>1470</v>
      </c>
      <c r="O534" s="51">
        <v>1219</v>
      </c>
      <c r="P534" s="51">
        <v>1078</v>
      </c>
      <c r="Q534" s="51">
        <v>5312</v>
      </c>
      <c r="R534" s="51">
        <v>5381</v>
      </c>
      <c r="S534" s="51">
        <v>43966.088350982936</v>
      </c>
      <c r="T534" s="51">
        <v>212078</v>
      </c>
      <c r="U534" s="51">
        <v>67613</v>
      </c>
      <c r="V534" s="51">
        <v>8955</v>
      </c>
    </row>
    <row r="535" spans="1:22" x14ac:dyDescent="0.25">
      <c r="A535" s="50" t="s">
        <v>109</v>
      </c>
      <c r="B535" s="50" t="s">
        <v>225</v>
      </c>
      <c r="C535" s="50" t="s">
        <v>159</v>
      </c>
      <c r="D535" s="50" t="s">
        <v>295</v>
      </c>
      <c r="E535" s="51">
        <v>2021</v>
      </c>
      <c r="F535" s="50" t="s">
        <v>288</v>
      </c>
      <c r="G535" s="52">
        <v>44348</v>
      </c>
      <c r="H535" s="51">
        <v>1821</v>
      </c>
      <c r="I535" s="51">
        <v>531</v>
      </c>
      <c r="J535" s="51">
        <v>935</v>
      </c>
      <c r="K535" s="51">
        <v>279</v>
      </c>
      <c r="L535" s="51">
        <v>279</v>
      </c>
      <c r="M535" s="51">
        <v>1385</v>
      </c>
      <c r="N535" s="51">
        <v>1077</v>
      </c>
      <c r="O535" s="51">
        <v>1075</v>
      </c>
      <c r="P535" s="51">
        <v>1038</v>
      </c>
      <c r="Q535" s="51">
        <v>5312</v>
      </c>
      <c r="R535" s="51">
        <v>5381</v>
      </c>
      <c r="S535" s="51">
        <v>43966.088350982936</v>
      </c>
      <c r="T535" s="51">
        <v>212078</v>
      </c>
      <c r="U535" s="51">
        <v>67613</v>
      </c>
      <c r="V535" s="51">
        <v>8955</v>
      </c>
    </row>
    <row r="536" spans="1:22" x14ac:dyDescent="0.25">
      <c r="A536" s="50" t="s">
        <v>109</v>
      </c>
      <c r="B536" s="50" t="s">
        <v>225</v>
      </c>
      <c r="C536" s="50" t="s">
        <v>159</v>
      </c>
      <c r="D536" s="50" t="s">
        <v>295</v>
      </c>
      <c r="E536" s="51">
        <v>2021</v>
      </c>
      <c r="F536" s="50" t="s">
        <v>289</v>
      </c>
      <c r="G536" s="52">
        <v>44378</v>
      </c>
      <c r="H536" s="51">
        <v>1465</v>
      </c>
      <c r="I536" s="51">
        <v>508</v>
      </c>
      <c r="J536" s="51">
        <v>726</v>
      </c>
      <c r="K536" s="51">
        <v>290</v>
      </c>
      <c r="L536" s="51">
        <v>290</v>
      </c>
      <c r="M536" s="51">
        <v>1265</v>
      </c>
      <c r="N536" s="51">
        <v>1036</v>
      </c>
      <c r="O536" s="51">
        <v>1124</v>
      </c>
      <c r="P536" s="51">
        <v>1183</v>
      </c>
      <c r="Q536" s="51">
        <v>5312</v>
      </c>
      <c r="R536" s="51">
        <v>5381</v>
      </c>
      <c r="S536" s="51">
        <v>43966.088350982936</v>
      </c>
      <c r="T536" s="51">
        <v>212078</v>
      </c>
      <c r="U536" s="51">
        <v>67613</v>
      </c>
      <c r="V536" s="51">
        <v>8955</v>
      </c>
    </row>
    <row r="537" spans="1:22" x14ac:dyDescent="0.25">
      <c r="A537" s="50" t="s">
        <v>109</v>
      </c>
      <c r="B537" s="50" t="s">
        <v>225</v>
      </c>
      <c r="C537" s="50" t="s">
        <v>159</v>
      </c>
      <c r="D537" s="50" t="s">
        <v>295</v>
      </c>
      <c r="E537" s="51">
        <v>2021</v>
      </c>
      <c r="F537" s="50" t="s">
        <v>290</v>
      </c>
      <c r="G537" s="52">
        <v>44409</v>
      </c>
      <c r="H537" s="51">
        <v>1380</v>
      </c>
      <c r="I537" s="51">
        <v>503</v>
      </c>
      <c r="J537" s="51">
        <v>872</v>
      </c>
      <c r="K537" s="51">
        <v>348</v>
      </c>
      <c r="L537" s="51">
        <v>348</v>
      </c>
      <c r="M537" s="51">
        <v>1562</v>
      </c>
      <c r="N537" s="51">
        <v>1311</v>
      </c>
      <c r="O537" s="51">
        <v>1214</v>
      </c>
      <c r="P537" s="51">
        <v>1255</v>
      </c>
      <c r="Q537" s="51">
        <v>5312</v>
      </c>
      <c r="R537" s="51">
        <v>5381</v>
      </c>
      <c r="S537" s="51">
        <v>43966.088350982936</v>
      </c>
      <c r="T537" s="51">
        <v>212078</v>
      </c>
      <c r="U537" s="51">
        <v>67613</v>
      </c>
      <c r="V537" s="51">
        <v>8955</v>
      </c>
    </row>
    <row r="538" spans="1:22" x14ac:dyDescent="0.25">
      <c r="A538" s="50" t="s">
        <v>109</v>
      </c>
      <c r="B538" s="50" t="s">
        <v>225</v>
      </c>
      <c r="C538" s="50" t="s">
        <v>159</v>
      </c>
      <c r="D538" s="50" t="s">
        <v>295</v>
      </c>
      <c r="E538" s="51">
        <v>2021</v>
      </c>
      <c r="F538" s="50" t="s">
        <v>291</v>
      </c>
      <c r="G538" s="52">
        <v>44440</v>
      </c>
      <c r="H538" s="51">
        <v>1904</v>
      </c>
      <c r="I538" s="51">
        <v>553</v>
      </c>
      <c r="J538" s="51">
        <v>1171</v>
      </c>
      <c r="K538" s="51">
        <v>310</v>
      </c>
      <c r="L538" s="51">
        <v>310</v>
      </c>
      <c r="M538" s="51">
        <v>1334</v>
      </c>
      <c r="N538" s="51">
        <v>1118</v>
      </c>
      <c r="O538" s="51">
        <v>1053</v>
      </c>
      <c r="P538" s="51">
        <v>1088</v>
      </c>
      <c r="Q538" s="51">
        <v>5312</v>
      </c>
      <c r="R538" s="51">
        <v>5381</v>
      </c>
      <c r="S538" s="51">
        <v>43966.088350982936</v>
      </c>
      <c r="T538" s="51">
        <v>212078</v>
      </c>
      <c r="U538" s="51">
        <v>67613</v>
      </c>
      <c r="V538" s="51">
        <v>8955</v>
      </c>
    </row>
    <row r="539" spans="1:22" x14ac:dyDescent="0.25">
      <c r="A539" s="50" t="s">
        <v>109</v>
      </c>
      <c r="B539" s="50" t="s">
        <v>225</v>
      </c>
      <c r="C539" s="50" t="s">
        <v>159</v>
      </c>
      <c r="D539" s="50" t="s">
        <v>295</v>
      </c>
      <c r="E539" s="51">
        <v>2021</v>
      </c>
      <c r="F539" s="50" t="s">
        <v>292</v>
      </c>
      <c r="G539" s="52">
        <v>44470</v>
      </c>
      <c r="H539" s="51">
        <v>1577</v>
      </c>
      <c r="I539" s="51">
        <v>481</v>
      </c>
      <c r="J539" s="51">
        <v>1154</v>
      </c>
      <c r="K539" s="51">
        <v>313</v>
      </c>
      <c r="L539" s="51">
        <v>313</v>
      </c>
      <c r="M539" s="51">
        <v>1101</v>
      </c>
      <c r="N539" s="51">
        <v>1075</v>
      </c>
      <c r="O539" s="51">
        <v>1094</v>
      </c>
      <c r="P539" s="51">
        <v>1036</v>
      </c>
      <c r="Q539" s="51">
        <v>5312</v>
      </c>
      <c r="R539" s="51">
        <v>5381</v>
      </c>
      <c r="S539" s="51">
        <v>43966.088350982936</v>
      </c>
      <c r="T539" s="51">
        <v>212078</v>
      </c>
      <c r="U539" s="51">
        <v>67613</v>
      </c>
      <c r="V539" s="51">
        <v>8955</v>
      </c>
    </row>
    <row r="540" spans="1:22" x14ac:dyDescent="0.25">
      <c r="A540" s="50" t="s">
        <v>109</v>
      </c>
      <c r="B540" s="50" t="s">
        <v>225</v>
      </c>
      <c r="C540" s="50" t="s">
        <v>159</v>
      </c>
      <c r="D540" s="50" t="s">
        <v>295</v>
      </c>
      <c r="E540" s="51">
        <v>2021</v>
      </c>
      <c r="F540" s="50" t="s">
        <v>293</v>
      </c>
      <c r="G540" s="52">
        <v>44501</v>
      </c>
      <c r="H540" s="51">
        <v>1456</v>
      </c>
      <c r="I540" s="51">
        <v>546</v>
      </c>
      <c r="J540" s="51">
        <v>1066</v>
      </c>
      <c r="K540" s="51">
        <v>334</v>
      </c>
      <c r="L540" s="51">
        <v>334</v>
      </c>
      <c r="M540" s="51">
        <v>1468</v>
      </c>
      <c r="N540" s="51">
        <v>1175</v>
      </c>
      <c r="O540" s="51">
        <v>1093</v>
      </c>
      <c r="P540" s="51">
        <v>1083</v>
      </c>
      <c r="Q540" s="51">
        <v>5312</v>
      </c>
      <c r="R540" s="51">
        <v>5381</v>
      </c>
      <c r="S540" s="51">
        <v>43966.088350982936</v>
      </c>
      <c r="T540" s="51">
        <v>212078</v>
      </c>
      <c r="U540" s="51">
        <v>67613</v>
      </c>
      <c r="V540" s="51">
        <v>8955</v>
      </c>
    </row>
    <row r="541" spans="1:22" x14ac:dyDescent="0.25">
      <c r="A541" s="50" t="s">
        <v>109</v>
      </c>
      <c r="B541" s="50" t="s">
        <v>225</v>
      </c>
      <c r="C541" s="50" t="s">
        <v>159</v>
      </c>
      <c r="D541" s="50" t="s">
        <v>295</v>
      </c>
      <c r="E541" s="51">
        <v>2021</v>
      </c>
      <c r="F541" s="50" t="s">
        <v>294</v>
      </c>
      <c r="G541" s="52">
        <v>44531</v>
      </c>
      <c r="H541" s="51">
        <v>1333</v>
      </c>
      <c r="I541" s="51">
        <v>487</v>
      </c>
      <c r="J541" s="51">
        <v>937</v>
      </c>
      <c r="K541" s="51">
        <v>339</v>
      </c>
      <c r="L541" s="51">
        <v>339</v>
      </c>
      <c r="M541" s="51">
        <v>1453</v>
      </c>
      <c r="N541" s="51">
        <v>1171</v>
      </c>
      <c r="O541" s="51">
        <v>1056</v>
      </c>
      <c r="P541" s="51">
        <v>1130</v>
      </c>
      <c r="Q541" s="51">
        <v>5312</v>
      </c>
      <c r="R541" s="51">
        <v>5381</v>
      </c>
      <c r="S541" s="51">
        <v>43966.088350982936</v>
      </c>
      <c r="T541" s="51">
        <v>212078</v>
      </c>
      <c r="U541" s="51">
        <v>67613</v>
      </c>
      <c r="V541" s="51">
        <v>8955</v>
      </c>
    </row>
    <row r="542" spans="1:22" x14ac:dyDescent="0.25">
      <c r="A542" s="50" t="s">
        <v>109</v>
      </c>
      <c r="B542" s="50" t="s">
        <v>225</v>
      </c>
      <c r="C542" s="50" t="s">
        <v>160</v>
      </c>
      <c r="D542" s="50" t="s">
        <v>282</v>
      </c>
      <c r="E542" s="51">
        <v>2017</v>
      </c>
      <c r="F542" s="50" t="s">
        <v>283</v>
      </c>
      <c r="G542" s="52">
        <v>42736</v>
      </c>
      <c r="H542" s="51">
        <v>362</v>
      </c>
      <c r="I542" s="51">
        <v>201</v>
      </c>
      <c r="J542" s="51">
        <v>502</v>
      </c>
      <c r="K542" s="51">
        <v>77</v>
      </c>
      <c r="L542" s="51">
        <v>77</v>
      </c>
      <c r="M542" s="51">
        <v>474</v>
      </c>
      <c r="N542" s="51">
        <v>450</v>
      </c>
      <c r="O542" s="51">
        <v>335</v>
      </c>
      <c r="P542" s="51">
        <v>337</v>
      </c>
      <c r="Q542" s="51">
        <v>963</v>
      </c>
      <c r="R542" s="51">
        <v>991</v>
      </c>
      <c r="S542" s="51">
        <v>23946</v>
      </c>
      <c r="T542" s="51">
        <v>117076</v>
      </c>
      <c r="U542" s="51">
        <v>21486</v>
      </c>
      <c r="V542" s="51">
        <v>4273</v>
      </c>
    </row>
    <row r="543" spans="1:22" x14ac:dyDescent="0.25">
      <c r="A543" s="50" t="s">
        <v>109</v>
      </c>
      <c r="B543" s="50" t="s">
        <v>225</v>
      </c>
      <c r="C543" s="50" t="s">
        <v>160</v>
      </c>
      <c r="D543" s="50" t="s">
        <v>282</v>
      </c>
      <c r="E543" s="51">
        <v>2017</v>
      </c>
      <c r="F543" s="50" t="s">
        <v>284</v>
      </c>
      <c r="G543" s="52">
        <v>42767</v>
      </c>
      <c r="H543" s="51">
        <v>393</v>
      </c>
      <c r="I543" s="51">
        <v>216</v>
      </c>
      <c r="J543" s="51">
        <v>558</v>
      </c>
      <c r="K543" s="51">
        <v>77</v>
      </c>
      <c r="L543" s="51">
        <v>77</v>
      </c>
      <c r="M543" s="51">
        <v>603</v>
      </c>
      <c r="N543" s="51">
        <v>616</v>
      </c>
      <c r="O543" s="51">
        <v>494</v>
      </c>
      <c r="P543" s="51">
        <v>456</v>
      </c>
      <c r="Q543" s="51">
        <v>963</v>
      </c>
      <c r="R543" s="51">
        <v>991</v>
      </c>
      <c r="S543" s="51">
        <v>23946</v>
      </c>
      <c r="T543" s="51">
        <v>117076</v>
      </c>
      <c r="U543" s="51">
        <v>21486</v>
      </c>
      <c r="V543" s="51">
        <v>4273</v>
      </c>
    </row>
    <row r="544" spans="1:22" x14ac:dyDescent="0.25">
      <c r="A544" s="50" t="s">
        <v>109</v>
      </c>
      <c r="B544" s="50" t="s">
        <v>225</v>
      </c>
      <c r="C544" s="50" t="s">
        <v>160</v>
      </c>
      <c r="D544" s="50" t="s">
        <v>282</v>
      </c>
      <c r="E544" s="51">
        <v>2017</v>
      </c>
      <c r="F544" s="50" t="s">
        <v>285</v>
      </c>
      <c r="G544" s="52">
        <v>42795</v>
      </c>
      <c r="H544" s="51">
        <v>421</v>
      </c>
      <c r="I544" s="51">
        <v>155</v>
      </c>
      <c r="J544" s="51">
        <v>379</v>
      </c>
      <c r="K544" s="51">
        <v>84</v>
      </c>
      <c r="L544" s="51">
        <v>84</v>
      </c>
      <c r="M544" s="51">
        <v>487</v>
      </c>
      <c r="N544" s="51">
        <v>405</v>
      </c>
      <c r="O544" s="51">
        <v>459</v>
      </c>
      <c r="P544" s="51">
        <v>307</v>
      </c>
      <c r="Q544" s="51">
        <v>963</v>
      </c>
      <c r="R544" s="51">
        <v>991</v>
      </c>
      <c r="S544" s="51">
        <v>23946</v>
      </c>
      <c r="T544" s="51">
        <v>117076</v>
      </c>
      <c r="U544" s="51">
        <v>21486</v>
      </c>
      <c r="V544" s="51">
        <v>4273</v>
      </c>
    </row>
    <row r="545" spans="1:22" x14ac:dyDescent="0.25">
      <c r="A545" s="50" t="s">
        <v>109</v>
      </c>
      <c r="B545" s="50" t="s">
        <v>225</v>
      </c>
      <c r="C545" s="50" t="s">
        <v>160</v>
      </c>
      <c r="D545" s="50" t="s">
        <v>282</v>
      </c>
      <c r="E545" s="51">
        <v>2017</v>
      </c>
      <c r="F545" s="50" t="s">
        <v>286</v>
      </c>
      <c r="G545" s="52">
        <v>42826</v>
      </c>
      <c r="H545" s="51">
        <v>532</v>
      </c>
      <c r="I545" s="51">
        <v>262</v>
      </c>
      <c r="J545" s="51">
        <v>461</v>
      </c>
      <c r="K545" s="51">
        <v>96</v>
      </c>
      <c r="L545" s="51">
        <v>96</v>
      </c>
      <c r="M545" s="51">
        <v>506</v>
      </c>
      <c r="N545" s="51">
        <v>527</v>
      </c>
      <c r="O545" s="51">
        <v>460</v>
      </c>
      <c r="P545" s="51">
        <v>439</v>
      </c>
      <c r="Q545" s="51">
        <v>963</v>
      </c>
      <c r="R545" s="51">
        <v>991</v>
      </c>
      <c r="S545" s="51">
        <v>23946</v>
      </c>
      <c r="T545" s="51">
        <v>117076</v>
      </c>
      <c r="U545" s="51">
        <v>21486</v>
      </c>
      <c r="V545" s="51">
        <v>4273</v>
      </c>
    </row>
    <row r="546" spans="1:22" x14ac:dyDescent="0.25">
      <c r="A546" s="50" t="s">
        <v>109</v>
      </c>
      <c r="B546" s="50" t="s">
        <v>225</v>
      </c>
      <c r="C546" s="50" t="s">
        <v>160</v>
      </c>
      <c r="D546" s="50" t="s">
        <v>282</v>
      </c>
      <c r="E546" s="51">
        <v>2017</v>
      </c>
      <c r="F546" s="50" t="s">
        <v>287</v>
      </c>
      <c r="G546" s="52">
        <v>42856</v>
      </c>
      <c r="H546" s="51">
        <v>392</v>
      </c>
      <c r="I546" s="51">
        <v>226</v>
      </c>
      <c r="J546" s="51">
        <v>389</v>
      </c>
      <c r="K546" s="51">
        <v>83</v>
      </c>
      <c r="L546" s="51">
        <v>83</v>
      </c>
      <c r="M546" s="51">
        <v>671</v>
      </c>
      <c r="N546" s="51">
        <v>775</v>
      </c>
      <c r="O546" s="51">
        <v>567</v>
      </c>
      <c r="P546" s="51">
        <v>568</v>
      </c>
      <c r="Q546" s="51">
        <v>963</v>
      </c>
      <c r="R546" s="51">
        <v>991</v>
      </c>
      <c r="S546" s="51">
        <v>23946</v>
      </c>
      <c r="T546" s="51">
        <v>117076</v>
      </c>
      <c r="U546" s="51">
        <v>21486</v>
      </c>
      <c r="V546" s="51">
        <v>4273</v>
      </c>
    </row>
    <row r="547" spans="1:22" x14ac:dyDescent="0.25">
      <c r="A547" s="50" t="s">
        <v>109</v>
      </c>
      <c r="B547" s="50" t="s">
        <v>225</v>
      </c>
      <c r="C547" s="50" t="s">
        <v>160</v>
      </c>
      <c r="D547" s="50" t="s">
        <v>282</v>
      </c>
      <c r="E547" s="51">
        <v>2017</v>
      </c>
      <c r="F547" s="50" t="s">
        <v>288</v>
      </c>
      <c r="G547" s="52">
        <v>42887</v>
      </c>
      <c r="H547" s="51">
        <v>366</v>
      </c>
      <c r="I547" s="51">
        <v>187</v>
      </c>
      <c r="J547" s="51">
        <v>393</v>
      </c>
      <c r="K547" s="51">
        <v>66</v>
      </c>
      <c r="L547" s="51">
        <v>66</v>
      </c>
      <c r="M547" s="51">
        <v>426</v>
      </c>
      <c r="N547" s="51">
        <v>523</v>
      </c>
      <c r="O547" s="51">
        <v>389</v>
      </c>
      <c r="P547" s="51">
        <v>427</v>
      </c>
      <c r="Q547" s="51">
        <v>963</v>
      </c>
      <c r="R547" s="51">
        <v>991</v>
      </c>
      <c r="S547" s="51">
        <v>23946</v>
      </c>
      <c r="T547" s="51">
        <v>117076</v>
      </c>
      <c r="U547" s="51">
        <v>21486</v>
      </c>
      <c r="V547" s="51">
        <v>4273</v>
      </c>
    </row>
    <row r="548" spans="1:22" x14ac:dyDescent="0.25">
      <c r="A548" s="50" t="s">
        <v>109</v>
      </c>
      <c r="B548" s="50" t="s">
        <v>225</v>
      </c>
      <c r="C548" s="50" t="s">
        <v>160</v>
      </c>
      <c r="D548" s="50" t="s">
        <v>282</v>
      </c>
      <c r="E548" s="51">
        <v>2017</v>
      </c>
      <c r="F548" s="50" t="s">
        <v>289</v>
      </c>
      <c r="G548" s="52">
        <v>42917</v>
      </c>
      <c r="H548" s="51">
        <v>393</v>
      </c>
      <c r="I548" s="51">
        <v>279</v>
      </c>
      <c r="J548" s="51">
        <v>454</v>
      </c>
      <c r="K548" s="51">
        <v>96</v>
      </c>
      <c r="L548" s="51">
        <v>96</v>
      </c>
      <c r="M548" s="51">
        <v>568</v>
      </c>
      <c r="N548" s="51">
        <v>681</v>
      </c>
      <c r="O548" s="51">
        <v>473</v>
      </c>
      <c r="P548" s="51">
        <v>501</v>
      </c>
      <c r="Q548" s="51">
        <v>963</v>
      </c>
      <c r="R548" s="51">
        <v>991</v>
      </c>
      <c r="S548" s="51">
        <v>23946</v>
      </c>
      <c r="T548" s="51">
        <v>117076</v>
      </c>
      <c r="U548" s="51">
        <v>21486</v>
      </c>
      <c r="V548" s="51">
        <v>4273</v>
      </c>
    </row>
    <row r="549" spans="1:22" x14ac:dyDescent="0.25">
      <c r="A549" s="50" t="s">
        <v>109</v>
      </c>
      <c r="B549" s="50" t="s">
        <v>225</v>
      </c>
      <c r="C549" s="50" t="s">
        <v>160</v>
      </c>
      <c r="D549" s="50" t="s">
        <v>282</v>
      </c>
      <c r="E549" s="51">
        <v>2017</v>
      </c>
      <c r="F549" s="50" t="s">
        <v>290</v>
      </c>
      <c r="G549" s="52">
        <v>42948</v>
      </c>
      <c r="H549" s="51">
        <v>329</v>
      </c>
      <c r="I549" s="51">
        <v>143</v>
      </c>
      <c r="J549" s="51">
        <v>354</v>
      </c>
      <c r="K549" s="51">
        <v>91</v>
      </c>
      <c r="L549" s="51">
        <v>91</v>
      </c>
      <c r="M549" s="51">
        <v>471</v>
      </c>
      <c r="N549" s="51">
        <v>402</v>
      </c>
      <c r="O549" s="51">
        <v>403</v>
      </c>
      <c r="P549" s="51">
        <v>368</v>
      </c>
      <c r="Q549" s="51">
        <v>963</v>
      </c>
      <c r="R549" s="51">
        <v>991</v>
      </c>
      <c r="S549" s="51">
        <v>23946</v>
      </c>
      <c r="T549" s="51">
        <v>117076</v>
      </c>
      <c r="U549" s="51">
        <v>21486</v>
      </c>
      <c r="V549" s="51">
        <v>4273</v>
      </c>
    </row>
    <row r="550" spans="1:22" x14ac:dyDescent="0.25">
      <c r="A550" s="50" t="s">
        <v>109</v>
      </c>
      <c r="B550" s="50" t="s">
        <v>225</v>
      </c>
      <c r="C550" s="50" t="s">
        <v>160</v>
      </c>
      <c r="D550" s="50" t="s">
        <v>282</v>
      </c>
      <c r="E550" s="51">
        <v>2017</v>
      </c>
      <c r="F550" s="50" t="s">
        <v>291</v>
      </c>
      <c r="G550" s="52">
        <v>42979</v>
      </c>
      <c r="H550" s="51">
        <v>411</v>
      </c>
      <c r="I550" s="51">
        <v>281</v>
      </c>
      <c r="J550" s="51">
        <v>394</v>
      </c>
      <c r="K550" s="51">
        <v>118</v>
      </c>
      <c r="L550" s="51">
        <v>118</v>
      </c>
      <c r="M550" s="51">
        <v>435</v>
      </c>
      <c r="N550" s="51">
        <v>453</v>
      </c>
      <c r="O550" s="51">
        <v>613</v>
      </c>
      <c r="P550" s="51">
        <v>445</v>
      </c>
      <c r="Q550" s="51">
        <v>963</v>
      </c>
      <c r="R550" s="51">
        <v>991</v>
      </c>
      <c r="S550" s="51">
        <v>23946</v>
      </c>
      <c r="T550" s="51">
        <v>117076</v>
      </c>
      <c r="U550" s="51">
        <v>21486</v>
      </c>
      <c r="V550" s="51">
        <v>4273</v>
      </c>
    </row>
    <row r="551" spans="1:22" x14ac:dyDescent="0.25">
      <c r="A551" s="50" t="s">
        <v>109</v>
      </c>
      <c r="B551" s="50" t="s">
        <v>225</v>
      </c>
      <c r="C551" s="50" t="s">
        <v>160</v>
      </c>
      <c r="D551" s="50" t="s">
        <v>282</v>
      </c>
      <c r="E551" s="51">
        <v>2017</v>
      </c>
      <c r="F551" s="50" t="s">
        <v>292</v>
      </c>
      <c r="G551" s="52">
        <v>43009</v>
      </c>
      <c r="H551" s="51">
        <v>527</v>
      </c>
      <c r="I551" s="51">
        <v>169</v>
      </c>
      <c r="J551" s="51">
        <v>394</v>
      </c>
      <c r="K551" s="51">
        <v>84</v>
      </c>
      <c r="L551" s="51">
        <v>84</v>
      </c>
      <c r="M551" s="51">
        <v>432</v>
      </c>
      <c r="N551" s="51">
        <v>475</v>
      </c>
      <c r="O551" s="51">
        <v>505</v>
      </c>
      <c r="P551" s="51">
        <v>350</v>
      </c>
      <c r="Q551" s="51">
        <v>963</v>
      </c>
      <c r="R551" s="51">
        <v>991</v>
      </c>
      <c r="S551" s="51">
        <v>23946</v>
      </c>
      <c r="T551" s="51">
        <v>117076</v>
      </c>
      <c r="U551" s="51">
        <v>21486</v>
      </c>
      <c r="V551" s="51">
        <v>4273</v>
      </c>
    </row>
    <row r="552" spans="1:22" x14ac:dyDescent="0.25">
      <c r="A552" s="50" t="s">
        <v>109</v>
      </c>
      <c r="B552" s="50" t="s">
        <v>225</v>
      </c>
      <c r="C552" s="50" t="s">
        <v>160</v>
      </c>
      <c r="D552" s="50" t="s">
        <v>282</v>
      </c>
      <c r="E552" s="51">
        <v>2017</v>
      </c>
      <c r="F552" s="50" t="s">
        <v>293</v>
      </c>
      <c r="G552" s="52">
        <v>43040</v>
      </c>
      <c r="H552" s="51">
        <v>412</v>
      </c>
      <c r="I552" s="51">
        <v>257</v>
      </c>
      <c r="J552" s="51">
        <v>404</v>
      </c>
      <c r="K552" s="51">
        <v>64</v>
      </c>
      <c r="L552" s="51">
        <v>64</v>
      </c>
      <c r="M552" s="51">
        <v>487</v>
      </c>
      <c r="N552" s="51">
        <v>425</v>
      </c>
      <c r="O552" s="51">
        <v>400</v>
      </c>
      <c r="P552" s="51">
        <v>373</v>
      </c>
      <c r="Q552" s="51">
        <v>963</v>
      </c>
      <c r="R552" s="51">
        <v>991</v>
      </c>
      <c r="S552" s="51">
        <v>23946</v>
      </c>
      <c r="T552" s="51">
        <v>117076</v>
      </c>
      <c r="U552" s="51">
        <v>21486</v>
      </c>
      <c r="V552" s="51">
        <v>4273</v>
      </c>
    </row>
    <row r="553" spans="1:22" x14ac:dyDescent="0.25">
      <c r="A553" s="50" t="s">
        <v>109</v>
      </c>
      <c r="B553" s="50" t="s">
        <v>225</v>
      </c>
      <c r="C553" s="50" t="s">
        <v>160</v>
      </c>
      <c r="D553" s="50" t="s">
        <v>282</v>
      </c>
      <c r="E553" s="51">
        <v>2017</v>
      </c>
      <c r="F553" s="50" t="s">
        <v>294</v>
      </c>
      <c r="G553" s="52">
        <v>43070</v>
      </c>
      <c r="H553" s="51">
        <v>332</v>
      </c>
      <c r="I553" s="51">
        <v>228</v>
      </c>
      <c r="J553" s="51">
        <v>342</v>
      </c>
      <c r="K553" s="51">
        <v>70</v>
      </c>
      <c r="L553" s="51">
        <v>70</v>
      </c>
      <c r="M553" s="51">
        <v>600</v>
      </c>
      <c r="N553" s="51">
        <v>541</v>
      </c>
      <c r="O553" s="51">
        <v>568</v>
      </c>
      <c r="P553" s="51">
        <v>467</v>
      </c>
      <c r="Q553" s="51">
        <v>963</v>
      </c>
      <c r="R553" s="51">
        <v>991</v>
      </c>
      <c r="S553" s="51">
        <v>23946</v>
      </c>
      <c r="T553" s="51">
        <v>117076</v>
      </c>
      <c r="U553" s="51">
        <v>21486</v>
      </c>
      <c r="V553" s="51">
        <v>4273</v>
      </c>
    </row>
    <row r="554" spans="1:22" x14ac:dyDescent="0.25">
      <c r="A554" s="50" t="s">
        <v>109</v>
      </c>
      <c r="B554" s="50" t="s">
        <v>225</v>
      </c>
      <c r="C554" s="50" t="s">
        <v>160</v>
      </c>
      <c r="D554" s="50" t="s">
        <v>282</v>
      </c>
      <c r="E554" s="51">
        <v>2018</v>
      </c>
      <c r="F554" s="50" t="s">
        <v>283</v>
      </c>
      <c r="G554" s="52">
        <v>43101</v>
      </c>
      <c r="H554" s="51">
        <v>442</v>
      </c>
      <c r="I554" s="51">
        <v>174</v>
      </c>
      <c r="J554" s="51">
        <v>405</v>
      </c>
      <c r="K554" s="51">
        <v>89</v>
      </c>
      <c r="L554" s="51">
        <v>89</v>
      </c>
      <c r="M554" s="51">
        <v>487</v>
      </c>
      <c r="N554" s="51">
        <v>531</v>
      </c>
      <c r="O554" s="51">
        <v>418</v>
      </c>
      <c r="P554" s="51">
        <v>376</v>
      </c>
      <c r="Q554" s="51">
        <v>1299</v>
      </c>
      <c r="R554" s="51">
        <v>1360</v>
      </c>
      <c r="S554" s="51">
        <v>25187</v>
      </c>
      <c r="T554" s="51">
        <v>120951</v>
      </c>
      <c r="U554" s="51">
        <v>21877</v>
      </c>
      <c r="V554" s="51">
        <v>4424</v>
      </c>
    </row>
    <row r="555" spans="1:22" x14ac:dyDescent="0.25">
      <c r="A555" s="50" t="s">
        <v>109</v>
      </c>
      <c r="B555" s="50" t="s">
        <v>225</v>
      </c>
      <c r="C555" s="50" t="s">
        <v>160</v>
      </c>
      <c r="D555" s="50" t="s">
        <v>282</v>
      </c>
      <c r="E555" s="51">
        <v>2018</v>
      </c>
      <c r="F555" s="50" t="s">
        <v>284</v>
      </c>
      <c r="G555" s="52">
        <v>43132</v>
      </c>
      <c r="H555" s="51">
        <v>472</v>
      </c>
      <c r="I555" s="51">
        <v>209</v>
      </c>
      <c r="J555" s="51">
        <v>475</v>
      </c>
      <c r="K555" s="51">
        <v>78</v>
      </c>
      <c r="L555" s="51">
        <v>78</v>
      </c>
      <c r="M555" s="51">
        <v>408</v>
      </c>
      <c r="N555" s="51">
        <v>422</v>
      </c>
      <c r="O555" s="51">
        <v>371</v>
      </c>
      <c r="P555" s="51">
        <v>307</v>
      </c>
      <c r="Q555" s="51">
        <v>1299</v>
      </c>
      <c r="R555" s="51">
        <v>1360</v>
      </c>
      <c r="S555" s="51">
        <v>25187</v>
      </c>
      <c r="T555" s="51">
        <v>120951</v>
      </c>
      <c r="U555" s="51">
        <v>21877</v>
      </c>
      <c r="V555" s="51">
        <v>4424</v>
      </c>
    </row>
    <row r="556" spans="1:22" x14ac:dyDescent="0.25">
      <c r="A556" s="50" t="s">
        <v>109</v>
      </c>
      <c r="B556" s="50" t="s">
        <v>225</v>
      </c>
      <c r="C556" s="50" t="s">
        <v>160</v>
      </c>
      <c r="D556" s="50" t="s">
        <v>282</v>
      </c>
      <c r="E556" s="51">
        <v>2018</v>
      </c>
      <c r="F556" s="50" t="s">
        <v>285</v>
      </c>
      <c r="G556" s="52">
        <v>43160</v>
      </c>
      <c r="H556" s="51">
        <v>381</v>
      </c>
      <c r="I556" s="51">
        <v>200</v>
      </c>
      <c r="J556" s="51">
        <v>331</v>
      </c>
      <c r="K556" s="51">
        <v>82</v>
      </c>
      <c r="L556" s="51">
        <v>82</v>
      </c>
      <c r="M556" s="51">
        <v>565</v>
      </c>
      <c r="N556" s="51">
        <v>566</v>
      </c>
      <c r="O556" s="51">
        <v>438</v>
      </c>
      <c r="P556" s="51">
        <v>449</v>
      </c>
      <c r="Q556" s="51">
        <v>1299</v>
      </c>
      <c r="R556" s="51">
        <v>1360</v>
      </c>
      <c r="S556" s="51">
        <v>25187</v>
      </c>
      <c r="T556" s="51">
        <v>120951</v>
      </c>
      <c r="U556" s="51">
        <v>21877</v>
      </c>
      <c r="V556" s="51">
        <v>4424</v>
      </c>
    </row>
    <row r="557" spans="1:22" x14ac:dyDescent="0.25">
      <c r="A557" s="50" t="s">
        <v>109</v>
      </c>
      <c r="B557" s="50" t="s">
        <v>225</v>
      </c>
      <c r="C557" s="50" t="s">
        <v>160</v>
      </c>
      <c r="D557" s="50" t="s">
        <v>282</v>
      </c>
      <c r="E557" s="51">
        <v>2018</v>
      </c>
      <c r="F557" s="50" t="s">
        <v>286</v>
      </c>
      <c r="G557" s="52">
        <v>43191</v>
      </c>
      <c r="H557" s="51">
        <v>397</v>
      </c>
      <c r="I557" s="51">
        <v>235</v>
      </c>
      <c r="J557" s="51">
        <v>374</v>
      </c>
      <c r="K557" s="51">
        <v>99</v>
      </c>
      <c r="L557" s="51">
        <v>99</v>
      </c>
      <c r="M557" s="51">
        <v>382</v>
      </c>
      <c r="N557" s="51">
        <v>370</v>
      </c>
      <c r="O557" s="51">
        <v>474</v>
      </c>
      <c r="P557" s="51">
        <v>342</v>
      </c>
      <c r="Q557" s="51">
        <v>1299</v>
      </c>
      <c r="R557" s="51">
        <v>1360</v>
      </c>
      <c r="S557" s="51">
        <v>25187</v>
      </c>
      <c r="T557" s="51">
        <v>120951</v>
      </c>
      <c r="U557" s="51">
        <v>21877</v>
      </c>
      <c r="V557" s="51">
        <v>4424</v>
      </c>
    </row>
    <row r="558" spans="1:22" x14ac:dyDescent="0.25">
      <c r="A558" s="50" t="s">
        <v>109</v>
      </c>
      <c r="B558" s="50" t="s">
        <v>225</v>
      </c>
      <c r="C558" s="50" t="s">
        <v>160</v>
      </c>
      <c r="D558" s="50" t="s">
        <v>282</v>
      </c>
      <c r="E558" s="51">
        <v>2018</v>
      </c>
      <c r="F558" s="50" t="s">
        <v>287</v>
      </c>
      <c r="G558" s="52">
        <v>43221</v>
      </c>
      <c r="H558" s="51">
        <v>321</v>
      </c>
      <c r="I558" s="51">
        <v>217</v>
      </c>
      <c r="J558" s="51">
        <v>358</v>
      </c>
      <c r="K558" s="51">
        <v>87</v>
      </c>
      <c r="L558" s="51">
        <v>87</v>
      </c>
      <c r="M558" s="51">
        <v>412</v>
      </c>
      <c r="N558" s="51">
        <v>421</v>
      </c>
      <c r="O558" s="51">
        <v>398</v>
      </c>
      <c r="P558" s="51">
        <v>389</v>
      </c>
      <c r="Q558" s="51">
        <v>1299</v>
      </c>
      <c r="R558" s="51">
        <v>1360</v>
      </c>
      <c r="S558" s="51">
        <v>25187</v>
      </c>
      <c r="T558" s="51">
        <v>120951</v>
      </c>
      <c r="U558" s="51">
        <v>21877</v>
      </c>
      <c r="V558" s="51">
        <v>4424</v>
      </c>
    </row>
    <row r="559" spans="1:22" x14ac:dyDescent="0.25">
      <c r="A559" s="50" t="s">
        <v>109</v>
      </c>
      <c r="B559" s="50" t="s">
        <v>225</v>
      </c>
      <c r="C559" s="50" t="s">
        <v>160</v>
      </c>
      <c r="D559" s="50" t="s">
        <v>282</v>
      </c>
      <c r="E559" s="51">
        <v>2018</v>
      </c>
      <c r="F559" s="50" t="s">
        <v>288</v>
      </c>
      <c r="G559" s="52">
        <v>43252</v>
      </c>
      <c r="H559" s="51">
        <v>343</v>
      </c>
      <c r="I559" s="51">
        <v>167</v>
      </c>
      <c r="J559" s="51">
        <v>322</v>
      </c>
      <c r="K559" s="51">
        <v>90</v>
      </c>
      <c r="L559" s="51">
        <v>90</v>
      </c>
      <c r="M559" s="51">
        <v>569</v>
      </c>
      <c r="N559" s="51">
        <v>559</v>
      </c>
      <c r="O559" s="51">
        <v>490</v>
      </c>
      <c r="P559" s="51">
        <v>451</v>
      </c>
      <c r="Q559" s="51">
        <v>1299</v>
      </c>
      <c r="R559" s="51">
        <v>1360</v>
      </c>
      <c r="S559" s="51">
        <v>25187</v>
      </c>
      <c r="T559" s="51">
        <v>120951</v>
      </c>
      <c r="U559" s="51">
        <v>21877</v>
      </c>
      <c r="V559" s="51">
        <v>4424</v>
      </c>
    </row>
    <row r="560" spans="1:22" x14ac:dyDescent="0.25">
      <c r="A560" s="50" t="s">
        <v>109</v>
      </c>
      <c r="B560" s="50" t="s">
        <v>225</v>
      </c>
      <c r="C560" s="50" t="s">
        <v>160</v>
      </c>
      <c r="D560" s="50" t="s">
        <v>282</v>
      </c>
      <c r="E560" s="51">
        <v>2018</v>
      </c>
      <c r="F560" s="50" t="s">
        <v>289</v>
      </c>
      <c r="G560" s="52">
        <v>43282</v>
      </c>
      <c r="H560" s="51">
        <v>401</v>
      </c>
      <c r="I560" s="51">
        <v>257</v>
      </c>
      <c r="J560" s="51">
        <v>397</v>
      </c>
      <c r="K560" s="51">
        <v>112</v>
      </c>
      <c r="L560" s="51">
        <v>112</v>
      </c>
      <c r="M560" s="51">
        <v>580</v>
      </c>
      <c r="N560" s="51">
        <v>607</v>
      </c>
      <c r="O560" s="51">
        <v>478</v>
      </c>
      <c r="P560" s="51">
        <v>380</v>
      </c>
      <c r="Q560" s="51">
        <v>1299</v>
      </c>
      <c r="R560" s="51">
        <v>1360</v>
      </c>
      <c r="S560" s="51">
        <v>25187</v>
      </c>
      <c r="T560" s="51">
        <v>120951</v>
      </c>
      <c r="U560" s="51">
        <v>21877</v>
      </c>
      <c r="V560" s="51">
        <v>4424</v>
      </c>
    </row>
    <row r="561" spans="1:22" x14ac:dyDescent="0.25">
      <c r="A561" s="50" t="s">
        <v>109</v>
      </c>
      <c r="B561" s="50" t="s">
        <v>225</v>
      </c>
      <c r="C561" s="50" t="s">
        <v>160</v>
      </c>
      <c r="D561" s="50" t="s">
        <v>282</v>
      </c>
      <c r="E561" s="51">
        <v>2018</v>
      </c>
      <c r="F561" s="50" t="s">
        <v>290</v>
      </c>
      <c r="G561" s="52">
        <v>43313</v>
      </c>
      <c r="H561" s="51">
        <v>365</v>
      </c>
      <c r="I561" s="51">
        <v>221</v>
      </c>
      <c r="J561" s="51">
        <v>325</v>
      </c>
      <c r="K561" s="51">
        <v>83</v>
      </c>
      <c r="L561" s="51">
        <v>83</v>
      </c>
      <c r="M561" s="51">
        <v>338</v>
      </c>
      <c r="N561" s="51">
        <v>360</v>
      </c>
      <c r="O561" s="51">
        <v>366</v>
      </c>
      <c r="P561" s="51">
        <v>347</v>
      </c>
      <c r="Q561" s="51">
        <v>1299</v>
      </c>
      <c r="R561" s="51">
        <v>1360</v>
      </c>
      <c r="S561" s="51">
        <v>25187</v>
      </c>
      <c r="T561" s="51">
        <v>120951</v>
      </c>
      <c r="U561" s="51">
        <v>21877</v>
      </c>
      <c r="V561" s="51">
        <v>4424</v>
      </c>
    </row>
    <row r="562" spans="1:22" x14ac:dyDescent="0.25">
      <c r="A562" s="50" t="s">
        <v>109</v>
      </c>
      <c r="B562" s="50" t="s">
        <v>225</v>
      </c>
      <c r="C562" s="50" t="s">
        <v>160</v>
      </c>
      <c r="D562" s="50" t="s">
        <v>282</v>
      </c>
      <c r="E562" s="51">
        <v>2018</v>
      </c>
      <c r="F562" s="50" t="s">
        <v>291</v>
      </c>
      <c r="G562" s="52">
        <v>43344</v>
      </c>
      <c r="H562" s="51">
        <v>409</v>
      </c>
      <c r="I562" s="51">
        <v>198</v>
      </c>
      <c r="J562" s="51">
        <v>394</v>
      </c>
      <c r="K562" s="51">
        <v>104</v>
      </c>
      <c r="L562" s="51">
        <v>104</v>
      </c>
      <c r="M562" s="51">
        <v>340</v>
      </c>
      <c r="N562" s="51">
        <v>427</v>
      </c>
      <c r="O562" s="51">
        <v>450</v>
      </c>
      <c r="P562" s="51">
        <v>344</v>
      </c>
      <c r="Q562" s="51">
        <v>1299</v>
      </c>
      <c r="R562" s="51">
        <v>1360</v>
      </c>
      <c r="S562" s="51">
        <v>25187</v>
      </c>
      <c r="T562" s="51">
        <v>120951</v>
      </c>
      <c r="U562" s="51">
        <v>21877</v>
      </c>
      <c r="V562" s="51">
        <v>4424</v>
      </c>
    </row>
    <row r="563" spans="1:22" x14ac:dyDescent="0.25">
      <c r="A563" s="50" t="s">
        <v>109</v>
      </c>
      <c r="B563" s="50" t="s">
        <v>225</v>
      </c>
      <c r="C563" s="50" t="s">
        <v>160</v>
      </c>
      <c r="D563" s="50" t="s">
        <v>282</v>
      </c>
      <c r="E563" s="51">
        <v>2018</v>
      </c>
      <c r="F563" s="50" t="s">
        <v>292</v>
      </c>
      <c r="G563" s="52">
        <v>43374</v>
      </c>
      <c r="H563" s="51">
        <v>417</v>
      </c>
      <c r="I563" s="51">
        <v>175</v>
      </c>
      <c r="J563" s="51">
        <v>448</v>
      </c>
      <c r="K563" s="51">
        <v>94</v>
      </c>
      <c r="L563" s="51">
        <v>94</v>
      </c>
      <c r="M563" s="51">
        <v>435</v>
      </c>
      <c r="N563" s="51">
        <v>433</v>
      </c>
      <c r="O563" s="51">
        <v>452</v>
      </c>
      <c r="P563" s="51">
        <v>333</v>
      </c>
      <c r="Q563" s="51">
        <v>1299</v>
      </c>
      <c r="R563" s="51">
        <v>1360</v>
      </c>
      <c r="S563" s="51">
        <v>25187</v>
      </c>
      <c r="T563" s="51">
        <v>120951</v>
      </c>
      <c r="U563" s="51">
        <v>21877</v>
      </c>
      <c r="V563" s="51">
        <v>4424</v>
      </c>
    </row>
    <row r="564" spans="1:22" x14ac:dyDescent="0.25">
      <c r="A564" s="50" t="s">
        <v>109</v>
      </c>
      <c r="B564" s="50" t="s">
        <v>225</v>
      </c>
      <c r="C564" s="50" t="s">
        <v>160</v>
      </c>
      <c r="D564" s="50" t="s">
        <v>282</v>
      </c>
      <c r="E564" s="51">
        <v>2018</v>
      </c>
      <c r="F564" s="50" t="s">
        <v>293</v>
      </c>
      <c r="G564" s="52">
        <v>43405</v>
      </c>
      <c r="H564" s="51">
        <v>441</v>
      </c>
      <c r="I564" s="51">
        <v>215</v>
      </c>
      <c r="J564" s="51">
        <v>475</v>
      </c>
      <c r="K564" s="51">
        <v>94</v>
      </c>
      <c r="L564" s="51">
        <v>94</v>
      </c>
      <c r="M564" s="51">
        <v>581</v>
      </c>
      <c r="N564" s="51">
        <v>503</v>
      </c>
      <c r="O564" s="51">
        <v>457</v>
      </c>
      <c r="P564" s="51">
        <v>360</v>
      </c>
      <c r="Q564" s="51">
        <v>1299</v>
      </c>
      <c r="R564" s="51">
        <v>1360</v>
      </c>
      <c r="S564" s="51">
        <v>25187</v>
      </c>
      <c r="T564" s="51">
        <v>120951</v>
      </c>
      <c r="U564" s="51">
        <v>21877</v>
      </c>
      <c r="V564" s="51">
        <v>4424</v>
      </c>
    </row>
    <row r="565" spans="1:22" x14ac:dyDescent="0.25">
      <c r="A565" s="50" t="s">
        <v>109</v>
      </c>
      <c r="B565" s="50" t="s">
        <v>225</v>
      </c>
      <c r="C565" s="50" t="s">
        <v>160</v>
      </c>
      <c r="D565" s="50" t="s">
        <v>282</v>
      </c>
      <c r="E565" s="51">
        <v>2018</v>
      </c>
      <c r="F565" s="50" t="s">
        <v>294</v>
      </c>
      <c r="G565" s="52">
        <v>43435</v>
      </c>
      <c r="H565" s="51">
        <v>398</v>
      </c>
      <c r="I565" s="51">
        <v>209</v>
      </c>
      <c r="J565" s="51">
        <v>436</v>
      </c>
      <c r="K565" s="51">
        <v>94</v>
      </c>
      <c r="L565" s="51">
        <v>94</v>
      </c>
      <c r="M565" s="51">
        <v>631</v>
      </c>
      <c r="N565" s="51">
        <v>521</v>
      </c>
      <c r="O565" s="51">
        <v>584</v>
      </c>
      <c r="P565" s="51">
        <v>452</v>
      </c>
      <c r="Q565" s="51">
        <v>1299</v>
      </c>
      <c r="R565" s="51">
        <v>1360</v>
      </c>
      <c r="S565" s="51">
        <v>25187</v>
      </c>
      <c r="T565" s="51">
        <v>120951</v>
      </c>
      <c r="U565" s="51">
        <v>21877</v>
      </c>
      <c r="V565" s="51">
        <v>4424</v>
      </c>
    </row>
    <row r="566" spans="1:22" x14ac:dyDescent="0.25">
      <c r="A566" s="50" t="s">
        <v>109</v>
      </c>
      <c r="B566" s="50" t="s">
        <v>225</v>
      </c>
      <c r="C566" s="50" t="s">
        <v>160</v>
      </c>
      <c r="D566" s="50" t="s">
        <v>282</v>
      </c>
      <c r="E566" s="51">
        <v>2019</v>
      </c>
      <c r="F566" s="50" t="s">
        <v>283</v>
      </c>
      <c r="G566" s="52">
        <v>43466</v>
      </c>
      <c r="H566" s="51">
        <v>423</v>
      </c>
      <c r="I566" s="51">
        <v>182</v>
      </c>
      <c r="J566" s="51">
        <v>378</v>
      </c>
      <c r="K566" s="51">
        <v>103</v>
      </c>
      <c r="L566" s="51">
        <v>103</v>
      </c>
      <c r="M566" s="51">
        <v>599</v>
      </c>
      <c r="N566" s="51">
        <v>653</v>
      </c>
      <c r="O566" s="51">
        <v>559</v>
      </c>
      <c r="P566" s="51">
        <v>533</v>
      </c>
      <c r="Q566" s="51">
        <v>1584</v>
      </c>
      <c r="R566" s="51">
        <v>1642</v>
      </c>
      <c r="S566" s="51">
        <v>25724.842872322119</v>
      </c>
      <c r="T566" s="51">
        <v>124978</v>
      </c>
      <c r="U566" s="51">
        <v>40372</v>
      </c>
      <c r="V566" s="51">
        <v>5356</v>
      </c>
    </row>
    <row r="567" spans="1:22" x14ac:dyDescent="0.25">
      <c r="A567" s="50" t="s">
        <v>109</v>
      </c>
      <c r="B567" s="50" t="s">
        <v>225</v>
      </c>
      <c r="C567" s="50" t="s">
        <v>160</v>
      </c>
      <c r="D567" s="50" t="s">
        <v>282</v>
      </c>
      <c r="E567" s="51">
        <v>2019</v>
      </c>
      <c r="F567" s="50" t="s">
        <v>284</v>
      </c>
      <c r="G567" s="52">
        <v>43497</v>
      </c>
      <c r="H567" s="51">
        <v>340</v>
      </c>
      <c r="I567" s="51">
        <v>155</v>
      </c>
      <c r="J567" s="51">
        <v>411</v>
      </c>
      <c r="K567" s="51">
        <v>90</v>
      </c>
      <c r="L567" s="51">
        <v>90</v>
      </c>
      <c r="M567" s="51">
        <v>671</v>
      </c>
      <c r="N567" s="51">
        <v>524</v>
      </c>
      <c r="O567" s="51">
        <v>591</v>
      </c>
      <c r="P567" s="51">
        <v>559</v>
      </c>
      <c r="Q567" s="51">
        <v>1584</v>
      </c>
      <c r="R567" s="51">
        <v>1642</v>
      </c>
      <c r="S567" s="51">
        <v>25724.842872322119</v>
      </c>
      <c r="T567" s="51">
        <v>124978</v>
      </c>
      <c r="U567" s="51">
        <v>40372</v>
      </c>
      <c r="V567" s="51">
        <v>5356</v>
      </c>
    </row>
    <row r="568" spans="1:22" x14ac:dyDescent="0.25">
      <c r="A568" s="50" t="s">
        <v>109</v>
      </c>
      <c r="B568" s="50" t="s">
        <v>225</v>
      </c>
      <c r="C568" s="50" t="s">
        <v>160</v>
      </c>
      <c r="D568" s="50" t="s">
        <v>282</v>
      </c>
      <c r="E568" s="51">
        <v>2019</v>
      </c>
      <c r="F568" s="50" t="s">
        <v>285</v>
      </c>
      <c r="G568" s="52">
        <v>43525</v>
      </c>
      <c r="H568" s="51">
        <v>323</v>
      </c>
      <c r="I568" s="51">
        <v>196</v>
      </c>
      <c r="J568" s="51">
        <v>377</v>
      </c>
      <c r="K568" s="51">
        <v>91</v>
      </c>
      <c r="L568" s="51">
        <v>91</v>
      </c>
      <c r="M568" s="51">
        <v>407</v>
      </c>
      <c r="N568" s="51">
        <v>460</v>
      </c>
      <c r="O568" s="51">
        <v>492</v>
      </c>
      <c r="P568" s="51">
        <v>364</v>
      </c>
      <c r="Q568" s="51">
        <v>1584</v>
      </c>
      <c r="R568" s="51">
        <v>1642</v>
      </c>
      <c r="S568" s="51">
        <v>25724.842872322119</v>
      </c>
      <c r="T568" s="51">
        <v>124978</v>
      </c>
      <c r="U568" s="51">
        <v>40372</v>
      </c>
      <c r="V568" s="51">
        <v>5356</v>
      </c>
    </row>
    <row r="569" spans="1:22" x14ac:dyDescent="0.25">
      <c r="A569" s="50" t="s">
        <v>109</v>
      </c>
      <c r="B569" s="50" t="s">
        <v>225</v>
      </c>
      <c r="C569" s="50" t="s">
        <v>160</v>
      </c>
      <c r="D569" s="50" t="s">
        <v>282</v>
      </c>
      <c r="E569" s="51">
        <v>2019</v>
      </c>
      <c r="F569" s="50" t="s">
        <v>286</v>
      </c>
      <c r="G569" s="52">
        <v>43556</v>
      </c>
      <c r="H569" s="51">
        <v>423</v>
      </c>
      <c r="I569" s="51">
        <v>237</v>
      </c>
      <c r="J569" s="51">
        <v>356</v>
      </c>
      <c r="K569" s="51">
        <v>82</v>
      </c>
      <c r="L569" s="51">
        <v>82</v>
      </c>
      <c r="M569" s="51">
        <v>456</v>
      </c>
      <c r="N569" s="51">
        <v>430</v>
      </c>
      <c r="O569" s="51">
        <v>458</v>
      </c>
      <c r="P569" s="51">
        <v>350</v>
      </c>
      <c r="Q569" s="51">
        <v>1584</v>
      </c>
      <c r="R569" s="51">
        <v>1642</v>
      </c>
      <c r="S569" s="51">
        <v>25724.842872322119</v>
      </c>
      <c r="T569" s="51">
        <v>124978</v>
      </c>
      <c r="U569" s="51">
        <v>40372</v>
      </c>
      <c r="V569" s="51">
        <v>5356</v>
      </c>
    </row>
    <row r="570" spans="1:22" x14ac:dyDescent="0.25">
      <c r="A570" s="50" t="s">
        <v>109</v>
      </c>
      <c r="B570" s="50" t="s">
        <v>225</v>
      </c>
      <c r="C570" s="50" t="s">
        <v>160</v>
      </c>
      <c r="D570" s="50" t="s">
        <v>282</v>
      </c>
      <c r="E570" s="51">
        <v>2019</v>
      </c>
      <c r="F570" s="50" t="s">
        <v>287</v>
      </c>
      <c r="G570" s="52">
        <v>43586</v>
      </c>
      <c r="H570" s="51">
        <v>402</v>
      </c>
      <c r="I570" s="51">
        <v>206</v>
      </c>
      <c r="J570" s="51">
        <v>331</v>
      </c>
      <c r="K570" s="51">
        <v>113</v>
      </c>
      <c r="L570" s="51">
        <v>113</v>
      </c>
      <c r="M570" s="51">
        <v>469</v>
      </c>
      <c r="N570" s="51">
        <v>467</v>
      </c>
      <c r="O570" s="51">
        <v>455</v>
      </c>
      <c r="P570" s="51">
        <v>443</v>
      </c>
      <c r="Q570" s="51">
        <v>1584</v>
      </c>
      <c r="R570" s="51">
        <v>1642</v>
      </c>
      <c r="S570" s="51">
        <v>25724.842872322119</v>
      </c>
      <c r="T570" s="51">
        <v>124978</v>
      </c>
      <c r="U570" s="51">
        <v>40372</v>
      </c>
      <c r="V570" s="51">
        <v>5356</v>
      </c>
    </row>
    <row r="571" spans="1:22" x14ac:dyDescent="0.25">
      <c r="A571" s="50" t="s">
        <v>109</v>
      </c>
      <c r="B571" s="50" t="s">
        <v>225</v>
      </c>
      <c r="C571" s="50" t="s">
        <v>160</v>
      </c>
      <c r="D571" s="50" t="s">
        <v>282</v>
      </c>
      <c r="E571" s="51">
        <v>2019</v>
      </c>
      <c r="F571" s="50" t="s">
        <v>288</v>
      </c>
      <c r="G571" s="52">
        <v>43617</v>
      </c>
      <c r="H571" s="51">
        <v>422</v>
      </c>
      <c r="I571" s="51">
        <v>205</v>
      </c>
      <c r="J571" s="51">
        <v>397</v>
      </c>
      <c r="K571" s="51">
        <v>65</v>
      </c>
      <c r="L571" s="51">
        <v>65</v>
      </c>
      <c r="M571" s="51">
        <v>287</v>
      </c>
      <c r="N571" s="51">
        <v>537</v>
      </c>
      <c r="O571" s="51">
        <v>514</v>
      </c>
      <c r="P571" s="51">
        <v>438</v>
      </c>
      <c r="Q571" s="51">
        <v>1584</v>
      </c>
      <c r="R571" s="51">
        <v>1642</v>
      </c>
      <c r="S571" s="51">
        <v>25724.842872322119</v>
      </c>
      <c r="T571" s="51">
        <v>124978</v>
      </c>
      <c r="U571" s="51">
        <v>40372</v>
      </c>
      <c r="V571" s="51">
        <v>5356</v>
      </c>
    </row>
    <row r="572" spans="1:22" x14ac:dyDescent="0.25">
      <c r="A572" s="50" t="s">
        <v>109</v>
      </c>
      <c r="B572" s="50" t="s">
        <v>225</v>
      </c>
      <c r="C572" s="50" t="s">
        <v>160</v>
      </c>
      <c r="D572" s="50" t="s">
        <v>282</v>
      </c>
      <c r="E572" s="51">
        <v>2019</v>
      </c>
      <c r="F572" s="50" t="s">
        <v>289</v>
      </c>
      <c r="G572" s="52">
        <v>43647</v>
      </c>
      <c r="H572" s="51">
        <v>434</v>
      </c>
      <c r="I572" s="51">
        <v>232</v>
      </c>
      <c r="J572" s="51">
        <v>420</v>
      </c>
      <c r="K572" s="51">
        <v>106</v>
      </c>
      <c r="L572" s="51">
        <v>106</v>
      </c>
      <c r="M572" s="51">
        <v>368</v>
      </c>
      <c r="N572" s="51">
        <v>559</v>
      </c>
      <c r="O572" s="51">
        <v>509</v>
      </c>
      <c r="P572" s="51">
        <v>425</v>
      </c>
      <c r="Q572" s="51">
        <v>1584</v>
      </c>
      <c r="R572" s="51">
        <v>1642</v>
      </c>
      <c r="S572" s="51">
        <v>25724.842872322119</v>
      </c>
      <c r="T572" s="51">
        <v>124978</v>
      </c>
      <c r="U572" s="51">
        <v>40372</v>
      </c>
      <c r="V572" s="51">
        <v>5356</v>
      </c>
    </row>
    <row r="573" spans="1:22" x14ac:dyDescent="0.25">
      <c r="A573" s="50" t="s">
        <v>109</v>
      </c>
      <c r="B573" s="50" t="s">
        <v>225</v>
      </c>
      <c r="C573" s="50" t="s">
        <v>160</v>
      </c>
      <c r="D573" s="50" t="s">
        <v>282</v>
      </c>
      <c r="E573" s="51">
        <v>2019</v>
      </c>
      <c r="F573" s="50" t="s">
        <v>290</v>
      </c>
      <c r="G573" s="52">
        <v>43678</v>
      </c>
      <c r="H573" s="51">
        <v>391</v>
      </c>
      <c r="I573" s="51">
        <v>391</v>
      </c>
      <c r="J573" s="51">
        <v>344</v>
      </c>
      <c r="K573" s="51">
        <v>120</v>
      </c>
      <c r="L573" s="51">
        <v>120</v>
      </c>
      <c r="M573" s="51">
        <v>559</v>
      </c>
      <c r="N573" s="51">
        <v>541</v>
      </c>
      <c r="O573" s="51">
        <v>573</v>
      </c>
      <c r="P573" s="51">
        <v>459</v>
      </c>
      <c r="Q573" s="51">
        <v>1584</v>
      </c>
      <c r="R573" s="51">
        <v>1642</v>
      </c>
      <c r="S573" s="51">
        <v>25724.842872322119</v>
      </c>
      <c r="T573" s="51">
        <v>124978</v>
      </c>
      <c r="U573" s="51">
        <v>40372</v>
      </c>
      <c r="V573" s="51">
        <v>5356</v>
      </c>
    </row>
    <row r="574" spans="1:22" x14ac:dyDescent="0.25">
      <c r="A574" s="50" t="s">
        <v>109</v>
      </c>
      <c r="B574" s="50" t="s">
        <v>225</v>
      </c>
      <c r="C574" s="50" t="s">
        <v>160</v>
      </c>
      <c r="D574" s="50" t="s">
        <v>282</v>
      </c>
      <c r="E574" s="51">
        <v>2019</v>
      </c>
      <c r="F574" s="50" t="s">
        <v>291</v>
      </c>
      <c r="G574" s="52">
        <v>43709</v>
      </c>
      <c r="H574" s="51">
        <v>449</v>
      </c>
      <c r="I574" s="51">
        <v>204</v>
      </c>
      <c r="J574" s="51">
        <v>383</v>
      </c>
      <c r="K574" s="51">
        <v>133</v>
      </c>
      <c r="L574" s="51">
        <v>133</v>
      </c>
      <c r="M574" s="51">
        <v>404</v>
      </c>
      <c r="N574" s="51">
        <v>500</v>
      </c>
      <c r="O574" s="51">
        <v>720</v>
      </c>
      <c r="P574" s="51">
        <v>358</v>
      </c>
      <c r="Q574" s="51">
        <v>1584</v>
      </c>
      <c r="R574" s="51">
        <v>1642</v>
      </c>
      <c r="S574" s="51">
        <v>25724.842872322119</v>
      </c>
      <c r="T574" s="51">
        <v>124978</v>
      </c>
      <c r="U574" s="51">
        <v>40372</v>
      </c>
      <c r="V574" s="51">
        <v>5356</v>
      </c>
    </row>
    <row r="575" spans="1:22" x14ac:dyDescent="0.25">
      <c r="A575" s="50" t="s">
        <v>109</v>
      </c>
      <c r="B575" s="50" t="s">
        <v>225</v>
      </c>
      <c r="C575" s="50" t="s">
        <v>160</v>
      </c>
      <c r="D575" s="50" t="s">
        <v>282</v>
      </c>
      <c r="E575" s="51">
        <v>2019</v>
      </c>
      <c r="F575" s="50" t="s">
        <v>292</v>
      </c>
      <c r="G575" s="52">
        <v>43739</v>
      </c>
      <c r="H575" s="51">
        <v>390</v>
      </c>
      <c r="I575" s="51">
        <v>211</v>
      </c>
      <c r="J575" s="51">
        <v>385</v>
      </c>
      <c r="K575" s="51">
        <v>120</v>
      </c>
      <c r="L575" s="51">
        <v>120</v>
      </c>
      <c r="M575" s="51">
        <v>440</v>
      </c>
      <c r="N575" s="51">
        <v>519</v>
      </c>
      <c r="O575" s="51">
        <v>477</v>
      </c>
      <c r="P575" s="51">
        <v>442</v>
      </c>
      <c r="Q575" s="51">
        <v>1584</v>
      </c>
      <c r="R575" s="51">
        <v>1642</v>
      </c>
      <c r="S575" s="51">
        <v>25724.842872322119</v>
      </c>
      <c r="T575" s="51">
        <v>124978</v>
      </c>
      <c r="U575" s="51">
        <v>40372</v>
      </c>
      <c r="V575" s="51">
        <v>5356</v>
      </c>
    </row>
    <row r="576" spans="1:22" x14ac:dyDescent="0.25">
      <c r="A576" s="50" t="s">
        <v>109</v>
      </c>
      <c r="B576" s="50" t="s">
        <v>225</v>
      </c>
      <c r="C576" s="50" t="s">
        <v>160</v>
      </c>
      <c r="D576" s="50" t="s">
        <v>282</v>
      </c>
      <c r="E576" s="51">
        <v>2019</v>
      </c>
      <c r="F576" s="50" t="s">
        <v>293</v>
      </c>
      <c r="G576" s="52">
        <v>43770</v>
      </c>
      <c r="H576" s="51">
        <v>412</v>
      </c>
      <c r="I576" s="51">
        <v>287</v>
      </c>
      <c r="J576" s="51">
        <v>413</v>
      </c>
      <c r="K576" s="51">
        <v>100</v>
      </c>
      <c r="L576" s="51">
        <v>100</v>
      </c>
      <c r="M576" s="51">
        <v>474</v>
      </c>
      <c r="N576" s="51">
        <v>488</v>
      </c>
      <c r="O576" s="51">
        <v>466</v>
      </c>
      <c r="P576" s="51">
        <v>395</v>
      </c>
      <c r="Q576" s="51">
        <v>1584</v>
      </c>
      <c r="R576" s="51">
        <v>1642</v>
      </c>
      <c r="S576" s="51">
        <v>25724.842872322119</v>
      </c>
      <c r="T576" s="51">
        <v>124978</v>
      </c>
      <c r="U576" s="51">
        <v>40372</v>
      </c>
      <c r="V576" s="51">
        <v>5356</v>
      </c>
    </row>
    <row r="577" spans="1:22" x14ac:dyDescent="0.25">
      <c r="A577" s="50" t="s">
        <v>109</v>
      </c>
      <c r="B577" s="50" t="s">
        <v>225</v>
      </c>
      <c r="C577" s="50" t="s">
        <v>160</v>
      </c>
      <c r="D577" s="50" t="s">
        <v>282</v>
      </c>
      <c r="E577" s="51">
        <v>2019</v>
      </c>
      <c r="F577" s="50" t="s">
        <v>294</v>
      </c>
      <c r="G577" s="52">
        <v>43800</v>
      </c>
      <c r="H577" s="51">
        <v>488</v>
      </c>
      <c r="I577" s="51">
        <v>305</v>
      </c>
      <c r="J577" s="51">
        <v>383</v>
      </c>
      <c r="K577" s="51">
        <v>137</v>
      </c>
      <c r="L577" s="51">
        <v>137</v>
      </c>
      <c r="M577" s="51">
        <v>608</v>
      </c>
      <c r="N577" s="51">
        <v>554</v>
      </c>
      <c r="O577" s="51">
        <v>483</v>
      </c>
      <c r="P577" s="51">
        <v>571</v>
      </c>
      <c r="Q577" s="51">
        <v>1584</v>
      </c>
      <c r="R577" s="51">
        <v>1642</v>
      </c>
      <c r="S577" s="51">
        <v>25724.842872322119</v>
      </c>
      <c r="T577" s="51">
        <v>124978</v>
      </c>
      <c r="U577" s="51">
        <v>40372</v>
      </c>
      <c r="V577" s="51">
        <v>5356</v>
      </c>
    </row>
    <row r="578" spans="1:22" x14ac:dyDescent="0.25">
      <c r="A578" s="50" t="s">
        <v>109</v>
      </c>
      <c r="B578" s="50" t="s">
        <v>225</v>
      </c>
      <c r="C578" s="50" t="s">
        <v>160</v>
      </c>
      <c r="D578" s="50" t="s">
        <v>282</v>
      </c>
      <c r="E578" s="51">
        <v>2020</v>
      </c>
      <c r="F578" s="50" t="s">
        <v>283</v>
      </c>
      <c r="G578" s="52">
        <v>43831</v>
      </c>
      <c r="H578" s="51">
        <v>413</v>
      </c>
      <c r="I578" s="51">
        <v>262</v>
      </c>
      <c r="J578" s="51">
        <v>385</v>
      </c>
      <c r="K578" s="51">
        <v>122</v>
      </c>
      <c r="L578" s="51">
        <v>122</v>
      </c>
      <c r="M578" s="51">
        <v>436</v>
      </c>
      <c r="N578" s="51">
        <v>482</v>
      </c>
      <c r="O578" s="51">
        <v>435</v>
      </c>
      <c r="P578" s="51">
        <v>435</v>
      </c>
      <c r="Q578" s="51">
        <v>1604</v>
      </c>
      <c r="R578" s="51">
        <v>1668</v>
      </c>
      <c r="S578" s="51">
        <v>26685.05237638433</v>
      </c>
      <c r="T578" s="51">
        <v>129164</v>
      </c>
      <c r="U578" s="51">
        <v>41436</v>
      </c>
      <c r="V578" s="51">
        <v>5493</v>
      </c>
    </row>
    <row r="579" spans="1:22" x14ac:dyDescent="0.25">
      <c r="A579" s="50" t="s">
        <v>109</v>
      </c>
      <c r="B579" s="50" t="s">
        <v>225</v>
      </c>
      <c r="C579" s="50" t="s">
        <v>160</v>
      </c>
      <c r="D579" s="50" t="s">
        <v>282</v>
      </c>
      <c r="E579" s="51">
        <v>2020</v>
      </c>
      <c r="F579" s="50" t="s">
        <v>284</v>
      </c>
      <c r="G579" s="52">
        <v>43862</v>
      </c>
      <c r="H579" s="51">
        <v>426</v>
      </c>
      <c r="I579" s="51">
        <v>263</v>
      </c>
      <c r="J579" s="51">
        <v>404</v>
      </c>
      <c r="K579" s="51">
        <v>94</v>
      </c>
      <c r="L579" s="51">
        <v>94</v>
      </c>
      <c r="M579" s="51">
        <v>575</v>
      </c>
      <c r="N579" s="51">
        <v>677</v>
      </c>
      <c r="O579" s="51">
        <v>560</v>
      </c>
      <c r="P579" s="51">
        <v>491</v>
      </c>
      <c r="Q579" s="51">
        <v>1604</v>
      </c>
      <c r="R579" s="51">
        <v>1668</v>
      </c>
      <c r="S579" s="51">
        <v>26685.05237638433</v>
      </c>
      <c r="T579" s="51">
        <v>129164</v>
      </c>
      <c r="U579" s="51">
        <v>41436</v>
      </c>
      <c r="V579" s="51">
        <v>5493</v>
      </c>
    </row>
    <row r="580" spans="1:22" x14ac:dyDescent="0.25">
      <c r="A580" s="50" t="s">
        <v>109</v>
      </c>
      <c r="B580" s="50" t="s">
        <v>225</v>
      </c>
      <c r="C580" s="50" t="s">
        <v>160</v>
      </c>
      <c r="D580" s="50" t="s">
        <v>282</v>
      </c>
      <c r="E580" s="51">
        <v>2020</v>
      </c>
      <c r="F580" s="50" t="s">
        <v>285</v>
      </c>
      <c r="G580" s="52">
        <v>43891</v>
      </c>
      <c r="H580" s="51">
        <v>353</v>
      </c>
      <c r="I580" s="51">
        <v>253</v>
      </c>
      <c r="J580" s="51">
        <v>362</v>
      </c>
      <c r="K580" s="51">
        <v>120</v>
      </c>
      <c r="L580" s="51">
        <v>120</v>
      </c>
      <c r="M580" s="51">
        <v>417</v>
      </c>
      <c r="N580" s="51">
        <v>391</v>
      </c>
      <c r="O580" s="51">
        <v>379</v>
      </c>
      <c r="P580" s="51">
        <v>342</v>
      </c>
      <c r="Q580" s="51">
        <v>1604</v>
      </c>
      <c r="R580" s="51">
        <v>1668</v>
      </c>
      <c r="S580" s="51">
        <v>26685.05237638433</v>
      </c>
      <c r="T580" s="51">
        <v>129164</v>
      </c>
      <c r="U580" s="51">
        <v>41436</v>
      </c>
      <c r="V580" s="51">
        <v>5493</v>
      </c>
    </row>
    <row r="581" spans="1:22" x14ac:dyDescent="0.25">
      <c r="A581" s="50" t="s">
        <v>109</v>
      </c>
      <c r="B581" s="50" t="s">
        <v>225</v>
      </c>
      <c r="C581" s="50" t="s">
        <v>160</v>
      </c>
      <c r="D581" s="50" t="s">
        <v>282</v>
      </c>
      <c r="E581" s="51">
        <v>2020</v>
      </c>
      <c r="F581" s="50" t="s">
        <v>286</v>
      </c>
      <c r="G581" s="52">
        <v>43922</v>
      </c>
      <c r="H581" s="51">
        <v>454</v>
      </c>
      <c r="I581" s="51">
        <v>289</v>
      </c>
      <c r="J581" s="51">
        <v>488</v>
      </c>
      <c r="K581" s="51">
        <v>139</v>
      </c>
      <c r="L581" s="51">
        <v>139</v>
      </c>
      <c r="M581" s="51">
        <v>339</v>
      </c>
      <c r="N581" s="51">
        <v>536</v>
      </c>
      <c r="O581" s="51">
        <v>572</v>
      </c>
      <c r="P581" s="51">
        <v>503</v>
      </c>
      <c r="Q581" s="51">
        <v>1604</v>
      </c>
      <c r="R581" s="51">
        <v>1668</v>
      </c>
      <c r="S581" s="51">
        <v>26685.05237638433</v>
      </c>
      <c r="T581" s="51">
        <v>129164</v>
      </c>
      <c r="U581" s="51">
        <v>41436</v>
      </c>
      <c r="V581" s="51">
        <v>5493</v>
      </c>
    </row>
    <row r="582" spans="1:22" x14ac:dyDescent="0.25">
      <c r="A582" s="50" t="s">
        <v>109</v>
      </c>
      <c r="B582" s="50" t="s">
        <v>225</v>
      </c>
      <c r="C582" s="50" t="s">
        <v>160</v>
      </c>
      <c r="D582" s="50" t="s">
        <v>282</v>
      </c>
      <c r="E582" s="51">
        <v>2020</v>
      </c>
      <c r="F582" s="50" t="s">
        <v>287</v>
      </c>
      <c r="G582" s="52">
        <v>43952</v>
      </c>
      <c r="H582" s="51">
        <v>443</v>
      </c>
      <c r="I582" s="51">
        <v>328</v>
      </c>
      <c r="J582" s="51">
        <v>414</v>
      </c>
      <c r="K582" s="51">
        <v>97</v>
      </c>
      <c r="L582" s="51">
        <v>97</v>
      </c>
      <c r="M582" s="51">
        <v>484</v>
      </c>
      <c r="N582" s="51">
        <v>504</v>
      </c>
      <c r="O582" s="51">
        <v>528</v>
      </c>
      <c r="P582" s="51">
        <v>434</v>
      </c>
      <c r="Q582" s="51">
        <v>1604</v>
      </c>
      <c r="R582" s="51">
        <v>1668</v>
      </c>
      <c r="S582" s="51">
        <v>26685.05237638433</v>
      </c>
      <c r="T582" s="51">
        <v>129164</v>
      </c>
      <c r="U582" s="51">
        <v>41436</v>
      </c>
      <c r="V582" s="51">
        <v>5493</v>
      </c>
    </row>
    <row r="583" spans="1:22" x14ac:dyDescent="0.25">
      <c r="A583" s="50" t="s">
        <v>109</v>
      </c>
      <c r="B583" s="50" t="s">
        <v>225</v>
      </c>
      <c r="C583" s="50" t="s">
        <v>160</v>
      </c>
      <c r="D583" s="50" t="s">
        <v>282</v>
      </c>
      <c r="E583" s="51">
        <v>2020</v>
      </c>
      <c r="F583" s="50" t="s">
        <v>288</v>
      </c>
      <c r="G583" s="52">
        <v>43983</v>
      </c>
      <c r="H583" s="51">
        <v>613</v>
      </c>
      <c r="I583" s="51">
        <v>298</v>
      </c>
      <c r="J583" s="51">
        <v>479</v>
      </c>
      <c r="K583" s="51">
        <v>97</v>
      </c>
      <c r="L583" s="51">
        <v>97</v>
      </c>
      <c r="M583" s="51">
        <v>573</v>
      </c>
      <c r="N583" s="51">
        <v>580</v>
      </c>
      <c r="O583" s="51">
        <v>526</v>
      </c>
      <c r="P583" s="51">
        <v>507</v>
      </c>
      <c r="Q583" s="51">
        <v>1604</v>
      </c>
      <c r="R583" s="51">
        <v>1668</v>
      </c>
      <c r="S583" s="51">
        <v>26685.05237638433</v>
      </c>
      <c r="T583" s="51">
        <v>129164</v>
      </c>
      <c r="U583" s="51">
        <v>41436</v>
      </c>
      <c r="V583" s="51">
        <v>5493</v>
      </c>
    </row>
    <row r="584" spans="1:22" x14ac:dyDescent="0.25">
      <c r="A584" s="50" t="s">
        <v>109</v>
      </c>
      <c r="B584" s="50" t="s">
        <v>225</v>
      </c>
      <c r="C584" s="50" t="s">
        <v>160</v>
      </c>
      <c r="D584" s="50" t="s">
        <v>282</v>
      </c>
      <c r="E584" s="51">
        <v>2020</v>
      </c>
      <c r="F584" s="50" t="s">
        <v>289</v>
      </c>
      <c r="G584" s="52">
        <v>44013</v>
      </c>
      <c r="H584" s="51">
        <v>430</v>
      </c>
      <c r="I584" s="51">
        <v>335</v>
      </c>
      <c r="J584" s="51">
        <v>576</v>
      </c>
      <c r="K584" s="51">
        <v>109</v>
      </c>
      <c r="L584" s="51">
        <v>109</v>
      </c>
      <c r="M584" s="51">
        <v>448</v>
      </c>
      <c r="N584" s="51">
        <v>455</v>
      </c>
      <c r="O584" s="51">
        <v>484</v>
      </c>
      <c r="P584" s="51">
        <v>451</v>
      </c>
      <c r="Q584" s="51">
        <v>1604</v>
      </c>
      <c r="R584" s="51">
        <v>1668</v>
      </c>
      <c r="S584" s="51">
        <v>26685.05237638433</v>
      </c>
      <c r="T584" s="51">
        <v>129164</v>
      </c>
      <c r="U584" s="51">
        <v>41436</v>
      </c>
      <c r="V584" s="51">
        <v>5493</v>
      </c>
    </row>
    <row r="585" spans="1:22" x14ac:dyDescent="0.25">
      <c r="A585" s="50" t="s">
        <v>109</v>
      </c>
      <c r="B585" s="50" t="s">
        <v>225</v>
      </c>
      <c r="C585" s="50" t="s">
        <v>160</v>
      </c>
      <c r="D585" s="50" t="s">
        <v>282</v>
      </c>
      <c r="E585" s="51">
        <v>2020</v>
      </c>
      <c r="F585" s="50" t="s">
        <v>290</v>
      </c>
      <c r="G585" s="52">
        <v>44044</v>
      </c>
      <c r="H585" s="51">
        <v>454</v>
      </c>
      <c r="I585" s="51">
        <v>316</v>
      </c>
      <c r="J585" s="51">
        <v>378</v>
      </c>
      <c r="K585" s="51">
        <v>117</v>
      </c>
      <c r="L585" s="51">
        <v>117</v>
      </c>
      <c r="M585" s="51">
        <v>443</v>
      </c>
      <c r="N585" s="51">
        <v>482</v>
      </c>
      <c r="O585" s="51">
        <v>487</v>
      </c>
      <c r="P585" s="51">
        <v>400</v>
      </c>
      <c r="Q585" s="51">
        <v>1604</v>
      </c>
      <c r="R585" s="51">
        <v>1668</v>
      </c>
      <c r="S585" s="51">
        <v>26685.05237638433</v>
      </c>
      <c r="T585" s="51">
        <v>129164</v>
      </c>
      <c r="U585" s="51">
        <v>41436</v>
      </c>
      <c r="V585" s="51">
        <v>5493</v>
      </c>
    </row>
    <row r="586" spans="1:22" x14ac:dyDescent="0.25">
      <c r="A586" s="50" t="s">
        <v>109</v>
      </c>
      <c r="B586" s="50" t="s">
        <v>225</v>
      </c>
      <c r="C586" s="50" t="s">
        <v>160</v>
      </c>
      <c r="D586" s="50" t="s">
        <v>282</v>
      </c>
      <c r="E586" s="51">
        <v>2020</v>
      </c>
      <c r="F586" s="50" t="s">
        <v>291</v>
      </c>
      <c r="G586" s="52">
        <v>44075</v>
      </c>
      <c r="H586" s="51">
        <v>506</v>
      </c>
      <c r="I586" s="51">
        <v>341</v>
      </c>
      <c r="J586" s="51">
        <v>595</v>
      </c>
      <c r="K586" s="51">
        <v>130</v>
      </c>
      <c r="L586" s="51">
        <v>130</v>
      </c>
      <c r="M586" s="51">
        <v>611</v>
      </c>
      <c r="N586" s="51">
        <v>615</v>
      </c>
      <c r="O586" s="51">
        <v>537</v>
      </c>
      <c r="P586" s="51">
        <v>510</v>
      </c>
      <c r="Q586" s="51">
        <v>1604</v>
      </c>
      <c r="R586" s="51">
        <v>1668</v>
      </c>
      <c r="S586" s="51">
        <v>26685.05237638433</v>
      </c>
      <c r="T586" s="51">
        <v>129164</v>
      </c>
      <c r="U586" s="51">
        <v>41436</v>
      </c>
      <c r="V586" s="51">
        <v>5493</v>
      </c>
    </row>
    <row r="587" spans="1:22" x14ac:dyDescent="0.25">
      <c r="A587" s="50" t="s">
        <v>109</v>
      </c>
      <c r="B587" s="50" t="s">
        <v>225</v>
      </c>
      <c r="C587" s="50" t="s">
        <v>160</v>
      </c>
      <c r="D587" s="50" t="s">
        <v>282</v>
      </c>
      <c r="E587" s="51">
        <v>2020</v>
      </c>
      <c r="F587" s="50" t="s">
        <v>292</v>
      </c>
      <c r="G587" s="52">
        <v>44105</v>
      </c>
      <c r="H587" s="51">
        <v>531</v>
      </c>
      <c r="I587" s="51">
        <v>368</v>
      </c>
      <c r="J587" s="51">
        <v>662</v>
      </c>
      <c r="K587" s="51">
        <v>114</v>
      </c>
      <c r="L587" s="51">
        <v>114</v>
      </c>
      <c r="M587" s="51">
        <v>532</v>
      </c>
      <c r="N587" s="51">
        <v>526</v>
      </c>
      <c r="O587" s="51">
        <v>533</v>
      </c>
      <c r="P587" s="51">
        <v>448</v>
      </c>
      <c r="Q587" s="51">
        <v>1604</v>
      </c>
      <c r="R587" s="51">
        <v>1668</v>
      </c>
      <c r="S587" s="51">
        <v>26685.05237638433</v>
      </c>
      <c r="T587" s="51">
        <v>129164</v>
      </c>
      <c r="U587" s="51">
        <v>41436</v>
      </c>
      <c r="V587" s="51">
        <v>5493</v>
      </c>
    </row>
    <row r="588" spans="1:22" x14ac:dyDescent="0.25">
      <c r="A588" s="50" t="s">
        <v>109</v>
      </c>
      <c r="B588" s="50" t="s">
        <v>225</v>
      </c>
      <c r="C588" s="50" t="s">
        <v>160</v>
      </c>
      <c r="D588" s="50" t="s">
        <v>282</v>
      </c>
      <c r="E588" s="51">
        <v>2020</v>
      </c>
      <c r="F588" s="50" t="s">
        <v>293</v>
      </c>
      <c r="G588" s="52">
        <v>44136</v>
      </c>
      <c r="H588" s="51">
        <v>471</v>
      </c>
      <c r="I588" s="51">
        <v>344</v>
      </c>
      <c r="J588" s="51">
        <v>489</v>
      </c>
      <c r="K588" s="51">
        <v>139</v>
      </c>
      <c r="L588" s="51">
        <v>139</v>
      </c>
      <c r="M588" s="51">
        <v>538</v>
      </c>
      <c r="N588" s="51">
        <v>480</v>
      </c>
      <c r="O588" s="51">
        <v>488</v>
      </c>
      <c r="P588" s="51">
        <v>404</v>
      </c>
      <c r="Q588" s="51">
        <v>1604</v>
      </c>
      <c r="R588" s="51">
        <v>1668</v>
      </c>
      <c r="S588" s="51">
        <v>26685.05237638433</v>
      </c>
      <c r="T588" s="51">
        <v>129164</v>
      </c>
      <c r="U588" s="51">
        <v>41436</v>
      </c>
      <c r="V588" s="51">
        <v>5493</v>
      </c>
    </row>
    <row r="589" spans="1:22" x14ac:dyDescent="0.25">
      <c r="A589" s="50" t="s">
        <v>109</v>
      </c>
      <c r="B589" s="50" t="s">
        <v>225</v>
      </c>
      <c r="C589" s="50" t="s">
        <v>160</v>
      </c>
      <c r="D589" s="50" t="s">
        <v>282</v>
      </c>
      <c r="E589" s="51">
        <v>2020</v>
      </c>
      <c r="F589" s="50" t="s">
        <v>294</v>
      </c>
      <c r="G589" s="52">
        <v>44166</v>
      </c>
      <c r="H589" s="51">
        <v>460</v>
      </c>
      <c r="I589" s="51">
        <v>357</v>
      </c>
      <c r="J589" s="51">
        <v>483</v>
      </c>
      <c r="K589" s="51">
        <v>134</v>
      </c>
      <c r="L589" s="51">
        <v>134</v>
      </c>
      <c r="M589" s="51">
        <v>456</v>
      </c>
      <c r="N589" s="51">
        <v>478</v>
      </c>
      <c r="O589" s="51">
        <v>453</v>
      </c>
      <c r="P589" s="51">
        <v>336</v>
      </c>
      <c r="Q589" s="51">
        <v>1604</v>
      </c>
      <c r="R589" s="51">
        <v>1668</v>
      </c>
      <c r="S589" s="51">
        <v>26685.05237638433</v>
      </c>
      <c r="T589" s="51">
        <v>129164</v>
      </c>
      <c r="U589" s="51">
        <v>41436</v>
      </c>
      <c r="V589" s="51">
        <v>5493</v>
      </c>
    </row>
    <row r="590" spans="1:22" x14ac:dyDescent="0.25">
      <c r="A590" s="50" t="s">
        <v>109</v>
      </c>
      <c r="B590" s="50" t="s">
        <v>225</v>
      </c>
      <c r="C590" s="50" t="s">
        <v>160</v>
      </c>
      <c r="D590" s="50" t="s">
        <v>282</v>
      </c>
      <c r="E590" s="51">
        <v>2021</v>
      </c>
      <c r="F590" s="50" t="s">
        <v>283</v>
      </c>
      <c r="G590" s="52">
        <v>44197</v>
      </c>
      <c r="H590" s="51">
        <v>442</v>
      </c>
      <c r="I590" s="51">
        <v>313</v>
      </c>
      <c r="J590" s="51">
        <v>450</v>
      </c>
      <c r="K590" s="51">
        <v>135</v>
      </c>
      <c r="L590" s="51">
        <v>135</v>
      </c>
      <c r="M590" s="51">
        <v>621</v>
      </c>
      <c r="N590" s="51">
        <v>606</v>
      </c>
      <c r="O590" s="51">
        <v>517</v>
      </c>
      <c r="P590" s="51">
        <v>592</v>
      </c>
      <c r="Q590" s="51">
        <v>2022</v>
      </c>
      <c r="R590" s="51">
        <v>2071</v>
      </c>
      <c r="S590" s="51">
        <v>27680.506620794211</v>
      </c>
      <c r="T590" s="51">
        <v>133522</v>
      </c>
      <c r="U590" s="51">
        <v>42568</v>
      </c>
      <c r="V590" s="51">
        <v>5638</v>
      </c>
    </row>
    <row r="591" spans="1:22" x14ac:dyDescent="0.25">
      <c r="A591" s="50" t="s">
        <v>109</v>
      </c>
      <c r="B591" s="50" t="s">
        <v>225</v>
      </c>
      <c r="C591" s="50" t="s">
        <v>160</v>
      </c>
      <c r="D591" s="50" t="s">
        <v>282</v>
      </c>
      <c r="E591" s="51">
        <v>2021</v>
      </c>
      <c r="F591" s="50" t="s">
        <v>284</v>
      </c>
      <c r="G591" s="52">
        <v>44228</v>
      </c>
      <c r="H591" s="51">
        <v>365</v>
      </c>
      <c r="I591" s="51">
        <v>250</v>
      </c>
      <c r="J591" s="51">
        <v>480</v>
      </c>
      <c r="K591" s="51">
        <v>123</v>
      </c>
      <c r="L591" s="51">
        <v>123</v>
      </c>
      <c r="M591" s="51">
        <v>505</v>
      </c>
      <c r="N591" s="51">
        <v>461</v>
      </c>
      <c r="O591" s="51">
        <v>439</v>
      </c>
      <c r="P591" s="51">
        <v>404</v>
      </c>
      <c r="Q591" s="51">
        <v>2022</v>
      </c>
      <c r="R591" s="51">
        <v>2071</v>
      </c>
      <c r="S591" s="51">
        <v>27680.506620794211</v>
      </c>
      <c r="T591" s="51">
        <v>133522</v>
      </c>
      <c r="U591" s="51">
        <v>42568</v>
      </c>
      <c r="V591" s="51">
        <v>5638</v>
      </c>
    </row>
    <row r="592" spans="1:22" x14ac:dyDescent="0.25">
      <c r="A592" s="50" t="s">
        <v>109</v>
      </c>
      <c r="B592" s="50" t="s">
        <v>225</v>
      </c>
      <c r="C592" s="50" t="s">
        <v>160</v>
      </c>
      <c r="D592" s="50" t="s">
        <v>282</v>
      </c>
      <c r="E592" s="51">
        <v>2021</v>
      </c>
      <c r="F592" s="50" t="s">
        <v>285</v>
      </c>
      <c r="G592" s="52">
        <v>44256</v>
      </c>
      <c r="H592" s="51">
        <v>569</v>
      </c>
      <c r="I592" s="51">
        <v>251</v>
      </c>
      <c r="J592" s="51">
        <v>392</v>
      </c>
      <c r="K592" s="51">
        <v>107</v>
      </c>
      <c r="L592" s="51">
        <v>107</v>
      </c>
      <c r="M592" s="51">
        <v>586</v>
      </c>
      <c r="N592" s="51">
        <v>538</v>
      </c>
      <c r="O592" s="51">
        <v>542</v>
      </c>
      <c r="P592" s="51">
        <v>571</v>
      </c>
      <c r="Q592" s="51">
        <v>2022</v>
      </c>
      <c r="R592" s="51">
        <v>2071</v>
      </c>
      <c r="S592" s="51">
        <v>27680.506620794211</v>
      </c>
      <c r="T592" s="51">
        <v>133522</v>
      </c>
      <c r="U592" s="51">
        <v>42568</v>
      </c>
      <c r="V592" s="51">
        <v>5638</v>
      </c>
    </row>
    <row r="593" spans="1:22" x14ac:dyDescent="0.25">
      <c r="A593" s="50" t="s">
        <v>109</v>
      </c>
      <c r="B593" s="50" t="s">
        <v>225</v>
      </c>
      <c r="C593" s="50" t="s">
        <v>160</v>
      </c>
      <c r="D593" s="50" t="s">
        <v>282</v>
      </c>
      <c r="E593" s="51">
        <v>2021</v>
      </c>
      <c r="F593" s="50" t="s">
        <v>286</v>
      </c>
      <c r="G593" s="52">
        <v>44287</v>
      </c>
      <c r="H593" s="51">
        <v>586</v>
      </c>
      <c r="I593" s="51">
        <v>343</v>
      </c>
      <c r="J593" s="51">
        <v>466</v>
      </c>
      <c r="K593" s="51">
        <v>137</v>
      </c>
      <c r="L593" s="51">
        <v>137</v>
      </c>
      <c r="M593" s="51">
        <v>600</v>
      </c>
      <c r="N593" s="51">
        <v>506</v>
      </c>
      <c r="O593" s="51">
        <v>533</v>
      </c>
      <c r="P593" s="51">
        <v>560</v>
      </c>
      <c r="Q593" s="51">
        <v>2022</v>
      </c>
      <c r="R593" s="51">
        <v>2071</v>
      </c>
      <c r="S593" s="51">
        <v>27680.506620794211</v>
      </c>
      <c r="T593" s="51">
        <v>133522</v>
      </c>
      <c r="U593" s="51">
        <v>42568</v>
      </c>
      <c r="V593" s="51">
        <v>5638</v>
      </c>
    </row>
    <row r="594" spans="1:22" x14ac:dyDescent="0.25">
      <c r="A594" s="50" t="s">
        <v>109</v>
      </c>
      <c r="B594" s="50" t="s">
        <v>225</v>
      </c>
      <c r="C594" s="50" t="s">
        <v>160</v>
      </c>
      <c r="D594" s="50" t="s">
        <v>282</v>
      </c>
      <c r="E594" s="51">
        <v>2021</v>
      </c>
      <c r="F594" s="50" t="s">
        <v>287</v>
      </c>
      <c r="G594" s="52">
        <v>44317</v>
      </c>
      <c r="H594" s="51">
        <v>448</v>
      </c>
      <c r="I594" s="51">
        <v>331</v>
      </c>
      <c r="J594" s="51">
        <v>393</v>
      </c>
      <c r="K594" s="51">
        <v>126</v>
      </c>
      <c r="L594" s="51">
        <v>126</v>
      </c>
      <c r="M594" s="51">
        <v>641</v>
      </c>
      <c r="N594" s="51">
        <v>559</v>
      </c>
      <c r="O594" s="51">
        <v>584</v>
      </c>
      <c r="P594" s="51">
        <v>563</v>
      </c>
      <c r="Q594" s="51">
        <v>2022</v>
      </c>
      <c r="R594" s="51">
        <v>2071</v>
      </c>
      <c r="S594" s="51">
        <v>27680.506620794211</v>
      </c>
      <c r="T594" s="51">
        <v>133522</v>
      </c>
      <c r="U594" s="51">
        <v>42568</v>
      </c>
      <c r="V594" s="51">
        <v>5638</v>
      </c>
    </row>
    <row r="595" spans="1:22" x14ac:dyDescent="0.25">
      <c r="A595" s="50" t="s">
        <v>109</v>
      </c>
      <c r="B595" s="50" t="s">
        <v>225</v>
      </c>
      <c r="C595" s="50" t="s">
        <v>160</v>
      </c>
      <c r="D595" s="50" t="s">
        <v>282</v>
      </c>
      <c r="E595" s="51">
        <v>2021</v>
      </c>
      <c r="F595" s="50" t="s">
        <v>288</v>
      </c>
      <c r="G595" s="52">
        <v>44348</v>
      </c>
      <c r="H595" s="51">
        <v>559</v>
      </c>
      <c r="I595" s="51">
        <v>299</v>
      </c>
      <c r="J595" s="51">
        <v>429</v>
      </c>
      <c r="K595" s="51">
        <v>104</v>
      </c>
      <c r="L595" s="51">
        <v>104</v>
      </c>
      <c r="M595" s="51">
        <v>548</v>
      </c>
      <c r="N595" s="51">
        <v>589</v>
      </c>
      <c r="O595" s="51">
        <v>562</v>
      </c>
      <c r="P595" s="51">
        <v>568</v>
      </c>
      <c r="Q595" s="51">
        <v>2022</v>
      </c>
      <c r="R595" s="51">
        <v>2071</v>
      </c>
      <c r="S595" s="51">
        <v>27680.506620794211</v>
      </c>
      <c r="T595" s="51">
        <v>133522</v>
      </c>
      <c r="U595" s="51">
        <v>42568</v>
      </c>
      <c r="V595" s="51">
        <v>5638</v>
      </c>
    </row>
    <row r="596" spans="1:22" x14ac:dyDescent="0.25">
      <c r="A596" s="50" t="s">
        <v>109</v>
      </c>
      <c r="B596" s="50" t="s">
        <v>225</v>
      </c>
      <c r="C596" s="50" t="s">
        <v>160</v>
      </c>
      <c r="D596" s="50" t="s">
        <v>282</v>
      </c>
      <c r="E596" s="51">
        <v>2021</v>
      </c>
      <c r="F596" s="50" t="s">
        <v>289</v>
      </c>
      <c r="G596" s="52">
        <v>44378</v>
      </c>
      <c r="H596" s="51">
        <v>500</v>
      </c>
      <c r="I596" s="51">
        <v>237</v>
      </c>
      <c r="J596" s="51">
        <v>379</v>
      </c>
      <c r="K596" s="51">
        <v>81</v>
      </c>
      <c r="L596" s="51">
        <v>81</v>
      </c>
      <c r="M596" s="51">
        <v>547</v>
      </c>
      <c r="N596" s="51">
        <v>493</v>
      </c>
      <c r="O596" s="51">
        <v>552</v>
      </c>
      <c r="P596" s="51">
        <v>480</v>
      </c>
      <c r="Q596" s="51">
        <v>2022</v>
      </c>
      <c r="R596" s="51">
        <v>2071</v>
      </c>
      <c r="S596" s="51">
        <v>27680.506620794211</v>
      </c>
      <c r="T596" s="51">
        <v>133522</v>
      </c>
      <c r="U596" s="51">
        <v>42568</v>
      </c>
      <c r="V596" s="51">
        <v>5638</v>
      </c>
    </row>
    <row r="597" spans="1:22" x14ac:dyDescent="0.25">
      <c r="A597" s="50" t="s">
        <v>109</v>
      </c>
      <c r="B597" s="50" t="s">
        <v>225</v>
      </c>
      <c r="C597" s="50" t="s">
        <v>160</v>
      </c>
      <c r="D597" s="50" t="s">
        <v>282</v>
      </c>
      <c r="E597" s="51">
        <v>2021</v>
      </c>
      <c r="F597" s="50" t="s">
        <v>290</v>
      </c>
      <c r="G597" s="52">
        <v>44409</v>
      </c>
      <c r="H597" s="51">
        <v>492</v>
      </c>
      <c r="I597" s="51">
        <v>300</v>
      </c>
      <c r="J597" s="51">
        <v>349</v>
      </c>
      <c r="K597" s="51">
        <v>125</v>
      </c>
      <c r="L597" s="51">
        <v>125</v>
      </c>
      <c r="M597" s="51">
        <v>580</v>
      </c>
      <c r="N597" s="51">
        <v>501</v>
      </c>
      <c r="O597" s="51">
        <v>412</v>
      </c>
      <c r="P597" s="51">
        <v>457</v>
      </c>
      <c r="Q597" s="51">
        <v>2022</v>
      </c>
      <c r="R597" s="51">
        <v>2071</v>
      </c>
      <c r="S597" s="51">
        <v>27680.506620794211</v>
      </c>
      <c r="T597" s="51">
        <v>133522</v>
      </c>
      <c r="U597" s="51">
        <v>42568</v>
      </c>
      <c r="V597" s="51">
        <v>5638</v>
      </c>
    </row>
    <row r="598" spans="1:22" x14ac:dyDescent="0.25">
      <c r="A598" s="50" t="s">
        <v>109</v>
      </c>
      <c r="B598" s="50" t="s">
        <v>225</v>
      </c>
      <c r="C598" s="50" t="s">
        <v>160</v>
      </c>
      <c r="D598" s="50" t="s">
        <v>282</v>
      </c>
      <c r="E598" s="51">
        <v>2021</v>
      </c>
      <c r="F598" s="50" t="s">
        <v>291</v>
      </c>
      <c r="G598" s="52">
        <v>44440</v>
      </c>
      <c r="H598" s="51">
        <v>601</v>
      </c>
      <c r="I598" s="51">
        <v>344</v>
      </c>
      <c r="J598" s="51">
        <v>555</v>
      </c>
      <c r="K598" s="51">
        <v>130</v>
      </c>
      <c r="L598" s="51">
        <v>130</v>
      </c>
      <c r="M598" s="51">
        <v>549</v>
      </c>
      <c r="N598" s="51">
        <v>535</v>
      </c>
      <c r="O598" s="51">
        <v>472</v>
      </c>
      <c r="P598" s="51">
        <v>542</v>
      </c>
      <c r="Q598" s="51">
        <v>2022</v>
      </c>
      <c r="R598" s="51">
        <v>2071</v>
      </c>
      <c r="S598" s="51">
        <v>27680.506620794211</v>
      </c>
      <c r="T598" s="51">
        <v>133522</v>
      </c>
      <c r="U598" s="51">
        <v>42568</v>
      </c>
      <c r="V598" s="51">
        <v>5638</v>
      </c>
    </row>
    <row r="599" spans="1:22" x14ac:dyDescent="0.25">
      <c r="A599" s="50" t="s">
        <v>109</v>
      </c>
      <c r="B599" s="50" t="s">
        <v>225</v>
      </c>
      <c r="C599" s="50" t="s">
        <v>160</v>
      </c>
      <c r="D599" s="50" t="s">
        <v>282</v>
      </c>
      <c r="E599" s="51">
        <v>2021</v>
      </c>
      <c r="F599" s="50" t="s">
        <v>292</v>
      </c>
      <c r="G599" s="52">
        <v>44470</v>
      </c>
      <c r="H599" s="51">
        <v>553</v>
      </c>
      <c r="I599" s="51">
        <v>283</v>
      </c>
      <c r="J599" s="51">
        <v>505</v>
      </c>
      <c r="K599" s="51">
        <v>143</v>
      </c>
      <c r="L599" s="51">
        <v>143</v>
      </c>
      <c r="M599" s="51">
        <v>579</v>
      </c>
      <c r="N599" s="51">
        <v>520</v>
      </c>
      <c r="O599" s="51">
        <v>508</v>
      </c>
      <c r="P599" s="51">
        <v>514</v>
      </c>
      <c r="Q599" s="51">
        <v>2022</v>
      </c>
      <c r="R599" s="51">
        <v>2071</v>
      </c>
      <c r="S599" s="51">
        <v>27680.506620794211</v>
      </c>
      <c r="T599" s="51">
        <v>133522</v>
      </c>
      <c r="U599" s="51">
        <v>42568</v>
      </c>
      <c r="V599" s="51">
        <v>5638</v>
      </c>
    </row>
    <row r="600" spans="1:22" x14ac:dyDescent="0.25">
      <c r="A600" s="50" t="s">
        <v>109</v>
      </c>
      <c r="B600" s="50" t="s">
        <v>225</v>
      </c>
      <c r="C600" s="50" t="s">
        <v>160</v>
      </c>
      <c r="D600" s="50" t="s">
        <v>282</v>
      </c>
      <c r="E600" s="51">
        <v>2021</v>
      </c>
      <c r="F600" s="50" t="s">
        <v>293</v>
      </c>
      <c r="G600" s="52">
        <v>44501</v>
      </c>
      <c r="H600" s="51">
        <v>590</v>
      </c>
      <c r="I600" s="51">
        <v>350</v>
      </c>
      <c r="J600" s="51">
        <v>395</v>
      </c>
      <c r="K600" s="51">
        <v>141</v>
      </c>
      <c r="L600" s="51">
        <v>141</v>
      </c>
      <c r="M600" s="51">
        <v>578</v>
      </c>
      <c r="N600" s="51">
        <v>568</v>
      </c>
      <c r="O600" s="51">
        <v>493</v>
      </c>
      <c r="P600" s="51">
        <v>500</v>
      </c>
      <c r="Q600" s="51">
        <v>2022</v>
      </c>
      <c r="R600" s="51">
        <v>2071</v>
      </c>
      <c r="S600" s="51">
        <v>27680.506620794211</v>
      </c>
      <c r="T600" s="51">
        <v>133522</v>
      </c>
      <c r="U600" s="51">
        <v>42568</v>
      </c>
      <c r="V600" s="51">
        <v>5638</v>
      </c>
    </row>
    <row r="601" spans="1:22" x14ac:dyDescent="0.25">
      <c r="A601" s="50" t="s">
        <v>109</v>
      </c>
      <c r="B601" s="50" t="s">
        <v>225</v>
      </c>
      <c r="C601" s="50" t="s">
        <v>160</v>
      </c>
      <c r="D601" s="50" t="s">
        <v>282</v>
      </c>
      <c r="E601" s="51">
        <v>2021</v>
      </c>
      <c r="F601" s="50" t="s">
        <v>294</v>
      </c>
      <c r="G601" s="52">
        <v>44531</v>
      </c>
      <c r="H601" s="51">
        <v>564</v>
      </c>
      <c r="I601" s="51">
        <v>343</v>
      </c>
      <c r="J601" s="51">
        <v>514</v>
      </c>
      <c r="K601" s="51">
        <v>150</v>
      </c>
      <c r="L601" s="51">
        <v>150</v>
      </c>
      <c r="M601" s="51">
        <v>609</v>
      </c>
      <c r="N601" s="51">
        <v>523</v>
      </c>
      <c r="O601" s="51">
        <v>507</v>
      </c>
      <c r="P601" s="51">
        <v>511</v>
      </c>
      <c r="Q601" s="51">
        <v>2022</v>
      </c>
      <c r="R601" s="51">
        <v>2071</v>
      </c>
      <c r="S601" s="51">
        <v>27680.506620794211</v>
      </c>
      <c r="T601" s="51">
        <v>133522</v>
      </c>
      <c r="U601" s="51">
        <v>42568</v>
      </c>
      <c r="V601" s="51">
        <v>5638</v>
      </c>
    </row>
    <row r="602" spans="1:22" x14ac:dyDescent="0.25">
      <c r="A602" s="50" t="s">
        <v>109</v>
      </c>
      <c r="B602" s="50" t="s">
        <v>225</v>
      </c>
      <c r="C602" s="50" t="s">
        <v>161</v>
      </c>
      <c r="D602" s="50" t="s">
        <v>282</v>
      </c>
      <c r="E602" s="51">
        <v>2017</v>
      </c>
      <c r="F602" s="50" t="s">
        <v>283</v>
      </c>
      <c r="G602" s="52">
        <v>42736</v>
      </c>
      <c r="H602" s="51">
        <v>559</v>
      </c>
      <c r="I602" s="51">
        <v>114</v>
      </c>
      <c r="J602" s="51">
        <v>421</v>
      </c>
      <c r="K602" s="51">
        <v>92</v>
      </c>
      <c r="L602" s="51">
        <v>92</v>
      </c>
      <c r="M602" s="51">
        <v>660</v>
      </c>
      <c r="N602" s="51">
        <v>600</v>
      </c>
      <c r="O602" s="51">
        <v>396</v>
      </c>
      <c r="P602" s="51">
        <v>367</v>
      </c>
      <c r="Q602" s="51">
        <v>1033</v>
      </c>
      <c r="R602" s="51">
        <v>1058</v>
      </c>
      <c r="S602" s="51">
        <v>31352</v>
      </c>
      <c r="T602" s="51">
        <v>153290</v>
      </c>
      <c r="U602" s="51">
        <v>24995</v>
      </c>
      <c r="V602" s="51">
        <v>5594</v>
      </c>
    </row>
    <row r="603" spans="1:22" x14ac:dyDescent="0.25">
      <c r="A603" s="50" t="s">
        <v>109</v>
      </c>
      <c r="B603" s="50" t="s">
        <v>225</v>
      </c>
      <c r="C603" s="50" t="s">
        <v>161</v>
      </c>
      <c r="D603" s="50" t="s">
        <v>282</v>
      </c>
      <c r="E603" s="51">
        <v>2017</v>
      </c>
      <c r="F603" s="50" t="s">
        <v>284</v>
      </c>
      <c r="G603" s="52">
        <v>42767</v>
      </c>
      <c r="H603" s="51">
        <v>533</v>
      </c>
      <c r="I603" s="51">
        <v>156</v>
      </c>
      <c r="J603" s="51">
        <v>386</v>
      </c>
      <c r="K603" s="51">
        <v>88</v>
      </c>
      <c r="L603" s="51">
        <v>88</v>
      </c>
      <c r="M603" s="51">
        <v>796</v>
      </c>
      <c r="N603" s="51">
        <v>739</v>
      </c>
      <c r="O603" s="51">
        <v>572</v>
      </c>
      <c r="P603" s="51">
        <v>693</v>
      </c>
      <c r="Q603" s="51">
        <v>1033</v>
      </c>
      <c r="R603" s="51">
        <v>1058</v>
      </c>
      <c r="S603" s="51">
        <v>31352</v>
      </c>
      <c r="T603" s="51">
        <v>153290</v>
      </c>
      <c r="U603" s="51">
        <v>24995</v>
      </c>
      <c r="V603" s="51">
        <v>5594</v>
      </c>
    </row>
    <row r="604" spans="1:22" x14ac:dyDescent="0.25">
      <c r="A604" s="50" t="s">
        <v>109</v>
      </c>
      <c r="B604" s="50" t="s">
        <v>225</v>
      </c>
      <c r="C604" s="50" t="s">
        <v>161</v>
      </c>
      <c r="D604" s="50" t="s">
        <v>282</v>
      </c>
      <c r="E604" s="51">
        <v>2017</v>
      </c>
      <c r="F604" s="50" t="s">
        <v>285</v>
      </c>
      <c r="G604" s="52">
        <v>42795</v>
      </c>
      <c r="H604" s="51">
        <v>354</v>
      </c>
      <c r="I604" s="51">
        <v>186</v>
      </c>
      <c r="J604" s="51">
        <v>276</v>
      </c>
      <c r="K604" s="51">
        <v>41</v>
      </c>
      <c r="L604" s="51">
        <v>41</v>
      </c>
      <c r="M604" s="51">
        <v>485</v>
      </c>
      <c r="N604" s="51">
        <v>465</v>
      </c>
      <c r="O604" s="51">
        <v>394</v>
      </c>
      <c r="P604" s="51">
        <v>310</v>
      </c>
      <c r="Q604" s="51">
        <v>1033</v>
      </c>
      <c r="R604" s="51">
        <v>1058</v>
      </c>
      <c r="S604" s="51">
        <v>31352</v>
      </c>
      <c r="T604" s="51">
        <v>153290</v>
      </c>
      <c r="U604" s="51">
        <v>24995</v>
      </c>
      <c r="V604" s="51">
        <v>5594</v>
      </c>
    </row>
    <row r="605" spans="1:22" x14ac:dyDescent="0.25">
      <c r="A605" s="50" t="s">
        <v>109</v>
      </c>
      <c r="B605" s="50" t="s">
        <v>225</v>
      </c>
      <c r="C605" s="50" t="s">
        <v>161</v>
      </c>
      <c r="D605" s="50" t="s">
        <v>282</v>
      </c>
      <c r="E605" s="51">
        <v>2017</v>
      </c>
      <c r="F605" s="50" t="s">
        <v>286</v>
      </c>
      <c r="G605" s="52">
        <v>42826</v>
      </c>
      <c r="H605" s="51">
        <v>440</v>
      </c>
      <c r="I605" s="51">
        <v>149</v>
      </c>
      <c r="J605" s="51">
        <v>355</v>
      </c>
      <c r="K605" s="51">
        <v>54</v>
      </c>
      <c r="L605" s="51">
        <v>54</v>
      </c>
      <c r="M605" s="51">
        <v>795</v>
      </c>
      <c r="N605" s="51">
        <v>664</v>
      </c>
      <c r="O605" s="51">
        <v>633</v>
      </c>
      <c r="P605" s="51">
        <v>493</v>
      </c>
      <c r="Q605" s="51">
        <v>1033</v>
      </c>
      <c r="R605" s="51">
        <v>1058</v>
      </c>
      <c r="S605" s="51">
        <v>31352</v>
      </c>
      <c r="T605" s="51">
        <v>153290</v>
      </c>
      <c r="U605" s="51">
        <v>24995</v>
      </c>
      <c r="V605" s="51">
        <v>5594</v>
      </c>
    </row>
    <row r="606" spans="1:22" x14ac:dyDescent="0.25">
      <c r="A606" s="50" t="s">
        <v>109</v>
      </c>
      <c r="B606" s="50" t="s">
        <v>225</v>
      </c>
      <c r="C606" s="50" t="s">
        <v>161</v>
      </c>
      <c r="D606" s="50" t="s">
        <v>282</v>
      </c>
      <c r="E606" s="51">
        <v>2017</v>
      </c>
      <c r="F606" s="50" t="s">
        <v>287</v>
      </c>
      <c r="G606" s="52">
        <v>42856</v>
      </c>
      <c r="H606" s="51">
        <v>511</v>
      </c>
      <c r="I606" s="51">
        <v>142</v>
      </c>
      <c r="J606" s="51">
        <v>437</v>
      </c>
      <c r="K606" s="51">
        <v>92</v>
      </c>
      <c r="L606" s="51">
        <v>92</v>
      </c>
      <c r="M606" s="51">
        <v>724</v>
      </c>
      <c r="N606" s="51">
        <v>602</v>
      </c>
      <c r="O606" s="51">
        <v>618</v>
      </c>
      <c r="P606" s="51">
        <v>581</v>
      </c>
      <c r="Q606" s="51">
        <v>1033</v>
      </c>
      <c r="R606" s="51">
        <v>1058</v>
      </c>
      <c r="S606" s="51">
        <v>31352</v>
      </c>
      <c r="T606" s="51">
        <v>153290</v>
      </c>
      <c r="U606" s="51">
        <v>24995</v>
      </c>
      <c r="V606" s="51">
        <v>5594</v>
      </c>
    </row>
    <row r="607" spans="1:22" x14ac:dyDescent="0.25">
      <c r="A607" s="50" t="s">
        <v>109</v>
      </c>
      <c r="B607" s="50" t="s">
        <v>225</v>
      </c>
      <c r="C607" s="50" t="s">
        <v>161</v>
      </c>
      <c r="D607" s="50" t="s">
        <v>282</v>
      </c>
      <c r="E607" s="51">
        <v>2017</v>
      </c>
      <c r="F607" s="50" t="s">
        <v>288</v>
      </c>
      <c r="G607" s="52">
        <v>42887</v>
      </c>
      <c r="H607" s="51">
        <v>261</v>
      </c>
      <c r="I607" s="51">
        <v>114</v>
      </c>
      <c r="J607" s="51">
        <v>268</v>
      </c>
      <c r="K607" s="51">
        <v>38</v>
      </c>
      <c r="L607" s="51">
        <v>38</v>
      </c>
      <c r="M607" s="51">
        <v>276</v>
      </c>
      <c r="N607" s="51">
        <v>253</v>
      </c>
      <c r="O607" s="51">
        <v>193</v>
      </c>
      <c r="P607" s="51">
        <v>175</v>
      </c>
      <c r="Q607" s="51">
        <v>1033</v>
      </c>
      <c r="R607" s="51">
        <v>1058</v>
      </c>
      <c r="S607" s="51">
        <v>31352</v>
      </c>
      <c r="T607" s="51">
        <v>153290</v>
      </c>
      <c r="U607" s="51">
        <v>24995</v>
      </c>
      <c r="V607" s="51">
        <v>5594</v>
      </c>
    </row>
    <row r="608" spans="1:22" x14ac:dyDescent="0.25">
      <c r="A608" s="50" t="s">
        <v>109</v>
      </c>
      <c r="B608" s="50" t="s">
        <v>225</v>
      </c>
      <c r="C608" s="50" t="s">
        <v>161</v>
      </c>
      <c r="D608" s="50" t="s">
        <v>282</v>
      </c>
      <c r="E608" s="51">
        <v>2017</v>
      </c>
      <c r="F608" s="50" t="s">
        <v>289</v>
      </c>
      <c r="G608" s="52">
        <v>42917</v>
      </c>
      <c r="H608" s="51">
        <v>469</v>
      </c>
      <c r="I608" s="51">
        <v>61</v>
      </c>
      <c r="J608" s="51">
        <v>232</v>
      </c>
      <c r="K608" s="51">
        <v>52</v>
      </c>
      <c r="L608" s="51">
        <v>52</v>
      </c>
      <c r="M608" s="51">
        <v>393</v>
      </c>
      <c r="N608" s="51">
        <v>425</v>
      </c>
      <c r="O608" s="51">
        <v>275</v>
      </c>
      <c r="P608" s="51">
        <v>291</v>
      </c>
      <c r="Q608" s="51">
        <v>1033</v>
      </c>
      <c r="R608" s="51">
        <v>1058</v>
      </c>
      <c r="S608" s="51">
        <v>31352</v>
      </c>
      <c r="T608" s="51">
        <v>153290</v>
      </c>
      <c r="U608" s="51">
        <v>24995</v>
      </c>
      <c r="V608" s="51">
        <v>5594</v>
      </c>
    </row>
    <row r="609" spans="1:22" x14ac:dyDescent="0.25">
      <c r="A609" s="50" t="s">
        <v>109</v>
      </c>
      <c r="B609" s="50" t="s">
        <v>225</v>
      </c>
      <c r="C609" s="50" t="s">
        <v>161</v>
      </c>
      <c r="D609" s="50" t="s">
        <v>282</v>
      </c>
      <c r="E609" s="51">
        <v>2017</v>
      </c>
      <c r="F609" s="50" t="s">
        <v>290</v>
      </c>
      <c r="G609" s="52">
        <v>42948</v>
      </c>
      <c r="H609" s="51">
        <v>376</v>
      </c>
      <c r="I609" s="51">
        <v>122</v>
      </c>
      <c r="J609" s="51">
        <v>287</v>
      </c>
      <c r="K609" s="51">
        <v>41</v>
      </c>
      <c r="L609" s="51">
        <v>41</v>
      </c>
      <c r="M609" s="51">
        <v>357</v>
      </c>
      <c r="N609" s="51">
        <v>373</v>
      </c>
      <c r="O609" s="51">
        <v>383</v>
      </c>
      <c r="P609" s="51">
        <v>282</v>
      </c>
      <c r="Q609" s="51">
        <v>1033</v>
      </c>
      <c r="R609" s="51">
        <v>1058</v>
      </c>
      <c r="S609" s="51">
        <v>31352</v>
      </c>
      <c r="T609" s="51">
        <v>153290</v>
      </c>
      <c r="U609" s="51">
        <v>24995</v>
      </c>
      <c r="V609" s="51">
        <v>5594</v>
      </c>
    </row>
    <row r="610" spans="1:22" x14ac:dyDescent="0.25">
      <c r="A610" s="50" t="s">
        <v>109</v>
      </c>
      <c r="B610" s="50" t="s">
        <v>225</v>
      </c>
      <c r="C610" s="50" t="s">
        <v>161</v>
      </c>
      <c r="D610" s="50" t="s">
        <v>282</v>
      </c>
      <c r="E610" s="51">
        <v>2017</v>
      </c>
      <c r="F610" s="50" t="s">
        <v>291</v>
      </c>
      <c r="G610" s="52">
        <v>42979</v>
      </c>
      <c r="H610" s="51">
        <v>511</v>
      </c>
      <c r="I610" s="51">
        <v>128</v>
      </c>
      <c r="J610" s="51">
        <v>317</v>
      </c>
      <c r="K610" s="51">
        <v>46</v>
      </c>
      <c r="L610" s="51">
        <v>46</v>
      </c>
      <c r="M610" s="51">
        <v>523</v>
      </c>
      <c r="N610" s="51">
        <v>516</v>
      </c>
      <c r="O610" s="51">
        <v>391</v>
      </c>
      <c r="P610" s="51">
        <v>394</v>
      </c>
      <c r="Q610" s="51">
        <v>1033</v>
      </c>
      <c r="R610" s="51">
        <v>1058</v>
      </c>
      <c r="S610" s="51">
        <v>31352</v>
      </c>
      <c r="T610" s="51">
        <v>153290</v>
      </c>
      <c r="U610" s="51">
        <v>24995</v>
      </c>
      <c r="V610" s="51">
        <v>5594</v>
      </c>
    </row>
    <row r="611" spans="1:22" x14ac:dyDescent="0.25">
      <c r="A611" s="50" t="s">
        <v>109</v>
      </c>
      <c r="B611" s="50" t="s">
        <v>225</v>
      </c>
      <c r="C611" s="50" t="s">
        <v>161</v>
      </c>
      <c r="D611" s="50" t="s">
        <v>282</v>
      </c>
      <c r="E611" s="51">
        <v>2017</v>
      </c>
      <c r="F611" s="50" t="s">
        <v>292</v>
      </c>
      <c r="G611" s="52">
        <v>43009</v>
      </c>
      <c r="H611" s="51">
        <v>373</v>
      </c>
      <c r="I611" s="51">
        <v>133</v>
      </c>
      <c r="J611" s="51">
        <v>319</v>
      </c>
      <c r="K611" s="51">
        <v>115</v>
      </c>
      <c r="L611" s="51">
        <v>115</v>
      </c>
      <c r="M611" s="51">
        <v>532</v>
      </c>
      <c r="N611" s="51">
        <v>656</v>
      </c>
      <c r="O611" s="51">
        <v>463</v>
      </c>
      <c r="P611" s="51">
        <v>496</v>
      </c>
      <c r="Q611" s="51">
        <v>1033</v>
      </c>
      <c r="R611" s="51">
        <v>1058</v>
      </c>
      <c r="S611" s="51">
        <v>31352</v>
      </c>
      <c r="T611" s="51">
        <v>153290</v>
      </c>
      <c r="U611" s="51">
        <v>24995</v>
      </c>
      <c r="V611" s="51">
        <v>5594</v>
      </c>
    </row>
    <row r="612" spans="1:22" x14ac:dyDescent="0.25">
      <c r="A612" s="50" t="s">
        <v>109</v>
      </c>
      <c r="B612" s="50" t="s">
        <v>225</v>
      </c>
      <c r="C612" s="50" t="s">
        <v>161</v>
      </c>
      <c r="D612" s="50" t="s">
        <v>282</v>
      </c>
      <c r="E612" s="51">
        <v>2017</v>
      </c>
      <c r="F612" s="50" t="s">
        <v>293</v>
      </c>
      <c r="G612" s="52">
        <v>43040</v>
      </c>
      <c r="H612" s="51">
        <v>345</v>
      </c>
      <c r="I612" s="51">
        <v>135</v>
      </c>
      <c r="J612" s="51">
        <v>320</v>
      </c>
      <c r="K612" s="51">
        <v>99</v>
      </c>
      <c r="L612" s="51">
        <v>99</v>
      </c>
      <c r="M612" s="51">
        <v>478</v>
      </c>
      <c r="N612" s="51">
        <v>434</v>
      </c>
      <c r="O612" s="51">
        <v>394</v>
      </c>
      <c r="P612" s="51">
        <v>346</v>
      </c>
      <c r="Q612" s="51">
        <v>1033</v>
      </c>
      <c r="R612" s="51">
        <v>1058</v>
      </c>
      <c r="S612" s="51">
        <v>31352</v>
      </c>
      <c r="T612" s="51">
        <v>153290</v>
      </c>
      <c r="U612" s="51">
        <v>24995</v>
      </c>
      <c r="V612" s="51">
        <v>5594</v>
      </c>
    </row>
    <row r="613" spans="1:22" x14ac:dyDescent="0.25">
      <c r="A613" s="50" t="s">
        <v>109</v>
      </c>
      <c r="B613" s="50" t="s">
        <v>225</v>
      </c>
      <c r="C613" s="50" t="s">
        <v>161</v>
      </c>
      <c r="D613" s="50" t="s">
        <v>282</v>
      </c>
      <c r="E613" s="51">
        <v>2017</v>
      </c>
      <c r="F613" s="50" t="s">
        <v>294</v>
      </c>
      <c r="G613" s="52">
        <v>43070</v>
      </c>
      <c r="H613" s="51">
        <v>277</v>
      </c>
      <c r="I613" s="51">
        <v>131</v>
      </c>
      <c r="J613" s="51">
        <v>363</v>
      </c>
      <c r="K613" s="51">
        <v>120</v>
      </c>
      <c r="L613" s="51">
        <v>120</v>
      </c>
      <c r="M613" s="51">
        <v>567</v>
      </c>
      <c r="N613" s="51">
        <v>450</v>
      </c>
      <c r="O613" s="51">
        <v>405</v>
      </c>
      <c r="P613" s="51">
        <v>272</v>
      </c>
      <c r="Q613" s="51">
        <v>1033</v>
      </c>
      <c r="R613" s="51">
        <v>1058</v>
      </c>
      <c r="S613" s="51">
        <v>31352</v>
      </c>
      <c r="T613" s="51">
        <v>153290</v>
      </c>
      <c r="U613" s="51">
        <v>24995</v>
      </c>
      <c r="V613" s="51">
        <v>5594</v>
      </c>
    </row>
    <row r="614" spans="1:22" x14ac:dyDescent="0.25">
      <c r="A614" s="50" t="s">
        <v>109</v>
      </c>
      <c r="B614" s="50" t="s">
        <v>225</v>
      </c>
      <c r="C614" s="50" t="s">
        <v>161</v>
      </c>
      <c r="D614" s="50" t="s">
        <v>282</v>
      </c>
      <c r="E614" s="51">
        <v>2018</v>
      </c>
      <c r="F614" s="50" t="s">
        <v>283</v>
      </c>
      <c r="G614" s="52">
        <v>43101</v>
      </c>
      <c r="H614" s="51">
        <v>494</v>
      </c>
      <c r="I614" s="51">
        <v>172</v>
      </c>
      <c r="J614" s="51">
        <v>334</v>
      </c>
      <c r="K614" s="51">
        <v>125</v>
      </c>
      <c r="L614" s="51">
        <v>125</v>
      </c>
      <c r="M614" s="51">
        <v>499</v>
      </c>
      <c r="N614" s="51">
        <v>463</v>
      </c>
      <c r="O614" s="51">
        <v>332</v>
      </c>
      <c r="P614" s="51">
        <v>353</v>
      </c>
      <c r="Q614" s="51">
        <v>1635</v>
      </c>
      <c r="R614" s="51">
        <v>1752</v>
      </c>
      <c r="S614" s="51">
        <v>32978</v>
      </c>
      <c r="T614" s="51">
        <v>158364</v>
      </c>
      <c r="U614" s="51">
        <v>25395</v>
      </c>
      <c r="V614" s="51">
        <v>5792</v>
      </c>
    </row>
    <row r="615" spans="1:22" x14ac:dyDescent="0.25">
      <c r="A615" s="50" t="s">
        <v>109</v>
      </c>
      <c r="B615" s="50" t="s">
        <v>225</v>
      </c>
      <c r="C615" s="50" t="s">
        <v>161</v>
      </c>
      <c r="D615" s="50" t="s">
        <v>282</v>
      </c>
      <c r="E615" s="51">
        <v>2018</v>
      </c>
      <c r="F615" s="50" t="s">
        <v>284</v>
      </c>
      <c r="G615" s="52">
        <v>43132</v>
      </c>
      <c r="H615" s="51">
        <v>445</v>
      </c>
      <c r="I615" s="51">
        <v>174</v>
      </c>
      <c r="J615" s="51">
        <v>341</v>
      </c>
      <c r="K615" s="51">
        <v>91</v>
      </c>
      <c r="L615" s="51">
        <v>91</v>
      </c>
      <c r="M615" s="51">
        <v>330</v>
      </c>
      <c r="N615" s="51">
        <v>411</v>
      </c>
      <c r="O615" s="51">
        <v>332</v>
      </c>
      <c r="P615" s="51">
        <v>270</v>
      </c>
      <c r="Q615" s="51">
        <v>1635</v>
      </c>
      <c r="R615" s="51">
        <v>1752</v>
      </c>
      <c r="S615" s="51">
        <v>32978</v>
      </c>
      <c r="T615" s="51">
        <v>158364</v>
      </c>
      <c r="U615" s="51">
        <v>25395</v>
      </c>
      <c r="V615" s="51">
        <v>5792</v>
      </c>
    </row>
    <row r="616" spans="1:22" x14ac:dyDescent="0.25">
      <c r="A616" s="50" t="s">
        <v>109</v>
      </c>
      <c r="B616" s="50" t="s">
        <v>225</v>
      </c>
      <c r="C616" s="50" t="s">
        <v>161</v>
      </c>
      <c r="D616" s="50" t="s">
        <v>282</v>
      </c>
      <c r="E616" s="51">
        <v>2018</v>
      </c>
      <c r="F616" s="50" t="s">
        <v>285</v>
      </c>
      <c r="G616" s="52">
        <v>43160</v>
      </c>
      <c r="H616" s="51">
        <v>417</v>
      </c>
      <c r="I616" s="51">
        <v>172</v>
      </c>
      <c r="J616" s="51">
        <v>352</v>
      </c>
      <c r="K616" s="51">
        <v>133</v>
      </c>
      <c r="L616" s="51">
        <v>133</v>
      </c>
      <c r="M616" s="51">
        <v>722</v>
      </c>
      <c r="N616" s="51">
        <v>575</v>
      </c>
      <c r="O616" s="51">
        <v>591</v>
      </c>
      <c r="P616" s="51">
        <v>581</v>
      </c>
      <c r="Q616" s="51">
        <v>1635</v>
      </c>
      <c r="R616" s="51">
        <v>1752</v>
      </c>
      <c r="S616" s="51">
        <v>32978</v>
      </c>
      <c r="T616" s="51">
        <v>158364</v>
      </c>
      <c r="U616" s="51">
        <v>25395</v>
      </c>
      <c r="V616" s="51">
        <v>5792</v>
      </c>
    </row>
    <row r="617" spans="1:22" x14ac:dyDescent="0.25">
      <c r="A617" s="50" t="s">
        <v>109</v>
      </c>
      <c r="B617" s="50" t="s">
        <v>225</v>
      </c>
      <c r="C617" s="50" t="s">
        <v>161</v>
      </c>
      <c r="D617" s="50" t="s">
        <v>282</v>
      </c>
      <c r="E617" s="51">
        <v>2018</v>
      </c>
      <c r="F617" s="50" t="s">
        <v>286</v>
      </c>
      <c r="G617" s="52">
        <v>43191</v>
      </c>
      <c r="H617" s="51">
        <v>410</v>
      </c>
      <c r="I617" s="51">
        <v>154</v>
      </c>
      <c r="J617" s="51">
        <v>311</v>
      </c>
      <c r="K617" s="51">
        <v>113</v>
      </c>
      <c r="L617" s="51">
        <v>113</v>
      </c>
      <c r="M617" s="51">
        <v>629</v>
      </c>
      <c r="N617" s="51">
        <v>516</v>
      </c>
      <c r="O617" s="51">
        <v>503</v>
      </c>
      <c r="P617" s="51">
        <v>513</v>
      </c>
      <c r="Q617" s="51">
        <v>1635</v>
      </c>
      <c r="R617" s="51">
        <v>1752</v>
      </c>
      <c r="S617" s="51">
        <v>32978</v>
      </c>
      <c r="T617" s="51">
        <v>158364</v>
      </c>
      <c r="U617" s="51">
        <v>25395</v>
      </c>
      <c r="V617" s="51">
        <v>5792</v>
      </c>
    </row>
    <row r="618" spans="1:22" x14ac:dyDescent="0.25">
      <c r="A618" s="50" t="s">
        <v>109</v>
      </c>
      <c r="B618" s="50" t="s">
        <v>225</v>
      </c>
      <c r="C618" s="50" t="s">
        <v>161</v>
      </c>
      <c r="D618" s="50" t="s">
        <v>282</v>
      </c>
      <c r="E618" s="51">
        <v>2018</v>
      </c>
      <c r="F618" s="50" t="s">
        <v>287</v>
      </c>
      <c r="G618" s="52">
        <v>43221</v>
      </c>
      <c r="H618" s="51">
        <v>451</v>
      </c>
      <c r="I618" s="51">
        <v>174</v>
      </c>
      <c r="J618" s="51">
        <v>435</v>
      </c>
      <c r="K618" s="51">
        <v>120</v>
      </c>
      <c r="L618" s="51">
        <v>120</v>
      </c>
      <c r="M618" s="51">
        <v>962</v>
      </c>
      <c r="N618" s="51">
        <v>845</v>
      </c>
      <c r="O618" s="51">
        <v>597</v>
      </c>
      <c r="P618" s="51">
        <v>652</v>
      </c>
      <c r="Q618" s="51">
        <v>1635</v>
      </c>
      <c r="R618" s="51">
        <v>1752</v>
      </c>
      <c r="S618" s="51">
        <v>32978</v>
      </c>
      <c r="T618" s="51">
        <v>158364</v>
      </c>
      <c r="U618" s="51">
        <v>25395</v>
      </c>
      <c r="V618" s="51">
        <v>5792</v>
      </c>
    </row>
    <row r="619" spans="1:22" x14ac:dyDescent="0.25">
      <c r="A619" s="50" t="s">
        <v>109</v>
      </c>
      <c r="B619" s="50" t="s">
        <v>225</v>
      </c>
      <c r="C619" s="50" t="s">
        <v>161</v>
      </c>
      <c r="D619" s="50" t="s">
        <v>282</v>
      </c>
      <c r="E619" s="51">
        <v>2018</v>
      </c>
      <c r="F619" s="50" t="s">
        <v>288</v>
      </c>
      <c r="G619" s="52">
        <v>43252</v>
      </c>
      <c r="H619" s="51">
        <v>404</v>
      </c>
      <c r="I619" s="51">
        <v>116</v>
      </c>
      <c r="J619" s="51">
        <v>210</v>
      </c>
      <c r="K619" s="51">
        <v>121</v>
      </c>
      <c r="L619" s="51">
        <v>121</v>
      </c>
      <c r="M619" s="51">
        <v>661</v>
      </c>
      <c r="N619" s="51">
        <v>521</v>
      </c>
      <c r="O619" s="51">
        <v>556</v>
      </c>
      <c r="P619" s="51">
        <v>495</v>
      </c>
      <c r="Q619" s="51">
        <v>1635</v>
      </c>
      <c r="R619" s="51">
        <v>1752</v>
      </c>
      <c r="S619" s="51">
        <v>32978</v>
      </c>
      <c r="T619" s="51">
        <v>158364</v>
      </c>
      <c r="U619" s="51">
        <v>25395</v>
      </c>
      <c r="V619" s="51">
        <v>5792</v>
      </c>
    </row>
    <row r="620" spans="1:22" x14ac:dyDescent="0.25">
      <c r="A620" s="50" t="s">
        <v>109</v>
      </c>
      <c r="B620" s="50" t="s">
        <v>225</v>
      </c>
      <c r="C620" s="50" t="s">
        <v>161</v>
      </c>
      <c r="D620" s="50" t="s">
        <v>282</v>
      </c>
      <c r="E620" s="51">
        <v>2018</v>
      </c>
      <c r="F620" s="50" t="s">
        <v>289</v>
      </c>
      <c r="G620" s="52">
        <v>43282</v>
      </c>
      <c r="H620" s="51">
        <v>547</v>
      </c>
      <c r="I620" s="51">
        <v>209</v>
      </c>
      <c r="J620" s="51">
        <v>347</v>
      </c>
      <c r="K620" s="51">
        <v>111</v>
      </c>
      <c r="L620" s="51">
        <v>111</v>
      </c>
      <c r="M620" s="51">
        <v>478</v>
      </c>
      <c r="N620" s="51">
        <v>426</v>
      </c>
      <c r="O620" s="51">
        <v>384</v>
      </c>
      <c r="P620" s="51">
        <v>300</v>
      </c>
      <c r="Q620" s="51">
        <v>1635</v>
      </c>
      <c r="R620" s="51">
        <v>1752</v>
      </c>
      <c r="S620" s="51">
        <v>32978</v>
      </c>
      <c r="T620" s="51">
        <v>158364</v>
      </c>
      <c r="U620" s="51">
        <v>25395</v>
      </c>
      <c r="V620" s="51">
        <v>5792</v>
      </c>
    </row>
    <row r="621" spans="1:22" x14ac:dyDescent="0.25">
      <c r="A621" s="50" t="s">
        <v>109</v>
      </c>
      <c r="B621" s="50" t="s">
        <v>225</v>
      </c>
      <c r="C621" s="50" t="s">
        <v>161</v>
      </c>
      <c r="D621" s="50" t="s">
        <v>282</v>
      </c>
      <c r="E621" s="51">
        <v>2018</v>
      </c>
      <c r="F621" s="50" t="s">
        <v>290</v>
      </c>
      <c r="G621" s="52">
        <v>43313</v>
      </c>
      <c r="H621" s="51">
        <v>498</v>
      </c>
      <c r="I621" s="51">
        <v>201</v>
      </c>
      <c r="J621" s="51">
        <v>348</v>
      </c>
      <c r="K621" s="51">
        <v>137</v>
      </c>
      <c r="L621" s="51">
        <v>137</v>
      </c>
      <c r="M621" s="51">
        <v>548</v>
      </c>
      <c r="N621" s="51">
        <v>520</v>
      </c>
      <c r="O621" s="51">
        <v>475</v>
      </c>
      <c r="P621" s="51">
        <v>414</v>
      </c>
      <c r="Q621" s="51">
        <v>1635</v>
      </c>
      <c r="R621" s="51">
        <v>1752</v>
      </c>
      <c r="S621" s="51">
        <v>32978</v>
      </c>
      <c r="T621" s="51">
        <v>158364</v>
      </c>
      <c r="U621" s="51">
        <v>25395</v>
      </c>
      <c r="V621" s="51">
        <v>5792</v>
      </c>
    </row>
    <row r="622" spans="1:22" x14ac:dyDescent="0.25">
      <c r="A622" s="50" t="s">
        <v>109</v>
      </c>
      <c r="B622" s="50" t="s">
        <v>225</v>
      </c>
      <c r="C622" s="50" t="s">
        <v>161</v>
      </c>
      <c r="D622" s="50" t="s">
        <v>282</v>
      </c>
      <c r="E622" s="51">
        <v>2018</v>
      </c>
      <c r="F622" s="50" t="s">
        <v>291</v>
      </c>
      <c r="G622" s="52">
        <v>43344</v>
      </c>
      <c r="H622" s="51">
        <v>428</v>
      </c>
      <c r="I622" s="51">
        <v>225</v>
      </c>
      <c r="J622" s="51">
        <v>375</v>
      </c>
      <c r="K622" s="51">
        <v>130</v>
      </c>
      <c r="L622" s="51">
        <v>130</v>
      </c>
      <c r="M622" s="51">
        <v>591</v>
      </c>
      <c r="N622" s="51">
        <v>417</v>
      </c>
      <c r="O622" s="51">
        <v>559</v>
      </c>
      <c r="P622" s="51">
        <v>325</v>
      </c>
      <c r="Q622" s="51">
        <v>1635</v>
      </c>
      <c r="R622" s="51">
        <v>1752</v>
      </c>
      <c r="S622" s="51">
        <v>32978</v>
      </c>
      <c r="T622" s="51">
        <v>158364</v>
      </c>
      <c r="U622" s="51">
        <v>25395</v>
      </c>
      <c r="V622" s="51">
        <v>5792</v>
      </c>
    </row>
    <row r="623" spans="1:22" x14ac:dyDescent="0.25">
      <c r="A623" s="50" t="s">
        <v>109</v>
      </c>
      <c r="B623" s="50" t="s">
        <v>225</v>
      </c>
      <c r="C623" s="50" t="s">
        <v>161</v>
      </c>
      <c r="D623" s="50" t="s">
        <v>282</v>
      </c>
      <c r="E623" s="51">
        <v>2018</v>
      </c>
      <c r="F623" s="50" t="s">
        <v>292</v>
      </c>
      <c r="G623" s="52">
        <v>43374</v>
      </c>
      <c r="H623" s="51">
        <v>516</v>
      </c>
      <c r="I623" s="51">
        <v>238</v>
      </c>
      <c r="J623" s="51">
        <v>382</v>
      </c>
      <c r="K623" s="51">
        <v>149</v>
      </c>
      <c r="L623" s="51">
        <v>149</v>
      </c>
      <c r="M623" s="51">
        <v>691</v>
      </c>
      <c r="N623" s="51">
        <v>655</v>
      </c>
      <c r="O623" s="51">
        <v>497</v>
      </c>
      <c r="P623" s="51">
        <v>463</v>
      </c>
      <c r="Q623" s="51">
        <v>1635</v>
      </c>
      <c r="R623" s="51">
        <v>1752</v>
      </c>
      <c r="S623" s="51">
        <v>32978</v>
      </c>
      <c r="T623" s="51">
        <v>158364</v>
      </c>
      <c r="U623" s="51">
        <v>25395</v>
      </c>
      <c r="V623" s="51">
        <v>5792</v>
      </c>
    </row>
    <row r="624" spans="1:22" x14ac:dyDescent="0.25">
      <c r="A624" s="50" t="s">
        <v>109</v>
      </c>
      <c r="B624" s="50" t="s">
        <v>225</v>
      </c>
      <c r="C624" s="50" t="s">
        <v>161</v>
      </c>
      <c r="D624" s="50" t="s">
        <v>282</v>
      </c>
      <c r="E624" s="51">
        <v>2018</v>
      </c>
      <c r="F624" s="50" t="s">
        <v>293</v>
      </c>
      <c r="G624" s="52">
        <v>43405</v>
      </c>
      <c r="H624" s="51">
        <v>496</v>
      </c>
      <c r="I624" s="51">
        <v>174</v>
      </c>
      <c r="J624" s="51">
        <v>448</v>
      </c>
      <c r="K624" s="51">
        <v>138</v>
      </c>
      <c r="L624" s="51">
        <v>138</v>
      </c>
      <c r="M624" s="51">
        <v>515</v>
      </c>
      <c r="N624" s="51">
        <v>477</v>
      </c>
      <c r="O624" s="51">
        <v>462</v>
      </c>
      <c r="P624" s="51">
        <v>392</v>
      </c>
      <c r="Q624" s="51">
        <v>1635</v>
      </c>
      <c r="R624" s="51">
        <v>1752</v>
      </c>
      <c r="S624" s="51">
        <v>32978</v>
      </c>
      <c r="T624" s="51">
        <v>158364</v>
      </c>
      <c r="U624" s="51">
        <v>25395</v>
      </c>
      <c r="V624" s="51">
        <v>5792</v>
      </c>
    </row>
    <row r="625" spans="1:22" x14ac:dyDescent="0.25">
      <c r="A625" s="50" t="s">
        <v>109</v>
      </c>
      <c r="B625" s="50" t="s">
        <v>225</v>
      </c>
      <c r="C625" s="50" t="s">
        <v>161</v>
      </c>
      <c r="D625" s="50" t="s">
        <v>282</v>
      </c>
      <c r="E625" s="51">
        <v>2018</v>
      </c>
      <c r="F625" s="50" t="s">
        <v>294</v>
      </c>
      <c r="G625" s="52">
        <v>43435</v>
      </c>
      <c r="H625" s="51">
        <v>517</v>
      </c>
      <c r="I625" s="51">
        <v>109</v>
      </c>
      <c r="J625" s="51">
        <v>411</v>
      </c>
      <c r="K625" s="51">
        <v>80</v>
      </c>
      <c r="L625" s="51">
        <v>80</v>
      </c>
      <c r="M625" s="51">
        <v>512</v>
      </c>
      <c r="N625" s="51">
        <v>526</v>
      </c>
      <c r="O625" s="51">
        <v>472</v>
      </c>
      <c r="P625" s="51">
        <v>462</v>
      </c>
      <c r="Q625" s="51">
        <v>1635</v>
      </c>
      <c r="R625" s="51">
        <v>1752</v>
      </c>
      <c r="S625" s="51">
        <v>32978</v>
      </c>
      <c r="T625" s="51">
        <v>158364</v>
      </c>
      <c r="U625" s="51">
        <v>25395</v>
      </c>
      <c r="V625" s="51">
        <v>5792</v>
      </c>
    </row>
    <row r="626" spans="1:22" x14ac:dyDescent="0.25">
      <c r="A626" s="50" t="s">
        <v>109</v>
      </c>
      <c r="B626" s="50" t="s">
        <v>225</v>
      </c>
      <c r="C626" s="50" t="s">
        <v>161</v>
      </c>
      <c r="D626" s="50" t="s">
        <v>282</v>
      </c>
      <c r="E626" s="51">
        <v>2019</v>
      </c>
      <c r="F626" s="50" t="s">
        <v>283</v>
      </c>
      <c r="G626" s="52">
        <v>43466</v>
      </c>
      <c r="H626" s="51">
        <v>582</v>
      </c>
      <c r="I626" s="51">
        <v>171</v>
      </c>
      <c r="J626" s="51">
        <v>301</v>
      </c>
      <c r="K626" s="51">
        <v>122</v>
      </c>
      <c r="L626" s="51">
        <v>122</v>
      </c>
      <c r="M626" s="51">
        <v>499</v>
      </c>
      <c r="N626" s="51">
        <v>543</v>
      </c>
      <c r="O626" s="51">
        <v>499</v>
      </c>
      <c r="P626" s="51">
        <v>405</v>
      </c>
      <c r="Q626" s="51">
        <v>1825</v>
      </c>
      <c r="R626" s="51">
        <v>1909</v>
      </c>
      <c r="S626" s="51">
        <v>33682.07432394335</v>
      </c>
      <c r="T626" s="51">
        <v>163637</v>
      </c>
      <c r="U626" s="51">
        <v>52860</v>
      </c>
      <c r="V626" s="51">
        <v>7013</v>
      </c>
    </row>
    <row r="627" spans="1:22" x14ac:dyDescent="0.25">
      <c r="A627" s="50" t="s">
        <v>109</v>
      </c>
      <c r="B627" s="50" t="s">
        <v>225</v>
      </c>
      <c r="C627" s="50" t="s">
        <v>161</v>
      </c>
      <c r="D627" s="50" t="s">
        <v>282</v>
      </c>
      <c r="E627" s="51">
        <v>2019</v>
      </c>
      <c r="F627" s="50" t="s">
        <v>284</v>
      </c>
      <c r="G627" s="52">
        <v>43497</v>
      </c>
      <c r="H627" s="51">
        <v>364</v>
      </c>
      <c r="I627" s="51">
        <v>143</v>
      </c>
      <c r="J627" s="51">
        <v>368</v>
      </c>
      <c r="K627" s="51">
        <v>133</v>
      </c>
      <c r="L627" s="51">
        <v>133</v>
      </c>
      <c r="M627" s="51">
        <v>417</v>
      </c>
      <c r="N627" s="51">
        <v>471</v>
      </c>
      <c r="O627" s="51">
        <v>358</v>
      </c>
      <c r="P627" s="51">
        <v>275</v>
      </c>
      <c r="Q627" s="51">
        <v>1825</v>
      </c>
      <c r="R627" s="51">
        <v>1909</v>
      </c>
      <c r="S627" s="51">
        <v>33682.07432394335</v>
      </c>
      <c r="T627" s="51">
        <v>163637</v>
      </c>
      <c r="U627" s="51">
        <v>52860</v>
      </c>
      <c r="V627" s="51">
        <v>7013</v>
      </c>
    </row>
    <row r="628" spans="1:22" x14ac:dyDescent="0.25">
      <c r="A628" s="50" t="s">
        <v>109</v>
      </c>
      <c r="B628" s="50" t="s">
        <v>225</v>
      </c>
      <c r="C628" s="50" t="s">
        <v>161</v>
      </c>
      <c r="D628" s="50" t="s">
        <v>282</v>
      </c>
      <c r="E628" s="51">
        <v>2019</v>
      </c>
      <c r="F628" s="50" t="s">
        <v>285</v>
      </c>
      <c r="G628" s="52">
        <v>43525</v>
      </c>
      <c r="H628" s="51">
        <v>400</v>
      </c>
      <c r="I628" s="51">
        <v>140</v>
      </c>
      <c r="J628" s="51">
        <v>201</v>
      </c>
      <c r="K628" s="51">
        <v>140</v>
      </c>
      <c r="L628" s="51">
        <v>140</v>
      </c>
      <c r="M628" s="51">
        <v>113</v>
      </c>
      <c r="N628" s="51">
        <v>270</v>
      </c>
      <c r="O628" s="51">
        <v>277</v>
      </c>
      <c r="P628" s="51">
        <v>251</v>
      </c>
      <c r="Q628" s="51">
        <v>1825</v>
      </c>
      <c r="R628" s="51">
        <v>1909</v>
      </c>
      <c r="S628" s="51">
        <v>33682.07432394335</v>
      </c>
      <c r="T628" s="51">
        <v>163637</v>
      </c>
      <c r="U628" s="51">
        <v>52860</v>
      </c>
      <c r="V628" s="51">
        <v>7013</v>
      </c>
    </row>
    <row r="629" spans="1:22" x14ac:dyDescent="0.25">
      <c r="A629" s="50" t="s">
        <v>109</v>
      </c>
      <c r="B629" s="50" t="s">
        <v>225</v>
      </c>
      <c r="C629" s="50" t="s">
        <v>161</v>
      </c>
      <c r="D629" s="50" t="s">
        <v>282</v>
      </c>
      <c r="E629" s="51">
        <v>2019</v>
      </c>
      <c r="F629" s="50" t="s">
        <v>286</v>
      </c>
      <c r="G629" s="52">
        <v>43556</v>
      </c>
      <c r="H629" s="51">
        <v>355</v>
      </c>
      <c r="I629" s="51">
        <v>107</v>
      </c>
      <c r="J629" s="51">
        <v>254</v>
      </c>
      <c r="K629" s="51">
        <v>112</v>
      </c>
      <c r="L629" s="51">
        <v>112</v>
      </c>
      <c r="M629" s="51">
        <v>424</v>
      </c>
      <c r="N629" s="51">
        <v>276</v>
      </c>
      <c r="O629" s="51">
        <v>333</v>
      </c>
      <c r="P629" s="51">
        <v>320</v>
      </c>
      <c r="Q629" s="51">
        <v>1825</v>
      </c>
      <c r="R629" s="51">
        <v>1909</v>
      </c>
      <c r="S629" s="51">
        <v>33682.07432394335</v>
      </c>
      <c r="T629" s="51">
        <v>163637</v>
      </c>
      <c r="U629" s="51">
        <v>52860</v>
      </c>
      <c r="V629" s="51">
        <v>7013</v>
      </c>
    </row>
    <row r="630" spans="1:22" x14ac:dyDescent="0.25">
      <c r="A630" s="50" t="s">
        <v>109</v>
      </c>
      <c r="B630" s="50" t="s">
        <v>225</v>
      </c>
      <c r="C630" s="50" t="s">
        <v>161</v>
      </c>
      <c r="D630" s="50" t="s">
        <v>282</v>
      </c>
      <c r="E630" s="51">
        <v>2019</v>
      </c>
      <c r="F630" s="50" t="s">
        <v>287</v>
      </c>
      <c r="G630" s="52">
        <v>43586</v>
      </c>
      <c r="H630" s="51">
        <v>378</v>
      </c>
      <c r="I630" s="51">
        <v>143</v>
      </c>
      <c r="J630" s="51">
        <v>336</v>
      </c>
      <c r="K630" s="51">
        <v>158</v>
      </c>
      <c r="L630" s="51">
        <v>158</v>
      </c>
      <c r="M630" s="51">
        <v>312</v>
      </c>
      <c r="N630" s="51">
        <v>436</v>
      </c>
      <c r="O630" s="51">
        <v>261</v>
      </c>
      <c r="P630" s="51">
        <v>263</v>
      </c>
      <c r="Q630" s="51">
        <v>1825</v>
      </c>
      <c r="R630" s="51">
        <v>1909</v>
      </c>
      <c r="S630" s="51">
        <v>33682.07432394335</v>
      </c>
      <c r="T630" s="51">
        <v>163637</v>
      </c>
      <c r="U630" s="51">
        <v>52860</v>
      </c>
      <c r="V630" s="51">
        <v>7013</v>
      </c>
    </row>
    <row r="631" spans="1:22" x14ac:dyDescent="0.25">
      <c r="A631" s="50" t="s">
        <v>109</v>
      </c>
      <c r="B631" s="50" t="s">
        <v>225</v>
      </c>
      <c r="C631" s="50" t="s">
        <v>161</v>
      </c>
      <c r="D631" s="50" t="s">
        <v>282</v>
      </c>
      <c r="E631" s="51">
        <v>2019</v>
      </c>
      <c r="F631" s="50" t="s">
        <v>288</v>
      </c>
      <c r="G631" s="52">
        <v>43617</v>
      </c>
      <c r="H631" s="51">
        <v>438</v>
      </c>
      <c r="I631" s="51">
        <v>93</v>
      </c>
      <c r="J631" s="51">
        <v>282</v>
      </c>
      <c r="K631" s="51">
        <v>113</v>
      </c>
      <c r="L631" s="51">
        <v>113</v>
      </c>
      <c r="M631" s="51">
        <v>54</v>
      </c>
      <c r="N631" s="51">
        <v>456</v>
      </c>
      <c r="O631" s="51">
        <v>295</v>
      </c>
      <c r="P631" s="51">
        <v>299</v>
      </c>
      <c r="Q631" s="51">
        <v>1825</v>
      </c>
      <c r="R631" s="51">
        <v>1909</v>
      </c>
      <c r="S631" s="51">
        <v>33682.07432394335</v>
      </c>
      <c r="T631" s="51">
        <v>163637</v>
      </c>
      <c r="U631" s="51">
        <v>52860</v>
      </c>
      <c r="V631" s="51">
        <v>7013</v>
      </c>
    </row>
    <row r="632" spans="1:22" x14ac:dyDescent="0.25">
      <c r="A632" s="50" t="s">
        <v>109</v>
      </c>
      <c r="B632" s="50" t="s">
        <v>225</v>
      </c>
      <c r="C632" s="50" t="s">
        <v>161</v>
      </c>
      <c r="D632" s="50" t="s">
        <v>282</v>
      </c>
      <c r="E632" s="51">
        <v>2019</v>
      </c>
      <c r="F632" s="50" t="s">
        <v>289</v>
      </c>
      <c r="G632" s="52">
        <v>43647</v>
      </c>
      <c r="H632" s="51">
        <v>406</v>
      </c>
      <c r="I632" s="51">
        <v>120</v>
      </c>
      <c r="J632" s="51">
        <v>375</v>
      </c>
      <c r="K632" s="51">
        <v>122</v>
      </c>
      <c r="L632" s="51">
        <v>122</v>
      </c>
      <c r="M632" s="51">
        <v>393</v>
      </c>
      <c r="N632" s="51">
        <v>803</v>
      </c>
      <c r="O632" s="51">
        <v>502</v>
      </c>
      <c r="P632" s="51">
        <v>762</v>
      </c>
      <c r="Q632" s="51">
        <v>1825</v>
      </c>
      <c r="R632" s="51">
        <v>1909</v>
      </c>
      <c r="S632" s="51">
        <v>33682.07432394335</v>
      </c>
      <c r="T632" s="51">
        <v>163637</v>
      </c>
      <c r="U632" s="51">
        <v>52860</v>
      </c>
      <c r="V632" s="51">
        <v>7013</v>
      </c>
    </row>
    <row r="633" spans="1:22" x14ac:dyDescent="0.25">
      <c r="A633" s="50" t="s">
        <v>109</v>
      </c>
      <c r="B633" s="50" t="s">
        <v>225</v>
      </c>
      <c r="C633" s="50" t="s">
        <v>161</v>
      </c>
      <c r="D633" s="50" t="s">
        <v>282</v>
      </c>
      <c r="E633" s="51">
        <v>2019</v>
      </c>
      <c r="F633" s="50" t="s">
        <v>290</v>
      </c>
      <c r="G633" s="52">
        <v>43678</v>
      </c>
      <c r="H633" s="51">
        <v>398</v>
      </c>
      <c r="I633" s="51">
        <v>110</v>
      </c>
      <c r="J633" s="51">
        <v>262</v>
      </c>
      <c r="K633" s="51">
        <v>156</v>
      </c>
      <c r="L633" s="51">
        <v>156</v>
      </c>
      <c r="M633" s="51">
        <v>154</v>
      </c>
      <c r="N633" s="51">
        <v>430</v>
      </c>
      <c r="O633" s="51">
        <v>377</v>
      </c>
      <c r="P633" s="51">
        <v>265</v>
      </c>
      <c r="Q633" s="51">
        <v>1825</v>
      </c>
      <c r="R633" s="51">
        <v>1909</v>
      </c>
      <c r="S633" s="51">
        <v>33682.07432394335</v>
      </c>
      <c r="T633" s="51">
        <v>163637</v>
      </c>
      <c r="U633" s="51">
        <v>52860</v>
      </c>
      <c r="V633" s="51">
        <v>7013</v>
      </c>
    </row>
    <row r="634" spans="1:22" x14ac:dyDescent="0.25">
      <c r="A634" s="50" t="s">
        <v>109</v>
      </c>
      <c r="B634" s="50" t="s">
        <v>225</v>
      </c>
      <c r="C634" s="50" t="s">
        <v>161</v>
      </c>
      <c r="D634" s="50" t="s">
        <v>282</v>
      </c>
      <c r="E634" s="51">
        <v>2019</v>
      </c>
      <c r="F634" s="50" t="s">
        <v>291</v>
      </c>
      <c r="G634" s="52">
        <v>43709</v>
      </c>
      <c r="H634" s="51">
        <v>422</v>
      </c>
      <c r="I634" s="51">
        <v>134</v>
      </c>
      <c r="J634" s="51">
        <v>310</v>
      </c>
      <c r="K634" s="51">
        <v>159</v>
      </c>
      <c r="L634" s="51">
        <v>159</v>
      </c>
      <c r="M634" s="51">
        <v>400</v>
      </c>
      <c r="N634" s="51">
        <v>569</v>
      </c>
      <c r="O634" s="51">
        <v>423</v>
      </c>
      <c r="P634" s="51">
        <v>507</v>
      </c>
      <c r="Q634" s="51">
        <v>1825</v>
      </c>
      <c r="R634" s="51">
        <v>1909</v>
      </c>
      <c r="S634" s="51">
        <v>33682.07432394335</v>
      </c>
      <c r="T634" s="51">
        <v>163637</v>
      </c>
      <c r="U634" s="51">
        <v>52860</v>
      </c>
      <c r="V634" s="51">
        <v>7013</v>
      </c>
    </row>
    <row r="635" spans="1:22" x14ac:dyDescent="0.25">
      <c r="A635" s="50" t="s">
        <v>109</v>
      </c>
      <c r="B635" s="50" t="s">
        <v>225</v>
      </c>
      <c r="C635" s="50" t="s">
        <v>161</v>
      </c>
      <c r="D635" s="50" t="s">
        <v>282</v>
      </c>
      <c r="E635" s="51">
        <v>2019</v>
      </c>
      <c r="F635" s="50" t="s">
        <v>292</v>
      </c>
      <c r="G635" s="52">
        <v>43739</v>
      </c>
      <c r="H635" s="51">
        <v>464</v>
      </c>
      <c r="I635" s="51">
        <v>149</v>
      </c>
      <c r="J635" s="51">
        <v>327</v>
      </c>
      <c r="K635" s="51">
        <v>176</v>
      </c>
      <c r="L635" s="51">
        <v>176</v>
      </c>
      <c r="M635" s="51">
        <v>590</v>
      </c>
      <c r="N635" s="51">
        <v>495</v>
      </c>
      <c r="O635" s="51">
        <v>476</v>
      </c>
      <c r="P635" s="51">
        <v>368</v>
      </c>
      <c r="Q635" s="51">
        <v>1825</v>
      </c>
      <c r="R635" s="51">
        <v>1909</v>
      </c>
      <c r="S635" s="51">
        <v>33682.07432394335</v>
      </c>
      <c r="T635" s="51">
        <v>163637</v>
      </c>
      <c r="U635" s="51">
        <v>52860</v>
      </c>
      <c r="V635" s="51">
        <v>7013</v>
      </c>
    </row>
    <row r="636" spans="1:22" x14ac:dyDescent="0.25">
      <c r="A636" s="50" t="s">
        <v>109</v>
      </c>
      <c r="B636" s="50" t="s">
        <v>225</v>
      </c>
      <c r="C636" s="50" t="s">
        <v>161</v>
      </c>
      <c r="D636" s="50" t="s">
        <v>282</v>
      </c>
      <c r="E636" s="51">
        <v>2019</v>
      </c>
      <c r="F636" s="50" t="s">
        <v>293</v>
      </c>
      <c r="G636" s="52">
        <v>43770</v>
      </c>
      <c r="H636" s="51">
        <v>606</v>
      </c>
      <c r="I636" s="51">
        <v>158</v>
      </c>
      <c r="J636" s="51">
        <v>385</v>
      </c>
      <c r="K636" s="51">
        <v>165</v>
      </c>
      <c r="L636" s="51">
        <v>165</v>
      </c>
      <c r="M636" s="51">
        <v>675</v>
      </c>
      <c r="N636" s="51">
        <v>582</v>
      </c>
      <c r="O636" s="51">
        <v>578</v>
      </c>
      <c r="P636" s="51">
        <v>608</v>
      </c>
      <c r="Q636" s="51">
        <v>1825</v>
      </c>
      <c r="R636" s="51">
        <v>1909</v>
      </c>
      <c r="S636" s="51">
        <v>33682.07432394335</v>
      </c>
      <c r="T636" s="51">
        <v>163637</v>
      </c>
      <c r="U636" s="51">
        <v>52860</v>
      </c>
      <c r="V636" s="51">
        <v>7013</v>
      </c>
    </row>
    <row r="637" spans="1:22" x14ac:dyDescent="0.25">
      <c r="A637" s="50" t="s">
        <v>109</v>
      </c>
      <c r="B637" s="50" t="s">
        <v>225</v>
      </c>
      <c r="C637" s="50" t="s">
        <v>161</v>
      </c>
      <c r="D637" s="50" t="s">
        <v>282</v>
      </c>
      <c r="E637" s="51">
        <v>2019</v>
      </c>
      <c r="F637" s="50" t="s">
        <v>294</v>
      </c>
      <c r="G637" s="52">
        <v>43800</v>
      </c>
      <c r="H637" s="51">
        <v>445</v>
      </c>
      <c r="I637" s="51">
        <v>151</v>
      </c>
      <c r="J637" s="51">
        <v>275</v>
      </c>
      <c r="K637" s="51">
        <v>159</v>
      </c>
      <c r="L637" s="51">
        <v>159</v>
      </c>
      <c r="M637" s="51">
        <v>423</v>
      </c>
      <c r="N637" s="51">
        <v>548</v>
      </c>
      <c r="O637" s="51">
        <v>548</v>
      </c>
      <c r="P637" s="51">
        <v>521</v>
      </c>
      <c r="Q637" s="51">
        <v>1825</v>
      </c>
      <c r="R637" s="51">
        <v>1909</v>
      </c>
      <c r="S637" s="51">
        <v>33682.07432394335</v>
      </c>
      <c r="T637" s="51">
        <v>163637</v>
      </c>
      <c r="U637" s="51">
        <v>52860</v>
      </c>
      <c r="V637" s="51">
        <v>7013</v>
      </c>
    </row>
    <row r="638" spans="1:22" x14ac:dyDescent="0.25">
      <c r="A638" s="50" t="s">
        <v>109</v>
      </c>
      <c r="B638" s="50" t="s">
        <v>225</v>
      </c>
      <c r="C638" s="50" t="s">
        <v>161</v>
      </c>
      <c r="D638" s="50" t="s">
        <v>282</v>
      </c>
      <c r="E638" s="51">
        <v>2020</v>
      </c>
      <c r="F638" s="50" t="s">
        <v>283</v>
      </c>
      <c r="G638" s="52">
        <v>43831</v>
      </c>
      <c r="H638" s="51">
        <v>576</v>
      </c>
      <c r="I638" s="51">
        <v>237</v>
      </c>
      <c r="J638" s="51">
        <v>556</v>
      </c>
      <c r="K638" s="51">
        <v>128</v>
      </c>
      <c r="L638" s="51">
        <v>128</v>
      </c>
      <c r="M638" s="51">
        <v>776</v>
      </c>
      <c r="N638" s="51">
        <v>697</v>
      </c>
      <c r="O638" s="51">
        <v>683</v>
      </c>
      <c r="P638" s="51">
        <v>564</v>
      </c>
      <c r="Q638" s="51">
        <v>1612</v>
      </c>
      <c r="R638" s="51">
        <v>1740</v>
      </c>
      <c r="S638" s="51">
        <v>34939.296692332537</v>
      </c>
      <c r="T638" s="51">
        <v>169117</v>
      </c>
      <c r="U638" s="51">
        <v>54253</v>
      </c>
      <c r="V638" s="51">
        <v>7193</v>
      </c>
    </row>
    <row r="639" spans="1:22" x14ac:dyDescent="0.25">
      <c r="A639" s="50" t="s">
        <v>109</v>
      </c>
      <c r="B639" s="50" t="s">
        <v>225</v>
      </c>
      <c r="C639" s="50" t="s">
        <v>161</v>
      </c>
      <c r="D639" s="50" t="s">
        <v>282</v>
      </c>
      <c r="E639" s="51">
        <v>2020</v>
      </c>
      <c r="F639" s="50" t="s">
        <v>284</v>
      </c>
      <c r="G639" s="52">
        <v>43862</v>
      </c>
      <c r="H639" s="51">
        <v>516</v>
      </c>
      <c r="I639" s="51">
        <v>185</v>
      </c>
      <c r="J639" s="51">
        <v>420</v>
      </c>
      <c r="K639" s="51">
        <v>157</v>
      </c>
      <c r="L639" s="51">
        <v>157</v>
      </c>
      <c r="M639" s="51">
        <v>409</v>
      </c>
      <c r="N639" s="51">
        <v>566</v>
      </c>
      <c r="O639" s="51">
        <v>654</v>
      </c>
      <c r="P639" s="51">
        <v>485</v>
      </c>
      <c r="Q639" s="51">
        <v>1612</v>
      </c>
      <c r="R639" s="51">
        <v>1740</v>
      </c>
      <c r="S639" s="51">
        <v>34939.296692332537</v>
      </c>
      <c r="T639" s="51">
        <v>169117</v>
      </c>
      <c r="U639" s="51">
        <v>54253</v>
      </c>
      <c r="V639" s="51">
        <v>7193</v>
      </c>
    </row>
    <row r="640" spans="1:22" x14ac:dyDescent="0.25">
      <c r="A640" s="50" t="s">
        <v>109</v>
      </c>
      <c r="B640" s="50" t="s">
        <v>225</v>
      </c>
      <c r="C640" s="50" t="s">
        <v>161</v>
      </c>
      <c r="D640" s="50" t="s">
        <v>282</v>
      </c>
      <c r="E640" s="51">
        <v>2020</v>
      </c>
      <c r="F640" s="50" t="s">
        <v>285</v>
      </c>
      <c r="G640" s="52">
        <v>43891</v>
      </c>
      <c r="H640" s="51">
        <v>358</v>
      </c>
      <c r="I640" s="51">
        <v>122</v>
      </c>
      <c r="J640" s="51">
        <v>276</v>
      </c>
      <c r="K640" s="51">
        <v>157</v>
      </c>
      <c r="L640" s="51">
        <v>157</v>
      </c>
      <c r="M640" s="51">
        <v>523</v>
      </c>
      <c r="N640" s="51">
        <v>484</v>
      </c>
      <c r="O640" s="51">
        <v>466</v>
      </c>
      <c r="P640" s="51">
        <v>474</v>
      </c>
      <c r="Q640" s="51">
        <v>1612</v>
      </c>
      <c r="R640" s="51">
        <v>1740</v>
      </c>
      <c r="S640" s="51">
        <v>34939.296692332537</v>
      </c>
      <c r="T640" s="51">
        <v>169117</v>
      </c>
      <c r="U640" s="51">
        <v>54253</v>
      </c>
      <c r="V640" s="51">
        <v>7193</v>
      </c>
    </row>
    <row r="641" spans="1:22" x14ac:dyDescent="0.25">
      <c r="A641" s="50" t="s">
        <v>109</v>
      </c>
      <c r="B641" s="50" t="s">
        <v>225</v>
      </c>
      <c r="C641" s="50" t="s">
        <v>161</v>
      </c>
      <c r="D641" s="50" t="s">
        <v>282</v>
      </c>
      <c r="E641" s="51">
        <v>2020</v>
      </c>
      <c r="F641" s="50" t="s">
        <v>286</v>
      </c>
      <c r="G641" s="52">
        <v>43922</v>
      </c>
      <c r="H641" s="51">
        <v>498</v>
      </c>
      <c r="I641" s="51">
        <v>217</v>
      </c>
      <c r="J641" s="51">
        <v>347</v>
      </c>
      <c r="K641" s="51">
        <v>158</v>
      </c>
      <c r="L641" s="51">
        <v>158</v>
      </c>
      <c r="M641" s="51">
        <v>285</v>
      </c>
      <c r="N641" s="51">
        <v>433</v>
      </c>
      <c r="O641" s="51">
        <v>445</v>
      </c>
      <c r="P641" s="51">
        <v>354</v>
      </c>
      <c r="Q641" s="51">
        <v>1612</v>
      </c>
      <c r="R641" s="51">
        <v>1740</v>
      </c>
      <c r="S641" s="51">
        <v>34939.296692332537</v>
      </c>
      <c r="T641" s="51">
        <v>169117</v>
      </c>
      <c r="U641" s="51">
        <v>54253</v>
      </c>
      <c r="V641" s="51">
        <v>7193</v>
      </c>
    </row>
    <row r="642" spans="1:22" x14ac:dyDescent="0.25">
      <c r="A642" s="50" t="s">
        <v>109</v>
      </c>
      <c r="B642" s="50" t="s">
        <v>225</v>
      </c>
      <c r="C642" s="50" t="s">
        <v>161</v>
      </c>
      <c r="D642" s="50" t="s">
        <v>282</v>
      </c>
      <c r="E642" s="51">
        <v>2020</v>
      </c>
      <c r="F642" s="50" t="s">
        <v>287</v>
      </c>
      <c r="G642" s="52">
        <v>43952</v>
      </c>
      <c r="H642" s="51">
        <v>533</v>
      </c>
      <c r="I642" s="51">
        <v>182</v>
      </c>
      <c r="J642" s="51">
        <v>390</v>
      </c>
      <c r="K642" s="51">
        <v>153</v>
      </c>
      <c r="L642" s="51">
        <v>153</v>
      </c>
      <c r="M642" s="51">
        <v>582</v>
      </c>
      <c r="N642" s="51">
        <v>696</v>
      </c>
      <c r="O642" s="51">
        <v>644</v>
      </c>
      <c r="P642" s="51">
        <v>511</v>
      </c>
      <c r="Q642" s="51">
        <v>1612</v>
      </c>
      <c r="R642" s="51">
        <v>1740</v>
      </c>
      <c r="S642" s="51">
        <v>34939.296692332537</v>
      </c>
      <c r="T642" s="51">
        <v>169117</v>
      </c>
      <c r="U642" s="51">
        <v>54253</v>
      </c>
      <c r="V642" s="51">
        <v>7193</v>
      </c>
    </row>
    <row r="643" spans="1:22" x14ac:dyDescent="0.25">
      <c r="A643" s="50" t="s">
        <v>109</v>
      </c>
      <c r="B643" s="50" t="s">
        <v>225</v>
      </c>
      <c r="C643" s="50" t="s">
        <v>161</v>
      </c>
      <c r="D643" s="50" t="s">
        <v>282</v>
      </c>
      <c r="E643" s="51">
        <v>2020</v>
      </c>
      <c r="F643" s="50" t="s">
        <v>288</v>
      </c>
      <c r="G643" s="52">
        <v>43983</v>
      </c>
      <c r="H643" s="51">
        <v>527</v>
      </c>
      <c r="I643" s="51">
        <v>173</v>
      </c>
      <c r="J643" s="51">
        <v>286</v>
      </c>
      <c r="K643" s="51">
        <v>139</v>
      </c>
      <c r="L643" s="51">
        <v>139</v>
      </c>
      <c r="M643" s="51">
        <v>605</v>
      </c>
      <c r="N643" s="51">
        <v>690</v>
      </c>
      <c r="O643" s="51">
        <v>565</v>
      </c>
      <c r="P643" s="51">
        <v>475</v>
      </c>
      <c r="Q643" s="51">
        <v>1612</v>
      </c>
      <c r="R643" s="51">
        <v>1740</v>
      </c>
      <c r="S643" s="51">
        <v>34939.296692332537</v>
      </c>
      <c r="T643" s="51">
        <v>169117</v>
      </c>
      <c r="U643" s="51">
        <v>54253</v>
      </c>
      <c r="V643" s="51">
        <v>7193</v>
      </c>
    </row>
    <row r="644" spans="1:22" x14ac:dyDescent="0.25">
      <c r="A644" s="50" t="s">
        <v>109</v>
      </c>
      <c r="B644" s="50" t="s">
        <v>225</v>
      </c>
      <c r="C644" s="50" t="s">
        <v>161</v>
      </c>
      <c r="D644" s="50" t="s">
        <v>282</v>
      </c>
      <c r="E644" s="51">
        <v>2020</v>
      </c>
      <c r="F644" s="50" t="s">
        <v>289</v>
      </c>
      <c r="G644" s="52">
        <v>44013</v>
      </c>
      <c r="H644" s="51">
        <v>457</v>
      </c>
      <c r="I644" s="51">
        <v>174</v>
      </c>
      <c r="J644" s="51">
        <v>393</v>
      </c>
      <c r="K644" s="51">
        <v>162</v>
      </c>
      <c r="L644" s="51">
        <v>162</v>
      </c>
      <c r="M644" s="51">
        <v>497</v>
      </c>
      <c r="N644" s="51">
        <v>557</v>
      </c>
      <c r="O644" s="51">
        <v>489</v>
      </c>
      <c r="P644" s="51">
        <v>443</v>
      </c>
      <c r="Q644" s="51">
        <v>1612</v>
      </c>
      <c r="R644" s="51">
        <v>1740</v>
      </c>
      <c r="S644" s="51">
        <v>34939.296692332537</v>
      </c>
      <c r="T644" s="51">
        <v>169117</v>
      </c>
      <c r="U644" s="51">
        <v>54253</v>
      </c>
      <c r="V644" s="51">
        <v>7193</v>
      </c>
    </row>
    <row r="645" spans="1:22" x14ac:dyDescent="0.25">
      <c r="A645" s="50" t="s">
        <v>109</v>
      </c>
      <c r="B645" s="50" t="s">
        <v>225</v>
      </c>
      <c r="C645" s="50" t="s">
        <v>161</v>
      </c>
      <c r="D645" s="50" t="s">
        <v>282</v>
      </c>
      <c r="E645" s="51">
        <v>2020</v>
      </c>
      <c r="F645" s="50" t="s">
        <v>290</v>
      </c>
      <c r="G645" s="52">
        <v>44044</v>
      </c>
      <c r="H645" s="51">
        <v>410</v>
      </c>
      <c r="I645" s="51">
        <v>174</v>
      </c>
      <c r="J645" s="51">
        <v>315</v>
      </c>
      <c r="K645" s="51">
        <v>191</v>
      </c>
      <c r="L645" s="51">
        <v>191</v>
      </c>
      <c r="M645" s="51">
        <v>498</v>
      </c>
      <c r="N645" s="51">
        <v>431</v>
      </c>
      <c r="O645" s="51">
        <v>412</v>
      </c>
      <c r="P645" s="51">
        <v>346</v>
      </c>
      <c r="Q645" s="51">
        <v>1612</v>
      </c>
      <c r="R645" s="51">
        <v>1740</v>
      </c>
      <c r="S645" s="51">
        <v>34939.296692332537</v>
      </c>
      <c r="T645" s="51">
        <v>169117</v>
      </c>
      <c r="U645" s="51">
        <v>54253</v>
      </c>
      <c r="V645" s="51">
        <v>7193</v>
      </c>
    </row>
    <row r="646" spans="1:22" x14ac:dyDescent="0.25">
      <c r="A646" s="50" t="s">
        <v>109</v>
      </c>
      <c r="B646" s="50" t="s">
        <v>225</v>
      </c>
      <c r="C646" s="50" t="s">
        <v>161</v>
      </c>
      <c r="D646" s="50" t="s">
        <v>282</v>
      </c>
      <c r="E646" s="51">
        <v>2020</v>
      </c>
      <c r="F646" s="50" t="s">
        <v>291</v>
      </c>
      <c r="G646" s="52">
        <v>44075</v>
      </c>
      <c r="H646" s="51">
        <v>424</v>
      </c>
      <c r="I646" s="51">
        <v>230</v>
      </c>
      <c r="J646" s="51">
        <v>409</v>
      </c>
      <c r="K646" s="51">
        <v>152</v>
      </c>
      <c r="L646" s="51">
        <v>152</v>
      </c>
      <c r="M646" s="51">
        <v>542</v>
      </c>
      <c r="N646" s="51">
        <v>642</v>
      </c>
      <c r="O646" s="51">
        <v>565</v>
      </c>
      <c r="P646" s="51">
        <v>548</v>
      </c>
      <c r="Q646" s="51">
        <v>1612</v>
      </c>
      <c r="R646" s="51">
        <v>1740</v>
      </c>
      <c r="S646" s="51">
        <v>34939.296692332537</v>
      </c>
      <c r="T646" s="51">
        <v>169117</v>
      </c>
      <c r="U646" s="51">
        <v>54253</v>
      </c>
      <c r="V646" s="51">
        <v>7193</v>
      </c>
    </row>
    <row r="647" spans="1:22" x14ac:dyDescent="0.25">
      <c r="A647" s="50" t="s">
        <v>109</v>
      </c>
      <c r="B647" s="50" t="s">
        <v>225</v>
      </c>
      <c r="C647" s="50" t="s">
        <v>161</v>
      </c>
      <c r="D647" s="50" t="s">
        <v>282</v>
      </c>
      <c r="E647" s="51">
        <v>2020</v>
      </c>
      <c r="F647" s="50" t="s">
        <v>292</v>
      </c>
      <c r="G647" s="52">
        <v>44105</v>
      </c>
      <c r="H647" s="51">
        <v>462</v>
      </c>
      <c r="I647" s="51">
        <v>175</v>
      </c>
      <c r="J647" s="51">
        <v>492</v>
      </c>
      <c r="K647" s="51">
        <v>168</v>
      </c>
      <c r="L647" s="51">
        <v>168</v>
      </c>
      <c r="M647" s="51">
        <v>599</v>
      </c>
      <c r="N647" s="51">
        <v>649</v>
      </c>
      <c r="O647" s="51">
        <v>562</v>
      </c>
      <c r="P647" s="51">
        <v>579</v>
      </c>
      <c r="Q647" s="51">
        <v>1612</v>
      </c>
      <c r="R647" s="51">
        <v>1740</v>
      </c>
      <c r="S647" s="51">
        <v>34939.296692332537</v>
      </c>
      <c r="T647" s="51">
        <v>169117</v>
      </c>
      <c r="U647" s="51">
        <v>54253</v>
      </c>
      <c r="V647" s="51">
        <v>7193</v>
      </c>
    </row>
    <row r="648" spans="1:22" x14ac:dyDescent="0.25">
      <c r="A648" s="50" t="s">
        <v>109</v>
      </c>
      <c r="B648" s="50" t="s">
        <v>225</v>
      </c>
      <c r="C648" s="50" t="s">
        <v>161</v>
      </c>
      <c r="D648" s="50" t="s">
        <v>282</v>
      </c>
      <c r="E648" s="51">
        <v>2020</v>
      </c>
      <c r="F648" s="50" t="s">
        <v>293</v>
      </c>
      <c r="G648" s="52">
        <v>44136</v>
      </c>
      <c r="H648" s="51">
        <v>710</v>
      </c>
      <c r="I648" s="51">
        <v>250</v>
      </c>
      <c r="J648" s="51">
        <v>388</v>
      </c>
      <c r="K648" s="51">
        <v>176</v>
      </c>
      <c r="L648" s="51">
        <v>176</v>
      </c>
      <c r="M648" s="51">
        <v>456</v>
      </c>
      <c r="N648" s="51">
        <v>553</v>
      </c>
      <c r="O648" s="51">
        <v>624</v>
      </c>
      <c r="P648" s="51">
        <v>611</v>
      </c>
      <c r="Q648" s="51">
        <v>1612</v>
      </c>
      <c r="R648" s="51">
        <v>1740</v>
      </c>
      <c r="S648" s="51">
        <v>34939.296692332537</v>
      </c>
      <c r="T648" s="51">
        <v>169117</v>
      </c>
      <c r="U648" s="51">
        <v>54253</v>
      </c>
      <c r="V648" s="51">
        <v>7193</v>
      </c>
    </row>
    <row r="649" spans="1:22" x14ac:dyDescent="0.25">
      <c r="A649" s="50" t="s">
        <v>109</v>
      </c>
      <c r="B649" s="50" t="s">
        <v>225</v>
      </c>
      <c r="C649" s="50" t="s">
        <v>161</v>
      </c>
      <c r="D649" s="50" t="s">
        <v>282</v>
      </c>
      <c r="E649" s="51">
        <v>2020</v>
      </c>
      <c r="F649" s="50" t="s">
        <v>294</v>
      </c>
      <c r="G649" s="52">
        <v>44166</v>
      </c>
      <c r="H649" s="51">
        <v>492</v>
      </c>
      <c r="I649" s="51">
        <v>200</v>
      </c>
      <c r="J649" s="51">
        <v>469</v>
      </c>
      <c r="K649" s="51">
        <v>186</v>
      </c>
      <c r="L649" s="51">
        <v>186</v>
      </c>
      <c r="M649" s="51">
        <v>407</v>
      </c>
      <c r="N649" s="51">
        <v>447</v>
      </c>
      <c r="O649" s="51">
        <v>562</v>
      </c>
      <c r="P649" s="51">
        <v>503</v>
      </c>
      <c r="Q649" s="51">
        <v>1612</v>
      </c>
      <c r="R649" s="51">
        <v>1740</v>
      </c>
      <c r="S649" s="51">
        <v>34939.296692332537</v>
      </c>
      <c r="T649" s="51">
        <v>169117</v>
      </c>
      <c r="U649" s="51">
        <v>54253</v>
      </c>
      <c r="V649" s="51">
        <v>7193</v>
      </c>
    </row>
    <row r="650" spans="1:22" x14ac:dyDescent="0.25">
      <c r="A650" s="50" t="s">
        <v>109</v>
      </c>
      <c r="B650" s="50" t="s">
        <v>225</v>
      </c>
      <c r="C650" s="50" t="s">
        <v>161</v>
      </c>
      <c r="D650" s="50" t="s">
        <v>282</v>
      </c>
      <c r="E650" s="51">
        <v>2021</v>
      </c>
      <c r="F650" s="50" t="s">
        <v>283</v>
      </c>
      <c r="G650" s="52">
        <v>44197</v>
      </c>
      <c r="H650" s="51">
        <v>630</v>
      </c>
      <c r="I650" s="51">
        <v>165</v>
      </c>
      <c r="J650" s="51">
        <v>374</v>
      </c>
      <c r="K650" s="51">
        <v>216</v>
      </c>
      <c r="L650" s="51">
        <v>216</v>
      </c>
      <c r="M650" s="51">
        <v>617</v>
      </c>
      <c r="N650" s="51">
        <v>717</v>
      </c>
      <c r="O650" s="51">
        <v>506</v>
      </c>
      <c r="P650" s="51">
        <v>503</v>
      </c>
      <c r="Q650" s="51">
        <v>1551</v>
      </c>
      <c r="R650" s="51">
        <v>1605</v>
      </c>
      <c r="S650" s="51">
        <v>36242.665735739713</v>
      </c>
      <c r="T650" s="51">
        <v>174823</v>
      </c>
      <c r="U650" s="51">
        <v>55736</v>
      </c>
      <c r="V650" s="51">
        <v>7382</v>
      </c>
    </row>
    <row r="651" spans="1:22" x14ac:dyDescent="0.25">
      <c r="A651" s="50" t="s">
        <v>109</v>
      </c>
      <c r="B651" s="50" t="s">
        <v>225</v>
      </c>
      <c r="C651" s="50" t="s">
        <v>161</v>
      </c>
      <c r="D651" s="50" t="s">
        <v>282</v>
      </c>
      <c r="E651" s="51">
        <v>2021</v>
      </c>
      <c r="F651" s="50" t="s">
        <v>284</v>
      </c>
      <c r="G651" s="52">
        <v>44228</v>
      </c>
      <c r="H651" s="51">
        <v>539</v>
      </c>
      <c r="I651" s="51">
        <v>181</v>
      </c>
      <c r="J651" s="51">
        <v>481</v>
      </c>
      <c r="K651" s="51">
        <v>156</v>
      </c>
      <c r="L651" s="51">
        <v>156</v>
      </c>
      <c r="M651" s="51">
        <v>683</v>
      </c>
      <c r="N651" s="51">
        <v>711</v>
      </c>
      <c r="O651" s="51">
        <v>695</v>
      </c>
      <c r="P651" s="51">
        <v>643</v>
      </c>
      <c r="Q651" s="51">
        <v>1551</v>
      </c>
      <c r="R651" s="51">
        <v>1605</v>
      </c>
      <c r="S651" s="51">
        <v>36242.665735739713</v>
      </c>
      <c r="T651" s="51">
        <v>174823</v>
      </c>
      <c r="U651" s="51">
        <v>55736</v>
      </c>
      <c r="V651" s="51">
        <v>7382</v>
      </c>
    </row>
    <row r="652" spans="1:22" x14ac:dyDescent="0.25">
      <c r="A652" s="50" t="s">
        <v>109</v>
      </c>
      <c r="B652" s="50" t="s">
        <v>225</v>
      </c>
      <c r="C652" s="50" t="s">
        <v>161</v>
      </c>
      <c r="D652" s="50" t="s">
        <v>282</v>
      </c>
      <c r="E652" s="51">
        <v>2021</v>
      </c>
      <c r="F652" s="50" t="s">
        <v>285</v>
      </c>
      <c r="G652" s="52">
        <v>44256</v>
      </c>
      <c r="H652" s="51">
        <v>534</v>
      </c>
      <c r="I652" s="51">
        <v>133</v>
      </c>
      <c r="J652" s="51">
        <v>318</v>
      </c>
      <c r="K652" s="51">
        <v>96</v>
      </c>
      <c r="L652" s="51">
        <v>96</v>
      </c>
      <c r="M652" s="51">
        <v>433</v>
      </c>
      <c r="N652" s="51">
        <v>440</v>
      </c>
      <c r="O652" s="51">
        <v>390</v>
      </c>
      <c r="P652" s="51">
        <v>301</v>
      </c>
      <c r="Q652" s="51">
        <v>1551</v>
      </c>
      <c r="R652" s="51">
        <v>1605</v>
      </c>
      <c r="S652" s="51">
        <v>36242.665735739713</v>
      </c>
      <c r="T652" s="51">
        <v>174823</v>
      </c>
      <c r="U652" s="51">
        <v>55736</v>
      </c>
      <c r="V652" s="51">
        <v>7382</v>
      </c>
    </row>
    <row r="653" spans="1:22" x14ac:dyDescent="0.25">
      <c r="A653" s="50" t="s">
        <v>109</v>
      </c>
      <c r="B653" s="50" t="s">
        <v>225</v>
      </c>
      <c r="C653" s="50" t="s">
        <v>161</v>
      </c>
      <c r="D653" s="50" t="s">
        <v>282</v>
      </c>
      <c r="E653" s="51">
        <v>2021</v>
      </c>
      <c r="F653" s="50" t="s">
        <v>286</v>
      </c>
      <c r="G653" s="52">
        <v>44287</v>
      </c>
      <c r="H653" s="51">
        <v>527</v>
      </c>
      <c r="I653" s="51">
        <v>200</v>
      </c>
      <c r="J653" s="51">
        <v>357</v>
      </c>
      <c r="K653" s="51">
        <v>216</v>
      </c>
      <c r="L653" s="51">
        <v>216</v>
      </c>
      <c r="M653" s="51">
        <v>737</v>
      </c>
      <c r="N653" s="51">
        <v>626</v>
      </c>
      <c r="O653" s="51">
        <v>636</v>
      </c>
      <c r="P653" s="51">
        <v>553</v>
      </c>
      <c r="Q653" s="51">
        <v>1551</v>
      </c>
      <c r="R653" s="51">
        <v>1605</v>
      </c>
      <c r="S653" s="51">
        <v>36242.665735739713</v>
      </c>
      <c r="T653" s="51">
        <v>174823</v>
      </c>
      <c r="U653" s="51">
        <v>55736</v>
      </c>
      <c r="V653" s="51">
        <v>7382</v>
      </c>
    </row>
    <row r="654" spans="1:22" x14ac:dyDescent="0.25">
      <c r="A654" s="50" t="s">
        <v>109</v>
      </c>
      <c r="B654" s="50" t="s">
        <v>225</v>
      </c>
      <c r="C654" s="50" t="s">
        <v>161</v>
      </c>
      <c r="D654" s="50" t="s">
        <v>282</v>
      </c>
      <c r="E654" s="51">
        <v>2021</v>
      </c>
      <c r="F654" s="50" t="s">
        <v>287</v>
      </c>
      <c r="G654" s="52">
        <v>44317</v>
      </c>
      <c r="H654" s="51">
        <v>602</v>
      </c>
      <c r="I654" s="51">
        <v>241</v>
      </c>
      <c r="J654" s="51">
        <v>538</v>
      </c>
      <c r="K654" s="51">
        <v>134</v>
      </c>
      <c r="L654" s="51">
        <v>134</v>
      </c>
      <c r="M654" s="51">
        <v>725</v>
      </c>
      <c r="N654" s="51">
        <v>655</v>
      </c>
      <c r="O654" s="51">
        <v>638</v>
      </c>
      <c r="P654" s="51">
        <v>601</v>
      </c>
      <c r="Q654" s="51">
        <v>1551</v>
      </c>
      <c r="R654" s="51">
        <v>1605</v>
      </c>
      <c r="S654" s="51">
        <v>36242.665735739713</v>
      </c>
      <c r="T654" s="51">
        <v>174823</v>
      </c>
      <c r="U654" s="51">
        <v>55736</v>
      </c>
      <c r="V654" s="51">
        <v>7382</v>
      </c>
    </row>
    <row r="655" spans="1:22" x14ac:dyDescent="0.25">
      <c r="A655" s="50" t="s">
        <v>109</v>
      </c>
      <c r="B655" s="50" t="s">
        <v>225</v>
      </c>
      <c r="C655" s="50" t="s">
        <v>161</v>
      </c>
      <c r="D655" s="50" t="s">
        <v>282</v>
      </c>
      <c r="E655" s="51">
        <v>2021</v>
      </c>
      <c r="F655" s="50" t="s">
        <v>288</v>
      </c>
      <c r="G655" s="52">
        <v>44348</v>
      </c>
      <c r="H655" s="51">
        <v>612</v>
      </c>
      <c r="I655" s="51">
        <v>146</v>
      </c>
      <c r="J655" s="51">
        <v>396</v>
      </c>
      <c r="K655" s="51">
        <v>83</v>
      </c>
      <c r="L655" s="51">
        <v>83</v>
      </c>
      <c r="M655" s="51">
        <v>655</v>
      </c>
      <c r="N655" s="51">
        <v>705</v>
      </c>
      <c r="O655" s="51">
        <v>628</v>
      </c>
      <c r="P655" s="51">
        <v>595</v>
      </c>
      <c r="Q655" s="51">
        <v>1551</v>
      </c>
      <c r="R655" s="51">
        <v>1605</v>
      </c>
      <c r="S655" s="51">
        <v>36242.665735739713</v>
      </c>
      <c r="T655" s="51">
        <v>174823</v>
      </c>
      <c r="U655" s="51">
        <v>55736</v>
      </c>
      <c r="V655" s="51">
        <v>7382</v>
      </c>
    </row>
    <row r="656" spans="1:22" x14ac:dyDescent="0.25">
      <c r="A656" s="50" t="s">
        <v>109</v>
      </c>
      <c r="B656" s="50" t="s">
        <v>225</v>
      </c>
      <c r="C656" s="50" t="s">
        <v>161</v>
      </c>
      <c r="D656" s="50" t="s">
        <v>282</v>
      </c>
      <c r="E656" s="51">
        <v>2021</v>
      </c>
      <c r="F656" s="50" t="s">
        <v>289</v>
      </c>
      <c r="G656" s="52">
        <v>44378</v>
      </c>
      <c r="H656" s="51">
        <v>462</v>
      </c>
      <c r="I656" s="51">
        <v>164</v>
      </c>
      <c r="J656" s="51">
        <v>490</v>
      </c>
      <c r="K656" s="51">
        <v>151</v>
      </c>
      <c r="L656" s="51">
        <v>151</v>
      </c>
      <c r="M656" s="51">
        <v>618</v>
      </c>
      <c r="N656" s="51">
        <v>539</v>
      </c>
      <c r="O656" s="51">
        <v>578</v>
      </c>
      <c r="P656" s="51">
        <v>556</v>
      </c>
      <c r="Q656" s="51">
        <v>1551</v>
      </c>
      <c r="R656" s="51">
        <v>1605</v>
      </c>
      <c r="S656" s="51">
        <v>36242.665735739713</v>
      </c>
      <c r="T656" s="51">
        <v>174823</v>
      </c>
      <c r="U656" s="51">
        <v>55736</v>
      </c>
      <c r="V656" s="51">
        <v>7382</v>
      </c>
    </row>
    <row r="657" spans="1:22" x14ac:dyDescent="0.25">
      <c r="A657" s="50" t="s">
        <v>109</v>
      </c>
      <c r="B657" s="50" t="s">
        <v>225</v>
      </c>
      <c r="C657" s="50" t="s">
        <v>161</v>
      </c>
      <c r="D657" s="50" t="s">
        <v>282</v>
      </c>
      <c r="E657" s="51">
        <v>2021</v>
      </c>
      <c r="F657" s="50" t="s">
        <v>290</v>
      </c>
      <c r="G657" s="52">
        <v>44409</v>
      </c>
      <c r="H657" s="51">
        <v>336</v>
      </c>
      <c r="I657" s="51">
        <v>195</v>
      </c>
      <c r="J657" s="51">
        <v>317</v>
      </c>
      <c r="K657" s="51">
        <v>99</v>
      </c>
      <c r="L657" s="51">
        <v>99</v>
      </c>
      <c r="M657" s="51">
        <v>408</v>
      </c>
      <c r="N657" s="51">
        <v>474</v>
      </c>
      <c r="O657" s="51">
        <v>459</v>
      </c>
      <c r="P657" s="51">
        <v>303</v>
      </c>
      <c r="Q657" s="51">
        <v>1551</v>
      </c>
      <c r="R657" s="51">
        <v>1605</v>
      </c>
      <c r="S657" s="51">
        <v>36242.665735739713</v>
      </c>
      <c r="T657" s="51">
        <v>174823</v>
      </c>
      <c r="U657" s="51">
        <v>55736</v>
      </c>
      <c r="V657" s="51">
        <v>7382</v>
      </c>
    </row>
    <row r="658" spans="1:22" x14ac:dyDescent="0.25">
      <c r="A658" s="50" t="s">
        <v>109</v>
      </c>
      <c r="B658" s="50" t="s">
        <v>225</v>
      </c>
      <c r="C658" s="50" t="s">
        <v>161</v>
      </c>
      <c r="D658" s="50" t="s">
        <v>282</v>
      </c>
      <c r="E658" s="51">
        <v>2021</v>
      </c>
      <c r="F658" s="50" t="s">
        <v>291</v>
      </c>
      <c r="G658" s="52">
        <v>44440</v>
      </c>
      <c r="H658" s="51">
        <v>548</v>
      </c>
      <c r="I658" s="51">
        <v>201</v>
      </c>
      <c r="J658" s="51">
        <v>438</v>
      </c>
      <c r="K658" s="51">
        <v>224</v>
      </c>
      <c r="L658" s="51">
        <v>224</v>
      </c>
      <c r="M658" s="51">
        <v>710</v>
      </c>
      <c r="N658" s="51">
        <v>572</v>
      </c>
      <c r="O658" s="51">
        <v>612</v>
      </c>
      <c r="P658" s="51">
        <v>640</v>
      </c>
      <c r="Q658" s="51">
        <v>1551</v>
      </c>
      <c r="R658" s="51">
        <v>1605</v>
      </c>
      <c r="S658" s="51">
        <v>36242.665735739713</v>
      </c>
      <c r="T658" s="51">
        <v>174823</v>
      </c>
      <c r="U658" s="51">
        <v>55736</v>
      </c>
      <c r="V658" s="51">
        <v>7382</v>
      </c>
    </row>
    <row r="659" spans="1:22" x14ac:dyDescent="0.25">
      <c r="A659" s="50" t="s">
        <v>109</v>
      </c>
      <c r="B659" s="50" t="s">
        <v>225</v>
      </c>
      <c r="C659" s="50" t="s">
        <v>161</v>
      </c>
      <c r="D659" s="50" t="s">
        <v>282</v>
      </c>
      <c r="E659" s="51">
        <v>2021</v>
      </c>
      <c r="F659" s="50" t="s">
        <v>292</v>
      </c>
      <c r="G659" s="52">
        <v>44470</v>
      </c>
      <c r="H659" s="51">
        <v>546</v>
      </c>
      <c r="I659" s="51">
        <v>227</v>
      </c>
      <c r="J659" s="51">
        <v>539</v>
      </c>
      <c r="K659" s="51">
        <v>219</v>
      </c>
      <c r="L659" s="51">
        <v>219</v>
      </c>
      <c r="M659" s="51">
        <v>772</v>
      </c>
      <c r="N659" s="51">
        <v>655</v>
      </c>
      <c r="O659" s="51">
        <v>630</v>
      </c>
      <c r="P659" s="51">
        <v>641</v>
      </c>
      <c r="Q659" s="51">
        <v>1551</v>
      </c>
      <c r="R659" s="51">
        <v>1605</v>
      </c>
      <c r="S659" s="51">
        <v>36242.665735739713</v>
      </c>
      <c r="T659" s="51">
        <v>174823</v>
      </c>
      <c r="U659" s="51">
        <v>55736</v>
      </c>
      <c r="V659" s="51">
        <v>7382</v>
      </c>
    </row>
    <row r="660" spans="1:22" x14ac:dyDescent="0.25">
      <c r="A660" s="50" t="s">
        <v>109</v>
      </c>
      <c r="B660" s="50" t="s">
        <v>225</v>
      </c>
      <c r="C660" s="50" t="s">
        <v>161</v>
      </c>
      <c r="D660" s="50" t="s">
        <v>282</v>
      </c>
      <c r="E660" s="51">
        <v>2021</v>
      </c>
      <c r="F660" s="50" t="s">
        <v>293</v>
      </c>
      <c r="G660" s="52">
        <v>44501</v>
      </c>
      <c r="H660" s="51">
        <v>618</v>
      </c>
      <c r="I660" s="51">
        <v>225</v>
      </c>
      <c r="J660" s="51">
        <v>458</v>
      </c>
      <c r="K660" s="51">
        <v>111</v>
      </c>
      <c r="L660" s="51">
        <v>111</v>
      </c>
      <c r="M660" s="51">
        <v>709</v>
      </c>
      <c r="N660" s="51">
        <v>609</v>
      </c>
      <c r="O660" s="51">
        <v>646</v>
      </c>
      <c r="P660" s="51">
        <v>548</v>
      </c>
      <c r="Q660" s="51">
        <v>1551</v>
      </c>
      <c r="R660" s="51">
        <v>1605</v>
      </c>
      <c r="S660" s="51">
        <v>36242.665735739713</v>
      </c>
      <c r="T660" s="51">
        <v>174823</v>
      </c>
      <c r="U660" s="51">
        <v>55736</v>
      </c>
      <c r="V660" s="51">
        <v>7382</v>
      </c>
    </row>
    <row r="661" spans="1:22" x14ac:dyDescent="0.25">
      <c r="A661" s="50" t="s">
        <v>109</v>
      </c>
      <c r="B661" s="50" t="s">
        <v>225</v>
      </c>
      <c r="C661" s="50" t="s">
        <v>161</v>
      </c>
      <c r="D661" s="50" t="s">
        <v>282</v>
      </c>
      <c r="E661" s="51">
        <v>2021</v>
      </c>
      <c r="F661" s="50" t="s">
        <v>294</v>
      </c>
      <c r="G661" s="52">
        <v>44531</v>
      </c>
      <c r="H661" s="51">
        <v>577</v>
      </c>
      <c r="I661" s="51">
        <v>278</v>
      </c>
      <c r="J661" s="51">
        <v>472</v>
      </c>
      <c r="K661" s="51">
        <v>99</v>
      </c>
      <c r="L661" s="51">
        <v>99</v>
      </c>
      <c r="M661" s="51">
        <v>775</v>
      </c>
      <c r="N661" s="51">
        <v>595</v>
      </c>
      <c r="O661" s="51">
        <v>650</v>
      </c>
      <c r="P661" s="51">
        <v>586</v>
      </c>
      <c r="Q661" s="51">
        <v>1551</v>
      </c>
      <c r="R661" s="51">
        <v>1605</v>
      </c>
      <c r="S661" s="51">
        <v>36242.665735739713</v>
      </c>
      <c r="T661" s="51">
        <v>174823</v>
      </c>
      <c r="U661" s="51">
        <v>55736</v>
      </c>
      <c r="V661" s="51">
        <v>7382</v>
      </c>
    </row>
    <row r="662" spans="1:22" x14ac:dyDescent="0.25">
      <c r="A662" s="50" t="s">
        <v>109</v>
      </c>
      <c r="B662" s="50" t="s">
        <v>225</v>
      </c>
      <c r="C662" s="50" t="s">
        <v>162</v>
      </c>
      <c r="D662" s="50" t="s">
        <v>282</v>
      </c>
      <c r="E662" s="51">
        <v>2017</v>
      </c>
      <c r="F662" s="50" t="s">
        <v>283</v>
      </c>
      <c r="G662" s="52">
        <v>42736</v>
      </c>
      <c r="H662" s="51">
        <v>103</v>
      </c>
      <c r="I662" s="51">
        <v>25</v>
      </c>
      <c r="J662" s="51">
        <v>70</v>
      </c>
      <c r="K662" s="51">
        <v>17</v>
      </c>
      <c r="L662" s="51">
        <v>17</v>
      </c>
      <c r="M662" s="51">
        <v>104</v>
      </c>
      <c r="N662" s="51">
        <v>164</v>
      </c>
      <c r="O662" s="51">
        <v>135</v>
      </c>
      <c r="P662" s="51">
        <v>149</v>
      </c>
      <c r="Q662" s="51">
        <v>70</v>
      </c>
      <c r="R662" s="51">
        <v>73</v>
      </c>
      <c r="S662" s="51">
        <v>12327</v>
      </c>
      <c r="T662" s="51">
        <v>60270</v>
      </c>
      <c r="U662" s="51">
        <v>10362</v>
      </c>
      <c r="V662" s="51">
        <v>2199</v>
      </c>
    </row>
    <row r="663" spans="1:22" x14ac:dyDescent="0.25">
      <c r="A663" s="50" t="s">
        <v>109</v>
      </c>
      <c r="B663" s="50" t="s">
        <v>225</v>
      </c>
      <c r="C663" s="50" t="s">
        <v>162</v>
      </c>
      <c r="D663" s="50" t="s">
        <v>282</v>
      </c>
      <c r="E663" s="51">
        <v>2017</v>
      </c>
      <c r="F663" s="50" t="s">
        <v>284</v>
      </c>
      <c r="G663" s="52">
        <v>42767</v>
      </c>
      <c r="H663" s="51">
        <v>245</v>
      </c>
      <c r="I663" s="51">
        <v>79</v>
      </c>
      <c r="J663" s="51">
        <v>160</v>
      </c>
      <c r="K663" s="51">
        <v>4</v>
      </c>
      <c r="L663" s="51">
        <v>4</v>
      </c>
      <c r="M663" s="51">
        <v>23</v>
      </c>
      <c r="N663" s="51">
        <v>56</v>
      </c>
      <c r="O663" s="51">
        <v>48</v>
      </c>
      <c r="P663" s="51">
        <v>46</v>
      </c>
      <c r="Q663" s="51">
        <v>70</v>
      </c>
      <c r="R663" s="51">
        <v>73</v>
      </c>
      <c r="S663" s="51">
        <v>12327</v>
      </c>
      <c r="T663" s="51">
        <v>60270</v>
      </c>
      <c r="U663" s="51">
        <v>10362</v>
      </c>
      <c r="V663" s="51">
        <v>2199</v>
      </c>
    </row>
    <row r="664" spans="1:22" x14ac:dyDescent="0.25">
      <c r="A664" s="50" t="s">
        <v>109</v>
      </c>
      <c r="B664" s="50" t="s">
        <v>225</v>
      </c>
      <c r="C664" s="50" t="s">
        <v>162</v>
      </c>
      <c r="D664" s="50" t="s">
        <v>282</v>
      </c>
      <c r="E664" s="51">
        <v>2017</v>
      </c>
      <c r="F664" s="50" t="s">
        <v>285</v>
      </c>
      <c r="G664" s="52">
        <v>42795</v>
      </c>
      <c r="H664" s="51">
        <v>122</v>
      </c>
      <c r="I664" s="51">
        <v>37</v>
      </c>
      <c r="J664" s="51">
        <v>79</v>
      </c>
      <c r="K664" s="51">
        <v>8</v>
      </c>
      <c r="L664" s="51">
        <v>8</v>
      </c>
      <c r="M664" s="51">
        <v>51</v>
      </c>
      <c r="N664" s="51">
        <v>39</v>
      </c>
      <c r="O664" s="51">
        <v>49</v>
      </c>
      <c r="P664" s="51">
        <v>61</v>
      </c>
      <c r="Q664" s="51">
        <v>70</v>
      </c>
      <c r="R664" s="51">
        <v>73</v>
      </c>
      <c r="S664" s="51">
        <v>12327</v>
      </c>
      <c r="T664" s="51">
        <v>60270</v>
      </c>
      <c r="U664" s="51">
        <v>10362</v>
      </c>
      <c r="V664" s="51">
        <v>2199</v>
      </c>
    </row>
    <row r="665" spans="1:22" x14ac:dyDescent="0.25">
      <c r="A665" s="50" t="s">
        <v>109</v>
      </c>
      <c r="B665" s="50" t="s">
        <v>225</v>
      </c>
      <c r="C665" s="50" t="s">
        <v>162</v>
      </c>
      <c r="D665" s="50" t="s">
        <v>282</v>
      </c>
      <c r="E665" s="51">
        <v>2017</v>
      </c>
      <c r="F665" s="50" t="s">
        <v>286</v>
      </c>
      <c r="G665" s="52">
        <v>42826</v>
      </c>
      <c r="H665" s="51">
        <v>114</v>
      </c>
      <c r="I665" s="51">
        <v>34</v>
      </c>
      <c r="J665" s="51">
        <v>63</v>
      </c>
      <c r="K665" s="51">
        <v>5</v>
      </c>
      <c r="L665" s="51">
        <v>5</v>
      </c>
      <c r="M665" s="51">
        <v>27</v>
      </c>
      <c r="N665" s="51">
        <v>48</v>
      </c>
      <c r="O665" s="51">
        <v>36</v>
      </c>
      <c r="P665" s="51">
        <v>55</v>
      </c>
      <c r="Q665" s="51">
        <v>70</v>
      </c>
      <c r="R665" s="51">
        <v>73</v>
      </c>
      <c r="S665" s="51">
        <v>12327</v>
      </c>
      <c r="T665" s="51">
        <v>60270</v>
      </c>
      <c r="U665" s="51">
        <v>10362</v>
      </c>
      <c r="V665" s="51">
        <v>2199</v>
      </c>
    </row>
    <row r="666" spans="1:22" x14ac:dyDescent="0.25">
      <c r="A666" s="50" t="s">
        <v>109</v>
      </c>
      <c r="B666" s="50" t="s">
        <v>225</v>
      </c>
      <c r="C666" s="50" t="s">
        <v>162</v>
      </c>
      <c r="D666" s="50" t="s">
        <v>282</v>
      </c>
      <c r="E666" s="51">
        <v>2017</v>
      </c>
      <c r="F666" s="50" t="s">
        <v>287</v>
      </c>
      <c r="G666" s="52">
        <v>42856</v>
      </c>
      <c r="H666" s="51">
        <v>111</v>
      </c>
      <c r="I666" s="51">
        <v>31</v>
      </c>
      <c r="J666" s="51">
        <v>23</v>
      </c>
      <c r="K666" s="51">
        <v>11</v>
      </c>
      <c r="L666" s="51">
        <v>11</v>
      </c>
      <c r="M666" s="51">
        <v>118</v>
      </c>
      <c r="N666" s="51">
        <v>128</v>
      </c>
      <c r="O666" s="51">
        <v>95</v>
      </c>
      <c r="P666" s="51">
        <v>94</v>
      </c>
      <c r="Q666" s="51">
        <v>70</v>
      </c>
      <c r="R666" s="51">
        <v>73</v>
      </c>
      <c r="S666" s="51">
        <v>12327</v>
      </c>
      <c r="T666" s="51">
        <v>60270</v>
      </c>
      <c r="U666" s="51">
        <v>10362</v>
      </c>
      <c r="V666" s="51">
        <v>2199</v>
      </c>
    </row>
    <row r="667" spans="1:22" x14ac:dyDescent="0.25">
      <c r="A667" s="50" t="s">
        <v>109</v>
      </c>
      <c r="B667" s="50" t="s">
        <v>225</v>
      </c>
      <c r="C667" s="50" t="s">
        <v>162</v>
      </c>
      <c r="D667" s="50" t="s">
        <v>282</v>
      </c>
      <c r="E667" s="51">
        <v>2017</v>
      </c>
      <c r="F667" s="50" t="s">
        <v>288</v>
      </c>
      <c r="G667" s="52">
        <v>42887</v>
      </c>
      <c r="H667" s="51">
        <v>85</v>
      </c>
      <c r="I667" s="51">
        <v>25</v>
      </c>
      <c r="J667" s="51">
        <v>61</v>
      </c>
      <c r="K667" s="51">
        <v>0</v>
      </c>
      <c r="L667" s="51">
        <v>0</v>
      </c>
      <c r="M667" s="51">
        <v>41</v>
      </c>
      <c r="N667" s="51">
        <v>65</v>
      </c>
      <c r="O667" s="51">
        <v>37</v>
      </c>
      <c r="P667" s="51">
        <v>60</v>
      </c>
      <c r="Q667" s="51">
        <v>70</v>
      </c>
      <c r="R667" s="51">
        <v>73</v>
      </c>
      <c r="S667" s="51">
        <v>12327</v>
      </c>
      <c r="T667" s="51">
        <v>60270</v>
      </c>
      <c r="U667" s="51">
        <v>10362</v>
      </c>
      <c r="V667" s="51">
        <v>2199</v>
      </c>
    </row>
    <row r="668" spans="1:22" x14ac:dyDescent="0.25">
      <c r="A668" s="50" t="s">
        <v>109</v>
      </c>
      <c r="B668" s="50" t="s">
        <v>225</v>
      </c>
      <c r="C668" s="50" t="s">
        <v>162</v>
      </c>
      <c r="D668" s="50" t="s">
        <v>282</v>
      </c>
      <c r="E668" s="51">
        <v>2017</v>
      </c>
      <c r="F668" s="50" t="s">
        <v>289</v>
      </c>
      <c r="G668" s="52">
        <v>42917</v>
      </c>
      <c r="H668" s="51">
        <v>103</v>
      </c>
      <c r="I668" s="51">
        <v>25</v>
      </c>
      <c r="J668" s="51">
        <v>50</v>
      </c>
      <c r="K668" s="51">
        <v>4</v>
      </c>
      <c r="L668" s="51">
        <v>4</v>
      </c>
      <c r="M668" s="51">
        <v>133</v>
      </c>
      <c r="N668" s="51">
        <v>128</v>
      </c>
      <c r="O668" s="51">
        <v>102</v>
      </c>
      <c r="P668" s="51">
        <v>145</v>
      </c>
      <c r="Q668" s="51">
        <v>70</v>
      </c>
      <c r="R668" s="51">
        <v>73</v>
      </c>
      <c r="S668" s="51">
        <v>12327</v>
      </c>
      <c r="T668" s="51">
        <v>60270</v>
      </c>
      <c r="U668" s="51">
        <v>10362</v>
      </c>
      <c r="V668" s="51">
        <v>2199</v>
      </c>
    </row>
    <row r="669" spans="1:22" x14ac:dyDescent="0.25">
      <c r="A669" s="50" t="s">
        <v>109</v>
      </c>
      <c r="B669" s="50" t="s">
        <v>225</v>
      </c>
      <c r="C669" s="50" t="s">
        <v>162</v>
      </c>
      <c r="D669" s="50" t="s">
        <v>282</v>
      </c>
      <c r="E669" s="51">
        <v>2017</v>
      </c>
      <c r="F669" s="50" t="s">
        <v>290</v>
      </c>
      <c r="G669" s="52">
        <v>42948</v>
      </c>
      <c r="H669" s="51">
        <v>114</v>
      </c>
      <c r="I669" s="51">
        <v>46</v>
      </c>
      <c r="J669" s="51">
        <v>48</v>
      </c>
      <c r="K669" s="51">
        <v>4</v>
      </c>
      <c r="L669" s="51">
        <v>4</v>
      </c>
      <c r="M669" s="51">
        <v>161</v>
      </c>
      <c r="N669" s="51">
        <v>185</v>
      </c>
      <c r="O669" s="51">
        <v>162</v>
      </c>
      <c r="P669" s="51">
        <v>203</v>
      </c>
      <c r="Q669" s="51">
        <v>70</v>
      </c>
      <c r="R669" s="51">
        <v>73</v>
      </c>
      <c r="S669" s="51">
        <v>12327</v>
      </c>
      <c r="T669" s="51">
        <v>60270</v>
      </c>
      <c r="U669" s="51">
        <v>10362</v>
      </c>
      <c r="V669" s="51">
        <v>2199</v>
      </c>
    </row>
    <row r="670" spans="1:22" x14ac:dyDescent="0.25">
      <c r="A670" s="50" t="s">
        <v>109</v>
      </c>
      <c r="B670" s="50" t="s">
        <v>225</v>
      </c>
      <c r="C670" s="50" t="s">
        <v>162</v>
      </c>
      <c r="D670" s="50" t="s">
        <v>282</v>
      </c>
      <c r="E670" s="51">
        <v>2017</v>
      </c>
      <c r="F670" s="50" t="s">
        <v>291</v>
      </c>
      <c r="G670" s="52">
        <v>42979</v>
      </c>
      <c r="H670" s="51">
        <v>115</v>
      </c>
      <c r="I670" s="51">
        <v>33</v>
      </c>
      <c r="J670" s="51">
        <v>72</v>
      </c>
      <c r="K670" s="51">
        <v>9</v>
      </c>
      <c r="L670" s="51">
        <v>9</v>
      </c>
      <c r="M670" s="51">
        <v>84</v>
      </c>
      <c r="N670" s="51">
        <v>101</v>
      </c>
      <c r="O670" s="51">
        <v>66</v>
      </c>
      <c r="P670" s="51">
        <v>88</v>
      </c>
      <c r="Q670" s="51">
        <v>70</v>
      </c>
      <c r="R670" s="51">
        <v>73</v>
      </c>
      <c r="S670" s="51">
        <v>12327</v>
      </c>
      <c r="T670" s="51">
        <v>60270</v>
      </c>
      <c r="U670" s="51">
        <v>10362</v>
      </c>
      <c r="V670" s="51">
        <v>2199</v>
      </c>
    </row>
    <row r="671" spans="1:22" x14ac:dyDescent="0.25">
      <c r="A671" s="50" t="s">
        <v>109</v>
      </c>
      <c r="B671" s="50" t="s">
        <v>225</v>
      </c>
      <c r="C671" s="50" t="s">
        <v>162</v>
      </c>
      <c r="D671" s="50" t="s">
        <v>282</v>
      </c>
      <c r="E671" s="51">
        <v>2017</v>
      </c>
      <c r="F671" s="50" t="s">
        <v>292</v>
      </c>
      <c r="G671" s="52">
        <v>43009</v>
      </c>
      <c r="H671" s="51">
        <v>81</v>
      </c>
      <c r="I671" s="51">
        <v>16</v>
      </c>
      <c r="J671" s="51">
        <v>83</v>
      </c>
      <c r="K671" s="51">
        <v>7</v>
      </c>
      <c r="L671" s="51">
        <v>7</v>
      </c>
      <c r="M671" s="51">
        <v>96</v>
      </c>
      <c r="N671" s="51">
        <v>158</v>
      </c>
      <c r="O671" s="51">
        <v>126</v>
      </c>
      <c r="P671" s="51">
        <v>135</v>
      </c>
      <c r="Q671" s="51">
        <v>70</v>
      </c>
      <c r="R671" s="51">
        <v>73</v>
      </c>
      <c r="S671" s="51">
        <v>12327</v>
      </c>
      <c r="T671" s="51">
        <v>60270</v>
      </c>
      <c r="U671" s="51">
        <v>10362</v>
      </c>
      <c r="V671" s="51">
        <v>2199</v>
      </c>
    </row>
    <row r="672" spans="1:22" x14ac:dyDescent="0.25">
      <c r="A672" s="50" t="s">
        <v>109</v>
      </c>
      <c r="B672" s="50" t="s">
        <v>225</v>
      </c>
      <c r="C672" s="50" t="s">
        <v>162</v>
      </c>
      <c r="D672" s="50" t="s">
        <v>282</v>
      </c>
      <c r="E672" s="51">
        <v>2017</v>
      </c>
      <c r="F672" s="50" t="s">
        <v>293</v>
      </c>
      <c r="G672" s="52">
        <v>43040</v>
      </c>
      <c r="H672" s="51">
        <v>130</v>
      </c>
      <c r="I672" s="51">
        <v>53</v>
      </c>
      <c r="J672" s="51">
        <v>101</v>
      </c>
      <c r="K672" s="51">
        <v>20</v>
      </c>
      <c r="L672" s="51">
        <v>20</v>
      </c>
      <c r="M672" s="51">
        <v>123</v>
      </c>
      <c r="N672" s="51">
        <v>164</v>
      </c>
      <c r="O672" s="51">
        <v>153</v>
      </c>
      <c r="P672" s="51">
        <v>150</v>
      </c>
      <c r="Q672" s="51">
        <v>70</v>
      </c>
      <c r="R672" s="51">
        <v>73</v>
      </c>
      <c r="S672" s="51">
        <v>12327</v>
      </c>
      <c r="T672" s="51">
        <v>60270</v>
      </c>
      <c r="U672" s="51">
        <v>10362</v>
      </c>
      <c r="V672" s="51">
        <v>2199</v>
      </c>
    </row>
    <row r="673" spans="1:22" x14ac:dyDescent="0.25">
      <c r="A673" s="50" t="s">
        <v>109</v>
      </c>
      <c r="B673" s="50" t="s">
        <v>225</v>
      </c>
      <c r="C673" s="50" t="s">
        <v>162</v>
      </c>
      <c r="D673" s="50" t="s">
        <v>282</v>
      </c>
      <c r="E673" s="51">
        <v>2017</v>
      </c>
      <c r="F673" s="50" t="s">
        <v>294</v>
      </c>
      <c r="G673" s="52">
        <v>43070</v>
      </c>
      <c r="H673" s="51">
        <v>90</v>
      </c>
      <c r="I673" s="51">
        <v>44</v>
      </c>
      <c r="J673" s="51">
        <v>74</v>
      </c>
      <c r="K673" s="51">
        <v>3</v>
      </c>
      <c r="L673" s="51">
        <v>3</v>
      </c>
      <c r="M673" s="51">
        <v>79</v>
      </c>
      <c r="N673" s="51">
        <v>132</v>
      </c>
      <c r="O673" s="51">
        <v>128</v>
      </c>
      <c r="P673" s="51">
        <v>113</v>
      </c>
      <c r="Q673" s="51">
        <v>70</v>
      </c>
      <c r="R673" s="51">
        <v>73</v>
      </c>
      <c r="S673" s="51">
        <v>12327</v>
      </c>
      <c r="T673" s="51">
        <v>60270</v>
      </c>
      <c r="U673" s="51">
        <v>10362</v>
      </c>
      <c r="V673" s="51">
        <v>2199</v>
      </c>
    </row>
    <row r="674" spans="1:22" x14ac:dyDescent="0.25">
      <c r="A674" s="50" t="s">
        <v>109</v>
      </c>
      <c r="B674" s="50" t="s">
        <v>225</v>
      </c>
      <c r="C674" s="50" t="s">
        <v>162</v>
      </c>
      <c r="D674" s="50" t="s">
        <v>282</v>
      </c>
      <c r="E674" s="51">
        <v>2018</v>
      </c>
      <c r="F674" s="50" t="s">
        <v>283</v>
      </c>
      <c r="G674" s="52">
        <v>43101</v>
      </c>
      <c r="H674" s="51">
        <v>115</v>
      </c>
      <c r="I674" s="51">
        <v>34</v>
      </c>
      <c r="J674" s="51">
        <v>65</v>
      </c>
      <c r="K674" s="51">
        <v>16</v>
      </c>
      <c r="L674" s="51">
        <v>16</v>
      </c>
      <c r="M674" s="51">
        <v>55</v>
      </c>
      <c r="N674" s="51">
        <v>83</v>
      </c>
      <c r="O674" s="51">
        <v>62</v>
      </c>
      <c r="P674" s="51">
        <v>62</v>
      </c>
      <c r="Q674" s="51">
        <v>32</v>
      </c>
      <c r="R674" s="51">
        <v>33</v>
      </c>
      <c r="S674" s="51">
        <v>12966</v>
      </c>
      <c r="T674" s="51">
        <v>62265</v>
      </c>
      <c r="U674" s="51">
        <v>10538</v>
      </c>
      <c r="V674" s="51">
        <v>2277</v>
      </c>
    </row>
    <row r="675" spans="1:22" x14ac:dyDescent="0.25">
      <c r="A675" s="50" t="s">
        <v>109</v>
      </c>
      <c r="B675" s="50" t="s">
        <v>225</v>
      </c>
      <c r="C675" s="50" t="s">
        <v>162</v>
      </c>
      <c r="D675" s="50" t="s">
        <v>282</v>
      </c>
      <c r="E675" s="51">
        <v>2018</v>
      </c>
      <c r="F675" s="50" t="s">
        <v>284</v>
      </c>
      <c r="G675" s="52">
        <v>43132</v>
      </c>
      <c r="H675" s="51">
        <v>125</v>
      </c>
      <c r="I675" s="51">
        <v>24</v>
      </c>
      <c r="J675" s="51">
        <v>78</v>
      </c>
      <c r="K675" s="51">
        <v>10</v>
      </c>
      <c r="L675" s="51">
        <v>10</v>
      </c>
      <c r="M675" s="51">
        <v>139</v>
      </c>
      <c r="N675" s="51">
        <v>142</v>
      </c>
      <c r="O675" s="51">
        <v>212</v>
      </c>
      <c r="P675" s="51">
        <v>164</v>
      </c>
      <c r="Q675" s="51">
        <v>32</v>
      </c>
      <c r="R675" s="51">
        <v>33</v>
      </c>
      <c r="S675" s="51">
        <v>12966</v>
      </c>
      <c r="T675" s="51">
        <v>62265</v>
      </c>
      <c r="U675" s="51">
        <v>10538</v>
      </c>
      <c r="V675" s="51">
        <v>2277</v>
      </c>
    </row>
    <row r="676" spans="1:22" x14ac:dyDescent="0.25">
      <c r="A676" s="50" t="s">
        <v>109</v>
      </c>
      <c r="B676" s="50" t="s">
        <v>225</v>
      </c>
      <c r="C676" s="50" t="s">
        <v>162</v>
      </c>
      <c r="D676" s="50" t="s">
        <v>282</v>
      </c>
      <c r="E676" s="51">
        <v>2018</v>
      </c>
      <c r="F676" s="50" t="s">
        <v>285</v>
      </c>
      <c r="G676" s="52">
        <v>43160</v>
      </c>
      <c r="H676" s="51">
        <v>59</v>
      </c>
      <c r="I676" s="51">
        <v>4</v>
      </c>
      <c r="J676" s="51">
        <v>14</v>
      </c>
      <c r="K676" s="51">
        <v>2</v>
      </c>
      <c r="L676" s="51">
        <v>2</v>
      </c>
      <c r="M676" s="51">
        <v>58</v>
      </c>
      <c r="N676" s="51">
        <v>15</v>
      </c>
      <c r="O676" s="51">
        <v>22</v>
      </c>
      <c r="P676" s="51">
        <v>15</v>
      </c>
      <c r="Q676" s="51">
        <v>32</v>
      </c>
      <c r="R676" s="51">
        <v>33</v>
      </c>
      <c r="S676" s="51">
        <v>12966</v>
      </c>
      <c r="T676" s="51">
        <v>62265</v>
      </c>
      <c r="U676" s="51">
        <v>10538</v>
      </c>
      <c r="V676" s="51">
        <v>2277</v>
      </c>
    </row>
    <row r="677" spans="1:22" x14ac:dyDescent="0.25">
      <c r="A677" s="50" t="s">
        <v>109</v>
      </c>
      <c r="B677" s="50" t="s">
        <v>225</v>
      </c>
      <c r="C677" s="50" t="s">
        <v>162</v>
      </c>
      <c r="D677" s="50" t="s">
        <v>282</v>
      </c>
      <c r="E677" s="51">
        <v>2018</v>
      </c>
      <c r="F677" s="50" t="s">
        <v>286</v>
      </c>
      <c r="G677" s="52">
        <v>43191</v>
      </c>
      <c r="H677" s="51">
        <v>81</v>
      </c>
      <c r="I677" s="51">
        <v>10</v>
      </c>
      <c r="J677" s="51">
        <v>19</v>
      </c>
      <c r="K677" s="51">
        <v>1</v>
      </c>
      <c r="L677" s="51">
        <v>1</v>
      </c>
      <c r="M677" s="51">
        <v>87</v>
      </c>
      <c r="N677" s="51">
        <v>112</v>
      </c>
      <c r="O677" s="51">
        <v>189</v>
      </c>
      <c r="P677" s="51">
        <v>132</v>
      </c>
      <c r="Q677" s="51">
        <v>32</v>
      </c>
      <c r="R677" s="51">
        <v>33</v>
      </c>
      <c r="S677" s="51">
        <v>12966</v>
      </c>
      <c r="T677" s="51">
        <v>62265</v>
      </c>
      <c r="U677" s="51">
        <v>10538</v>
      </c>
      <c r="V677" s="51">
        <v>2277</v>
      </c>
    </row>
    <row r="678" spans="1:22" x14ac:dyDescent="0.25">
      <c r="A678" s="50" t="s">
        <v>109</v>
      </c>
      <c r="B678" s="50" t="s">
        <v>225</v>
      </c>
      <c r="C678" s="50" t="s">
        <v>162</v>
      </c>
      <c r="D678" s="50" t="s">
        <v>282</v>
      </c>
      <c r="E678" s="51">
        <v>2018</v>
      </c>
      <c r="F678" s="50" t="s">
        <v>287</v>
      </c>
      <c r="G678" s="52">
        <v>43221</v>
      </c>
      <c r="H678" s="51">
        <v>91</v>
      </c>
      <c r="I678" s="51">
        <v>32</v>
      </c>
      <c r="J678" s="51">
        <v>61</v>
      </c>
      <c r="K678" s="51">
        <v>16</v>
      </c>
      <c r="L678" s="51">
        <v>16</v>
      </c>
      <c r="M678" s="51">
        <v>99</v>
      </c>
      <c r="N678" s="51">
        <v>184</v>
      </c>
      <c r="O678" s="51">
        <v>154</v>
      </c>
      <c r="P678" s="51">
        <v>161</v>
      </c>
      <c r="Q678" s="51">
        <v>32</v>
      </c>
      <c r="R678" s="51">
        <v>33</v>
      </c>
      <c r="S678" s="51">
        <v>12966</v>
      </c>
      <c r="T678" s="51">
        <v>62265</v>
      </c>
      <c r="U678" s="51">
        <v>10538</v>
      </c>
      <c r="V678" s="51">
        <v>2277</v>
      </c>
    </row>
    <row r="679" spans="1:22" x14ac:dyDescent="0.25">
      <c r="A679" s="50" t="s">
        <v>109</v>
      </c>
      <c r="B679" s="50" t="s">
        <v>225</v>
      </c>
      <c r="C679" s="50" t="s">
        <v>162</v>
      </c>
      <c r="D679" s="50" t="s">
        <v>282</v>
      </c>
      <c r="E679" s="51">
        <v>2018</v>
      </c>
      <c r="F679" s="50" t="s">
        <v>288</v>
      </c>
      <c r="G679" s="52">
        <v>43252</v>
      </c>
      <c r="H679" s="51">
        <v>65</v>
      </c>
      <c r="I679" s="51">
        <v>4</v>
      </c>
      <c r="J679" s="51">
        <v>15</v>
      </c>
      <c r="K679" s="51">
        <v>3</v>
      </c>
      <c r="L679" s="51">
        <v>3</v>
      </c>
      <c r="M679" s="51">
        <v>29</v>
      </c>
      <c r="N679" s="51">
        <v>47</v>
      </c>
      <c r="O679" s="51">
        <v>36</v>
      </c>
      <c r="P679" s="51">
        <v>35</v>
      </c>
      <c r="Q679" s="51">
        <v>32</v>
      </c>
      <c r="R679" s="51">
        <v>33</v>
      </c>
      <c r="S679" s="51">
        <v>12966</v>
      </c>
      <c r="T679" s="51">
        <v>62265</v>
      </c>
      <c r="U679" s="51">
        <v>10538</v>
      </c>
      <c r="V679" s="51">
        <v>2277</v>
      </c>
    </row>
    <row r="680" spans="1:22" x14ac:dyDescent="0.25">
      <c r="A680" s="50" t="s">
        <v>109</v>
      </c>
      <c r="B680" s="50" t="s">
        <v>225</v>
      </c>
      <c r="C680" s="50" t="s">
        <v>162</v>
      </c>
      <c r="D680" s="50" t="s">
        <v>282</v>
      </c>
      <c r="E680" s="51">
        <v>2018</v>
      </c>
      <c r="F680" s="50" t="s">
        <v>289</v>
      </c>
      <c r="G680" s="52">
        <v>43282</v>
      </c>
      <c r="H680" s="51">
        <v>129</v>
      </c>
      <c r="I680" s="51">
        <v>9</v>
      </c>
      <c r="J680" s="51">
        <v>35</v>
      </c>
      <c r="K680" s="51">
        <v>0</v>
      </c>
      <c r="L680" s="51">
        <v>0</v>
      </c>
      <c r="M680" s="51">
        <v>74</v>
      </c>
      <c r="N680" s="51">
        <v>114</v>
      </c>
      <c r="O680" s="51">
        <v>88</v>
      </c>
      <c r="P680" s="51">
        <v>85</v>
      </c>
      <c r="Q680" s="51">
        <v>32</v>
      </c>
      <c r="R680" s="51">
        <v>33</v>
      </c>
      <c r="S680" s="51">
        <v>12966</v>
      </c>
      <c r="T680" s="51">
        <v>62265</v>
      </c>
      <c r="U680" s="51">
        <v>10538</v>
      </c>
      <c r="V680" s="51">
        <v>2277</v>
      </c>
    </row>
    <row r="681" spans="1:22" x14ac:dyDescent="0.25">
      <c r="A681" s="50" t="s">
        <v>109</v>
      </c>
      <c r="B681" s="50" t="s">
        <v>225</v>
      </c>
      <c r="C681" s="50" t="s">
        <v>162</v>
      </c>
      <c r="D681" s="50" t="s">
        <v>282</v>
      </c>
      <c r="E681" s="51">
        <v>2018</v>
      </c>
      <c r="F681" s="50" t="s">
        <v>290</v>
      </c>
      <c r="G681" s="52">
        <v>43313</v>
      </c>
      <c r="H681" s="51">
        <v>93</v>
      </c>
      <c r="I681" s="51">
        <v>41</v>
      </c>
      <c r="J681" s="51">
        <v>52</v>
      </c>
      <c r="K681" s="51">
        <v>5</v>
      </c>
      <c r="L681" s="51">
        <v>5</v>
      </c>
      <c r="M681" s="51">
        <v>87</v>
      </c>
      <c r="N681" s="51">
        <v>173</v>
      </c>
      <c r="O681" s="51">
        <v>127</v>
      </c>
      <c r="P681" s="51">
        <v>133</v>
      </c>
      <c r="Q681" s="51">
        <v>32</v>
      </c>
      <c r="R681" s="51">
        <v>33</v>
      </c>
      <c r="S681" s="51">
        <v>12966</v>
      </c>
      <c r="T681" s="51">
        <v>62265</v>
      </c>
      <c r="U681" s="51">
        <v>10538</v>
      </c>
      <c r="V681" s="51">
        <v>2277</v>
      </c>
    </row>
    <row r="682" spans="1:22" x14ac:dyDescent="0.25">
      <c r="A682" s="50" t="s">
        <v>109</v>
      </c>
      <c r="B682" s="50" t="s">
        <v>225</v>
      </c>
      <c r="C682" s="50" t="s">
        <v>162</v>
      </c>
      <c r="D682" s="50" t="s">
        <v>282</v>
      </c>
      <c r="E682" s="51">
        <v>2018</v>
      </c>
      <c r="F682" s="50" t="s">
        <v>291</v>
      </c>
      <c r="G682" s="52">
        <v>43344</v>
      </c>
      <c r="H682" s="51">
        <v>95</v>
      </c>
      <c r="I682" s="51">
        <v>51</v>
      </c>
      <c r="J682" s="51">
        <v>66</v>
      </c>
      <c r="K682" s="51">
        <v>6</v>
      </c>
      <c r="L682" s="51">
        <v>6</v>
      </c>
      <c r="M682" s="51">
        <v>58</v>
      </c>
      <c r="N682" s="51">
        <v>121</v>
      </c>
      <c r="O682" s="51">
        <v>99</v>
      </c>
      <c r="P682" s="51">
        <v>108</v>
      </c>
      <c r="Q682" s="51">
        <v>32</v>
      </c>
      <c r="R682" s="51">
        <v>33</v>
      </c>
      <c r="S682" s="51">
        <v>12966</v>
      </c>
      <c r="T682" s="51">
        <v>62265</v>
      </c>
      <c r="U682" s="51">
        <v>10538</v>
      </c>
      <c r="V682" s="51">
        <v>2277</v>
      </c>
    </row>
    <row r="683" spans="1:22" x14ac:dyDescent="0.25">
      <c r="A683" s="50" t="s">
        <v>109</v>
      </c>
      <c r="B683" s="50" t="s">
        <v>225</v>
      </c>
      <c r="C683" s="50" t="s">
        <v>162</v>
      </c>
      <c r="D683" s="50" t="s">
        <v>282</v>
      </c>
      <c r="E683" s="51">
        <v>2018</v>
      </c>
      <c r="F683" s="50" t="s">
        <v>292</v>
      </c>
      <c r="G683" s="52">
        <v>43374</v>
      </c>
      <c r="H683" s="51">
        <v>128</v>
      </c>
      <c r="I683" s="51">
        <v>48</v>
      </c>
      <c r="J683" s="51">
        <v>84</v>
      </c>
      <c r="K683" s="51">
        <v>35</v>
      </c>
      <c r="L683" s="51">
        <v>35</v>
      </c>
      <c r="M683" s="51">
        <v>52</v>
      </c>
      <c r="N683" s="51">
        <v>112</v>
      </c>
      <c r="O683" s="51">
        <v>74</v>
      </c>
      <c r="P683" s="51">
        <v>88</v>
      </c>
      <c r="Q683" s="51">
        <v>32</v>
      </c>
      <c r="R683" s="51">
        <v>33</v>
      </c>
      <c r="S683" s="51">
        <v>12966</v>
      </c>
      <c r="T683" s="51">
        <v>62265</v>
      </c>
      <c r="U683" s="51">
        <v>10538</v>
      </c>
      <c r="V683" s="51">
        <v>2277</v>
      </c>
    </row>
    <row r="684" spans="1:22" x14ac:dyDescent="0.25">
      <c r="A684" s="50" t="s">
        <v>109</v>
      </c>
      <c r="B684" s="50" t="s">
        <v>225</v>
      </c>
      <c r="C684" s="50" t="s">
        <v>162</v>
      </c>
      <c r="D684" s="50" t="s">
        <v>282</v>
      </c>
      <c r="E684" s="51">
        <v>2018</v>
      </c>
      <c r="F684" s="50" t="s">
        <v>293</v>
      </c>
      <c r="G684" s="52">
        <v>43405</v>
      </c>
      <c r="H684" s="51">
        <v>46</v>
      </c>
      <c r="I684" s="51">
        <v>21</v>
      </c>
      <c r="J684" s="51">
        <v>34</v>
      </c>
      <c r="K684" s="51">
        <v>2</v>
      </c>
      <c r="L684" s="51">
        <v>2</v>
      </c>
      <c r="M684" s="51">
        <v>38</v>
      </c>
      <c r="N684" s="51">
        <v>75</v>
      </c>
      <c r="O684" s="51">
        <v>45</v>
      </c>
      <c r="P684" s="51">
        <v>59</v>
      </c>
      <c r="Q684" s="51">
        <v>32</v>
      </c>
      <c r="R684" s="51">
        <v>33</v>
      </c>
      <c r="S684" s="51">
        <v>12966</v>
      </c>
      <c r="T684" s="51">
        <v>62265</v>
      </c>
      <c r="U684" s="51">
        <v>10538</v>
      </c>
      <c r="V684" s="51">
        <v>2277</v>
      </c>
    </row>
    <row r="685" spans="1:22" x14ac:dyDescent="0.25">
      <c r="A685" s="50" t="s">
        <v>109</v>
      </c>
      <c r="B685" s="50" t="s">
        <v>225</v>
      </c>
      <c r="C685" s="50" t="s">
        <v>162</v>
      </c>
      <c r="D685" s="50" t="s">
        <v>282</v>
      </c>
      <c r="E685" s="51">
        <v>2018</v>
      </c>
      <c r="F685" s="50" t="s">
        <v>294</v>
      </c>
      <c r="G685" s="52">
        <v>43435</v>
      </c>
      <c r="H685" s="51">
        <v>68</v>
      </c>
      <c r="I685" s="51">
        <v>18</v>
      </c>
      <c r="J685" s="51">
        <v>19</v>
      </c>
      <c r="K685" s="51">
        <v>7</v>
      </c>
      <c r="L685" s="51">
        <v>7</v>
      </c>
      <c r="M685" s="51">
        <v>36</v>
      </c>
      <c r="N685" s="51">
        <v>112</v>
      </c>
      <c r="O685" s="51">
        <v>120</v>
      </c>
      <c r="P685" s="51">
        <v>81</v>
      </c>
      <c r="Q685" s="51">
        <v>32</v>
      </c>
      <c r="R685" s="51">
        <v>33</v>
      </c>
      <c r="S685" s="51">
        <v>12966</v>
      </c>
      <c r="T685" s="51">
        <v>62265</v>
      </c>
      <c r="U685" s="51">
        <v>10538</v>
      </c>
      <c r="V685" s="51">
        <v>2277</v>
      </c>
    </row>
    <row r="686" spans="1:22" x14ac:dyDescent="0.25">
      <c r="A686" s="50" t="s">
        <v>109</v>
      </c>
      <c r="B686" s="50" t="s">
        <v>225</v>
      </c>
      <c r="C686" s="50" t="s">
        <v>162</v>
      </c>
      <c r="D686" s="50" t="s">
        <v>282</v>
      </c>
      <c r="E686" s="51">
        <v>2019</v>
      </c>
      <c r="F686" s="50" t="s">
        <v>283</v>
      </c>
      <c r="G686" s="52">
        <v>43466</v>
      </c>
      <c r="H686" s="51">
        <v>112</v>
      </c>
      <c r="I686" s="51">
        <v>54</v>
      </c>
      <c r="J686" s="51">
        <v>86</v>
      </c>
      <c r="K686" s="51">
        <v>16</v>
      </c>
      <c r="L686" s="51">
        <v>16</v>
      </c>
      <c r="M686" s="51">
        <v>84</v>
      </c>
      <c r="N686" s="51">
        <v>132</v>
      </c>
      <c r="O686" s="51">
        <v>132</v>
      </c>
      <c r="P686" s="51">
        <v>107</v>
      </c>
      <c r="Q686" s="51">
        <v>104</v>
      </c>
      <c r="R686" s="51">
        <v>107</v>
      </c>
      <c r="S686" s="51">
        <v>13242.95131188157</v>
      </c>
      <c r="T686" s="51">
        <v>64338</v>
      </c>
      <c r="U686" s="51">
        <v>20783</v>
      </c>
      <c r="V686" s="51">
        <v>2757</v>
      </c>
    </row>
    <row r="687" spans="1:22" x14ac:dyDescent="0.25">
      <c r="A687" s="50" t="s">
        <v>109</v>
      </c>
      <c r="B687" s="50" t="s">
        <v>225</v>
      </c>
      <c r="C687" s="50" t="s">
        <v>162</v>
      </c>
      <c r="D687" s="50" t="s">
        <v>282</v>
      </c>
      <c r="E687" s="51">
        <v>2019</v>
      </c>
      <c r="F687" s="50" t="s">
        <v>284</v>
      </c>
      <c r="G687" s="52">
        <v>43497</v>
      </c>
      <c r="H687" s="51">
        <v>108</v>
      </c>
      <c r="I687" s="51">
        <v>53</v>
      </c>
      <c r="J687" s="51">
        <v>79</v>
      </c>
      <c r="K687" s="51">
        <v>15</v>
      </c>
      <c r="L687" s="51">
        <v>15</v>
      </c>
      <c r="M687" s="51">
        <v>45</v>
      </c>
      <c r="N687" s="51">
        <v>142</v>
      </c>
      <c r="O687" s="51">
        <v>108</v>
      </c>
      <c r="P687" s="51">
        <v>121</v>
      </c>
      <c r="Q687" s="51">
        <v>104</v>
      </c>
      <c r="R687" s="51">
        <v>107</v>
      </c>
      <c r="S687" s="51">
        <v>13242.95131188157</v>
      </c>
      <c r="T687" s="51">
        <v>64338</v>
      </c>
      <c r="U687" s="51">
        <v>20783</v>
      </c>
      <c r="V687" s="51">
        <v>2757</v>
      </c>
    </row>
    <row r="688" spans="1:22" x14ac:dyDescent="0.25">
      <c r="A688" s="50" t="s">
        <v>109</v>
      </c>
      <c r="B688" s="50" t="s">
        <v>225</v>
      </c>
      <c r="C688" s="50" t="s">
        <v>162</v>
      </c>
      <c r="D688" s="50" t="s">
        <v>282</v>
      </c>
      <c r="E688" s="51">
        <v>2019</v>
      </c>
      <c r="F688" s="50" t="s">
        <v>285</v>
      </c>
      <c r="G688" s="52">
        <v>43525</v>
      </c>
      <c r="H688" s="51">
        <v>60</v>
      </c>
      <c r="I688" s="51">
        <v>35</v>
      </c>
      <c r="J688" s="51">
        <v>18</v>
      </c>
      <c r="K688" s="51">
        <v>9</v>
      </c>
      <c r="L688" s="51">
        <v>9</v>
      </c>
      <c r="M688" s="51">
        <v>106</v>
      </c>
      <c r="N688" s="51">
        <v>184</v>
      </c>
      <c r="O688" s="51">
        <v>105</v>
      </c>
      <c r="P688" s="51">
        <v>136</v>
      </c>
      <c r="Q688" s="51">
        <v>104</v>
      </c>
      <c r="R688" s="51">
        <v>107</v>
      </c>
      <c r="S688" s="51">
        <v>13242.95131188157</v>
      </c>
      <c r="T688" s="51">
        <v>64338</v>
      </c>
      <c r="U688" s="51">
        <v>20783</v>
      </c>
      <c r="V688" s="51">
        <v>2757</v>
      </c>
    </row>
    <row r="689" spans="1:22" x14ac:dyDescent="0.25">
      <c r="A689" s="50" t="s">
        <v>109</v>
      </c>
      <c r="B689" s="50" t="s">
        <v>225</v>
      </c>
      <c r="C689" s="50" t="s">
        <v>162</v>
      </c>
      <c r="D689" s="50" t="s">
        <v>282</v>
      </c>
      <c r="E689" s="51">
        <v>2019</v>
      </c>
      <c r="F689" s="50" t="s">
        <v>286</v>
      </c>
      <c r="G689" s="52">
        <v>43556</v>
      </c>
      <c r="H689" s="51">
        <v>167</v>
      </c>
      <c r="I689" s="51">
        <v>47</v>
      </c>
      <c r="J689" s="51">
        <v>56</v>
      </c>
      <c r="K689" s="51">
        <v>6</v>
      </c>
      <c r="L689" s="51">
        <v>6</v>
      </c>
      <c r="M689" s="51">
        <v>118</v>
      </c>
      <c r="N689" s="51">
        <v>110</v>
      </c>
      <c r="O689" s="51">
        <v>124</v>
      </c>
      <c r="P689" s="51">
        <v>94</v>
      </c>
      <c r="Q689" s="51">
        <v>104</v>
      </c>
      <c r="R689" s="51">
        <v>107</v>
      </c>
      <c r="S689" s="51">
        <v>13242.95131188157</v>
      </c>
      <c r="T689" s="51">
        <v>64338</v>
      </c>
      <c r="U689" s="51">
        <v>20783</v>
      </c>
      <c r="V689" s="51">
        <v>2757</v>
      </c>
    </row>
    <row r="690" spans="1:22" x14ac:dyDescent="0.25">
      <c r="A690" s="50" t="s">
        <v>109</v>
      </c>
      <c r="B690" s="50" t="s">
        <v>225</v>
      </c>
      <c r="C690" s="50" t="s">
        <v>162</v>
      </c>
      <c r="D690" s="50" t="s">
        <v>282</v>
      </c>
      <c r="E690" s="51">
        <v>2019</v>
      </c>
      <c r="F690" s="50" t="s">
        <v>287</v>
      </c>
      <c r="G690" s="52">
        <v>43586</v>
      </c>
      <c r="H690" s="51">
        <v>63</v>
      </c>
      <c r="I690" s="51">
        <v>18</v>
      </c>
      <c r="J690" s="51">
        <v>66</v>
      </c>
      <c r="K690" s="51">
        <v>7</v>
      </c>
      <c r="L690" s="51">
        <v>7</v>
      </c>
      <c r="M690" s="51">
        <v>84</v>
      </c>
      <c r="N690" s="51">
        <v>133</v>
      </c>
      <c r="O690" s="51">
        <v>97</v>
      </c>
      <c r="P690" s="51">
        <v>76</v>
      </c>
      <c r="Q690" s="51">
        <v>104</v>
      </c>
      <c r="R690" s="51">
        <v>107</v>
      </c>
      <c r="S690" s="51">
        <v>13242.95131188157</v>
      </c>
      <c r="T690" s="51">
        <v>64338</v>
      </c>
      <c r="U690" s="51">
        <v>20783</v>
      </c>
      <c r="V690" s="51">
        <v>2757</v>
      </c>
    </row>
    <row r="691" spans="1:22" x14ac:dyDescent="0.25">
      <c r="A691" s="50" t="s">
        <v>109</v>
      </c>
      <c r="B691" s="50" t="s">
        <v>225</v>
      </c>
      <c r="C691" s="50" t="s">
        <v>162</v>
      </c>
      <c r="D691" s="50" t="s">
        <v>282</v>
      </c>
      <c r="E691" s="51">
        <v>2019</v>
      </c>
      <c r="F691" s="50" t="s">
        <v>288</v>
      </c>
      <c r="G691" s="52">
        <v>43617</v>
      </c>
      <c r="H691" s="51">
        <v>176</v>
      </c>
      <c r="I691" s="51">
        <v>90</v>
      </c>
      <c r="J691" s="51">
        <v>17</v>
      </c>
      <c r="K691" s="51">
        <v>3</v>
      </c>
      <c r="L691" s="51">
        <v>3</v>
      </c>
      <c r="M691" s="51">
        <v>110</v>
      </c>
      <c r="N691" s="51">
        <v>148</v>
      </c>
      <c r="O691" s="51">
        <v>123</v>
      </c>
      <c r="P691" s="51">
        <v>145</v>
      </c>
      <c r="Q691" s="51">
        <v>104</v>
      </c>
      <c r="R691" s="51">
        <v>107</v>
      </c>
      <c r="S691" s="51">
        <v>13242.95131188157</v>
      </c>
      <c r="T691" s="51">
        <v>64338</v>
      </c>
      <c r="U691" s="51">
        <v>20783</v>
      </c>
      <c r="V691" s="51">
        <v>2757</v>
      </c>
    </row>
    <row r="692" spans="1:22" x14ac:dyDescent="0.25">
      <c r="A692" s="50" t="s">
        <v>109</v>
      </c>
      <c r="B692" s="50" t="s">
        <v>225</v>
      </c>
      <c r="C692" s="50" t="s">
        <v>162</v>
      </c>
      <c r="D692" s="50" t="s">
        <v>282</v>
      </c>
      <c r="E692" s="51">
        <v>2019</v>
      </c>
      <c r="F692" s="50" t="s">
        <v>289</v>
      </c>
      <c r="G692" s="52">
        <v>43647</v>
      </c>
      <c r="H692" s="51">
        <v>188</v>
      </c>
      <c r="I692" s="51">
        <v>102</v>
      </c>
      <c r="J692" s="51">
        <v>106</v>
      </c>
      <c r="K692" s="51">
        <v>8</v>
      </c>
      <c r="L692" s="51">
        <v>8</v>
      </c>
      <c r="M692" s="51">
        <v>116</v>
      </c>
      <c r="N692" s="51">
        <v>121</v>
      </c>
      <c r="O692" s="51">
        <v>163</v>
      </c>
      <c r="P692" s="51">
        <v>124</v>
      </c>
      <c r="Q692" s="51">
        <v>104</v>
      </c>
      <c r="R692" s="51">
        <v>107</v>
      </c>
      <c r="S692" s="51">
        <v>13242.95131188157</v>
      </c>
      <c r="T692" s="51">
        <v>64338</v>
      </c>
      <c r="U692" s="51">
        <v>20783</v>
      </c>
      <c r="V692" s="51">
        <v>2757</v>
      </c>
    </row>
    <row r="693" spans="1:22" x14ac:dyDescent="0.25">
      <c r="A693" s="50" t="s">
        <v>109</v>
      </c>
      <c r="B693" s="50" t="s">
        <v>225</v>
      </c>
      <c r="C693" s="50" t="s">
        <v>162</v>
      </c>
      <c r="D693" s="50" t="s">
        <v>282</v>
      </c>
      <c r="E693" s="51">
        <v>2019</v>
      </c>
      <c r="F693" s="50" t="s">
        <v>290</v>
      </c>
      <c r="G693" s="52">
        <v>43678</v>
      </c>
      <c r="H693" s="51">
        <v>139</v>
      </c>
      <c r="I693" s="51">
        <v>85</v>
      </c>
      <c r="J693" s="51">
        <v>93</v>
      </c>
      <c r="K693" s="51">
        <v>10</v>
      </c>
      <c r="L693" s="51">
        <v>10</v>
      </c>
      <c r="M693" s="51">
        <v>108</v>
      </c>
      <c r="N693" s="51">
        <v>117</v>
      </c>
      <c r="O693" s="51">
        <v>96</v>
      </c>
      <c r="P693" s="51">
        <v>80</v>
      </c>
      <c r="Q693" s="51">
        <v>104</v>
      </c>
      <c r="R693" s="51">
        <v>107</v>
      </c>
      <c r="S693" s="51">
        <v>13242.95131188157</v>
      </c>
      <c r="T693" s="51">
        <v>64338</v>
      </c>
      <c r="U693" s="51">
        <v>20783</v>
      </c>
      <c r="V693" s="51">
        <v>2757</v>
      </c>
    </row>
    <row r="694" spans="1:22" x14ac:dyDescent="0.25">
      <c r="A694" s="50" t="s">
        <v>109</v>
      </c>
      <c r="B694" s="50" t="s">
        <v>225</v>
      </c>
      <c r="C694" s="50" t="s">
        <v>162</v>
      </c>
      <c r="D694" s="50" t="s">
        <v>282</v>
      </c>
      <c r="E694" s="51">
        <v>2019</v>
      </c>
      <c r="F694" s="50" t="s">
        <v>291</v>
      </c>
      <c r="G694" s="52">
        <v>43709</v>
      </c>
      <c r="H694" s="51">
        <v>138</v>
      </c>
      <c r="I694" s="51">
        <v>80</v>
      </c>
      <c r="J694" s="51">
        <v>46</v>
      </c>
      <c r="K694" s="51">
        <v>11</v>
      </c>
      <c r="L694" s="51">
        <v>11</v>
      </c>
      <c r="M694" s="51">
        <v>124</v>
      </c>
      <c r="N694" s="51">
        <v>169</v>
      </c>
      <c r="O694" s="51">
        <v>155</v>
      </c>
      <c r="P694" s="51">
        <v>127</v>
      </c>
      <c r="Q694" s="51">
        <v>104</v>
      </c>
      <c r="R694" s="51">
        <v>107</v>
      </c>
      <c r="S694" s="51">
        <v>13242.95131188157</v>
      </c>
      <c r="T694" s="51">
        <v>64338</v>
      </c>
      <c r="U694" s="51">
        <v>20783</v>
      </c>
      <c r="V694" s="51">
        <v>2757</v>
      </c>
    </row>
    <row r="695" spans="1:22" x14ac:dyDescent="0.25">
      <c r="A695" s="50" t="s">
        <v>109</v>
      </c>
      <c r="B695" s="50" t="s">
        <v>225</v>
      </c>
      <c r="C695" s="50" t="s">
        <v>162</v>
      </c>
      <c r="D695" s="50" t="s">
        <v>282</v>
      </c>
      <c r="E695" s="51">
        <v>2019</v>
      </c>
      <c r="F695" s="50" t="s">
        <v>292</v>
      </c>
      <c r="G695" s="52">
        <v>43739</v>
      </c>
      <c r="H695" s="51">
        <v>93</v>
      </c>
      <c r="I695" s="51">
        <v>64</v>
      </c>
      <c r="J695" s="51">
        <v>81</v>
      </c>
      <c r="K695" s="51">
        <v>17</v>
      </c>
      <c r="L695" s="51">
        <v>17</v>
      </c>
      <c r="M695" s="51">
        <v>150</v>
      </c>
      <c r="N695" s="51">
        <v>152</v>
      </c>
      <c r="O695" s="51">
        <v>121</v>
      </c>
      <c r="P695" s="51">
        <v>122</v>
      </c>
      <c r="Q695" s="51">
        <v>104</v>
      </c>
      <c r="R695" s="51">
        <v>107</v>
      </c>
      <c r="S695" s="51">
        <v>13242.95131188157</v>
      </c>
      <c r="T695" s="51">
        <v>64338</v>
      </c>
      <c r="U695" s="51">
        <v>20783</v>
      </c>
      <c r="V695" s="51">
        <v>2757</v>
      </c>
    </row>
    <row r="696" spans="1:22" x14ac:dyDescent="0.25">
      <c r="A696" s="50" t="s">
        <v>109</v>
      </c>
      <c r="B696" s="50" t="s">
        <v>225</v>
      </c>
      <c r="C696" s="50" t="s">
        <v>162</v>
      </c>
      <c r="D696" s="50" t="s">
        <v>282</v>
      </c>
      <c r="E696" s="51">
        <v>2019</v>
      </c>
      <c r="F696" s="50" t="s">
        <v>293</v>
      </c>
      <c r="G696" s="52">
        <v>43770</v>
      </c>
      <c r="H696" s="51">
        <v>130</v>
      </c>
      <c r="I696" s="51">
        <v>47</v>
      </c>
      <c r="J696" s="51">
        <v>70</v>
      </c>
      <c r="K696" s="51">
        <v>8</v>
      </c>
      <c r="L696" s="51">
        <v>8</v>
      </c>
      <c r="M696" s="51">
        <v>169</v>
      </c>
      <c r="N696" s="51">
        <v>196</v>
      </c>
      <c r="O696" s="51">
        <v>157</v>
      </c>
      <c r="P696" s="51">
        <v>165</v>
      </c>
      <c r="Q696" s="51">
        <v>104</v>
      </c>
      <c r="R696" s="51">
        <v>107</v>
      </c>
      <c r="S696" s="51">
        <v>13242.95131188157</v>
      </c>
      <c r="T696" s="51">
        <v>64338</v>
      </c>
      <c r="U696" s="51">
        <v>20783</v>
      </c>
      <c r="V696" s="51">
        <v>2757</v>
      </c>
    </row>
    <row r="697" spans="1:22" x14ac:dyDescent="0.25">
      <c r="A697" s="50" t="s">
        <v>109</v>
      </c>
      <c r="B697" s="50" t="s">
        <v>225</v>
      </c>
      <c r="C697" s="50" t="s">
        <v>162</v>
      </c>
      <c r="D697" s="50" t="s">
        <v>282</v>
      </c>
      <c r="E697" s="51">
        <v>2019</v>
      </c>
      <c r="F697" s="50" t="s">
        <v>294</v>
      </c>
      <c r="G697" s="52">
        <v>43800</v>
      </c>
      <c r="H697" s="51">
        <v>114</v>
      </c>
      <c r="I697" s="51">
        <v>50</v>
      </c>
      <c r="J697" s="51">
        <v>61</v>
      </c>
      <c r="K697" s="51">
        <v>10</v>
      </c>
      <c r="L697" s="51">
        <v>10</v>
      </c>
      <c r="M697" s="51">
        <v>105</v>
      </c>
      <c r="N697" s="51">
        <v>174</v>
      </c>
      <c r="O697" s="51">
        <v>136</v>
      </c>
      <c r="P697" s="51">
        <v>103</v>
      </c>
      <c r="Q697" s="51">
        <v>104</v>
      </c>
      <c r="R697" s="51">
        <v>107</v>
      </c>
      <c r="S697" s="51">
        <v>13242.95131188157</v>
      </c>
      <c r="T697" s="51">
        <v>64338</v>
      </c>
      <c r="U697" s="51">
        <v>20783</v>
      </c>
      <c r="V697" s="51">
        <v>2757</v>
      </c>
    </row>
    <row r="698" spans="1:22" x14ac:dyDescent="0.25">
      <c r="A698" s="50" t="s">
        <v>109</v>
      </c>
      <c r="B698" s="50" t="s">
        <v>225</v>
      </c>
      <c r="C698" s="50" t="s">
        <v>162</v>
      </c>
      <c r="D698" s="50" t="s">
        <v>282</v>
      </c>
      <c r="E698" s="51">
        <v>2020</v>
      </c>
      <c r="F698" s="50" t="s">
        <v>283</v>
      </c>
      <c r="G698" s="52">
        <v>43831</v>
      </c>
      <c r="H698" s="51">
        <v>142</v>
      </c>
      <c r="I698" s="51">
        <v>26</v>
      </c>
      <c r="J698" s="51">
        <v>49</v>
      </c>
      <c r="K698" s="51">
        <v>19</v>
      </c>
      <c r="L698" s="51">
        <v>19</v>
      </c>
      <c r="M698" s="51">
        <v>110</v>
      </c>
      <c r="N698" s="51">
        <v>152</v>
      </c>
      <c r="O698" s="51">
        <v>114</v>
      </c>
      <c r="P698" s="51">
        <v>111</v>
      </c>
      <c r="Q698" s="51">
        <v>193</v>
      </c>
      <c r="R698" s="51">
        <v>200</v>
      </c>
      <c r="S698" s="51">
        <v>13737.25978150427</v>
      </c>
      <c r="T698" s="51">
        <v>66492</v>
      </c>
      <c r="U698" s="51">
        <v>21331</v>
      </c>
      <c r="V698" s="51">
        <v>2828</v>
      </c>
    </row>
    <row r="699" spans="1:22" x14ac:dyDescent="0.25">
      <c r="A699" s="50" t="s">
        <v>109</v>
      </c>
      <c r="B699" s="50" t="s">
        <v>225</v>
      </c>
      <c r="C699" s="50" t="s">
        <v>162</v>
      </c>
      <c r="D699" s="50" t="s">
        <v>282</v>
      </c>
      <c r="E699" s="51">
        <v>2020</v>
      </c>
      <c r="F699" s="50" t="s">
        <v>284</v>
      </c>
      <c r="G699" s="52">
        <v>43862</v>
      </c>
      <c r="H699" s="51">
        <v>114</v>
      </c>
      <c r="I699" s="51">
        <v>50</v>
      </c>
      <c r="J699" s="51">
        <v>79</v>
      </c>
      <c r="K699" s="51">
        <v>20</v>
      </c>
      <c r="L699" s="51">
        <v>20</v>
      </c>
      <c r="M699" s="51">
        <v>114</v>
      </c>
      <c r="N699" s="51">
        <v>178</v>
      </c>
      <c r="O699" s="51">
        <v>125</v>
      </c>
      <c r="P699" s="51">
        <v>166</v>
      </c>
      <c r="Q699" s="51">
        <v>193</v>
      </c>
      <c r="R699" s="51">
        <v>200</v>
      </c>
      <c r="S699" s="51">
        <v>13737.25978150427</v>
      </c>
      <c r="T699" s="51">
        <v>66492</v>
      </c>
      <c r="U699" s="51">
        <v>21331</v>
      </c>
      <c r="V699" s="51">
        <v>2828</v>
      </c>
    </row>
    <row r="700" spans="1:22" x14ac:dyDescent="0.25">
      <c r="A700" s="50" t="s">
        <v>109</v>
      </c>
      <c r="B700" s="50" t="s">
        <v>225</v>
      </c>
      <c r="C700" s="50" t="s">
        <v>162</v>
      </c>
      <c r="D700" s="50" t="s">
        <v>282</v>
      </c>
      <c r="E700" s="51">
        <v>2020</v>
      </c>
      <c r="F700" s="50" t="s">
        <v>285</v>
      </c>
      <c r="G700" s="52">
        <v>43891</v>
      </c>
      <c r="H700" s="51">
        <v>122</v>
      </c>
      <c r="I700" s="51">
        <v>42</v>
      </c>
      <c r="J700" s="51">
        <v>71</v>
      </c>
      <c r="K700" s="51">
        <v>21</v>
      </c>
      <c r="L700" s="51">
        <v>21</v>
      </c>
      <c r="M700" s="51">
        <v>204</v>
      </c>
      <c r="N700" s="51">
        <v>251</v>
      </c>
      <c r="O700" s="51">
        <v>290</v>
      </c>
      <c r="P700" s="51">
        <v>281</v>
      </c>
      <c r="Q700" s="51">
        <v>193</v>
      </c>
      <c r="R700" s="51">
        <v>200</v>
      </c>
      <c r="S700" s="51">
        <v>13737.25978150427</v>
      </c>
      <c r="T700" s="51">
        <v>66492</v>
      </c>
      <c r="U700" s="51">
        <v>21331</v>
      </c>
      <c r="V700" s="51">
        <v>2828</v>
      </c>
    </row>
    <row r="701" spans="1:22" x14ac:dyDescent="0.25">
      <c r="A701" s="50" t="s">
        <v>109</v>
      </c>
      <c r="B701" s="50" t="s">
        <v>225</v>
      </c>
      <c r="C701" s="50" t="s">
        <v>162</v>
      </c>
      <c r="D701" s="50" t="s">
        <v>282</v>
      </c>
      <c r="E701" s="51">
        <v>2020</v>
      </c>
      <c r="F701" s="50" t="s">
        <v>286</v>
      </c>
      <c r="G701" s="52">
        <v>43922</v>
      </c>
      <c r="H701" s="51">
        <v>132</v>
      </c>
      <c r="I701" s="51">
        <v>20</v>
      </c>
      <c r="J701" s="51">
        <v>60</v>
      </c>
      <c r="K701" s="51">
        <v>21</v>
      </c>
      <c r="L701" s="51">
        <v>21</v>
      </c>
      <c r="M701" s="51">
        <v>243</v>
      </c>
      <c r="N701" s="51">
        <v>299</v>
      </c>
      <c r="O701" s="51">
        <v>287</v>
      </c>
      <c r="P701" s="51">
        <v>245</v>
      </c>
      <c r="Q701" s="51">
        <v>193</v>
      </c>
      <c r="R701" s="51">
        <v>200</v>
      </c>
      <c r="S701" s="51">
        <v>13737.25978150427</v>
      </c>
      <c r="T701" s="51">
        <v>66492</v>
      </c>
      <c r="U701" s="51">
        <v>21331</v>
      </c>
      <c r="V701" s="51">
        <v>2828</v>
      </c>
    </row>
    <row r="702" spans="1:22" x14ac:dyDescent="0.25">
      <c r="A702" s="50" t="s">
        <v>109</v>
      </c>
      <c r="B702" s="50" t="s">
        <v>225</v>
      </c>
      <c r="C702" s="50" t="s">
        <v>162</v>
      </c>
      <c r="D702" s="50" t="s">
        <v>282</v>
      </c>
      <c r="E702" s="51">
        <v>2020</v>
      </c>
      <c r="F702" s="50" t="s">
        <v>287</v>
      </c>
      <c r="G702" s="52">
        <v>43952</v>
      </c>
      <c r="H702" s="51">
        <v>127</v>
      </c>
      <c r="I702" s="51">
        <v>51</v>
      </c>
      <c r="J702" s="51">
        <v>76</v>
      </c>
      <c r="K702" s="51">
        <v>24</v>
      </c>
      <c r="L702" s="51">
        <v>24</v>
      </c>
      <c r="M702" s="51">
        <v>260</v>
      </c>
      <c r="N702" s="51">
        <v>323</v>
      </c>
      <c r="O702" s="51">
        <v>241</v>
      </c>
      <c r="P702" s="51">
        <v>250</v>
      </c>
      <c r="Q702" s="51">
        <v>193</v>
      </c>
      <c r="R702" s="51">
        <v>200</v>
      </c>
      <c r="S702" s="51">
        <v>13737.25978150427</v>
      </c>
      <c r="T702" s="51">
        <v>66492</v>
      </c>
      <c r="U702" s="51">
        <v>21331</v>
      </c>
      <c r="V702" s="51">
        <v>2828</v>
      </c>
    </row>
    <row r="703" spans="1:22" x14ac:dyDescent="0.25">
      <c r="A703" s="50" t="s">
        <v>109</v>
      </c>
      <c r="B703" s="50" t="s">
        <v>225</v>
      </c>
      <c r="C703" s="50" t="s">
        <v>162</v>
      </c>
      <c r="D703" s="50" t="s">
        <v>282</v>
      </c>
      <c r="E703" s="51">
        <v>2020</v>
      </c>
      <c r="F703" s="50" t="s">
        <v>288</v>
      </c>
      <c r="G703" s="52">
        <v>43983</v>
      </c>
      <c r="H703" s="51">
        <v>140</v>
      </c>
      <c r="I703" s="51">
        <v>51</v>
      </c>
      <c r="J703" s="51">
        <v>75</v>
      </c>
      <c r="K703" s="51">
        <v>15</v>
      </c>
      <c r="L703" s="51">
        <v>15</v>
      </c>
      <c r="M703" s="51">
        <v>256</v>
      </c>
      <c r="N703" s="51">
        <v>272</v>
      </c>
      <c r="O703" s="51">
        <v>225</v>
      </c>
      <c r="P703" s="51">
        <v>222</v>
      </c>
      <c r="Q703" s="51">
        <v>193</v>
      </c>
      <c r="R703" s="51">
        <v>200</v>
      </c>
      <c r="S703" s="51">
        <v>13737.25978150427</v>
      </c>
      <c r="T703" s="51">
        <v>66492</v>
      </c>
      <c r="U703" s="51">
        <v>21331</v>
      </c>
      <c r="V703" s="51">
        <v>2828</v>
      </c>
    </row>
    <row r="704" spans="1:22" x14ac:dyDescent="0.25">
      <c r="A704" s="50" t="s">
        <v>109</v>
      </c>
      <c r="B704" s="50" t="s">
        <v>225</v>
      </c>
      <c r="C704" s="50" t="s">
        <v>162</v>
      </c>
      <c r="D704" s="50" t="s">
        <v>282</v>
      </c>
      <c r="E704" s="51">
        <v>2020</v>
      </c>
      <c r="F704" s="50" t="s">
        <v>289</v>
      </c>
      <c r="G704" s="52">
        <v>44013</v>
      </c>
      <c r="H704" s="51">
        <v>111</v>
      </c>
      <c r="I704" s="51">
        <v>20</v>
      </c>
      <c r="J704" s="51">
        <v>76</v>
      </c>
      <c r="K704" s="51">
        <v>9</v>
      </c>
      <c r="L704" s="51">
        <v>9</v>
      </c>
      <c r="M704" s="51">
        <v>231</v>
      </c>
      <c r="N704" s="51">
        <v>251</v>
      </c>
      <c r="O704" s="51">
        <v>269</v>
      </c>
      <c r="P704" s="51">
        <v>277</v>
      </c>
      <c r="Q704" s="51">
        <v>193</v>
      </c>
      <c r="R704" s="51">
        <v>200</v>
      </c>
      <c r="S704" s="51">
        <v>13737.25978150427</v>
      </c>
      <c r="T704" s="51">
        <v>66492</v>
      </c>
      <c r="U704" s="51">
        <v>21331</v>
      </c>
      <c r="V704" s="51">
        <v>2828</v>
      </c>
    </row>
    <row r="705" spans="1:22" x14ac:dyDescent="0.25">
      <c r="A705" s="50" t="s">
        <v>109</v>
      </c>
      <c r="B705" s="50" t="s">
        <v>225</v>
      </c>
      <c r="C705" s="50" t="s">
        <v>162</v>
      </c>
      <c r="D705" s="50" t="s">
        <v>282</v>
      </c>
      <c r="E705" s="51">
        <v>2020</v>
      </c>
      <c r="F705" s="50" t="s">
        <v>290</v>
      </c>
      <c r="G705" s="52">
        <v>44044</v>
      </c>
      <c r="H705" s="51">
        <v>131</v>
      </c>
      <c r="I705" s="51">
        <v>58</v>
      </c>
      <c r="J705" s="51">
        <v>97</v>
      </c>
      <c r="K705" s="51">
        <v>16</v>
      </c>
      <c r="L705" s="51">
        <v>16</v>
      </c>
      <c r="M705" s="51">
        <v>207</v>
      </c>
      <c r="N705" s="51">
        <v>258</v>
      </c>
      <c r="O705" s="51">
        <v>211</v>
      </c>
      <c r="P705" s="51">
        <v>209</v>
      </c>
      <c r="Q705" s="51">
        <v>193</v>
      </c>
      <c r="R705" s="51">
        <v>200</v>
      </c>
      <c r="S705" s="51">
        <v>13737.25978150427</v>
      </c>
      <c r="T705" s="51">
        <v>66492</v>
      </c>
      <c r="U705" s="51">
        <v>21331</v>
      </c>
      <c r="V705" s="51">
        <v>2828</v>
      </c>
    </row>
    <row r="706" spans="1:22" x14ac:dyDescent="0.25">
      <c r="A706" s="50" t="s">
        <v>109</v>
      </c>
      <c r="B706" s="50" t="s">
        <v>225</v>
      </c>
      <c r="C706" s="50" t="s">
        <v>162</v>
      </c>
      <c r="D706" s="50" t="s">
        <v>282</v>
      </c>
      <c r="E706" s="51">
        <v>2020</v>
      </c>
      <c r="F706" s="50" t="s">
        <v>291</v>
      </c>
      <c r="G706" s="52">
        <v>44075</v>
      </c>
      <c r="H706" s="51">
        <v>131</v>
      </c>
      <c r="I706" s="51">
        <v>22</v>
      </c>
      <c r="J706" s="51">
        <v>69</v>
      </c>
      <c r="K706" s="51">
        <v>21</v>
      </c>
      <c r="L706" s="51">
        <v>21</v>
      </c>
      <c r="M706" s="51">
        <v>173</v>
      </c>
      <c r="N706" s="51">
        <v>230</v>
      </c>
      <c r="O706" s="51">
        <v>193</v>
      </c>
      <c r="P706" s="51">
        <v>211</v>
      </c>
      <c r="Q706" s="51">
        <v>193</v>
      </c>
      <c r="R706" s="51">
        <v>200</v>
      </c>
      <c r="S706" s="51">
        <v>13737.25978150427</v>
      </c>
      <c r="T706" s="51">
        <v>66492</v>
      </c>
      <c r="U706" s="51">
        <v>21331</v>
      </c>
      <c r="V706" s="51">
        <v>2828</v>
      </c>
    </row>
    <row r="707" spans="1:22" x14ac:dyDescent="0.25">
      <c r="A707" s="50" t="s">
        <v>109</v>
      </c>
      <c r="B707" s="50" t="s">
        <v>225</v>
      </c>
      <c r="C707" s="50" t="s">
        <v>162</v>
      </c>
      <c r="D707" s="50" t="s">
        <v>282</v>
      </c>
      <c r="E707" s="51">
        <v>2020</v>
      </c>
      <c r="F707" s="50" t="s">
        <v>292</v>
      </c>
      <c r="G707" s="52">
        <v>44105</v>
      </c>
      <c r="H707" s="51">
        <v>105</v>
      </c>
      <c r="I707" s="51">
        <v>18</v>
      </c>
      <c r="J707" s="51">
        <v>49</v>
      </c>
      <c r="K707" s="51">
        <v>27</v>
      </c>
      <c r="L707" s="51">
        <v>27</v>
      </c>
      <c r="M707" s="51">
        <v>235</v>
      </c>
      <c r="N707" s="51">
        <v>218</v>
      </c>
      <c r="O707" s="51">
        <v>238</v>
      </c>
      <c r="P707" s="51">
        <v>247</v>
      </c>
      <c r="Q707" s="51">
        <v>193</v>
      </c>
      <c r="R707" s="51">
        <v>200</v>
      </c>
      <c r="S707" s="51">
        <v>13737.25978150427</v>
      </c>
      <c r="T707" s="51">
        <v>66492</v>
      </c>
      <c r="U707" s="51">
        <v>21331</v>
      </c>
      <c r="V707" s="51">
        <v>2828</v>
      </c>
    </row>
    <row r="708" spans="1:22" x14ac:dyDescent="0.25">
      <c r="A708" s="50" t="s">
        <v>109</v>
      </c>
      <c r="B708" s="50" t="s">
        <v>225</v>
      </c>
      <c r="C708" s="50" t="s">
        <v>162</v>
      </c>
      <c r="D708" s="50" t="s">
        <v>282</v>
      </c>
      <c r="E708" s="51">
        <v>2020</v>
      </c>
      <c r="F708" s="50" t="s">
        <v>293</v>
      </c>
      <c r="G708" s="52">
        <v>44136</v>
      </c>
      <c r="H708" s="51">
        <v>132</v>
      </c>
      <c r="I708" s="51">
        <v>49</v>
      </c>
      <c r="J708" s="51">
        <v>106</v>
      </c>
      <c r="K708" s="51">
        <v>35</v>
      </c>
      <c r="L708" s="51">
        <v>35</v>
      </c>
      <c r="M708" s="51">
        <v>176</v>
      </c>
      <c r="N708" s="51">
        <v>233</v>
      </c>
      <c r="O708" s="51">
        <v>243</v>
      </c>
      <c r="P708" s="51">
        <v>177</v>
      </c>
      <c r="Q708" s="51">
        <v>193</v>
      </c>
      <c r="R708" s="51">
        <v>200</v>
      </c>
      <c r="S708" s="51">
        <v>13737.25978150427</v>
      </c>
      <c r="T708" s="51">
        <v>66492</v>
      </c>
      <c r="U708" s="51">
        <v>21331</v>
      </c>
      <c r="V708" s="51">
        <v>2828</v>
      </c>
    </row>
    <row r="709" spans="1:22" x14ac:dyDescent="0.25">
      <c r="A709" s="50" t="s">
        <v>109</v>
      </c>
      <c r="B709" s="50" t="s">
        <v>225</v>
      </c>
      <c r="C709" s="50" t="s">
        <v>162</v>
      </c>
      <c r="D709" s="50" t="s">
        <v>282</v>
      </c>
      <c r="E709" s="51">
        <v>2020</v>
      </c>
      <c r="F709" s="50" t="s">
        <v>294</v>
      </c>
      <c r="G709" s="52">
        <v>44166</v>
      </c>
      <c r="H709" s="51">
        <v>96</v>
      </c>
      <c r="I709" s="51">
        <v>44</v>
      </c>
      <c r="J709" s="51">
        <v>76</v>
      </c>
      <c r="K709" s="51">
        <v>23</v>
      </c>
      <c r="L709" s="51">
        <v>23</v>
      </c>
      <c r="M709" s="51">
        <v>94</v>
      </c>
      <c r="N709" s="51">
        <v>122</v>
      </c>
      <c r="O709" s="51">
        <v>95</v>
      </c>
      <c r="P709" s="51">
        <v>158</v>
      </c>
      <c r="Q709" s="51">
        <v>193</v>
      </c>
      <c r="R709" s="51">
        <v>200</v>
      </c>
      <c r="S709" s="51">
        <v>13737.25978150427</v>
      </c>
      <c r="T709" s="51">
        <v>66492</v>
      </c>
      <c r="U709" s="51">
        <v>21331</v>
      </c>
      <c r="V709" s="51">
        <v>2828</v>
      </c>
    </row>
    <row r="710" spans="1:22" x14ac:dyDescent="0.25">
      <c r="A710" s="50" t="s">
        <v>109</v>
      </c>
      <c r="B710" s="50" t="s">
        <v>225</v>
      </c>
      <c r="C710" s="50" t="s">
        <v>162</v>
      </c>
      <c r="D710" s="50" t="s">
        <v>282</v>
      </c>
      <c r="E710" s="51">
        <v>2021</v>
      </c>
      <c r="F710" s="50" t="s">
        <v>283</v>
      </c>
      <c r="G710" s="52">
        <v>44197</v>
      </c>
      <c r="H710" s="51">
        <v>180</v>
      </c>
      <c r="I710" s="51">
        <v>51</v>
      </c>
      <c r="J710" s="51">
        <v>95</v>
      </c>
      <c r="K710" s="51">
        <v>53</v>
      </c>
      <c r="L710" s="51">
        <v>53</v>
      </c>
      <c r="M710" s="51">
        <v>216</v>
      </c>
      <c r="N710" s="51">
        <v>240</v>
      </c>
      <c r="O710" s="51">
        <v>194</v>
      </c>
      <c r="P710" s="51">
        <v>248</v>
      </c>
      <c r="Q710" s="51">
        <v>600</v>
      </c>
      <c r="R710" s="51">
        <v>614</v>
      </c>
      <c r="S710" s="51">
        <v>14249.711972460491</v>
      </c>
      <c r="T710" s="51">
        <v>68736</v>
      </c>
      <c r="U710" s="51">
        <v>21914</v>
      </c>
      <c r="V710" s="51">
        <v>2902</v>
      </c>
    </row>
    <row r="711" spans="1:22" x14ac:dyDescent="0.25">
      <c r="A711" s="50" t="s">
        <v>109</v>
      </c>
      <c r="B711" s="50" t="s">
        <v>225</v>
      </c>
      <c r="C711" s="50" t="s">
        <v>162</v>
      </c>
      <c r="D711" s="50" t="s">
        <v>282</v>
      </c>
      <c r="E711" s="51">
        <v>2021</v>
      </c>
      <c r="F711" s="50" t="s">
        <v>284</v>
      </c>
      <c r="G711" s="52">
        <v>44228</v>
      </c>
      <c r="H711" s="51">
        <v>195</v>
      </c>
      <c r="I711" s="51">
        <v>97</v>
      </c>
      <c r="J711" s="51">
        <v>107</v>
      </c>
      <c r="K711" s="51">
        <v>43</v>
      </c>
      <c r="L711" s="51">
        <v>43</v>
      </c>
      <c r="M711" s="51">
        <v>219</v>
      </c>
      <c r="N711" s="51">
        <v>247</v>
      </c>
      <c r="O711" s="51">
        <v>181</v>
      </c>
      <c r="P711" s="51">
        <v>204</v>
      </c>
      <c r="Q711" s="51">
        <v>600</v>
      </c>
      <c r="R711" s="51">
        <v>614</v>
      </c>
      <c r="S711" s="51">
        <v>14249.711972460491</v>
      </c>
      <c r="T711" s="51">
        <v>68736</v>
      </c>
      <c r="U711" s="51">
        <v>21914</v>
      </c>
      <c r="V711" s="51">
        <v>2902</v>
      </c>
    </row>
    <row r="712" spans="1:22" x14ac:dyDescent="0.25">
      <c r="A712" s="50" t="s">
        <v>109</v>
      </c>
      <c r="B712" s="50" t="s">
        <v>225</v>
      </c>
      <c r="C712" s="50" t="s">
        <v>162</v>
      </c>
      <c r="D712" s="50" t="s">
        <v>282</v>
      </c>
      <c r="E712" s="51">
        <v>2021</v>
      </c>
      <c r="F712" s="50" t="s">
        <v>285</v>
      </c>
      <c r="G712" s="52">
        <v>44256</v>
      </c>
      <c r="H712" s="51">
        <v>247</v>
      </c>
      <c r="I712" s="51">
        <v>90</v>
      </c>
      <c r="J712" s="51">
        <v>123</v>
      </c>
      <c r="K712" s="51">
        <v>37</v>
      </c>
      <c r="L712" s="51">
        <v>37</v>
      </c>
      <c r="M712" s="51">
        <v>186</v>
      </c>
      <c r="N712" s="51">
        <v>184</v>
      </c>
      <c r="O712" s="51">
        <v>184</v>
      </c>
      <c r="P712" s="51">
        <v>195</v>
      </c>
      <c r="Q712" s="51">
        <v>600</v>
      </c>
      <c r="R712" s="51">
        <v>614</v>
      </c>
      <c r="S712" s="51">
        <v>14249.711972460491</v>
      </c>
      <c r="T712" s="51">
        <v>68736</v>
      </c>
      <c r="U712" s="51">
        <v>21914</v>
      </c>
      <c r="V712" s="51">
        <v>2902</v>
      </c>
    </row>
    <row r="713" spans="1:22" x14ac:dyDescent="0.25">
      <c r="A713" s="50" t="s">
        <v>109</v>
      </c>
      <c r="B713" s="50" t="s">
        <v>225</v>
      </c>
      <c r="C713" s="50" t="s">
        <v>162</v>
      </c>
      <c r="D713" s="50" t="s">
        <v>282</v>
      </c>
      <c r="E713" s="51">
        <v>2021</v>
      </c>
      <c r="F713" s="50" t="s">
        <v>286</v>
      </c>
      <c r="G713" s="52">
        <v>44287</v>
      </c>
      <c r="H713" s="51">
        <v>184</v>
      </c>
      <c r="I713" s="51">
        <v>65</v>
      </c>
      <c r="J713" s="51">
        <v>147</v>
      </c>
      <c r="K713" s="51">
        <v>43</v>
      </c>
      <c r="L713" s="51">
        <v>43</v>
      </c>
      <c r="M713" s="51">
        <v>213</v>
      </c>
      <c r="N713" s="51">
        <v>208</v>
      </c>
      <c r="O713" s="51">
        <v>242</v>
      </c>
      <c r="P713" s="51">
        <v>206</v>
      </c>
      <c r="Q713" s="51">
        <v>600</v>
      </c>
      <c r="R713" s="51">
        <v>614</v>
      </c>
      <c r="S713" s="51">
        <v>14249.711972460491</v>
      </c>
      <c r="T713" s="51">
        <v>68736</v>
      </c>
      <c r="U713" s="51">
        <v>21914</v>
      </c>
      <c r="V713" s="51">
        <v>2902</v>
      </c>
    </row>
    <row r="714" spans="1:22" x14ac:dyDescent="0.25">
      <c r="A714" s="50" t="s">
        <v>109</v>
      </c>
      <c r="B714" s="50" t="s">
        <v>225</v>
      </c>
      <c r="C714" s="50" t="s">
        <v>162</v>
      </c>
      <c r="D714" s="50" t="s">
        <v>282</v>
      </c>
      <c r="E714" s="51">
        <v>2021</v>
      </c>
      <c r="F714" s="50" t="s">
        <v>287</v>
      </c>
      <c r="G714" s="52">
        <v>44317</v>
      </c>
      <c r="H714" s="51">
        <v>157</v>
      </c>
      <c r="I714" s="51">
        <v>83</v>
      </c>
      <c r="J714" s="51">
        <v>108</v>
      </c>
      <c r="K714" s="51">
        <v>40</v>
      </c>
      <c r="L714" s="51">
        <v>40</v>
      </c>
      <c r="M714" s="51">
        <v>225</v>
      </c>
      <c r="N714" s="51">
        <v>240</v>
      </c>
      <c r="O714" s="51">
        <v>252</v>
      </c>
      <c r="P714" s="51">
        <v>329</v>
      </c>
      <c r="Q714" s="51">
        <v>600</v>
      </c>
      <c r="R714" s="51">
        <v>614</v>
      </c>
      <c r="S714" s="51">
        <v>14249.711972460491</v>
      </c>
      <c r="T714" s="51">
        <v>68736</v>
      </c>
      <c r="U714" s="51">
        <v>21914</v>
      </c>
      <c r="V714" s="51">
        <v>2902</v>
      </c>
    </row>
    <row r="715" spans="1:22" x14ac:dyDescent="0.25">
      <c r="A715" s="50" t="s">
        <v>109</v>
      </c>
      <c r="B715" s="50" t="s">
        <v>225</v>
      </c>
      <c r="C715" s="50" t="s">
        <v>162</v>
      </c>
      <c r="D715" s="50" t="s">
        <v>282</v>
      </c>
      <c r="E715" s="51">
        <v>2021</v>
      </c>
      <c r="F715" s="50" t="s">
        <v>288</v>
      </c>
      <c r="G715" s="52">
        <v>44348</v>
      </c>
      <c r="H715" s="51">
        <v>219</v>
      </c>
      <c r="I715" s="51">
        <v>70</v>
      </c>
      <c r="J715" s="51">
        <v>160</v>
      </c>
      <c r="K715" s="51">
        <v>48</v>
      </c>
      <c r="L715" s="51">
        <v>48</v>
      </c>
      <c r="M715" s="51">
        <v>146</v>
      </c>
      <c r="N715" s="51">
        <v>198</v>
      </c>
      <c r="O715" s="51">
        <v>159</v>
      </c>
      <c r="P715" s="51">
        <v>202</v>
      </c>
      <c r="Q715" s="51">
        <v>600</v>
      </c>
      <c r="R715" s="51">
        <v>614</v>
      </c>
      <c r="S715" s="51">
        <v>14249.711972460491</v>
      </c>
      <c r="T715" s="51">
        <v>68736</v>
      </c>
      <c r="U715" s="51">
        <v>21914</v>
      </c>
      <c r="V715" s="51">
        <v>2902</v>
      </c>
    </row>
    <row r="716" spans="1:22" x14ac:dyDescent="0.25">
      <c r="A716" s="50" t="s">
        <v>109</v>
      </c>
      <c r="B716" s="50" t="s">
        <v>225</v>
      </c>
      <c r="C716" s="50" t="s">
        <v>162</v>
      </c>
      <c r="D716" s="50" t="s">
        <v>282</v>
      </c>
      <c r="E716" s="51">
        <v>2021</v>
      </c>
      <c r="F716" s="50" t="s">
        <v>289</v>
      </c>
      <c r="G716" s="52">
        <v>44378</v>
      </c>
      <c r="H716" s="51">
        <v>164</v>
      </c>
      <c r="I716" s="51">
        <v>45</v>
      </c>
      <c r="J716" s="51">
        <v>122</v>
      </c>
      <c r="K716" s="51">
        <v>36</v>
      </c>
      <c r="L716" s="51">
        <v>36</v>
      </c>
      <c r="M716" s="51">
        <v>233</v>
      </c>
      <c r="N716" s="51">
        <v>190</v>
      </c>
      <c r="O716" s="51">
        <v>147</v>
      </c>
      <c r="P716" s="51">
        <v>192</v>
      </c>
      <c r="Q716" s="51">
        <v>600</v>
      </c>
      <c r="R716" s="51">
        <v>614</v>
      </c>
      <c r="S716" s="51">
        <v>14249.711972460491</v>
      </c>
      <c r="T716" s="51">
        <v>68736</v>
      </c>
      <c r="U716" s="51">
        <v>21914</v>
      </c>
      <c r="V716" s="51">
        <v>2902</v>
      </c>
    </row>
    <row r="717" spans="1:22" x14ac:dyDescent="0.25">
      <c r="A717" s="50" t="s">
        <v>109</v>
      </c>
      <c r="B717" s="50" t="s">
        <v>225</v>
      </c>
      <c r="C717" s="50" t="s">
        <v>162</v>
      </c>
      <c r="D717" s="50" t="s">
        <v>282</v>
      </c>
      <c r="E717" s="51">
        <v>2021</v>
      </c>
      <c r="F717" s="50" t="s">
        <v>290</v>
      </c>
      <c r="G717" s="52">
        <v>44409</v>
      </c>
      <c r="H717" s="51">
        <v>187</v>
      </c>
      <c r="I717" s="51">
        <v>132</v>
      </c>
      <c r="J717" s="51">
        <v>90</v>
      </c>
      <c r="K717" s="51">
        <v>53</v>
      </c>
      <c r="L717" s="51">
        <v>53</v>
      </c>
      <c r="M717" s="51">
        <v>174</v>
      </c>
      <c r="N717" s="51">
        <v>207</v>
      </c>
      <c r="O717" s="51">
        <v>211</v>
      </c>
      <c r="P717" s="51">
        <v>198</v>
      </c>
      <c r="Q717" s="51">
        <v>600</v>
      </c>
      <c r="R717" s="51">
        <v>614</v>
      </c>
      <c r="S717" s="51">
        <v>14249.711972460491</v>
      </c>
      <c r="T717" s="51">
        <v>68736</v>
      </c>
      <c r="U717" s="51">
        <v>21914</v>
      </c>
      <c r="V717" s="51">
        <v>2902</v>
      </c>
    </row>
    <row r="718" spans="1:22" x14ac:dyDescent="0.25">
      <c r="A718" s="50" t="s">
        <v>109</v>
      </c>
      <c r="B718" s="50" t="s">
        <v>225</v>
      </c>
      <c r="C718" s="50" t="s">
        <v>162</v>
      </c>
      <c r="D718" s="50" t="s">
        <v>282</v>
      </c>
      <c r="E718" s="51">
        <v>2021</v>
      </c>
      <c r="F718" s="50" t="s">
        <v>291</v>
      </c>
      <c r="G718" s="52">
        <v>44440</v>
      </c>
      <c r="H718" s="51">
        <v>184</v>
      </c>
      <c r="I718" s="51">
        <v>97</v>
      </c>
      <c r="J718" s="51">
        <v>160</v>
      </c>
      <c r="K718" s="51">
        <v>42</v>
      </c>
      <c r="L718" s="51">
        <v>42</v>
      </c>
      <c r="M718" s="51">
        <v>286</v>
      </c>
      <c r="N718" s="51">
        <v>253</v>
      </c>
      <c r="O718" s="51">
        <v>235</v>
      </c>
      <c r="P718" s="51">
        <v>241</v>
      </c>
      <c r="Q718" s="51">
        <v>600</v>
      </c>
      <c r="R718" s="51">
        <v>614</v>
      </c>
      <c r="S718" s="51">
        <v>14249.711972460491</v>
      </c>
      <c r="T718" s="51">
        <v>68736</v>
      </c>
      <c r="U718" s="51">
        <v>21914</v>
      </c>
      <c r="V718" s="51">
        <v>2902</v>
      </c>
    </row>
    <row r="719" spans="1:22" x14ac:dyDescent="0.25">
      <c r="A719" s="50" t="s">
        <v>109</v>
      </c>
      <c r="B719" s="50" t="s">
        <v>225</v>
      </c>
      <c r="C719" s="50" t="s">
        <v>162</v>
      </c>
      <c r="D719" s="50" t="s">
        <v>282</v>
      </c>
      <c r="E719" s="51">
        <v>2021</v>
      </c>
      <c r="F719" s="50" t="s">
        <v>292</v>
      </c>
      <c r="G719" s="52">
        <v>44470</v>
      </c>
      <c r="H719" s="51">
        <v>195</v>
      </c>
      <c r="I719" s="51">
        <v>59</v>
      </c>
      <c r="J719" s="51">
        <v>107</v>
      </c>
      <c r="K719" s="51">
        <v>47</v>
      </c>
      <c r="L719" s="51">
        <v>47</v>
      </c>
      <c r="M719" s="51">
        <v>262</v>
      </c>
      <c r="N719" s="51">
        <v>163</v>
      </c>
      <c r="O719" s="51">
        <v>239</v>
      </c>
      <c r="P719" s="51">
        <v>230</v>
      </c>
      <c r="Q719" s="51">
        <v>600</v>
      </c>
      <c r="R719" s="51">
        <v>614</v>
      </c>
      <c r="S719" s="51">
        <v>14249.711972460491</v>
      </c>
      <c r="T719" s="51">
        <v>68736</v>
      </c>
      <c r="U719" s="51">
        <v>21914</v>
      </c>
      <c r="V719" s="51">
        <v>2902</v>
      </c>
    </row>
    <row r="720" spans="1:22" x14ac:dyDescent="0.25">
      <c r="A720" s="50" t="s">
        <v>109</v>
      </c>
      <c r="B720" s="50" t="s">
        <v>225</v>
      </c>
      <c r="C720" s="50" t="s">
        <v>162</v>
      </c>
      <c r="D720" s="50" t="s">
        <v>282</v>
      </c>
      <c r="E720" s="51">
        <v>2021</v>
      </c>
      <c r="F720" s="50" t="s">
        <v>293</v>
      </c>
      <c r="G720" s="52">
        <v>44501</v>
      </c>
      <c r="H720" s="51">
        <v>106</v>
      </c>
      <c r="I720" s="51">
        <v>60</v>
      </c>
      <c r="J720" s="51">
        <v>94</v>
      </c>
      <c r="K720" s="51">
        <v>17</v>
      </c>
      <c r="L720" s="51">
        <v>17</v>
      </c>
      <c r="M720" s="51">
        <v>240</v>
      </c>
      <c r="N720" s="51">
        <v>161</v>
      </c>
      <c r="O720" s="51">
        <v>243</v>
      </c>
      <c r="P720" s="51">
        <v>186</v>
      </c>
      <c r="Q720" s="51">
        <v>600</v>
      </c>
      <c r="R720" s="51">
        <v>614</v>
      </c>
      <c r="S720" s="51">
        <v>14249.711972460491</v>
      </c>
      <c r="T720" s="51">
        <v>68736</v>
      </c>
      <c r="U720" s="51">
        <v>21914</v>
      </c>
      <c r="V720" s="51">
        <v>2902</v>
      </c>
    </row>
    <row r="721" spans="1:22" x14ac:dyDescent="0.25">
      <c r="A721" s="50" t="s">
        <v>109</v>
      </c>
      <c r="B721" s="50" t="s">
        <v>225</v>
      </c>
      <c r="C721" s="50" t="s">
        <v>162</v>
      </c>
      <c r="D721" s="50" t="s">
        <v>282</v>
      </c>
      <c r="E721" s="51">
        <v>2021</v>
      </c>
      <c r="F721" s="50" t="s">
        <v>294</v>
      </c>
      <c r="G721" s="52">
        <v>44531</v>
      </c>
      <c r="H721" s="51">
        <v>99</v>
      </c>
      <c r="I721" s="51">
        <v>30</v>
      </c>
      <c r="J721" s="51">
        <v>68</v>
      </c>
      <c r="K721" s="51">
        <v>25</v>
      </c>
      <c r="L721" s="51">
        <v>25</v>
      </c>
      <c r="M721" s="51">
        <v>135</v>
      </c>
      <c r="N721" s="51">
        <v>135</v>
      </c>
      <c r="O721" s="51">
        <v>171</v>
      </c>
      <c r="P721" s="51">
        <v>165</v>
      </c>
      <c r="Q721" s="51">
        <v>600</v>
      </c>
      <c r="R721" s="51">
        <v>614</v>
      </c>
      <c r="S721" s="51">
        <v>14249.711972460491</v>
      </c>
      <c r="T721" s="51">
        <v>68736</v>
      </c>
      <c r="U721" s="51">
        <v>21914</v>
      </c>
      <c r="V721" s="51">
        <v>2902</v>
      </c>
    </row>
    <row r="722" spans="1:22" x14ac:dyDescent="0.25">
      <c r="A722" s="50" t="s">
        <v>109</v>
      </c>
      <c r="B722" s="50" t="s">
        <v>225</v>
      </c>
      <c r="C722" s="50" t="s">
        <v>163</v>
      </c>
      <c r="D722" s="50" t="s">
        <v>282</v>
      </c>
      <c r="E722" s="51">
        <v>2017</v>
      </c>
      <c r="F722" s="50" t="s">
        <v>283</v>
      </c>
      <c r="G722" s="52">
        <v>42736</v>
      </c>
      <c r="H722" s="51">
        <v>255</v>
      </c>
      <c r="I722" s="51">
        <v>39</v>
      </c>
      <c r="J722" s="51">
        <v>115</v>
      </c>
      <c r="K722" s="51">
        <v>52</v>
      </c>
      <c r="L722" s="51">
        <v>52</v>
      </c>
      <c r="M722" s="51">
        <v>473</v>
      </c>
      <c r="N722" s="51">
        <v>328</v>
      </c>
      <c r="O722" s="51">
        <v>266</v>
      </c>
      <c r="P722" s="51">
        <v>219</v>
      </c>
      <c r="Q722" s="51">
        <v>2088</v>
      </c>
      <c r="R722" s="51">
        <v>2193</v>
      </c>
      <c r="S722" s="51">
        <v>17472</v>
      </c>
      <c r="T722" s="51">
        <v>85426</v>
      </c>
      <c r="U722" s="51">
        <v>14686</v>
      </c>
      <c r="V722" s="51">
        <v>3117</v>
      </c>
    </row>
    <row r="723" spans="1:22" x14ac:dyDescent="0.25">
      <c r="A723" s="50" t="s">
        <v>109</v>
      </c>
      <c r="B723" s="50" t="s">
        <v>225</v>
      </c>
      <c r="C723" s="50" t="s">
        <v>163</v>
      </c>
      <c r="D723" s="50" t="s">
        <v>282</v>
      </c>
      <c r="E723" s="51">
        <v>2017</v>
      </c>
      <c r="F723" s="50" t="s">
        <v>284</v>
      </c>
      <c r="G723" s="52">
        <v>42767</v>
      </c>
      <c r="H723" s="51">
        <v>308</v>
      </c>
      <c r="I723" s="51">
        <v>38</v>
      </c>
      <c r="J723" s="51">
        <v>152</v>
      </c>
      <c r="K723" s="51">
        <v>122</v>
      </c>
      <c r="L723" s="51">
        <v>122</v>
      </c>
      <c r="M723" s="51">
        <v>288</v>
      </c>
      <c r="N723" s="51">
        <v>229</v>
      </c>
      <c r="O723" s="51">
        <v>164</v>
      </c>
      <c r="P723" s="51">
        <v>150</v>
      </c>
      <c r="Q723" s="51">
        <v>2088</v>
      </c>
      <c r="R723" s="51">
        <v>2193</v>
      </c>
      <c r="S723" s="51">
        <v>17472</v>
      </c>
      <c r="T723" s="51">
        <v>85426</v>
      </c>
      <c r="U723" s="51">
        <v>14686</v>
      </c>
      <c r="V723" s="51">
        <v>3117</v>
      </c>
    </row>
    <row r="724" spans="1:22" x14ac:dyDescent="0.25">
      <c r="A724" s="50" t="s">
        <v>109</v>
      </c>
      <c r="B724" s="50" t="s">
        <v>225</v>
      </c>
      <c r="C724" s="50" t="s">
        <v>163</v>
      </c>
      <c r="D724" s="50" t="s">
        <v>282</v>
      </c>
      <c r="E724" s="51">
        <v>2017</v>
      </c>
      <c r="F724" s="50" t="s">
        <v>285</v>
      </c>
      <c r="G724" s="52">
        <v>42795</v>
      </c>
      <c r="H724" s="51">
        <v>367</v>
      </c>
      <c r="I724" s="51">
        <v>46</v>
      </c>
      <c r="J724" s="51">
        <v>211</v>
      </c>
      <c r="K724" s="51">
        <v>211</v>
      </c>
      <c r="L724" s="51">
        <v>211</v>
      </c>
      <c r="M724" s="51">
        <v>465</v>
      </c>
      <c r="N724" s="51">
        <v>404</v>
      </c>
      <c r="O724" s="51">
        <v>329</v>
      </c>
      <c r="P724" s="51">
        <v>507</v>
      </c>
      <c r="Q724" s="51">
        <v>2088</v>
      </c>
      <c r="R724" s="51">
        <v>2193</v>
      </c>
      <c r="S724" s="51">
        <v>17472</v>
      </c>
      <c r="T724" s="51">
        <v>85426</v>
      </c>
      <c r="U724" s="51">
        <v>14686</v>
      </c>
      <c r="V724" s="51">
        <v>3117</v>
      </c>
    </row>
    <row r="725" spans="1:22" x14ac:dyDescent="0.25">
      <c r="A725" s="50" t="s">
        <v>109</v>
      </c>
      <c r="B725" s="50" t="s">
        <v>225</v>
      </c>
      <c r="C725" s="50" t="s">
        <v>163</v>
      </c>
      <c r="D725" s="50" t="s">
        <v>282</v>
      </c>
      <c r="E725" s="51">
        <v>2017</v>
      </c>
      <c r="F725" s="50" t="s">
        <v>286</v>
      </c>
      <c r="G725" s="52">
        <v>42826</v>
      </c>
      <c r="H725" s="51">
        <v>327</v>
      </c>
      <c r="I725" s="51">
        <v>72</v>
      </c>
      <c r="J725" s="51">
        <v>257</v>
      </c>
      <c r="K725" s="51">
        <v>191</v>
      </c>
      <c r="L725" s="51">
        <v>191</v>
      </c>
      <c r="M725" s="51">
        <v>469</v>
      </c>
      <c r="N725" s="51">
        <v>428</v>
      </c>
      <c r="O725" s="51">
        <v>328</v>
      </c>
      <c r="P725" s="51">
        <v>320</v>
      </c>
      <c r="Q725" s="51">
        <v>2088</v>
      </c>
      <c r="R725" s="51">
        <v>2193</v>
      </c>
      <c r="S725" s="51">
        <v>17472</v>
      </c>
      <c r="T725" s="51">
        <v>85426</v>
      </c>
      <c r="U725" s="51">
        <v>14686</v>
      </c>
      <c r="V725" s="51">
        <v>3117</v>
      </c>
    </row>
    <row r="726" spans="1:22" x14ac:dyDescent="0.25">
      <c r="A726" s="50" t="s">
        <v>109</v>
      </c>
      <c r="B726" s="50" t="s">
        <v>225</v>
      </c>
      <c r="C726" s="50" t="s">
        <v>163</v>
      </c>
      <c r="D726" s="50" t="s">
        <v>282</v>
      </c>
      <c r="E726" s="51">
        <v>2017</v>
      </c>
      <c r="F726" s="50" t="s">
        <v>287</v>
      </c>
      <c r="G726" s="52">
        <v>42856</v>
      </c>
      <c r="H726" s="51">
        <v>321</v>
      </c>
      <c r="I726" s="51">
        <v>87</v>
      </c>
      <c r="J726" s="51">
        <v>228</v>
      </c>
      <c r="K726" s="51">
        <v>116</v>
      </c>
      <c r="L726" s="51">
        <v>116</v>
      </c>
      <c r="M726" s="51">
        <v>338</v>
      </c>
      <c r="N726" s="51">
        <v>369</v>
      </c>
      <c r="O726" s="51">
        <v>374</v>
      </c>
      <c r="P726" s="51">
        <v>323</v>
      </c>
      <c r="Q726" s="51">
        <v>2088</v>
      </c>
      <c r="R726" s="51">
        <v>2193</v>
      </c>
      <c r="S726" s="51">
        <v>17472</v>
      </c>
      <c r="T726" s="51">
        <v>85426</v>
      </c>
      <c r="U726" s="51">
        <v>14686</v>
      </c>
      <c r="V726" s="51">
        <v>3117</v>
      </c>
    </row>
    <row r="727" spans="1:22" x14ac:dyDescent="0.25">
      <c r="A727" s="50" t="s">
        <v>109</v>
      </c>
      <c r="B727" s="50" t="s">
        <v>225</v>
      </c>
      <c r="C727" s="50" t="s">
        <v>163</v>
      </c>
      <c r="D727" s="50" t="s">
        <v>282</v>
      </c>
      <c r="E727" s="51">
        <v>2017</v>
      </c>
      <c r="F727" s="50" t="s">
        <v>288</v>
      </c>
      <c r="G727" s="52">
        <v>42887</v>
      </c>
      <c r="H727" s="51">
        <v>226</v>
      </c>
      <c r="I727" s="51">
        <v>60</v>
      </c>
      <c r="J727" s="51">
        <v>187</v>
      </c>
      <c r="K727" s="51">
        <v>128</v>
      </c>
      <c r="L727" s="51">
        <v>128</v>
      </c>
      <c r="M727" s="51">
        <v>734</v>
      </c>
      <c r="N727" s="51">
        <v>128</v>
      </c>
      <c r="O727" s="51">
        <v>82</v>
      </c>
      <c r="P727" s="51">
        <v>190</v>
      </c>
      <c r="Q727" s="51">
        <v>2088</v>
      </c>
      <c r="R727" s="51">
        <v>2193</v>
      </c>
      <c r="S727" s="51">
        <v>17472</v>
      </c>
      <c r="T727" s="51">
        <v>85426</v>
      </c>
      <c r="U727" s="51">
        <v>14686</v>
      </c>
      <c r="V727" s="51">
        <v>3117</v>
      </c>
    </row>
    <row r="728" spans="1:22" x14ac:dyDescent="0.25">
      <c r="A728" s="50" t="s">
        <v>109</v>
      </c>
      <c r="B728" s="50" t="s">
        <v>225</v>
      </c>
      <c r="C728" s="50" t="s">
        <v>163</v>
      </c>
      <c r="D728" s="50" t="s">
        <v>282</v>
      </c>
      <c r="E728" s="51">
        <v>2017</v>
      </c>
      <c r="F728" s="50" t="s">
        <v>289</v>
      </c>
      <c r="G728" s="52">
        <v>42917</v>
      </c>
      <c r="H728" s="51">
        <v>295</v>
      </c>
      <c r="I728" s="51">
        <v>70</v>
      </c>
      <c r="J728" s="51">
        <v>220</v>
      </c>
      <c r="K728" s="51">
        <v>82</v>
      </c>
      <c r="L728" s="51">
        <v>82</v>
      </c>
      <c r="M728" s="51">
        <v>412</v>
      </c>
      <c r="N728" s="51">
        <v>420</v>
      </c>
      <c r="O728" s="51">
        <v>372</v>
      </c>
      <c r="P728" s="51">
        <v>308</v>
      </c>
      <c r="Q728" s="51">
        <v>2088</v>
      </c>
      <c r="R728" s="51">
        <v>2193</v>
      </c>
      <c r="S728" s="51">
        <v>17472</v>
      </c>
      <c r="T728" s="51">
        <v>85426</v>
      </c>
      <c r="U728" s="51">
        <v>14686</v>
      </c>
      <c r="V728" s="51">
        <v>3117</v>
      </c>
    </row>
    <row r="729" spans="1:22" x14ac:dyDescent="0.25">
      <c r="A729" s="50" t="s">
        <v>109</v>
      </c>
      <c r="B729" s="50" t="s">
        <v>225</v>
      </c>
      <c r="C729" s="50" t="s">
        <v>163</v>
      </c>
      <c r="D729" s="50" t="s">
        <v>282</v>
      </c>
      <c r="E729" s="51">
        <v>2017</v>
      </c>
      <c r="F729" s="50" t="s">
        <v>290</v>
      </c>
      <c r="G729" s="52">
        <v>42948</v>
      </c>
      <c r="H729" s="51">
        <v>363</v>
      </c>
      <c r="I729" s="51">
        <v>96</v>
      </c>
      <c r="J729" s="51">
        <v>185</v>
      </c>
      <c r="K729" s="51">
        <v>135</v>
      </c>
      <c r="L729" s="51">
        <v>135</v>
      </c>
      <c r="M729" s="51">
        <v>323</v>
      </c>
      <c r="N729" s="51">
        <v>340</v>
      </c>
      <c r="O729" s="51">
        <v>314</v>
      </c>
      <c r="P729" s="51">
        <v>440</v>
      </c>
      <c r="Q729" s="51">
        <v>2088</v>
      </c>
      <c r="R729" s="51">
        <v>2193</v>
      </c>
      <c r="S729" s="51">
        <v>17472</v>
      </c>
      <c r="T729" s="51">
        <v>85426</v>
      </c>
      <c r="U729" s="51">
        <v>14686</v>
      </c>
      <c r="V729" s="51">
        <v>3117</v>
      </c>
    </row>
    <row r="730" spans="1:22" x14ac:dyDescent="0.25">
      <c r="A730" s="50" t="s">
        <v>109</v>
      </c>
      <c r="B730" s="50" t="s">
        <v>225</v>
      </c>
      <c r="C730" s="50" t="s">
        <v>163</v>
      </c>
      <c r="D730" s="50" t="s">
        <v>282</v>
      </c>
      <c r="E730" s="51">
        <v>2017</v>
      </c>
      <c r="F730" s="50" t="s">
        <v>291</v>
      </c>
      <c r="G730" s="52">
        <v>42979</v>
      </c>
      <c r="H730" s="51">
        <v>301</v>
      </c>
      <c r="I730" s="51">
        <v>76</v>
      </c>
      <c r="J730" s="51">
        <v>154</v>
      </c>
      <c r="K730" s="51">
        <v>158</v>
      </c>
      <c r="L730" s="51">
        <v>158</v>
      </c>
      <c r="M730" s="51">
        <v>473</v>
      </c>
      <c r="N730" s="51">
        <v>436</v>
      </c>
      <c r="O730" s="51">
        <v>354</v>
      </c>
      <c r="P730" s="51">
        <v>356</v>
      </c>
      <c r="Q730" s="51">
        <v>2088</v>
      </c>
      <c r="R730" s="51">
        <v>2193</v>
      </c>
      <c r="S730" s="51">
        <v>17472</v>
      </c>
      <c r="T730" s="51">
        <v>85426</v>
      </c>
      <c r="U730" s="51">
        <v>14686</v>
      </c>
      <c r="V730" s="51">
        <v>3117</v>
      </c>
    </row>
    <row r="731" spans="1:22" x14ac:dyDescent="0.25">
      <c r="A731" s="50" t="s">
        <v>109</v>
      </c>
      <c r="B731" s="50" t="s">
        <v>225</v>
      </c>
      <c r="C731" s="50" t="s">
        <v>163</v>
      </c>
      <c r="D731" s="50" t="s">
        <v>282</v>
      </c>
      <c r="E731" s="51">
        <v>2017</v>
      </c>
      <c r="F731" s="50" t="s">
        <v>292</v>
      </c>
      <c r="G731" s="52">
        <v>43009</v>
      </c>
      <c r="H731" s="51">
        <v>404</v>
      </c>
      <c r="I731" s="51">
        <v>74</v>
      </c>
      <c r="J731" s="51">
        <v>221</v>
      </c>
      <c r="K731" s="51">
        <v>184</v>
      </c>
      <c r="L731" s="51">
        <v>184</v>
      </c>
      <c r="M731" s="51">
        <v>468</v>
      </c>
      <c r="N731" s="51">
        <v>385</v>
      </c>
      <c r="O731" s="51">
        <v>402</v>
      </c>
      <c r="P731" s="51">
        <v>325</v>
      </c>
      <c r="Q731" s="51">
        <v>2088</v>
      </c>
      <c r="R731" s="51">
        <v>2193</v>
      </c>
      <c r="S731" s="51">
        <v>17472</v>
      </c>
      <c r="T731" s="51">
        <v>85426</v>
      </c>
      <c r="U731" s="51">
        <v>14686</v>
      </c>
      <c r="V731" s="51">
        <v>3117</v>
      </c>
    </row>
    <row r="732" spans="1:22" x14ac:dyDescent="0.25">
      <c r="A732" s="50" t="s">
        <v>109</v>
      </c>
      <c r="B732" s="50" t="s">
        <v>225</v>
      </c>
      <c r="C732" s="50" t="s">
        <v>163</v>
      </c>
      <c r="D732" s="50" t="s">
        <v>282</v>
      </c>
      <c r="E732" s="51">
        <v>2017</v>
      </c>
      <c r="F732" s="50" t="s">
        <v>293</v>
      </c>
      <c r="G732" s="52">
        <v>43040</v>
      </c>
      <c r="H732" s="51">
        <v>260</v>
      </c>
      <c r="I732" s="51">
        <v>86</v>
      </c>
      <c r="J732" s="51">
        <v>192</v>
      </c>
      <c r="K732" s="51">
        <v>164</v>
      </c>
      <c r="L732" s="51">
        <v>164</v>
      </c>
      <c r="M732" s="51">
        <v>422</v>
      </c>
      <c r="N732" s="51">
        <v>354</v>
      </c>
      <c r="O732" s="51">
        <v>350</v>
      </c>
      <c r="P732" s="51">
        <v>297</v>
      </c>
      <c r="Q732" s="51">
        <v>2088</v>
      </c>
      <c r="R732" s="51">
        <v>2193</v>
      </c>
      <c r="S732" s="51">
        <v>17472</v>
      </c>
      <c r="T732" s="51">
        <v>85426</v>
      </c>
      <c r="U732" s="51">
        <v>14686</v>
      </c>
      <c r="V732" s="51">
        <v>3117</v>
      </c>
    </row>
    <row r="733" spans="1:22" x14ac:dyDescent="0.25">
      <c r="A733" s="50" t="s">
        <v>109</v>
      </c>
      <c r="B733" s="50" t="s">
        <v>225</v>
      </c>
      <c r="C733" s="50" t="s">
        <v>163</v>
      </c>
      <c r="D733" s="50" t="s">
        <v>282</v>
      </c>
      <c r="E733" s="51">
        <v>2017</v>
      </c>
      <c r="F733" s="50" t="s">
        <v>294</v>
      </c>
      <c r="G733" s="52">
        <v>43070</v>
      </c>
      <c r="H733" s="51">
        <v>698</v>
      </c>
      <c r="I733" s="51">
        <v>161</v>
      </c>
      <c r="J733" s="51">
        <v>456</v>
      </c>
      <c r="K733" s="51">
        <v>163</v>
      </c>
      <c r="L733" s="51">
        <v>163</v>
      </c>
      <c r="M733" s="51">
        <v>669</v>
      </c>
      <c r="N733" s="51">
        <v>461</v>
      </c>
      <c r="O733" s="51">
        <v>351</v>
      </c>
      <c r="P733" s="51">
        <v>390</v>
      </c>
      <c r="Q733" s="51">
        <v>2088</v>
      </c>
      <c r="R733" s="51">
        <v>2193</v>
      </c>
      <c r="S733" s="51">
        <v>17472</v>
      </c>
      <c r="T733" s="51">
        <v>85426</v>
      </c>
      <c r="U733" s="51">
        <v>14686</v>
      </c>
      <c r="V733" s="51">
        <v>3117</v>
      </c>
    </row>
    <row r="734" spans="1:22" x14ac:dyDescent="0.25">
      <c r="A734" s="50" t="s">
        <v>109</v>
      </c>
      <c r="B734" s="50" t="s">
        <v>225</v>
      </c>
      <c r="C734" s="50" t="s">
        <v>163</v>
      </c>
      <c r="D734" s="50" t="s">
        <v>282</v>
      </c>
      <c r="E734" s="51">
        <v>2018</v>
      </c>
      <c r="F734" s="50" t="s">
        <v>283</v>
      </c>
      <c r="G734" s="52">
        <v>43101</v>
      </c>
      <c r="H734" s="51">
        <v>282</v>
      </c>
      <c r="I734" s="51">
        <v>55</v>
      </c>
      <c r="J734" s="51">
        <v>160</v>
      </c>
      <c r="K734" s="51">
        <v>124</v>
      </c>
      <c r="L734" s="51">
        <v>124</v>
      </c>
      <c r="M734" s="51">
        <v>399</v>
      </c>
      <c r="N734" s="51">
        <v>354</v>
      </c>
      <c r="O734" s="51">
        <v>254</v>
      </c>
      <c r="P734" s="51">
        <v>174</v>
      </c>
      <c r="Q734" s="51">
        <v>1703</v>
      </c>
      <c r="R734" s="51">
        <v>1895</v>
      </c>
      <c r="S734" s="51">
        <v>18378</v>
      </c>
      <c r="T734" s="51">
        <v>88254</v>
      </c>
      <c r="U734" s="51">
        <v>14936</v>
      </c>
      <c r="V734" s="51">
        <v>3228</v>
      </c>
    </row>
    <row r="735" spans="1:22" x14ac:dyDescent="0.25">
      <c r="A735" s="50" t="s">
        <v>109</v>
      </c>
      <c r="B735" s="50" t="s">
        <v>225</v>
      </c>
      <c r="C735" s="50" t="s">
        <v>163</v>
      </c>
      <c r="D735" s="50" t="s">
        <v>282</v>
      </c>
      <c r="E735" s="51">
        <v>2018</v>
      </c>
      <c r="F735" s="50" t="s">
        <v>284</v>
      </c>
      <c r="G735" s="52">
        <v>43132</v>
      </c>
      <c r="H735" s="51">
        <v>330</v>
      </c>
      <c r="I735" s="51">
        <v>62</v>
      </c>
      <c r="J735" s="51">
        <v>186</v>
      </c>
      <c r="K735" s="51">
        <v>119</v>
      </c>
      <c r="L735" s="51">
        <v>119</v>
      </c>
      <c r="M735" s="51">
        <v>925</v>
      </c>
      <c r="N735" s="51">
        <v>551</v>
      </c>
      <c r="O735" s="51">
        <v>400</v>
      </c>
      <c r="P735" s="51">
        <v>455</v>
      </c>
      <c r="Q735" s="51">
        <v>1703</v>
      </c>
      <c r="R735" s="51">
        <v>1895</v>
      </c>
      <c r="S735" s="51">
        <v>18378</v>
      </c>
      <c r="T735" s="51">
        <v>88254</v>
      </c>
      <c r="U735" s="51">
        <v>14936</v>
      </c>
      <c r="V735" s="51">
        <v>3228</v>
      </c>
    </row>
    <row r="736" spans="1:22" x14ac:dyDescent="0.25">
      <c r="A736" s="50" t="s">
        <v>109</v>
      </c>
      <c r="B736" s="50" t="s">
        <v>225</v>
      </c>
      <c r="C736" s="50" t="s">
        <v>163</v>
      </c>
      <c r="D736" s="50" t="s">
        <v>282</v>
      </c>
      <c r="E736" s="51">
        <v>2018</v>
      </c>
      <c r="F736" s="50" t="s">
        <v>285</v>
      </c>
      <c r="G736" s="52">
        <v>43160</v>
      </c>
      <c r="H736" s="51">
        <v>252</v>
      </c>
      <c r="I736" s="51">
        <v>63</v>
      </c>
      <c r="J736" s="51">
        <v>149</v>
      </c>
      <c r="K736" s="51">
        <v>149</v>
      </c>
      <c r="L736" s="51">
        <v>149</v>
      </c>
      <c r="M736" s="51">
        <v>430</v>
      </c>
      <c r="N736" s="51">
        <v>315</v>
      </c>
      <c r="O736" s="51">
        <v>261</v>
      </c>
      <c r="P736" s="51">
        <v>244</v>
      </c>
      <c r="Q736" s="51">
        <v>1703</v>
      </c>
      <c r="R736" s="51">
        <v>1895</v>
      </c>
      <c r="S736" s="51">
        <v>18378</v>
      </c>
      <c r="T736" s="51">
        <v>88254</v>
      </c>
      <c r="U736" s="51">
        <v>14936</v>
      </c>
      <c r="V736" s="51">
        <v>3228</v>
      </c>
    </row>
    <row r="737" spans="1:22" x14ac:dyDescent="0.25">
      <c r="A737" s="50" t="s">
        <v>109</v>
      </c>
      <c r="B737" s="50" t="s">
        <v>225</v>
      </c>
      <c r="C737" s="50" t="s">
        <v>163</v>
      </c>
      <c r="D737" s="50" t="s">
        <v>282</v>
      </c>
      <c r="E737" s="51">
        <v>2018</v>
      </c>
      <c r="F737" s="50" t="s">
        <v>286</v>
      </c>
      <c r="G737" s="52">
        <v>43191</v>
      </c>
      <c r="H737" s="51">
        <v>195</v>
      </c>
      <c r="I737" s="51">
        <v>56</v>
      </c>
      <c r="J737" s="51">
        <v>193</v>
      </c>
      <c r="K737" s="51">
        <v>173</v>
      </c>
      <c r="L737" s="51">
        <v>173</v>
      </c>
      <c r="M737" s="51">
        <v>239</v>
      </c>
      <c r="N737" s="51">
        <v>219</v>
      </c>
      <c r="O737" s="51">
        <v>177</v>
      </c>
      <c r="P737" s="51">
        <v>173</v>
      </c>
      <c r="Q737" s="51">
        <v>1703</v>
      </c>
      <c r="R737" s="51">
        <v>1895</v>
      </c>
      <c r="S737" s="51">
        <v>18378</v>
      </c>
      <c r="T737" s="51">
        <v>88254</v>
      </c>
      <c r="U737" s="51">
        <v>14936</v>
      </c>
      <c r="V737" s="51">
        <v>3228</v>
      </c>
    </row>
    <row r="738" spans="1:22" x14ac:dyDescent="0.25">
      <c r="A738" s="50" t="s">
        <v>109</v>
      </c>
      <c r="B738" s="50" t="s">
        <v>225</v>
      </c>
      <c r="C738" s="50" t="s">
        <v>163</v>
      </c>
      <c r="D738" s="50" t="s">
        <v>282</v>
      </c>
      <c r="E738" s="51">
        <v>2018</v>
      </c>
      <c r="F738" s="50" t="s">
        <v>287</v>
      </c>
      <c r="G738" s="52">
        <v>43221</v>
      </c>
      <c r="H738" s="51">
        <v>398</v>
      </c>
      <c r="I738" s="51">
        <v>102</v>
      </c>
      <c r="J738" s="51">
        <v>220</v>
      </c>
      <c r="K738" s="51">
        <v>156</v>
      </c>
      <c r="L738" s="51">
        <v>156</v>
      </c>
      <c r="M738" s="51">
        <v>681</v>
      </c>
      <c r="N738" s="51">
        <v>474</v>
      </c>
      <c r="O738" s="51">
        <v>437</v>
      </c>
      <c r="P738" s="51">
        <v>459</v>
      </c>
      <c r="Q738" s="51">
        <v>1703</v>
      </c>
      <c r="R738" s="51">
        <v>1895</v>
      </c>
      <c r="S738" s="51">
        <v>18378</v>
      </c>
      <c r="T738" s="51">
        <v>88254</v>
      </c>
      <c r="U738" s="51">
        <v>14936</v>
      </c>
      <c r="V738" s="51">
        <v>3228</v>
      </c>
    </row>
    <row r="739" spans="1:22" x14ac:dyDescent="0.25">
      <c r="A739" s="50" t="s">
        <v>109</v>
      </c>
      <c r="B739" s="50" t="s">
        <v>225</v>
      </c>
      <c r="C739" s="50" t="s">
        <v>163</v>
      </c>
      <c r="D739" s="50" t="s">
        <v>282</v>
      </c>
      <c r="E739" s="51">
        <v>2018</v>
      </c>
      <c r="F739" s="50" t="s">
        <v>288</v>
      </c>
      <c r="G739" s="52">
        <v>43252</v>
      </c>
      <c r="H739" s="51">
        <v>228</v>
      </c>
      <c r="I739" s="51">
        <v>20</v>
      </c>
      <c r="J739" s="51">
        <v>137</v>
      </c>
      <c r="K739" s="51">
        <v>178</v>
      </c>
      <c r="L739" s="51">
        <v>178</v>
      </c>
      <c r="M739" s="51">
        <v>381</v>
      </c>
      <c r="N739" s="51">
        <v>401</v>
      </c>
      <c r="O739" s="51">
        <v>409</v>
      </c>
      <c r="P739" s="51">
        <v>321</v>
      </c>
      <c r="Q739" s="51">
        <v>1703</v>
      </c>
      <c r="R739" s="51">
        <v>1895</v>
      </c>
      <c r="S739" s="51">
        <v>18378</v>
      </c>
      <c r="T739" s="51">
        <v>88254</v>
      </c>
      <c r="U739" s="51">
        <v>14936</v>
      </c>
      <c r="V739" s="51">
        <v>3228</v>
      </c>
    </row>
    <row r="740" spans="1:22" x14ac:dyDescent="0.25">
      <c r="A740" s="50" t="s">
        <v>109</v>
      </c>
      <c r="B740" s="50" t="s">
        <v>225</v>
      </c>
      <c r="C740" s="50" t="s">
        <v>163</v>
      </c>
      <c r="D740" s="50" t="s">
        <v>282</v>
      </c>
      <c r="E740" s="51">
        <v>2018</v>
      </c>
      <c r="F740" s="50" t="s">
        <v>289</v>
      </c>
      <c r="G740" s="52">
        <v>43282</v>
      </c>
      <c r="H740" s="51">
        <v>316</v>
      </c>
      <c r="I740" s="51">
        <v>49</v>
      </c>
      <c r="J740" s="51">
        <v>185</v>
      </c>
      <c r="K740" s="51">
        <v>145</v>
      </c>
      <c r="L740" s="51">
        <v>145</v>
      </c>
      <c r="M740" s="51">
        <v>455</v>
      </c>
      <c r="N740" s="51">
        <v>378</v>
      </c>
      <c r="O740" s="51">
        <v>364</v>
      </c>
      <c r="P740" s="51">
        <v>320</v>
      </c>
      <c r="Q740" s="51">
        <v>1703</v>
      </c>
      <c r="R740" s="51">
        <v>1895</v>
      </c>
      <c r="S740" s="51">
        <v>18378</v>
      </c>
      <c r="T740" s="51">
        <v>88254</v>
      </c>
      <c r="U740" s="51">
        <v>14936</v>
      </c>
      <c r="V740" s="51">
        <v>3228</v>
      </c>
    </row>
    <row r="741" spans="1:22" x14ac:dyDescent="0.25">
      <c r="A741" s="50" t="s">
        <v>109</v>
      </c>
      <c r="B741" s="50" t="s">
        <v>225</v>
      </c>
      <c r="C741" s="50" t="s">
        <v>163</v>
      </c>
      <c r="D741" s="50" t="s">
        <v>282</v>
      </c>
      <c r="E741" s="51">
        <v>2018</v>
      </c>
      <c r="F741" s="50" t="s">
        <v>290</v>
      </c>
      <c r="G741" s="52">
        <v>43313</v>
      </c>
      <c r="H741" s="51">
        <v>273</v>
      </c>
      <c r="I741" s="51">
        <v>69</v>
      </c>
      <c r="J741" s="51">
        <v>71</v>
      </c>
      <c r="K741" s="51">
        <v>146</v>
      </c>
      <c r="L741" s="51">
        <v>146</v>
      </c>
      <c r="M741" s="51">
        <v>559</v>
      </c>
      <c r="N741" s="51">
        <v>415</v>
      </c>
      <c r="O741" s="51">
        <v>488</v>
      </c>
      <c r="P741" s="51">
        <v>331</v>
      </c>
      <c r="Q741" s="51">
        <v>1703</v>
      </c>
      <c r="R741" s="51">
        <v>1895</v>
      </c>
      <c r="S741" s="51">
        <v>18378</v>
      </c>
      <c r="T741" s="51">
        <v>88254</v>
      </c>
      <c r="U741" s="51">
        <v>14936</v>
      </c>
      <c r="V741" s="51">
        <v>3228</v>
      </c>
    </row>
    <row r="742" spans="1:22" x14ac:dyDescent="0.25">
      <c r="A742" s="50" t="s">
        <v>109</v>
      </c>
      <c r="B742" s="50" t="s">
        <v>225</v>
      </c>
      <c r="C742" s="50" t="s">
        <v>163</v>
      </c>
      <c r="D742" s="50" t="s">
        <v>282</v>
      </c>
      <c r="E742" s="51">
        <v>2018</v>
      </c>
      <c r="F742" s="50" t="s">
        <v>291</v>
      </c>
      <c r="G742" s="52">
        <v>43344</v>
      </c>
      <c r="H742" s="51">
        <v>227</v>
      </c>
      <c r="I742" s="51">
        <v>53</v>
      </c>
      <c r="J742" s="51">
        <v>175</v>
      </c>
      <c r="K742" s="51">
        <v>146</v>
      </c>
      <c r="L742" s="51">
        <v>146</v>
      </c>
      <c r="M742" s="51">
        <v>532</v>
      </c>
      <c r="N742" s="51">
        <v>411</v>
      </c>
      <c r="O742" s="51">
        <v>321</v>
      </c>
      <c r="P742" s="51">
        <v>338</v>
      </c>
      <c r="Q742" s="51">
        <v>1703</v>
      </c>
      <c r="R742" s="51">
        <v>1895</v>
      </c>
      <c r="S742" s="51">
        <v>18378</v>
      </c>
      <c r="T742" s="51">
        <v>88254</v>
      </c>
      <c r="U742" s="51">
        <v>14936</v>
      </c>
      <c r="V742" s="51">
        <v>3228</v>
      </c>
    </row>
    <row r="743" spans="1:22" x14ac:dyDescent="0.25">
      <c r="A743" s="50" t="s">
        <v>109</v>
      </c>
      <c r="B743" s="50" t="s">
        <v>225</v>
      </c>
      <c r="C743" s="50" t="s">
        <v>163</v>
      </c>
      <c r="D743" s="50" t="s">
        <v>282</v>
      </c>
      <c r="E743" s="51">
        <v>2018</v>
      </c>
      <c r="F743" s="50" t="s">
        <v>292</v>
      </c>
      <c r="G743" s="52">
        <v>43374</v>
      </c>
      <c r="H743" s="51">
        <v>156</v>
      </c>
      <c r="I743" s="51">
        <v>41</v>
      </c>
      <c r="J743" s="51">
        <v>141</v>
      </c>
      <c r="K743" s="51">
        <v>121</v>
      </c>
      <c r="L743" s="51">
        <v>121</v>
      </c>
      <c r="M743" s="51">
        <v>93</v>
      </c>
      <c r="N743" s="51">
        <v>75</v>
      </c>
      <c r="O743" s="51">
        <v>67</v>
      </c>
      <c r="P743" s="51">
        <v>85</v>
      </c>
      <c r="Q743" s="51">
        <v>1703</v>
      </c>
      <c r="R743" s="51">
        <v>1895</v>
      </c>
      <c r="S743" s="51">
        <v>18378</v>
      </c>
      <c r="T743" s="51">
        <v>88254</v>
      </c>
      <c r="U743" s="51">
        <v>14936</v>
      </c>
      <c r="V743" s="51">
        <v>3228</v>
      </c>
    </row>
    <row r="744" spans="1:22" x14ac:dyDescent="0.25">
      <c r="A744" s="50" t="s">
        <v>109</v>
      </c>
      <c r="B744" s="50" t="s">
        <v>225</v>
      </c>
      <c r="C744" s="50" t="s">
        <v>163</v>
      </c>
      <c r="D744" s="50" t="s">
        <v>282</v>
      </c>
      <c r="E744" s="51">
        <v>2018</v>
      </c>
      <c r="F744" s="50" t="s">
        <v>293</v>
      </c>
      <c r="G744" s="52">
        <v>43405</v>
      </c>
      <c r="H744" s="51">
        <v>178</v>
      </c>
      <c r="I744" s="51">
        <v>73</v>
      </c>
      <c r="J744" s="51">
        <v>123</v>
      </c>
      <c r="K744" s="51">
        <v>60</v>
      </c>
      <c r="L744" s="51">
        <v>60</v>
      </c>
      <c r="M744" s="51">
        <v>320</v>
      </c>
      <c r="N744" s="51">
        <v>340</v>
      </c>
      <c r="O744" s="51">
        <v>295</v>
      </c>
      <c r="P744" s="51">
        <v>295</v>
      </c>
      <c r="Q744" s="51">
        <v>1703</v>
      </c>
      <c r="R744" s="51">
        <v>1895</v>
      </c>
      <c r="S744" s="51">
        <v>18378</v>
      </c>
      <c r="T744" s="51">
        <v>88254</v>
      </c>
      <c r="U744" s="51">
        <v>14936</v>
      </c>
      <c r="V744" s="51">
        <v>3228</v>
      </c>
    </row>
    <row r="745" spans="1:22" x14ac:dyDescent="0.25">
      <c r="A745" s="50" t="s">
        <v>109</v>
      </c>
      <c r="B745" s="50" t="s">
        <v>225</v>
      </c>
      <c r="C745" s="50" t="s">
        <v>163</v>
      </c>
      <c r="D745" s="50" t="s">
        <v>282</v>
      </c>
      <c r="E745" s="51">
        <v>2018</v>
      </c>
      <c r="F745" s="50" t="s">
        <v>294</v>
      </c>
      <c r="G745" s="52">
        <v>43435</v>
      </c>
      <c r="H745" s="51">
        <v>148</v>
      </c>
      <c r="I745" s="51">
        <v>61</v>
      </c>
      <c r="J745" s="51">
        <v>96</v>
      </c>
      <c r="K745" s="51">
        <v>22</v>
      </c>
      <c r="L745" s="51">
        <v>22</v>
      </c>
      <c r="M745" s="51">
        <v>158</v>
      </c>
      <c r="N745" s="51">
        <v>206</v>
      </c>
      <c r="O745" s="51">
        <v>186</v>
      </c>
      <c r="P745" s="51">
        <v>167</v>
      </c>
      <c r="Q745" s="51">
        <v>1703</v>
      </c>
      <c r="R745" s="51">
        <v>1895</v>
      </c>
      <c r="S745" s="51">
        <v>18378</v>
      </c>
      <c r="T745" s="51">
        <v>88254</v>
      </c>
      <c r="U745" s="51">
        <v>14936</v>
      </c>
      <c r="V745" s="51">
        <v>3228</v>
      </c>
    </row>
    <row r="746" spans="1:22" x14ac:dyDescent="0.25">
      <c r="A746" s="50" t="s">
        <v>109</v>
      </c>
      <c r="B746" s="50" t="s">
        <v>225</v>
      </c>
      <c r="C746" s="50" t="s">
        <v>163</v>
      </c>
      <c r="D746" s="50" t="s">
        <v>282</v>
      </c>
      <c r="E746" s="51">
        <v>2019</v>
      </c>
      <c r="F746" s="50" t="s">
        <v>283</v>
      </c>
      <c r="G746" s="52">
        <v>43466</v>
      </c>
      <c r="H746" s="51">
        <v>265</v>
      </c>
      <c r="I746" s="51">
        <v>40</v>
      </c>
      <c r="J746" s="51">
        <v>96</v>
      </c>
      <c r="K746" s="51">
        <v>135</v>
      </c>
      <c r="L746" s="51">
        <v>135</v>
      </c>
      <c r="M746" s="51">
        <v>362</v>
      </c>
      <c r="N746" s="51">
        <v>312</v>
      </c>
      <c r="O746" s="51">
        <v>229</v>
      </c>
      <c r="P746" s="51">
        <v>252</v>
      </c>
      <c r="Q746" s="51">
        <v>2140</v>
      </c>
      <c r="R746" s="51">
        <v>2184</v>
      </c>
      <c r="S746" s="51">
        <v>18770.41956377613</v>
      </c>
      <c r="T746" s="51">
        <v>91192</v>
      </c>
      <c r="U746" s="51">
        <v>29458</v>
      </c>
      <c r="V746" s="51">
        <v>3908</v>
      </c>
    </row>
    <row r="747" spans="1:22" x14ac:dyDescent="0.25">
      <c r="A747" s="50" t="s">
        <v>109</v>
      </c>
      <c r="B747" s="50" t="s">
        <v>225</v>
      </c>
      <c r="C747" s="50" t="s">
        <v>163</v>
      </c>
      <c r="D747" s="50" t="s">
        <v>282</v>
      </c>
      <c r="E747" s="51">
        <v>2019</v>
      </c>
      <c r="F747" s="50" t="s">
        <v>284</v>
      </c>
      <c r="G747" s="52">
        <v>43497</v>
      </c>
      <c r="H747" s="51">
        <v>222</v>
      </c>
      <c r="I747" s="51">
        <v>53</v>
      </c>
      <c r="J747" s="51">
        <v>52</v>
      </c>
      <c r="K747" s="51">
        <v>106</v>
      </c>
      <c r="L747" s="51">
        <v>106</v>
      </c>
      <c r="M747" s="51">
        <v>412</v>
      </c>
      <c r="N747" s="51">
        <v>358</v>
      </c>
      <c r="O747" s="51">
        <v>267</v>
      </c>
      <c r="P747" s="51">
        <v>277</v>
      </c>
      <c r="Q747" s="51">
        <v>2140</v>
      </c>
      <c r="R747" s="51">
        <v>2184</v>
      </c>
      <c r="S747" s="51">
        <v>18770.41956377613</v>
      </c>
      <c r="T747" s="51">
        <v>91192</v>
      </c>
      <c r="U747" s="51">
        <v>29458</v>
      </c>
      <c r="V747" s="51">
        <v>3908</v>
      </c>
    </row>
    <row r="748" spans="1:22" x14ac:dyDescent="0.25">
      <c r="A748" s="50" t="s">
        <v>109</v>
      </c>
      <c r="B748" s="50" t="s">
        <v>225</v>
      </c>
      <c r="C748" s="50" t="s">
        <v>163</v>
      </c>
      <c r="D748" s="50" t="s">
        <v>282</v>
      </c>
      <c r="E748" s="51">
        <v>2019</v>
      </c>
      <c r="F748" s="50" t="s">
        <v>285</v>
      </c>
      <c r="G748" s="52">
        <v>43525</v>
      </c>
      <c r="H748" s="51">
        <v>392</v>
      </c>
      <c r="I748" s="51">
        <v>71</v>
      </c>
      <c r="J748" s="51">
        <v>115</v>
      </c>
      <c r="K748" s="51">
        <v>150</v>
      </c>
      <c r="L748" s="51">
        <v>150</v>
      </c>
      <c r="M748" s="51">
        <v>58</v>
      </c>
      <c r="N748" s="51">
        <v>511</v>
      </c>
      <c r="O748" s="51">
        <v>371</v>
      </c>
      <c r="P748" s="51">
        <v>841</v>
      </c>
      <c r="Q748" s="51">
        <v>2140</v>
      </c>
      <c r="R748" s="51">
        <v>2184</v>
      </c>
      <c r="S748" s="51">
        <v>18770.41956377613</v>
      </c>
      <c r="T748" s="51">
        <v>91192</v>
      </c>
      <c r="U748" s="51">
        <v>29458</v>
      </c>
      <c r="V748" s="51">
        <v>3908</v>
      </c>
    </row>
    <row r="749" spans="1:22" x14ac:dyDescent="0.25">
      <c r="A749" s="50" t="s">
        <v>109</v>
      </c>
      <c r="B749" s="50" t="s">
        <v>225</v>
      </c>
      <c r="C749" s="50" t="s">
        <v>163</v>
      </c>
      <c r="D749" s="50" t="s">
        <v>282</v>
      </c>
      <c r="E749" s="51">
        <v>2019</v>
      </c>
      <c r="F749" s="50" t="s">
        <v>286</v>
      </c>
      <c r="G749" s="52">
        <v>43556</v>
      </c>
      <c r="H749" s="51">
        <v>414</v>
      </c>
      <c r="I749" s="51">
        <v>117</v>
      </c>
      <c r="J749" s="51">
        <v>325</v>
      </c>
      <c r="K749" s="51">
        <v>142</v>
      </c>
      <c r="L749" s="51">
        <v>142</v>
      </c>
      <c r="M749" s="51">
        <v>270</v>
      </c>
      <c r="N749" s="51">
        <v>310</v>
      </c>
      <c r="O749" s="51">
        <v>536</v>
      </c>
      <c r="P749" s="51">
        <v>463</v>
      </c>
      <c r="Q749" s="51">
        <v>2140</v>
      </c>
      <c r="R749" s="51">
        <v>2184</v>
      </c>
      <c r="S749" s="51">
        <v>18770.41956377613</v>
      </c>
      <c r="T749" s="51">
        <v>91192</v>
      </c>
      <c r="U749" s="51">
        <v>29458</v>
      </c>
      <c r="V749" s="51">
        <v>3908</v>
      </c>
    </row>
    <row r="750" spans="1:22" x14ac:dyDescent="0.25">
      <c r="A750" s="50" t="s">
        <v>109</v>
      </c>
      <c r="B750" s="50" t="s">
        <v>225</v>
      </c>
      <c r="C750" s="50" t="s">
        <v>163</v>
      </c>
      <c r="D750" s="50" t="s">
        <v>282</v>
      </c>
      <c r="E750" s="51">
        <v>2019</v>
      </c>
      <c r="F750" s="50" t="s">
        <v>287</v>
      </c>
      <c r="G750" s="52">
        <v>43586</v>
      </c>
      <c r="H750" s="51">
        <v>155</v>
      </c>
      <c r="I750" s="51">
        <v>51</v>
      </c>
      <c r="J750" s="51">
        <v>79</v>
      </c>
      <c r="K750" s="51">
        <v>138</v>
      </c>
      <c r="L750" s="51">
        <v>138</v>
      </c>
      <c r="M750" s="51">
        <v>108</v>
      </c>
      <c r="N750" s="51">
        <v>99</v>
      </c>
      <c r="O750" s="51">
        <v>105</v>
      </c>
      <c r="P750" s="51">
        <v>92</v>
      </c>
      <c r="Q750" s="51">
        <v>2140</v>
      </c>
      <c r="R750" s="51">
        <v>2184</v>
      </c>
      <c r="S750" s="51">
        <v>18770.41956377613</v>
      </c>
      <c r="T750" s="51">
        <v>91192</v>
      </c>
      <c r="U750" s="51">
        <v>29458</v>
      </c>
      <c r="V750" s="51">
        <v>3908</v>
      </c>
    </row>
    <row r="751" spans="1:22" x14ac:dyDescent="0.25">
      <c r="A751" s="50" t="s">
        <v>109</v>
      </c>
      <c r="B751" s="50" t="s">
        <v>225</v>
      </c>
      <c r="C751" s="50" t="s">
        <v>163</v>
      </c>
      <c r="D751" s="50" t="s">
        <v>282</v>
      </c>
      <c r="E751" s="51">
        <v>2019</v>
      </c>
      <c r="F751" s="50" t="s">
        <v>288</v>
      </c>
      <c r="G751" s="52">
        <v>43617</v>
      </c>
      <c r="H751" s="51">
        <v>593</v>
      </c>
      <c r="I751" s="51">
        <v>117</v>
      </c>
      <c r="J751" s="51">
        <v>203</v>
      </c>
      <c r="K751" s="51">
        <v>106</v>
      </c>
      <c r="L751" s="51">
        <v>106</v>
      </c>
      <c r="M751" s="51">
        <v>52</v>
      </c>
      <c r="N751" s="51">
        <v>376</v>
      </c>
      <c r="O751" s="51">
        <v>294</v>
      </c>
      <c r="P751" s="51">
        <v>381</v>
      </c>
      <c r="Q751" s="51">
        <v>2140</v>
      </c>
      <c r="R751" s="51">
        <v>2184</v>
      </c>
      <c r="S751" s="51">
        <v>18770.41956377613</v>
      </c>
      <c r="T751" s="51">
        <v>91192</v>
      </c>
      <c r="U751" s="51">
        <v>29458</v>
      </c>
      <c r="V751" s="51">
        <v>3908</v>
      </c>
    </row>
    <row r="752" spans="1:22" x14ac:dyDescent="0.25">
      <c r="A752" s="50" t="s">
        <v>109</v>
      </c>
      <c r="B752" s="50" t="s">
        <v>225</v>
      </c>
      <c r="C752" s="50" t="s">
        <v>163</v>
      </c>
      <c r="D752" s="50" t="s">
        <v>282</v>
      </c>
      <c r="E752" s="51">
        <v>2019</v>
      </c>
      <c r="F752" s="50" t="s">
        <v>289</v>
      </c>
      <c r="G752" s="52">
        <v>43647</v>
      </c>
      <c r="H752" s="51">
        <v>475</v>
      </c>
      <c r="I752" s="51">
        <v>76</v>
      </c>
      <c r="J752" s="51">
        <v>263</v>
      </c>
      <c r="K752" s="51">
        <v>116</v>
      </c>
      <c r="L752" s="51">
        <v>116</v>
      </c>
      <c r="M752" s="51">
        <v>377</v>
      </c>
      <c r="N752" s="51">
        <v>467</v>
      </c>
      <c r="O752" s="51">
        <v>371</v>
      </c>
      <c r="P752" s="51">
        <v>511</v>
      </c>
      <c r="Q752" s="51">
        <v>2140</v>
      </c>
      <c r="R752" s="51">
        <v>2184</v>
      </c>
      <c r="S752" s="51">
        <v>18770.41956377613</v>
      </c>
      <c r="T752" s="51">
        <v>91192</v>
      </c>
      <c r="U752" s="51">
        <v>29458</v>
      </c>
      <c r="V752" s="51">
        <v>3908</v>
      </c>
    </row>
    <row r="753" spans="1:22" x14ac:dyDescent="0.25">
      <c r="A753" s="50" t="s">
        <v>109</v>
      </c>
      <c r="B753" s="50" t="s">
        <v>225</v>
      </c>
      <c r="C753" s="50" t="s">
        <v>163</v>
      </c>
      <c r="D753" s="50" t="s">
        <v>282</v>
      </c>
      <c r="E753" s="51">
        <v>2019</v>
      </c>
      <c r="F753" s="50" t="s">
        <v>290</v>
      </c>
      <c r="G753" s="52">
        <v>43678</v>
      </c>
      <c r="H753" s="51">
        <v>273</v>
      </c>
      <c r="I753" s="51">
        <v>77</v>
      </c>
      <c r="J753" s="51">
        <v>86</v>
      </c>
      <c r="K753" s="51">
        <v>111</v>
      </c>
      <c r="L753" s="51">
        <v>111</v>
      </c>
      <c r="M753" s="51">
        <v>279</v>
      </c>
      <c r="N753" s="51">
        <v>266</v>
      </c>
      <c r="O753" s="51">
        <v>457</v>
      </c>
      <c r="P753" s="51">
        <v>337</v>
      </c>
      <c r="Q753" s="51">
        <v>2140</v>
      </c>
      <c r="R753" s="51">
        <v>2184</v>
      </c>
      <c r="S753" s="51">
        <v>18770.41956377613</v>
      </c>
      <c r="T753" s="51">
        <v>91192</v>
      </c>
      <c r="U753" s="51">
        <v>29458</v>
      </c>
      <c r="V753" s="51">
        <v>3908</v>
      </c>
    </row>
    <row r="754" spans="1:22" x14ac:dyDescent="0.25">
      <c r="A754" s="50" t="s">
        <v>109</v>
      </c>
      <c r="B754" s="50" t="s">
        <v>225</v>
      </c>
      <c r="C754" s="50" t="s">
        <v>163</v>
      </c>
      <c r="D754" s="50" t="s">
        <v>282</v>
      </c>
      <c r="E754" s="51">
        <v>2019</v>
      </c>
      <c r="F754" s="50" t="s">
        <v>291</v>
      </c>
      <c r="G754" s="52">
        <v>43709</v>
      </c>
      <c r="H754" s="51">
        <v>419</v>
      </c>
      <c r="I754" s="51">
        <v>202</v>
      </c>
      <c r="J754" s="51">
        <v>260</v>
      </c>
      <c r="K754" s="51">
        <v>164</v>
      </c>
      <c r="L754" s="51">
        <v>164</v>
      </c>
      <c r="M754" s="51">
        <v>518</v>
      </c>
      <c r="N754" s="51">
        <v>353</v>
      </c>
      <c r="O754" s="51">
        <v>607</v>
      </c>
      <c r="P754" s="51">
        <v>378</v>
      </c>
      <c r="Q754" s="51">
        <v>2140</v>
      </c>
      <c r="R754" s="51">
        <v>2184</v>
      </c>
      <c r="S754" s="51">
        <v>18770.41956377613</v>
      </c>
      <c r="T754" s="51">
        <v>91192</v>
      </c>
      <c r="U754" s="51">
        <v>29458</v>
      </c>
      <c r="V754" s="51">
        <v>3908</v>
      </c>
    </row>
    <row r="755" spans="1:22" x14ac:dyDescent="0.25">
      <c r="A755" s="50" t="s">
        <v>109</v>
      </c>
      <c r="B755" s="50" t="s">
        <v>225</v>
      </c>
      <c r="C755" s="50" t="s">
        <v>163</v>
      </c>
      <c r="D755" s="50" t="s">
        <v>282</v>
      </c>
      <c r="E755" s="51">
        <v>2019</v>
      </c>
      <c r="F755" s="50" t="s">
        <v>292</v>
      </c>
      <c r="G755" s="52">
        <v>43739</v>
      </c>
      <c r="H755" s="51">
        <v>412</v>
      </c>
      <c r="I755" s="51">
        <v>123</v>
      </c>
      <c r="J755" s="51">
        <v>324</v>
      </c>
      <c r="K755" s="51">
        <v>170</v>
      </c>
      <c r="L755" s="51">
        <v>170</v>
      </c>
      <c r="M755" s="51">
        <v>255</v>
      </c>
      <c r="N755" s="51">
        <v>358</v>
      </c>
      <c r="O755" s="51">
        <v>391</v>
      </c>
      <c r="P755" s="51">
        <v>411</v>
      </c>
      <c r="Q755" s="51">
        <v>2140</v>
      </c>
      <c r="R755" s="51">
        <v>2184</v>
      </c>
      <c r="S755" s="51">
        <v>18770.41956377613</v>
      </c>
      <c r="T755" s="51">
        <v>91192</v>
      </c>
      <c r="U755" s="51">
        <v>29458</v>
      </c>
      <c r="V755" s="51">
        <v>3908</v>
      </c>
    </row>
    <row r="756" spans="1:22" x14ac:dyDescent="0.25">
      <c r="A756" s="50" t="s">
        <v>109</v>
      </c>
      <c r="B756" s="50" t="s">
        <v>225</v>
      </c>
      <c r="C756" s="50" t="s">
        <v>163</v>
      </c>
      <c r="D756" s="50" t="s">
        <v>282</v>
      </c>
      <c r="E756" s="51">
        <v>2019</v>
      </c>
      <c r="F756" s="50" t="s">
        <v>293</v>
      </c>
      <c r="G756" s="52">
        <v>43770</v>
      </c>
      <c r="H756" s="51">
        <v>331</v>
      </c>
      <c r="I756" s="51">
        <v>140</v>
      </c>
      <c r="J756" s="51">
        <v>231</v>
      </c>
      <c r="K756" s="51">
        <v>134</v>
      </c>
      <c r="L756" s="51">
        <v>134</v>
      </c>
      <c r="M756" s="51">
        <v>280</v>
      </c>
      <c r="N756" s="51">
        <v>340</v>
      </c>
      <c r="O756" s="51">
        <v>284</v>
      </c>
      <c r="P756" s="51">
        <v>288</v>
      </c>
      <c r="Q756" s="51">
        <v>2140</v>
      </c>
      <c r="R756" s="51">
        <v>2184</v>
      </c>
      <c r="S756" s="51">
        <v>18770.41956377613</v>
      </c>
      <c r="T756" s="51">
        <v>91192</v>
      </c>
      <c r="U756" s="51">
        <v>29458</v>
      </c>
      <c r="V756" s="51">
        <v>3908</v>
      </c>
    </row>
    <row r="757" spans="1:22" x14ac:dyDescent="0.25">
      <c r="A757" s="50" t="s">
        <v>109</v>
      </c>
      <c r="B757" s="50" t="s">
        <v>225</v>
      </c>
      <c r="C757" s="50" t="s">
        <v>163</v>
      </c>
      <c r="D757" s="50" t="s">
        <v>282</v>
      </c>
      <c r="E757" s="51">
        <v>2019</v>
      </c>
      <c r="F757" s="50" t="s">
        <v>294</v>
      </c>
      <c r="G757" s="52">
        <v>43800</v>
      </c>
      <c r="H757" s="51">
        <v>338</v>
      </c>
      <c r="I757" s="51">
        <v>238</v>
      </c>
      <c r="J757" s="51">
        <v>269</v>
      </c>
      <c r="K757" s="51">
        <v>144</v>
      </c>
      <c r="L757" s="51">
        <v>144</v>
      </c>
      <c r="M757" s="51">
        <v>470</v>
      </c>
      <c r="N757" s="51">
        <v>524</v>
      </c>
      <c r="O757" s="51">
        <v>388</v>
      </c>
      <c r="P757" s="51">
        <v>413</v>
      </c>
      <c r="Q757" s="51">
        <v>2140</v>
      </c>
      <c r="R757" s="51">
        <v>2184</v>
      </c>
      <c r="S757" s="51">
        <v>18770.41956377613</v>
      </c>
      <c r="T757" s="51">
        <v>91192</v>
      </c>
      <c r="U757" s="51">
        <v>29458</v>
      </c>
      <c r="V757" s="51">
        <v>3908</v>
      </c>
    </row>
    <row r="758" spans="1:22" x14ac:dyDescent="0.25">
      <c r="A758" s="50" t="s">
        <v>109</v>
      </c>
      <c r="B758" s="50" t="s">
        <v>225</v>
      </c>
      <c r="C758" s="50" t="s">
        <v>163</v>
      </c>
      <c r="D758" s="50" t="s">
        <v>282</v>
      </c>
      <c r="E758" s="51">
        <v>2020</v>
      </c>
      <c r="F758" s="50" t="s">
        <v>283</v>
      </c>
      <c r="G758" s="52">
        <v>43831</v>
      </c>
      <c r="H758" s="51">
        <v>422</v>
      </c>
      <c r="I758" s="51">
        <v>160</v>
      </c>
      <c r="J758" s="51">
        <v>243</v>
      </c>
      <c r="K758" s="51">
        <v>140</v>
      </c>
      <c r="L758" s="51">
        <v>140</v>
      </c>
      <c r="M758" s="51">
        <v>333</v>
      </c>
      <c r="N758" s="51">
        <v>394</v>
      </c>
      <c r="O758" s="51">
        <v>304</v>
      </c>
      <c r="P758" s="51">
        <v>330</v>
      </c>
      <c r="Q758" s="51">
        <v>2280</v>
      </c>
      <c r="R758" s="51">
        <v>2339</v>
      </c>
      <c r="S758" s="51">
        <v>19471.047176929209</v>
      </c>
      <c r="T758" s="51">
        <v>94246</v>
      </c>
      <c r="U758" s="51">
        <v>30234</v>
      </c>
      <c r="V758" s="51">
        <v>4008</v>
      </c>
    </row>
    <row r="759" spans="1:22" x14ac:dyDescent="0.25">
      <c r="A759" s="50" t="s">
        <v>109</v>
      </c>
      <c r="B759" s="50" t="s">
        <v>225</v>
      </c>
      <c r="C759" s="50" t="s">
        <v>163</v>
      </c>
      <c r="D759" s="50" t="s">
        <v>282</v>
      </c>
      <c r="E759" s="51">
        <v>2020</v>
      </c>
      <c r="F759" s="50" t="s">
        <v>284</v>
      </c>
      <c r="G759" s="52">
        <v>43862</v>
      </c>
      <c r="H759" s="51">
        <v>420</v>
      </c>
      <c r="I759" s="51">
        <v>122</v>
      </c>
      <c r="J759" s="51">
        <v>309</v>
      </c>
      <c r="K759" s="51">
        <v>144</v>
      </c>
      <c r="L759" s="51">
        <v>144</v>
      </c>
      <c r="M759" s="51">
        <v>304</v>
      </c>
      <c r="N759" s="51">
        <v>395</v>
      </c>
      <c r="O759" s="51">
        <v>349</v>
      </c>
      <c r="P759" s="51">
        <v>266</v>
      </c>
      <c r="Q759" s="51">
        <v>2280</v>
      </c>
      <c r="R759" s="51">
        <v>2339</v>
      </c>
      <c r="S759" s="51">
        <v>19471.047176929209</v>
      </c>
      <c r="T759" s="51">
        <v>94246</v>
      </c>
      <c r="U759" s="51">
        <v>30234</v>
      </c>
      <c r="V759" s="51">
        <v>4008</v>
      </c>
    </row>
    <row r="760" spans="1:22" x14ac:dyDescent="0.25">
      <c r="A760" s="50" t="s">
        <v>109</v>
      </c>
      <c r="B760" s="50" t="s">
        <v>225</v>
      </c>
      <c r="C760" s="50" t="s">
        <v>163</v>
      </c>
      <c r="D760" s="50" t="s">
        <v>282</v>
      </c>
      <c r="E760" s="51">
        <v>2020</v>
      </c>
      <c r="F760" s="50" t="s">
        <v>285</v>
      </c>
      <c r="G760" s="52">
        <v>43891</v>
      </c>
      <c r="H760" s="51">
        <v>274</v>
      </c>
      <c r="I760" s="51">
        <v>100</v>
      </c>
      <c r="J760" s="51">
        <v>176</v>
      </c>
      <c r="K760" s="51">
        <v>118</v>
      </c>
      <c r="L760" s="51">
        <v>118</v>
      </c>
      <c r="M760" s="51">
        <v>294</v>
      </c>
      <c r="N760" s="51">
        <v>260</v>
      </c>
      <c r="O760" s="51">
        <v>233</v>
      </c>
      <c r="P760" s="51">
        <v>234</v>
      </c>
      <c r="Q760" s="51">
        <v>2280</v>
      </c>
      <c r="R760" s="51">
        <v>2339</v>
      </c>
      <c r="S760" s="51">
        <v>19471.047176929209</v>
      </c>
      <c r="T760" s="51">
        <v>94246</v>
      </c>
      <c r="U760" s="51">
        <v>30234</v>
      </c>
      <c r="V760" s="51">
        <v>4008</v>
      </c>
    </row>
    <row r="761" spans="1:22" x14ac:dyDescent="0.25">
      <c r="A761" s="50" t="s">
        <v>109</v>
      </c>
      <c r="B761" s="50" t="s">
        <v>225</v>
      </c>
      <c r="C761" s="50" t="s">
        <v>163</v>
      </c>
      <c r="D761" s="50" t="s">
        <v>282</v>
      </c>
      <c r="E761" s="51">
        <v>2020</v>
      </c>
      <c r="F761" s="50" t="s">
        <v>286</v>
      </c>
      <c r="G761" s="52">
        <v>43922</v>
      </c>
      <c r="H761" s="51">
        <v>430</v>
      </c>
      <c r="I761" s="51">
        <v>111</v>
      </c>
      <c r="J761" s="51">
        <v>356</v>
      </c>
      <c r="K761" s="51">
        <v>146</v>
      </c>
      <c r="L761" s="51">
        <v>146</v>
      </c>
      <c r="M761" s="51">
        <v>140</v>
      </c>
      <c r="N761" s="51">
        <v>324</v>
      </c>
      <c r="O761" s="51">
        <v>372</v>
      </c>
      <c r="P761" s="51">
        <v>306</v>
      </c>
      <c r="Q761" s="51">
        <v>2280</v>
      </c>
      <c r="R761" s="51">
        <v>2339</v>
      </c>
      <c r="S761" s="51">
        <v>19471.047176929209</v>
      </c>
      <c r="T761" s="51">
        <v>94246</v>
      </c>
      <c r="U761" s="51">
        <v>30234</v>
      </c>
      <c r="V761" s="51">
        <v>4008</v>
      </c>
    </row>
    <row r="762" spans="1:22" x14ac:dyDescent="0.25">
      <c r="A762" s="50" t="s">
        <v>109</v>
      </c>
      <c r="B762" s="50" t="s">
        <v>225</v>
      </c>
      <c r="C762" s="50" t="s">
        <v>163</v>
      </c>
      <c r="D762" s="50" t="s">
        <v>282</v>
      </c>
      <c r="E762" s="51">
        <v>2020</v>
      </c>
      <c r="F762" s="50" t="s">
        <v>287</v>
      </c>
      <c r="G762" s="52">
        <v>43952</v>
      </c>
      <c r="H762" s="51">
        <v>404</v>
      </c>
      <c r="I762" s="51">
        <v>87</v>
      </c>
      <c r="J762" s="51">
        <v>236</v>
      </c>
      <c r="K762" s="51">
        <v>130</v>
      </c>
      <c r="L762" s="51">
        <v>130</v>
      </c>
      <c r="M762" s="51">
        <v>339</v>
      </c>
      <c r="N762" s="51">
        <v>358</v>
      </c>
      <c r="O762" s="51">
        <v>298</v>
      </c>
      <c r="P762" s="51">
        <v>309</v>
      </c>
      <c r="Q762" s="51">
        <v>2280</v>
      </c>
      <c r="R762" s="51">
        <v>2339</v>
      </c>
      <c r="S762" s="51">
        <v>19471.047176929209</v>
      </c>
      <c r="T762" s="51">
        <v>94246</v>
      </c>
      <c r="U762" s="51">
        <v>30234</v>
      </c>
      <c r="V762" s="51">
        <v>4008</v>
      </c>
    </row>
    <row r="763" spans="1:22" x14ac:dyDescent="0.25">
      <c r="A763" s="50" t="s">
        <v>109</v>
      </c>
      <c r="B763" s="50" t="s">
        <v>225</v>
      </c>
      <c r="C763" s="50" t="s">
        <v>163</v>
      </c>
      <c r="D763" s="50" t="s">
        <v>282</v>
      </c>
      <c r="E763" s="51">
        <v>2020</v>
      </c>
      <c r="F763" s="50" t="s">
        <v>288</v>
      </c>
      <c r="G763" s="52">
        <v>43983</v>
      </c>
      <c r="H763" s="51">
        <v>494</v>
      </c>
      <c r="I763" s="51">
        <v>45</v>
      </c>
      <c r="J763" s="51">
        <v>184</v>
      </c>
      <c r="K763" s="51">
        <v>96</v>
      </c>
      <c r="L763" s="51">
        <v>96</v>
      </c>
      <c r="M763" s="51">
        <v>263</v>
      </c>
      <c r="N763" s="51">
        <v>279</v>
      </c>
      <c r="O763" s="51">
        <v>225</v>
      </c>
      <c r="P763" s="51">
        <v>192</v>
      </c>
      <c r="Q763" s="51">
        <v>2280</v>
      </c>
      <c r="R763" s="51">
        <v>2339</v>
      </c>
      <c r="S763" s="51">
        <v>19471.047176929209</v>
      </c>
      <c r="T763" s="51">
        <v>94246</v>
      </c>
      <c r="U763" s="51">
        <v>30234</v>
      </c>
      <c r="V763" s="51">
        <v>4008</v>
      </c>
    </row>
    <row r="764" spans="1:22" x14ac:dyDescent="0.25">
      <c r="A764" s="50" t="s">
        <v>109</v>
      </c>
      <c r="B764" s="50" t="s">
        <v>225</v>
      </c>
      <c r="C764" s="50" t="s">
        <v>163</v>
      </c>
      <c r="D764" s="50" t="s">
        <v>282</v>
      </c>
      <c r="E764" s="51">
        <v>2020</v>
      </c>
      <c r="F764" s="50" t="s">
        <v>289</v>
      </c>
      <c r="G764" s="52">
        <v>44013</v>
      </c>
      <c r="H764" s="51">
        <v>461</v>
      </c>
      <c r="I764" s="51">
        <v>113</v>
      </c>
      <c r="J764" s="51">
        <v>270</v>
      </c>
      <c r="K764" s="51">
        <v>147</v>
      </c>
      <c r="L764" s="51">
        <v>147</v>
      </c>
      <c r="M764" s="51">
        <v>283</v>
      </c>
      <c r="N764" s="51">
        <v>399</v>
      </c>
      <c r="O764" s="51">
        <v>269</v>
      </c>
      <c r="P764" s="51">
        <v>387</v>
      </c>
      <c r="Q764" s="51">
        <v>2280</v>
      </c>
      <c r="R764" s="51">
        <v>2339</v>
      </c>
      <c r="S764" s="51">
        <v>19471.047176929209</v>
      </c>
      <c r="T764" s="51">
        <v>94246</v>
      </c>
      <c r="U764" s="51">
        <v>30234</v>
      </c>
      <c r="V764" s="51">
        <v>4008</v>
      </c>
    </row>
    <row r="765" spans="1:22" x14ac:dyDescent="0.25">
      <c r="A765" s="50" t="s">
        <v>109</v>
      </c>
      <c r="B765" s="50" t="s">
        <v>225</v>
      </c>
      <c r="C765" s="50" t="s">
        <v>163</v>
      </c>
      <c r="D765" s="50" t="s">
        <v>282</v>
      </c>
      <c r="E765" s="51">
        <v>2020</v>
      </c>
      <c r="F765" s="50" t="s">
        <v>290</v>
      </c>
      <c r="G765" s="52">
        <v>44044</v>
      </c>
      <c r="H765" s="51">
        <v>353</v>
      </c>
      <c r="I765" s="51">
        <v>81</v>
      </c>
      <c r="J765" s="51">
        <v>184</v>
      </c>
      <c r="K765" s="51">
        <v>129</v>
      </c>
      <c r="L765" s="51">
        <v>129</v>
      </c>
      <c r="M765" s="51">
        <v>362</v>
      </c>
      <c r="N765" s="51">
        <v>323</v>
      </c>
      <c r="O765" s="51">
        <v>309</v>
      </c>
      <c r="P765" s="51">
        <v>255</v>
      </c>
      <c r="Q765" s="51">
        <v>2280</v>
      </c>
      <c r="R765" s="51">
        <v>2339</v>
      </c>
      <c r="S765" s="51">
        <v>19471.047176929209</v>
      </c>
      <c r="T765" s="51">
        <v>94246</v>
      </c>
      <c r="U765" s="51">
        <v>30234</v>
      </c>
      <c r="V765" s="51">
        <v>4008</v>
      </c>
    </row>
    <row r="766" spans="1:22" x14ac:dyDescent="0.25">
      <c r="A766" s="50" t="s">
        <v>109</v>
      </c>
      <c r="B766" s="50" t="s">
        <v>225</v>
      </c>
      <c r="C766" s="50" t="s">
        <v>163</v>
      </c>
      <c r="D766" s="50" t="s">
        <v>282</v>
      </c>
      <c r="E766" s="51">
        <v>2020</v>
      </c>
      <c r="F766" s="50" t="s">
        <v>291</v>
      </c>
      <c r="G766" s="52">
        <v>44075</v>
      </c>
      <c r="H766" s="51">
        <v>489</v>
      </c>
      <c r="I766" s="51">
        <v>95</v>
      </c>
      <c r="J766" s="51">
        <v>279</v>
      </c>
      <c r="K766" s="51">
        <v>187</v>
      </c>
      <c r="L766" s="51">
        <v>187</v>
      </c>
      <c r="M766" s="51">
        <v>262</v>
      </c>
      <c r="N766" s="51">
        <v>400</v>
      </c>
      <c r="O766" s="51">
        <v>454</v>
      </c>
      <c r="P766" s="51">
        <v>311</v>
      </c>
      <c r="Q766" s="51">
        <v>2280</v>
      </c>
      <c r="R766" s="51">
        <v>2339</v>
      </c>
      <c r="S766" s="51">
        <v>19471.047176929209</v>
      </c>
      <c r="T766" s="51">
        <v>94246</v>
      </c>
      <c r="U766" s="51">
        <v>30234</v>
      </c>
      <c r="V766" s="51">
        <v>4008</v>
      </c>
    </row>
    <row r="767" spans="1:22" x14ac:dyDescent="0.25">
      <c r="A767" s="50" t="s">
        <v>109</v>
      </c>
      <c r="B767" s="50" t="s">
        <v>225</v>
      </c>
      <c r="C767" s="50" t="s">
        <v>163</v>
      </c>
      <c r="D767" s="50" t="s">
        <v>282</v>
      </c>
      <c r="E767" s="51">
        <v>2020</v>
      </c>
      <c r="F767" s="50" t="s">
        <v>292</v>
      </c>
      <c r="G767" s="52">
        <v>44105</v>
      </c>
      <c r="H767" s="51">
        <v>560</v>
      </c>
      <c r="I767" s="51">
        <v>158</v>
      </c>
      <c r="J767" s="51">
        <v>434</v>
      </c>
      <c r="K767" s="51">
        <v>169</v>
      </c>
      <c r="L767" s="51">
        <v>169</v>
      </c>
      <c r="M767" s="51">
        <v>480</v>
      </c>
      <c r="N767" s="51">
        <v>583</v>
      </c>
      <c r="O767" s="51">
        <v>449</v>
      </c>
      <c r="P767" s="51">
        <v>425</v>
      </c>
      <c r="Q767" s="51">
        <v>2280</v>
      </c>
      <c r="R767" s="51">
        <v>2339</v>
      </c>
      <c r="S767" s="51">
        <v>19471.047176929209</v>
      </c>
      <c r="T767" s="51">
        <v>94246</v>
      </c>
      <c r="U767" s="51">
        <v>30234</v>
      </c>
      <c r="V767" s="51">
        <v>4008</v>
      </c>
    </row>
    <row r="768" spans="1:22" x14ac:dyDescent="0.25">
      <c r="A768" s="50" t="s">
        <v>109</v>
      </c>
      <c r="B768" s="50" t="s">
        <v>225</v>
      </c>
      <c r="C768" s="50" t="s">
        <v>163</v>
      </c>
      <c r="D768" s="50" t="s">
        <v>282</v>
      </c>
      <c r="E768" s="51">
        <v>2020</v>
      </c>
      <c r="F768" s="50" t="s">
        <v>293</v>
      </c>
      <c r="G768" s="52">
        <v>44136</v>
      </c>
      <c r="H768" s="51">
        <v>237</v>
      </c>
      <c r="I768" s="51">
        <v>112</v>
      </c>
      <c r="J768" s="51">
        <v>169</v>
      </c>
      <c r="K768" s="51">
        <v>145</v>
      </c>
      <c r="L768" s="51">
        <v>145</v>
      </c>
      <c r="M768" s="51">
        <v>255</v>
      </c>
      <c r="N768" s="51">
        <v>283</v>
      </c>
      <c r="O768" s="51">
        <v>249</v>
      </c>
      <c r="P768" s="51">
        <v>211</v>
      </c>
      <c r="Q768" s="51">
        <v>2280</v>
      </c>
      <c r="R768" s="51">
        <v>2339</v>
      </c>
      <c r="S768" s="51">
        <v>19471.047176929209</v>
      </c>
      <c r="T768" s="51">
        <v>94246</v>
      </c>
      <c r="U768" s="51">
        <v>30234</v>
      </c>
      <c r="V768" s="51">
        <v>4008</v>
      </c>
    </row>
    <row r="769" spans="1:22" x14ac:dyDescent="0.25">
      <c r="A769" s="50" t="s">
        <v>109</v>
      </c>
      <c r="B769" s="50" t="s">
        <v>225</v>
      </c>
      <c r="C769" s="50" t="s">
        <v>163</v>
      </c>
      <c r="D769" s="50" t="s">
        <v>282</v>
      </c>
      <c r="E769" s="51">
        <v>2020</v>
      </c>
      <c r="F769" s="50" t="s">
        <v>294</v>
      </c>
      <c r="G769" s="52">
        <v>44166</v>
      </c>
      <c r="H769" s="51">
        <v>265</v>
      </c>
      <c r="I769" s="51">
        <v>71</v>
      </c>
      <c r="J769" s="51">
        <v>125</v>
      </c>
      <c r="K769" s="51">
        <v>120</v>
      </c>
      <c r="L769" s="51">
        <v>120</v>
      </c>
      <c r="M769" s="51">
        <v>217</v>
      </c>
      <c r="N769" s="51">
        <v>309</v>
      </c>
      <c r="O769" s="51">
        <v>297</v>
      </c>
      <c r="P769" s="51">
        <v>169</v>
      </c>
      <c r="Q769" s="51">
        <v>2280</v>
      </c>
      <c r="R769" s="51">
        <v>2339</v>
      </c>
      <c r="S769" s="51">
        <v>19471.047176929209</v>
      </c>
      <c r="T769" s="51">
        <v>94246</v>
      </c>
      <c r="U769" s="51">
        <v>30234</v>
      </c>
      <c r="V769" s="51">
        <v>4008</v>
      </c>
    </row>
    <row r="770" spans="1:22" x14ac:dyDescent="0.25">
      <c r="A770" s="50" t="s">
        <v>109</v>
      </c>
      <c r="B770" s="50" t="s">
        <v>225</v>
      </c>
      <c r="C770" s="50" t="s">
        <v>163</v>
      </c>
      <c r="D770" s="50" t="s">
        <v>282</v>
      </c>
      <c r="E770" s="51">
        <v>2021</v>
      </c>
      <c r="F770" s="50" t="s">
        <v>283</v>
      </c>
      <c r="G770" s="52">
        <v>44197</v>
      </c>
      <c r="H770" s="51">
        <v>387</v>
      </c>
      <c r="I770" s="51">
        <v>121</v>
      </c>
      <c r="J770" s="51">
        <v>242</v>
      </c>
      <c r="K770" s="51">
        <v>111</v>
      </c>
      <c r="L770" s="51">
        <v>111</v>
      </c>
      <c r="M770" s="51">
        <v>315</v>
      </c>
      <c r="N770" s="51">
        <v>359</v>
      </c>
      <c r="O770" s="51">
        <v>299</v>
      </c>
      <c r="P770" s="51">
        <v>324</v>
      </c>
      <c r="Q770" s="51">
        <v>1869</v>
      </c>
      <c r="R770" s="51">
        <v>1939</v>
      </c>
      <c r="S770" s="51">
        <v>20197.39150940398</v>
      </c>
      <c r="T770" s="51">
        <v>97426</v>
      </c>
      <c r="U770" s="51">
        <v>31061</v>
      </c>
      <c r="V770" s="51">
        <v>4114</v>
      </c>
    </row>
    <row r="771" spans="1:22" x14ac:dyDescent="0.25">
      <c r="A771" s="50" t="s">
        <v>109</v>
      </c>
      <c r="B771" s="50" t="s">
        <v>225</v>
      </c>
      <c r="C771" s="50" t="s">
        <v>163</v>
      </c>
      <c r="D771" s="50" t="s">
        <v>282</v>
      </c>
      <c r="E771" s="51">
        <v>2021</v>
      </c>
      <c r="F771" s="50" t="s">
        <v>284</v>
      </c>
      <c r="G771" s="52">
        <v>44228</v>
      </c>
      <c r="H771" s="51">
        <v>327</v>
      </c>
      <c r="I771" s="51">
        <v>79</v>
      </c>
      <c r="J771" s="51">
        <v>274</v>
      </c>
      <c r="K771" s="51">
        <v>114</v>
      </c>
      <c r="L771" s="51">
        <v>114</v>
      </c>
      <c r="M771" s="51">
        <v>297</v>
      </c>
      <c r="N771" s="51">
        <v>303</v>
      </c>
      <c r="O771" s="51">
        <v>288</v>
      </c>
      <c r="P771" s="51">
        <v>337</v>
      </c>
      <c r="Q771" s="51">
        <v>1869</v>
      </c>
      <c r="R771" s="51">
        <v>1939</v>
      </c>
      <c r="S771" s="51">
        <v>20197.39150940398</v>
      </c>
      <c r="T771" s="51">
        <v>97426</v>
      </c>
      <c r="U771" s="51">
        <v>31061</v>
      </c>
      <c r="V771" s="51">
        <v>4114</v>
      </c>
    </row>
    <row r="772" spans="1:22" x14ac:dyDescent="0.25">
      <c r="A772" s="50" t="s">
        <v>109</v>
      </c>
      <c r="B772" s="50" t="s">
        <v>225</v>
      </c>
      <c r="C772" s="50" t="s">
        <v>163</v>
      </c>
      <c r="D772" s="50" t="s">
        <v>282</v>
      </c>
      <c r="E772" s="51">
        <v>2021</v>
      </c>
      <c r="F772" s="50" t="s">
        <v>285</v>
      </c>
      <c r="G772" s="52">
        <v>44256</v>
      </c>
      <c r="H772" s="51">
        <v>364</v>
      </c>
      <c r="I772" s="51">
        <v>87</v>
      </c>
      <c r="J772" s="51">
        <v>185</v>
      </c>
      <c r="K772" s="51">
        <v>119</v>
      </c>
      <c r="L772" s="51">
        <v>119</v>
      </c>
      <c r="M772" s="51">
        <v>193</v>
      </c>
      <c r="N772" s="51">
        <v>188</v>
      </c>
      <c r="O772" s="51">
        <v>151</v>
      </c>
      <c r="P772" s="51">
        <v>182</v>
      </c>
      <c r="Q772" s="51">
        <v>1869</v>
      </c>
      <c r="R772" s="51">
        <v>1939</v>
      </c>
      <c r="S772" s="51">
        <v>20197.39150940398</v>
      </c>
      <c r="T772" s="51">
        <v>97426</v>
      </c>
      <c r="U772" s="51">
        <v>31061</v>
      </c>
      <c r="V772" s="51">
        <v>4114</v>
      </c>
    </row>
    <row r="773" spans="1:22" x14ac:dyDescent="0.25">
      <c r="A773" s="50" t="s">
        <v>109</v>
      </c>
      <c r="B773" s="50" t="s">
        <v>225</v>
      </c>
      <c r="C773" s="50" t="s">
        <v>163</v>
      </c>
      <c r="D773" s="50" t="s">
        <v>282</v>
      </c>
      <c r="E773" s="51">
        <v>2021</v>
      </c>
      <c r="F773" s="50" t="s">
        <v>286</v>
      </c>
      <c r="G773" s="52">
        <v>44287</v>
      </c>
      <c r="H773" s="51">
        <v>201</v>
      </c>
      <c r="I773" s="51">
        <v>41</v>
      </c>
      <c r="J773" s="51">
        <v>111</v>
      </c>
      <c r="K773" s="51">
        <v>129</v>
      </c>
      <c r="L773" s="51">
        <v>129</v>
      </c>
      <c r="M773" s="51">
        <v>150</v>
      </c>
      <c r="N773" s="51">
        <v>177</v>
      </c>
      <c r="O773" s="51">
        <v>153</v>
      </c>
      <c r="P773" s="51">
        <v>136</v>
      </c>
      <c r="Q773" s="51">
        <v>1869</v>
      </c>
      <c r="R773" s="51">
        <v>1939</v>
      </c>
      <c r="S773" s="51">
        <v>20197.39150940398</v>
      </c>
      <c r="T773" s="51">
        <v>97426</v>
      </c>
      <c r="U773" s="51">
        <v>31061</v>
      </c>
      <c r="V773" s="51">
        <v>4114</v>
      </c>
    </row>
    <row r="774" spans="1:22" x14ac:dyDescent="0.25">
      <c r="A774" s="50" t="s">
        <v>109</v>
      </c>
      <c r="B774" s="50" t="s">
        <v>225</v>
      </c>
      <c r="C774" s="50" t="s">
        <v>163</v>
      </c>
      <c r="D774" s="50" t="s">
        <v>282</v>
      </c>
      <c r="E774" s="51">
        <v>2021</v>
      </c>
      <c r="F774" s="50" t="s">
        <v>287</v>
      </c>
      <c r="G774" s="52">
        <v>44317</v>
      </c>
      <c r="H774" s="51">
        <v>250</v>
      </c>
      <c r="I774" s="51">
        <v>60</v>
      </c>
      <c r="J774" s="51">
        <v>152</v>
      </c>
      <c r="K774" s="51">
        <v>116</v>
      </c>
      <c r="L774" s="51">
        <v>116</v>
      </c>
      <c r="M774" s="51">
        <v>288</v>
      </c>
      <c r="N774" s="51">
        <v>305</v>
      </c>
      <c r="O774" s="51">
        <v>234</v>
      </c>
      <c r="P774" s="51">
        <v>206</v>
      </c>
      <c r="Q774" s="51">
        <v>1869</v>
      </c>
      <c r="R774" s="51">
        <v>1939</v>
      </c>
      <c r="S774" s="51">
        <v>20197.39150940398</v>
      </c>
      <c r="T774" s="51">
        <v>97426</v>
      </c>
      <c r="U774" s="51">
        <v>31061</v>
      </c>
      <c r="V774" s="51">
        <v>4114</v>
      </c>
    </row>
    <row r="775" spans="1:22" x14ac:dyDescent="0.25">
      <c r="A775" s="50" t="s">
        <v>109</v>
      </c>
      <c r="B775" s="50" t="s">
        <v>225</v>
      </c>
      <c r="C775" s="50" t="s">
        <v>163</v>
      </c>
      <c r="D775" s="50" t="s">
        <v>282</v>
      </c>
      <c r="E775" s="51">
        <v>2021</v>
      </c>
      <c r="F775" s="50" t="s">
        <v>288</v>
      </c>
      <c r="G775" s="52">
        <v>44348</v>
      </c>
      <c r="H775" s="51">
        <v>226</v>
      </c>
      <c r="I775" s="51">
        <v>77</v>
      </c>
      <c r="J775" s="51">
        <v>133</v>
      </c>
      <c r="K775" s="51">
        <v>102</v>
      </c>
      <c r="L775" s="51">
        <v>102</v>
      </c>
      <c r="M775" s="51">
        <v>202</v>
      </c>
      <c r="N775" s="51">
        <v>225</v>
      </c>
      <c r="O775" s="51">
        <v>202</v>
      </c>
      <c r="P775" s="51">
        <v>307</v>
      </c>
      <c r="Q775" s="51">
        <v>1869</v>
      </c>
      <c r="R775" s="51">
        <v>1939</v>
      </c>
      <c r="S775" s="51">
        <v>20197.39150940398</v>
      </c>
      <c r="T775" s="51">
        <v>97426</v>
      </c>
      <c r="U775" s="51">
        <v>31061</v>
      </c>
      <c r="V775" s="51">
        <v>4114</v>
      </c>
    </row>
    <row r="776" spans="1:22" x14ac:dyDescent="0.25">
      <c r="A776" s="50" t="s">
        <v>109</v>
      </c>
      <c r="B776" s="50" t="s">
        <v>225</v>
      </c>
      <c r="C776" s="50" t="s">
        <v>163</v>
      </c>
      <c r="D776" s="50" t="s">
        <v>282</v>
      </c>
      <c r="E776" s="51">
        <v>2021</v>
      </c>
      <c r="F776" s="50" t="s">
        <v>289</v>
      </c>
      <c r="G776" s="52">
        <v>44378</v>
      </c>
      <c r="H776" s="51">
        <v>157</v>
      </c>
      <c r="I776" s="51">
        <v>54</v>
      </c>
      <c r="J776" s="51">
        <v>119</v>
      </c>
      <c r="K776" s="51">
        <v>107</v>
      </c>
      <c r="L776" s="51">
        <v>107</v>
      </c>
      <c r="M776" s="51">
        <v>123</v>
      </c>
      <c r="N776" s="51">
        <v>159</v>
      </c>
      <c r="O776" s="51">
        <v>148</v>
      </c>
      <c r="P776" s="51">
        <v>158</v>
      </c>
      <c r="Q776" s="51">
        <v>1869</v>
      </c>
      <c r="R776" s="51">
        <v>1939</v>
      </c>
      <c r="S776" s="51">
        <v>20197.39150940398</v>
      </c>
      <c r="T776" s="51">
        <v>97426</v>
      </c>
      <c r="U776" s="51">
        <v>31061</v>
      </c>
      <c r="V776" s="51">
        <v>4114</v>
      </c>
    </row>
    <row r="777" spans="1:22" x14ac:dyDescent="0.25">
      <c r="A777" s="50" t="s">
        <v>109</v>
      </c>
      <c r="B777" s="50" t="s">
        <v>225</v>
      </c>
      <c r="C777" s="50" t="s">
        <v>163</v>
      </c>
      <c r="D777" s="50" t="s">
        <v>282</v>
      </c>
      <c r="E777" s="51">
        <v>2021</v>
      </c>
      <c r="F777" s="50" t="s">
        <v>290</v>
      </c>
      <c r="G777" s="52">
        <v>44409</v>
      </c>
      <c r="H777" s="51">
        <v>252</v>
      </c>
      <c r="I777" s="51">
        <v>71</v>
      </c>
      <c r="J777" s="51">
        <v>124</v>
      </c>
      <c r="K777" s="51">
        <v>132</v>
      </c>
      <c r="L777" s="51">
        <v>132</v>
      </c>
      <c r="M777" s="51">
        <v>199</v>
      </c>
      <c r="N777" s="51">
        <v>178</v>
      </c>
      <c r="O777" s="51">
        <v>176</v>
      </c>
      <c r="P777" s="51">
        <v>137</v>
      </c>
      <c r="Q777" s="51">
        <v>1869</v>
      </c>
      <c r="R777" s="51">
        <v>1939</v>
      </c>
      <c r="S777" s="51">
        <v>20197.39150940398</v>
      </c>
      <c r="T777" s="51">
        <v>97426</v>
      </c>
      <c r="U777" s="51">
        <v>31061</v>
      </c>
      <c r="V777" s="51">
        <v>4114</v>
      </c>
    </row>
    <row r="778" spans="1:22" x14ac:dyDescent="0.25">
      <c r="A778" s="50" t="s">
        <v>109</v>
      </c>
      <c r="B778" s="50" t="s">
        <v>225</v>
      </c>
      <c r="C778" s="50" t="s">
        <v>163</v>
      </c>
      <c r="D778" s="50" t="s">
        <v>282</v>
      </c>
      <c r="E778" s="51">
        <v>2021</v>
      </c>
      <c r="F778" s="50" t="s">
        <v>291</v>
      </c>
      <c r="G778" s="52">
        <v>44440</v>
      </c>
      <c r="H778" s="51">
        <v>210</v>
      </c>
      <c r="I778" s="51">
        <v>148</v>
      </c>
      <c r="J778" s="51">
        <v>177</v>
      </c>
      <c r="K778" s="51">
        <v>123</v>
      </c>
      <c r="L778" s="51">
        <v>123</v>
      </c>
      <c r="M778" s="51">
        <v>132</v>
      </c>
      <c r="N778" s="51">
        <v>144</v>
      </c>
      <c r="O778" s="51">
        <v>41</v>
      </c>
      <c r="P778" s="51">
        <v>231</v>
      </c>
      <c r="Q778" s="51">
        <v>1869</v>
      </c>
      <c r="R778" s="51">
        <v>1939</v>
      </c>
      <c r="S778" s="51">
        <v>20197.39150940398</v>
      </c>
      <c r="T778" s="51">
        <v>97426</v>
      </c>
      <c r="U778" s="51">
        <v>31061</v>
      </c>
      <c r="V778" s="51">
        <v>4114</v>
      </c>
    </row>
    <row r="779" spans="1:22" x14ac:dyDescent="0.25">
      <c r="A779" s="50" t="s">
        <v>109</v>
      </c>
      <c r="B779" s="50" t="s">
        <v>225</v>
      </c>
      <c r="C779" s="50" t="s">
        <v>163</v>
      </c>
      <c r="D779" s="50" t="s">
        <v>282</v>
      </c>
      <c r="E779" s="51">
        <v>2021</v>
      </c>
      <c r="F779" s="50" t="s">
        <v>292</v>
      </c>
      <c r="G779" s="52">
        <v>44470</v>
      </c>
      <c r="H779" s="51">
        <v>308</v>
      </c>
      <c r="I779" s="51">
        <v>181</v>
      </c>
      <c r="J779" s="51">
        <v>185</v>
      </c>
      <c r="K779" s="51">
        <v>161</v>
      </c>
      <c r="L779" s="51">
        <v>161</v>
      </c>
      <c r="M779" s="51">
        <v>221</v>
      </c>
      <c r="N779" s="51">
        <v>274</v>
      </c>
      <c r="O779" s="51">
        <v>184</v>
      </c>
      <c r="P779" s="51">
        <v>237</v>
      </c>
      <c r="Q779" s="51">
        <v>1869</v>
      </c>
      <c r="R779" s="51">
        <v>1939</v>
      </c>
      <c r="S779" s="51">
        <v>20197.39150940398</v>
      </c>
      <c r="T779" s="51">
        <v>97426</v>
      </c>
      <c r="U779" s="51">
        <v>31061</v>
      </c>
      <c r="V779" s="51">
        <v>4114</v>
      </c>
    </row>
    <row r="780" spans="1:22" x14ac:dyDescent="0.25">
      <c r="A780" s="50" t="s">
        <v>109</v>
      </c>
      <c r="B780" s="50" t="s">
        <v>225</v>
      </c>
      <c r="C780" s="50" t="s">
        <v>163</v>
      </c>
      <c r="D780" s="50" t="s">
        <v>282</v>
      </c>
      <c r="E780" s="51">
        <v>2021</v>
      </c>
      <c r="F780" s="50" t="s">
        <v>293</v>
      </c>
      <c r="G780" s="52">
        <v>44501</v>
      </c>
      <c r="H780" s="51">
        <v>316</v>
      </c>
      <c r="I780" s="51">
        <v>78</v>
      </c>
      <c r="J780" s="51">
        <v>306</v>
      </c>
      <c r="K780" s="51">
        <v>146</v>
      </c>
      <c r="L780" s="51">
        <v>146</v>
      </c>
      <c r="M780" s="51">
        <v>243</v>
      </c>
      <c r="N780" s="51">
        <v>261</v>
      </c>
      <c r="O780" s="51">
        <v>218</v>
      </c>
      <c r="P780" s="51">
        <v>281</v>
      </c>
      <c r="Q780" s="51">
        <v>1869</v>
      </c>
      <c r="R780" s="51">
        <v>1939</v>
      </c>
      <c r="S780" s="51">
        <v>20197.39150940398</v>
      </c>
      <c r="T780" s="51">
        <v>97426</v>
      </c>
      <c r="U780" s="51">
        <v>31061</v>
      </c>
      <c r="V780" s="51">
        <v>4114</v>
      </c>
    </row>
    <row r="781" spans="1:22" x14ac:dyDescent="0.25">
      <c r="A781" s="50" t="s">
        <v>109</v>
      </c>
      <c r="B781" s="50" t="s">
        <v>225</v>
      </c>
      <c r="C781" s="50" t="s">
        <v>163</v>
      </c>
      <c r="D781" s="50" t="s">
        <v>282</v>
      </c>
      <c r="E781" s="51">
        <v>2021</v>
      </c>
      <c r="F781" s="50" t="s">
        <v>294</v>
      </c>
      <c r="G781" s="52">
        <v>44531</v>
      </c>
      <c r="H781" s="51">
        <v>308</v>
      </c>
      <c r="I781" s="51">
        <v>78</v>
      </c>
      <c r="J781" s="51">
        <v>228</v>
      </c>
      <c r="K781" s="51">
        <v>165</v>
      </c>
      <c r="L781" s="51">
        <v>165</v>
      </c>
      <c r="M781" s="51">
        <v>288</v>
      </c>
      <c r="N781" s="51">
        <v>288</v>
      </c>
      <c r="O781" s="51">
        <v>186</v>
      </c>
      <c r="P781" s="51">
        <v>193</v>
      </c>
      <c r="Q781" s="51">
        <v>1869</v>
      </c>
      <c r="R781" s="51">
        <v>1939</v>
      </c>
      <c r="S781" s="51">
        <v>20197.39150940398</v>
      </c>
      <c r="T781" s="51">
        <v>97426</v>
      </c>
      <c r="U781" s="51">
        <v>31061</v>
      </c>
      <c r="V781" s="51">
        <v>4114</v>
      </c>
    </row>
    <row r="782" spans="1:22" x14ac:dyDescent="0.25">
      <c r="A782" s="50" t="s">
        <v>109</v>
      </c>
      <c r="B782" s="50" t="s">
        <v>226</v>
      </c>
      <c r="C782" s="50" t="s">
        <v>164</v>
      </c>
      <c r="D782" s="50" t="s">
        <v>296</v>
      </c>
      <c r="E782" s="51">
        <v>2017</v>
      </c>
      <c r="F782" s="50" t="s">
        <v>283</v>
      </c>
      <c r="G782" s="52">
        <v>42736</v>
      </c>
      <c r="H782" s="51">
        <v>883</v>
      </c>
      <c r="I782" s="51">
        <v>175</v>
      </c>
      <c r="J782" s="51">
        <v>468</v>
      </c>
      <c r="K782" s="51">
        <v>232</v>
      </c>
      <c r="L782" s="51">
        <v>232</v>
      </c>
      <c r="M782" s="51">
        <v>1344</v>
      </c>
      <c r="N782" s="51">
        <v>1063</v>
      </c>
      <c r="O782" s="51">
        <v>1060</v>
      </c>
      <c r="P782" s="51">
        <v>1144</v>
      </c>
      <c r="Q782" s="51">
        <v>6105</v>
      </c>
      <c r="R782" s="51">
        <v>6370</v>
      </c>
      <c r="S782" s="51">
        <v>64151</v>
      </c>
      <c r="T782" s="51">
        <v>304921</v>
      </c>
      <c r="U782" s="51">
        <v>71512</v>
      </c>
      <c r="V782" s="51">
        <v>13359</v>
      </c>
    </row>
    <row r="783" spans="1:22" x14ac:dyDescent="0.25">
      <c r="A783" s="50" t="s">
        <v>109</v>
      </c>
      <c r="B783" s="50" t="s">
        <v>226</v>
      </c>
      <c r="C783" s="50" t="s">
        <v>164</v>
      </c>
      <c r="D783" s="50" t="s">
        <v>296</v>
      </c>
      <c r="E783" s="51">
        <v>2017</v>
      </c>
      <c r="F783" s="50" t="s">
        <v>284</v>
      </c>
      <c r="G783" s="52">
        <v>42767</v>
      </c>
      <c r="H783" s="51">
        <v>521</v>
      </c>
      <c r="I783" s="51">
        <v>134</v>
      </c>
      <c r="J783" s="51">
        <v>447</v>
      </c>
      <c r="K783" s="51">
        <v>262</v>
      </c>
      <c r="L783" s="51">
        <v>262</v>
      </c>
      <c r="M783" s="51">
        <v>1008</v>
      </c>
      <c r="N783" s="51">
        <v>929</v>
      </c>
      <c r="O783" s="51">
        <v>899</v>
      </c>
      <c r="P783" s="51">
        <v>929</v>
      </c>
      <c r="Q783" s="51">
        <v>6105</v>
      </c>
      <c r="R783" s="51">
        <v>6370</v>
      </c>
      <c r="S783" s="51">
        <v>64151</v>
      </c>
      <c r="T783" s="51">
        <v>304921</v>
      </c>
      <c r="U783" s="51">
        <v>71512</v>
      </c>
      <c r="V783" s="51">
        <v>13359</v>
      </c>
    </row>
    <row r="784" spans="1:22" x14ac:dyDescent="0.25">
      <c r="A784" s="50" t="s">
        <v>109</v>
      </c>
      <c r="B784" s="50" t="s">
        <v>226</v>
      </c>
      <c r="C784" s="50" t="s">
        <v>164</v>
      </c>
      <c r="D784" s="50" t="s">
        <v>296</v>
      </c>
      <c r="E784" s="51">
        <v>2017</v>
      </c>
      <c r="F784" s="50" t="s">
        <v>285</v>
      </c>
      <c r="G784" s="52">
        <v>42795</v>
      </c>
      <c r="H784" s="51">
        <v>978</v>
      </c>
      <c r="I784" s="51">
        <v>378</v>
      </c>
      <c r="J784" s="51">
        <v>652</v>
      </c>
      <c r="K784" s="51">
        <v>481</v>
      </c>
      <c r="L784" s="51">
        <v>481</v>
      </c>
      <c r="M784" s="51">
        <v>1305</v>
      </c>
      <c r="N784" s="51">
        <v>1171</v>
      </c>
      <c r="O784" s="51">
        <v>988</v>
      </c>
      <c r="P784" s="51">
        <v>984</v>
      </c>
      <c r="Q784" s="51">
        <v>6105</v>
      </c>
      <c r="R784" s="51">
        <v>6370</v>
      </c>
      <c r="S784" s="51">
        <v>64151</v>
      </c>
      <c r="T784" s="51">
        <v>304921</v>
      </c>
      <c r="U784" s="51">
        <v>71512</v>
      </c>
      <c r="V784" s="51">
        <v>13359</v>
      </c>
    </row>
    <row r="785" spans="1:22" x14ac:dyDescent="0.25">
      <c r="A785" s="50" t="s">
        <v>109</v>
      </c>
      <c r="B785" s="50" t="s">
        <v>226</v>
      </c>
      <c r="C785" s="50" t="s">
        <v>164</v>
      </c>
      <c r="D785" s="50" t="s">
        <v>296</v>
      </c>
      <c r="E785" s="51">
        <v>2017</v>
      </c>
      <c r="F785" s="50" t="s">
        <v>286</v>
      </c>
      <c r="G785" s="52">
        <v>42826</v>
      </c>
      <c r="H785" s="51">
        <v>852</v>
      </c>
      <c r="I785" s="51">
        <v>307</v>
      </c>
      <c r="J785" s="51">
        <v>558</v>
      </c>
      <c r="K785" s="51">
        <v>428</v>
      </c>
      <c r="L785" s="51">
        <v>428</v>
      </c>
      <c r="M785" s="51">
        <v>1140</v>
      </c>
      <c r="N785" s="51">
        <v>1024</v>
      </c>
      <c r="O785" s="51">
        <v>1069</v>
      </c>
      <c r="P785" s="51">
        <v>993</v>
      </c>
      <c r="Q785" s="51">
        <v>6105</v>
      </c>
      <c r="R785" s="51">
        <v>6370</v>
      </c>
      <c r="S785" s="51">
        <v>64151</v>
      </c>
      <c r="T785" s="51">
        <v>304921</v>
      </c>
      <c r="U785" s="51">
        <v>71512</v>
      </c>
      <c r="V785" s="51">
        <v>13359</v>
      </c>
    </row>
    <row r="786" spans="1:22" x14ac:dyDescent="0.25">
      <c r="A786" s="50" t="s">
        <v>109</v>
      </c>
      <c r="B786" s="50" t="s">
        <v>226</v>
      </c>
      <c r="C786" s="50" t="s">
        <v>164</v>
      </c>
      <c r="D786" s="50" t="s">
        <v>296</v>
      </c>
      <c r="E786" s="51">
        <v>2017</v>
      </c>
      <c r="F786" s="50" t="s">
        <v>287</v>
      </c>
      <c r="G786" s="52">
        <v>42856</v>
      </c>
      <c r="H786" s="51">
        <v>933</v>
      </c>
      <c r="I786" s="51">
        <v>331</v>
      </c>
      <c r="J786" s="51">
        <v>879</v>
      </c>
      <c r="K786" s="51">
        <v>516</v>
      </c>
      <c r="L786" s="51">
        <v>516</v>
      </c>
      <c r="M786" s="51">
        <v>1231</v>
      </c>
      <c r="N786" s="51">
        <v>1148</v>
      </c>
      <c r="O786" s="51">
        <v>1065</v>
      </c>
      <c r="P786" s="51">
        <v>1060</v>
      </c>
      <c r="Q786" s="51">
        <v>6105</v>
      </c>
      <c r="R786" s="51">
        <v>6370</v>
      </c>
      <c r="S786" s="51">
        <v>64151</v>
      </c>
      <c r="T786" s="51">
        <v>304921</v>
      </c>
      <c r="U786" s="51">
        <v>71512</v>
      </c>
      <c r="V786" s="51">
        <v>13359</v>
      </c>
    </row>
    <row r="787" spans="1:22" x14ac:dyDescent="0.25">
      <c r="A787" s="50" t="s">
        <v>109</v>
      </c>
      <c r="B787" s="50" t="s">
        <v>226</v>
      </c>
      <c r="C787" s="50" t="s">
        <v>164</v>
      </c>
      <c r="D787" s="50" t="s">
        <v>296</v>
      </c>
      <c r="E787" s="51">
        <v>2017</v>
      </c>
      <c r="F787" s="50" t="s">
        <v>288</v>
      </c>
      <c r="G787" s="52">
        <v>42887</v>
      </c>
      <c r="H787" s="51">
        <v>762</v>
      </c>
      <c r="I787" s="51">
        <v>298</v>
      </c>
      <c r="J787" s="51">
        <v>560</v>
      </c>
      <c r="K787" s="51">
        <v>516</v>
      </c>
      <c r="L787" s="51">
        <v>516</v>
      </c>
      <c r="M787" s="51">
        <v>1372</v>
      </c>
      <c r="N787" s="51">
        <v>1102</v>
      </c>
      <c r="O787" s="51">
        <v>1073</v>
      </c>
      <c r="P787" s="51">
        <v>1103</v>
      </c>
      <c r="Q787" s="51">
        <v>6105</v>
      </c>
      <c r="R787" s="51">
        <v>6370</v>
      </c>
      <c r="S787" s="51">
        <v>64151</v>
      </c>
      <c r="T787" s="51">
        <v>304921</v>
      </c>
      <c r="U787" s="51">
        <v>71512</v>
      </c>
      <c r="V787" s="51">
        <v>13359</v>
      </c>
    </row>
    <row r="788" spans="1:22" x14ac:dyDescent="0.25">
      <c r="A788" s="50" t="s">
        <v>109</v>
      </c>
      <c r="B788" s="50" t="s">
        <v>226</v>
      </c>
      <c r="C788" s="50" t="s">
        <v>164</v>
      </c>
      <c r="D788" s="50" t="s">
        <v>296</v>
      </c>
      <c r="E788" s="51">
        <v>2017</v>
      </c>
      <c r="F788" s="50" t="s">
        <v>289</v>
      </c>
      <c r="G788" s="52">
        <v>42917</v>
      </c>
      <c r="H788" s="51">
        <v>1050</v>
      </c>
      <c r="I788" s="51">
        <v>350</v>
      </c>
      <c r="J788" s="51">
        <v>555</v>
      </c>
      <c r="K788" s="51">
        <v>437</v>
      </c>
      <c r="L788" s="51">
        <v>437</v>
      </c>
      <c r="M788" s="51">
        <v>1546</v>
      </c>
      <c r="N788" s="51">
        <v>1386</v>
      </c>
      <c r="O788" s="51">
        <v>1296</v>
      </c>
      <c r="P788" s="51">
        <v>1288</v>
      </c>
      <c r="Q788" s="51">
        <v>6105</v>
      </c>
      <c r="R788" s="51">
        <v>6370</v>
      </c>
      <c r="S788" s="51">
        <v>64151</v>
      </c>
      <c r="T788" s="51">
        <v>304921</v>
      </c>
      <c r="U788" s="51">
        <v>71512</v>
      </c>
      <c r="V788" s="51">
        <v>13359</v>
      </c>
    </row>
    <row r="789" spans="1:22" x14ac:dyDescent="0.25">
      <c r="A789" s="50" t="s">
        <v>109</v>
      </c>
      <c r="B789" s="50" t="s">
        <v>226</v>
      </c>
      <c r="C789" s="50" t="s">
        <v>164</v>
      </c>
      <c r="D789" s="50" t="s">
        <v>296</v>
      </c>
      <c r="E789" s="51">
        <v>2017</v>
      </c>
      <c r="F789" s="50" t="s">
        <v>290</v>
      </c>
      <c r="G789" s="52">
        <v>42948</v>
      </c>
      <c r="H789" s="51">
        <v>785</v>
      </c>
      <c r="I789" s="51">
        <v>407</v>
      </c>
      <c r="J789" s="51">
        <v>748</v>
      </c>
      <c r="K789" s="51">
        <v>593</v>
      </c>
      <c r="L789" s="51">
        <v>593</v>
      </c>
      <c r="M789" s="51">
        <v>1491</v>
      </c>
      <c r="N789" s="51">
        <v>1151</v>
      </c>
      <c r="O789" s="51">
        <v>1120</v>
      </c>
      <c r="P789" s="51">
        <v>1045</v>
      </c>
      <c r="Q789" s="51">
        <v>6105</v>
      </c>
      <c r="R789" s="51">
        <v>6370</v>
      </c>
      <c r="S789" s="51">
        <v>64151</v>
      </c>
      <c r="T789" s="51">
        <v>304921</v>
      </c>
      <c r="U789" s="51">
        <v>71512</v>
      </c>
      <c r="V789" s="51">
        <v>13359</v>
      </c>
    </row>
    <row r="790" spans="1:22" x14ac:dyDescent="0.25">
      <c r="A790" s="50" t="s">
        <v>109</v>
      </c>
      <c r="B790" s="50" t="s">
        <v>226</v>
      </c>
      <c r="C790" s="50" t="s">
        <v>164</v>
      </c>
      <c r="D790" s="50" t="s">
        <v>296</v>
      </c>
      <c r="E790" s="51">
        <v>2017</v>
      </c>
      <c r="F790" s="50" t="s">
        <v>291</v>
      </c>
      <c r="G790" s="52">
        <v>42979</v>
      </c>
      <c r="H790" s="51">
        <v>1052</v>
      </c>
      <c r="I790" s="51">
        <v>418</v>
      </c>
      <c r="J790" s="51">
        <v>667</v>
      </c>
      <c r="K790" s="51">
        <v>420</v>
      </c>
      <c r="L790" s="51">
        <v>420</v>
      </c>
      <c r="M790" s="51">
        <v>1115</v>
      </c>
      <c r="N790" s="51">
        <v>1083</v>
      </c>
      <c r="O790" s="51">
        <v>1221</v>
      </c>
      <c r="P790" s="51">
        <v>1010</v>
      </c>
      <c r="Q790" s="51">
        <v>6105</v>
      </c>
      <c r="R790" s="51">
        <v>6370</v>
      </c>
      <c r="S790" s="51">
        <v>64151</v>
      </c>
      <c r="T790" s="51">
        <v>304921</v>
      </c>
      <c r="U790" s="51">
        <v>71512</v>
      </c>
      <c r="V790" s="51">
        <v>13359</v>
      </c>
    </row>
    <row r="791" spans="1:22" x14ac:dyDescent="0.25">
      <c r="A791" s="50" t="s">
        <v>109</v>
      </c>
      <c r="B791" s="50" t="s">
        <v>226</v>
      </c>
      <c r="C791" s="50" t="s">
        <v>164</v>
      </c>
      <c r="D791" s="50" t="s">
        <v>296</v>
      </c>
      <c r="E791" s="51">
        <v>2017</v>
      </c>
      <c r="F791" s="50" t="s">
        <v>292</v>
      </c>
      <c r="G791" s="52">
        <v>43009</v>
      </c>
      <c r="H791" s="51">
        <v>1030</v>
      </c>
      <c r="I791" s="51">
        <v>333</v>
      </c>
      <c r="J791" s="51">
        <v>781</v>
      </c>
      <c r="K791" s="51">
        <v>354</v>
      </c>
      <c r="L791" s="51">
        <v>354</v>
      </c>
      <c r="M791" s="51">
        <v>1310</v>
      </c>
      <c r="N791" s="51">
        <v>1199</v>
      </c>
      <c r="O791" s="51">
        <v>1191</v>
      </c>
      <c r="P791" s="51">
        <v>1097</v>
      </c>
      <c r="Q791" s="51">
        <v>6105</v>
      </c>
      <c r="R791" s="51">
        <v>6370</v>
      </c>
      <c r="S791" s="51">
        <v>64151</v>
      </c>
      <c r="T791" s="51">
        <v>304921</v>
      </c>
      <c r="U791" s="51">
        <v>71512</v>
      </c>
      <c r="V791" s="51">
        <v>13359</v>
      </c>
    </row>
    <row r="792" spans="1:22" x14ac:dyDescent="0.25">
      <c r="A792" s="50" t="s">
        <v>109</v>
      </c>
      <c r="B792" s="50" t="s">
        <v>226</v>
      </c>
      <c r="C792" s="50" t="s">
        <v>164</v>
      </c>
      <c r="D792" s="50" t="s">
        <v>296</v>
      </c>
      <c r="E792" s="51">
        <v>2017</v>
      </c>
      <c r="F792" s="50" t="s">
        <v>293</v>
      </c>
      <c r="G792" s="52">
        <v>43040</v>
      </c>
      <c r="H792" s="51">
        <v>1187</v>
      </c>
      <c r="I792" s="51">
        <v>318</v>
      </c>
      <c r="J792" s="51">
        <v>752</v>
      </c>
      <c r="K792" s="51">
        <v>442</v>
      </c>
      <c r="L792" s="51">
        <v>442</v>
      </c>
      <c r="M792" s="51">
        <v>1132</v>
      </c>
      <c r="N792" s="51">
        <v>1012</v>
      </c>
      <c r="O792" s="51">
        <v>1047</v>
      </c>
      <c r="P792" s="51">
        <v>1048</v>
      </c>
      <c r="Q792" s="51">
        <v>6105</v>
      </c>
      <c r="R792" s="51">
        <v>6370</v>
      </c>
      <c r="S792" s="51">
        <v>64151</v>
      </c>
      <c r="T792" s="51">
        <v>304921</v>
      </c>
      <c r="U792" s="51">
        <v>71512</v>
      </c>
      <c r="V792" s="51">
        <v>13359</v>
      </c>
    </row>
    <row r="793" spans="1:22" x14ac:dyDescent="0.25">
      <c r="A793" s="50" t="s">
        <v>109</v>
      </c>
      <c r="B793" s="50" t="s">
        <v>226</v>
      </c>
      <c r="C793" s="50" t="s">
        <v>164</v>
      </c>
      <c r="D793" s="50" t="s">
        <v>296</v>
      </c>
      <c r="E793" s="51">
        <v>2017</v>
      </c>
      <c r="F793" s="50" t="s">
        <v>294</v>
      </c>
      <c r="G793" s="52">
        <v>43070</v>
      </c>
      <c r="H793" s="51">
        <v>1132</v>
      </c>
      <c r="I793" s="51">
        <v>388</v>
      </c>
      <c r="J793" s="51">
        <v>927</v>
      </c>
      <c r="K793" s="51">
        <v>488</v>
      </c>
      <c r="L793" s="51">
        <v>488</v>
      </c>
      <c r="M793" s="51">
        <v>1068</v>
      </c>
      <c r="N793" s="51">
        <v>939</v>
      </c>
      <c r="O793" s="51">
        <v>934</v>
      </c>
      <c r="P793" s="51">
        <v>1213</v>
      </c>
      <c r="Q793" s="51">
        <v>6105</v>
      </c>
      <c r="R793" s="51">
        <v>6370</v>
      </c>
      <c r="S793" s="51">
        <v>64151</v>
      </c>
      <c r="T793" s="51">
        <v>304921</v>
      </c>
      <c r="U793" s="51">
        <v>71512</v>
      </c>
      <c r="V793" s="51">
        <v>13359</v>
      </c>
    </row>
    <row r="794" spans="1:22" x14ac:dyDescent="0.25">
      <c r="A794" s="50" t="s">
        <v>109</v>
      </c>
      <c r="B794" s="50" t="s">
        <v>226</v>
      </c>
      <c r="C794" s="50" t="s">
        <v>164</v>
      </c>
      <c r="D794" s="50" t="s">
        <v>296</v>
      </c>
      <c r="E794" s="51">
        <v>2018</v>
      </c>
      <c r="F794" s="50" t="s">
        <v>283</v>
      </c>
      <c r="G794" s="52">
        <v>43101</v>
      </c>
      <c r="H794" s="51">
        <v>1277</v>
      </c>
      <c r="I794" s="51">
        <v>367</v>
      </c>
      <c r="J794" s="51">
        <v>885</v>
      </c>
      <c r="K794" s="51">
        <v>443</v>
      </c>
      <c r="L794" s="51">
        <v>443</v>
      </c>
      <c r="M794" s="51">
        <v>1031</v>
      </c>
      <c r="N794" s="51">
        <v>969</v>
      </c>
      <c r="O794" s="51">
        <v>946</v>
      </c>
      <c r="P794" s="51">
        <v>1030</v>
      </c>
      <c r="Q794" s="51">
        <v>4985</v>
      </c>
      <c r="R794" s="51">
        <v>5246</v>
      </c>
      <c r="S794" s="51">
        <v>67085</v>
      </c>
      <c r="T794" s="51">
        <v>316643</v>
      </c>
      <c r="U794" s="51">
        <v>74609</v>
      </c>
      <c r="V794" s="51">
        <v>13820</v>
      </c>
    </row>
    <row r="795" spans="1:22" x14ac:dyDescent="0.25">
      <c r="A795" s="50" t="s">
        <v>109</v>
      </c>
      <c r="B795" s="50" t="s">
        <v>226</v>
      </c>
      <c r="C795" s="50" t="s">
        <v>164</v>
      </c>
      <c r="D795" s="50" t="s">
        <v>296</v>
      </c>
      <c r="E795" s="51">
        <v>2018</v>
      </c>
      <c r="F795" s="50" t="s">
        <v>284</v>
      </c>
      <c r="G795" s="52">
        <v>43132</v>
      </c>
      <c r="H795" s="51">
        <v>974</v>
      </c>
      <c r="I795" s="51">
        <v>376</v>
      </c>
      <c r="J795" s="51">
        <v>952</v>
      </c>
      <c r="K795" s="51">
        <v>441</v>
      </c>
      <c r="L795" s="51">
        <v>441</v>
      </c>
      <c r="M795" s="51">
        <v>1168</v>
      </c>
      <c r="N795" s="51">
        <v>1004</v>
      </c>
      <c r="O795" s="51">
        <v>894</v>
      </c>
      <c r="P795" s="51">
        <v>950</v>
      </c>
      <c r="Q795" s="51">
        <v>4985</v>
      </c>
      <c r="R795" s="51">
        <v>5246</v>
      </c>
      <c r="S795" s="51">
        <v>67085</v>
      </c>
      <c r="T795" s="51">
        <v>316643</v>
      </c>
      <c r="U795" s="51">
        <v>74609</v>
      </c>
      <c r="V795" s="51">
        <v>13820</v>
      </c>
    </row>
    <row r="796" spans="1:22" x14ac:dyDescent="0.25">
      <c r="A796" s="50" t="s">
        <v>109</v>
      </c>
      <c r="B796" s="50" t="s">
        <v>226</v>
      </c>
      <c r="C796" s="50" t="s">
        <v>164</v>
      </c>
      <c r="D796" s="50" t="s">
        <v>296</v>
      </c>
      <c r="E796" s="51">
        <v>2018</v>
      </c>
      <c r="F796" s="50" t="s">
        <v>285</v>
      </c>
      <c r="G796" s="52">
        <v>43160</v>
      </c>
      <c r="H796" s="51">
        <v>637</v>
      </c>
      <c r="I796" s="51">
        <v>382</v>
      </c>
      <c r="J796" s="51">
        <v>840</v>
      </c>
      <c r="K796" s="51">
        <v>520</v>
      </c>
      <c r="L796" s="51">
        <v>520</v>
      </c>
      <c r="M796" s="51">
        <v>1044</v>
      </c>
      <c r="N796" s="51">
        <v>1034</v>
      </c>
      <c r="O796" s="51">
        <v>1036</v>
      </c>
      <c r="P796" s="51">
        <v>831</v>
      </c>
      <c r="Q796" s="51">
        <v>4985</v>
      </c>
      <c r="R796" s="51">
        <v>5246</v>
      </c>
      <c r="S796" s="51">
        <v>67085</v>
      </c>
      <c r="T796" s="51">
        <v>316643</v>
      </c>
      <c r="U796" s="51">
        <v>74609</v>
      </c>
      <c r="V796" s="51">
        <v>13820</v>
      </c>
    </row>
    <row r="797" spans="1:22" x14ac:dyDescent="0.25">
      <c r="A797" s="50" t="s">
        <v>109</v>
      </c>
      <c r="B797" s="50" t="s">
        <v>226</v>
      </c>
      <c r="C797" s="50" t="s">
        <v>164</v>
      </c>
      <c r="D797" s="50" t="s">
        <v>296</v>
      </c>
      <c r="E797" s="51">
        <v>2018</v>
      </c>
      <c r="F797" s="50" t="s">
        <v>286</v>
      </c>
      <c r="G797" s="52">
        <v>43191</v>
      </c>
      <c r="H797" s="51">
        <v>719</v>
      </c>
      <c r="I797" s="51">
        <v>276</v>
      </c>
      <c r="J797" s="51">
        <v>552</v>
      </c>
      <c r="K797" s="51">
        <v>418</v>
      </c>
      <c r="L797" s="51">
        <v>418</v>
      </c>
      <c r="M797" s="51">
        <v>1116</v>
      </c>
      <c r="N797" s="51">
        <v>993</v>
      </c>
      <c r="O797" s="51">
        <v>1101</v>
      </c>
      <c r="P797" s="51">
        <v>878</v>
      </c>
      <c r="Q797" s="51">
        <v>4985</v>
      </c>
      <c r="R797" s="51">
        <v>5246</v>
      </c>
      <c r="S797" s="51">
        <v>67085</v>
      </c>
      <c r="T797" s="51">
        <v>316643</v>
      </c>
      <c r="U797" s="51">
        <v>74609</v>
      </c>
      <c r="V797" s="51">
        <v>13820</v>
      </c>
    </row>
    <row r="798" spans="1:22" x14ac:dyDescent="0.25">
      <c r="A798" s="50" t="s">
        <v>109</v>
      </c>
      <c r="B798" s="50" t="s">
        <v>226</v>
      </c>
      <c r="C798" s="50" t="s">
        <v>164</v>
      </c>
      <c r="D798" s="50" t="s">
        <v>296</v>
      </c>
      <c r="E798" s="51">
        <v>2018</v>
      </c>
      <c r="F798" s="50" t="s">
        <v>287</v>
      </c>
      <c r="G798" s="52">
        <v>43221</v>
      </c>
      <c r="H798" s="51">
        <v>1104</v>
      </c>
      <c r="I798" s="51">
        <v>436</v>
      </c>
      <c r="J798" s="51">
        <v>885</v>
      </c>
      <c r="K798" s="51">
        <v>521</v>
      </c>
      <c r="L798" s="51">
        <v>521</v>
      </c>
      <c r="M798" s="51">
        <v>1049</v>
      </c>
      <c r="N798" s="51">
        <v>1164</v>
      </c>
      <c r="O798" s="51">
        <v>1027</v>
      </c>
      <c r="P798" s="51">
        <v>1214</v>
      </c>
      <c r="Q798" s="51">
        <v>4985</v>
      </c>
      <c r="R798" s="51">
        <v>5246</v>
      </c>
      <c r="S798" s="51">
        <v>67085</v>
      </c>
      <c r="T798" s="51">
        <v>316643</v>
      </c>
      <c r="U798" s="51">
        <v>74609</v>
      </c>
      <c r="V798" s="51">
        <v>13820</v>
      </c>
    </row>
    <row r="799" spans="1:22" x14ac:dyDescent="0.25">
      <c r="A799" s="50" t="s">
        <v>109</v>
      </c>
      <c r="B799" s="50" t="s">
        <v>226</v>
      </c>
      <c r="C799" s="50" t="s">
        <v>164</v>
      </c>
      <c r="D799" s="50" t="s">
        <v>296</v>
      </c>
      <c r="E799" s="51">
        <v>2018</v>
      </c>
      <c r="F799" s="50" t="s">
        <v>288</v>
      </c>
      <c r="G799" s="52">
        <v>43252</v>
      </c>
      <c r="H799" s="51">
        <v>1003</v>
      </c>
      <c r="I799" s="51">
        <v>449</v>
      </c>
      <c r="J799" s="51">
        <v>741</v>
      </c>
      <c r="K799" s="51">
        <v>500</v>
      </c>
      <c r="L799" s="51">
        <v>500</v>
      </c>
      <c r="M799" s="51">
        <v>1379</v>
      </c>
      <c r="N799" s="51">
        <v>1261</v>
      </c>
      <c r="O799" s="51">
        <v>1219</v>
      </c>
      <c r="P799" s="51">
        <v>1108</v>
      </c>
      <c r="Q799" s="51">
        <v>4985</v>
      </c>
      <c r="R799" s="51">
        <v>5246</v>
      </c>
      <c r="S799" s="51">
        <v>67085</v>
      </c>
      <c r="T799" s="51">
        <v>316643</v>
      </c>
      <c r="U799" s="51">
        <v>74609</v>
      </c>
      <c r="V799" s="51">
        <v>13820</v>
      </c>
    </row>
    <row r="800" spans="1:22" x14ac:dyDescent="0.25">
      <c r="A800" s="50" t="s">
        <v>109</v>
      </c>
      <c r="B800" s="50" t="s">
        <v>226</v>
      </c>
      <c r="C800" s="50" t="s">
        <v>164</v>
      </c>
      <c r="D800" s="50" t="s">
        <v>296</v>
      </c>
      <c r="E800" s="51">
        <v>2018</v>
      </c>
      <c r="F800" s="50" t="s">
        <v>289</v>
      </c>
      <c r="G800" s="52">
        <v>43282</v>
      </c>
      <c r="H800" s="51">
        <v>879</v>
      </c>
      <c r="I800" s="51">
        <v>382</v>
      </c>
      <c r="J800" s="51">
        <v>579</v>
      </c>
      <c r="K800" s="51">
        <v>467</v>
      </c>
      <c r="L800" s="51">
        <v>467</v>
      </c>
      <c r="M800" s="51">
        <v>1033</v>
      </c>
      <c r="N800" s="51">
        <v>1169</v>
      </c>
      <c r="O800" s="51">
        <v>1095</v>
      </c>
      <c r="P800" s="51">
        <v>886</v>
      </c>
      <c r="Q800" s="51">
        <v>4985</v>
      </c>
      <c r="R800" s="51">
        <v>5246</v>
      </c>
      <c r="S800" s="51">
        <v>67085</v>
      </c>
      <c r="T800" s="51">
        <v>316643</v>
      </c>
      <c r="U800" s="51">
        <v>74609</v>
      </c>
      <c r="V800" s="51">
        <v>13820</v>
      </c>
    </row>
    <row r="801" spans="1:22" x14ac:dyDescent="0.25">
      <c r="A801" s="50" t="s">
        <v>109</v>
      </c>
      <c r="B801" s="50" t="s">
        <v>226</v>
      </c>
      <c r="C801" s="50" t="s">
        <v>164</v>
      </c>
      <c r="D801" s="50" t="s">
        <v>296</v>
      </c>
      <c r="E801" s="51">
        <v>2018</v>
      </c>
      <c r="F801" s="50" t="s">
        <v>290</v>
      </c>
      <c r="G801" s="52">
        <v>43313</v>
      </c>
      <c r="H801" s="51">
        <v>1000</v>
      </c>
      <c r="I801" s="51">
        <v>541</v>
      </c>
      <c r="J801" s="51">
        <v>1186</v>
      </c>
      <c r="K801" s="51">
        <v>571</v>
      </c>
      <c r="L801" s="51">
        <v>571</v>
      </c>
      <c r="M801" s="51">
        <v>1636</v>
      </c>
      <c r="N801" s="51">
        <v>1240</v>
      </c>
      <c r="O801" s="51">
        <v>1217</v>
      </c>
      <c r="P801" s="51">
        <v>1304</v>
      </c>
      <c r="Q801" s="51">
        <v>4985</v>
      </c>
      <c r="R801" s="51">
        <v>5246</v>
      </c>
      <c r="S801" s="51">
        <v>67085</v>
      </c>
      <c r="T801" s="51">
        <v>316643</v>
      </c>
      <c r="U801" s="51">
        <v>74609</v>
      </c>
      <c r="V801" s="51">
        <v>13820</v>
      </c>
    </row>
    <row r="802" spans="1:22" x14ac:dyDescent="0.25">
      <c r="A802" s="50" t="s">
        <v>109</v>
      </c>
      <c r="B802" s="50" t="s">
        <v>226</v>
      </c>
      <c r="C802" s="50" t="s">
        <v>164</v>
      </c>
      <c r="D802" s="50" t="s">
        <v>296</v>
      </c>
      <c r="E802" s="51">
        <v>2018</v>
      </c>
      <c r="F802" s="50" t="s">
        <v>291</v>
      </c>
      <c r="G802" s="52">
        <v>43344</v>
      </c>
      <c r="H802" s="51">
        <v>1082</v>
      </c>
      <c r="I802" s="51">
        <v>252</v>
      </c>
      <c r="J802" s="51">
        <v>717</v>
      </c>
      <c r="K802" s="51">
        <v>367</v>
      </c>
      <c r="L802" s="51">
        <v>367</v>
      </c>
      <c r="M802" s="51">
        <v>1035</v>
      </c>
      <c r="N802" s="51">
        <v>1008</v>
      </c>
      <c r="O802" s="51">
        <v>1062</v>
      </c>
      <c r="P802" s="51">
        <v>921</v>
      </c>
      <c r="Q802" s="51">
        <v>4985</v>
      </c>
      <c r="R802" s="51">
        <v>5246</v>
      </c>
      <c r="S802" s="51">
        <v>67085</v>
      </c>
      <c r="T802" s="51">
        <v>316643</v>
      </c>
      <c r="U802" s="51">
        <v>74609</v>
      </c>
      <c r="V802" s="51">
        <v>13820</v>
      </c>
    </row>
    <row r="803" spans="1:22" x14ac:dyDescent="0.25">
      <c r="A803" s="50" t="s">
        <v>109</v>
      </c>
      <c r="B803" s="50" t="s">
        <v>226</v>
      </c>
      <c r="C803" s="50" t="s">
        <v>164</v>
      </c>
      <c r="D803" s="50" t="s">
        <v>296</v>
      </c>
      <c r="E803" s="51">
        <v>2018</v>
      </c>
      <c r="F803" s="50" t="s">
        <v>292</v>
      </c>
      <c r="G803" s="52">
        <v>43374</v>
      </c>
      <c r="H803" s="51">
        <v>1169</v>
      </c>
      <c r="I803" s="51">
        <v>361</v>
      </c>
      <c r="J803" s="51">
        <v>885</v>
      </c>
      <c r="K803" s="51">
        <v>385</v>
      </c>
      <c r="L803" s="51">
        <v>385</v>
      </c>
      <c r="M803" s="51">
        <v>1030</v>
      </c>
      <c r="N803" s="51">
        <v>1004</v>
      </c>
      <c r="O803" s="51">
        <v>1158</v>
      </c>
      <c r="P803" s="51">
        <v>965</v>
      </c>
      <c r="Q803" s="51">
        <v>4985</v>
      </c>
      <c r="R803" s="51">
        <v>5246</v>
      </c>
      <c r="S803" s="51">
        <v>67085</v>
      </c>
      <c r="T803" s="51">
        <v>316643</v>
      </c>
      <c r="U803" s="51">
        <v>74609</v>
      </c>
      <c r="V803" s="51">
        <v>13820</v>
      </c>
    </row>
    <row r="804" spans="1:22" x14ac:dyDescent="0.25">
      <c r="A804" s="50" t="s">
        <v>109</v>
      </c>
      <c r="B804" s="50" t="s">
        <v>226</v>
      </c>
      <c r="C804" s="50" t="s">
        <v>164</v>
      </c>
      <c r="D804" s="50" t="s">
        <v>296</v>
      </c>
      <c r="E804" s="51">
        <v>2018</v>
      </c>
      <c r="F804" s="50" t="s">
        <v>293</v>
      </c>
      <c r="G804" s="52">
        <v>43405</v>
      </c>
      <c r="H804" s="51">
        <v>1358</v>
      </c>
      <c r="I804" s="51">
        <v>320</v>
      </c>
      <c r="J804" s="51">
        <v>1013</v>
      </c>
      <c r="K804" s="51">
        <v>347</v>
      </c>
      <c r="L804" s="51">
        <v>347</v>
      </c>
      <c r="M804" s="51">
        <v>1049</v>
      </c>
      <c r="N804" s="51">
        <v>927</v>
      </c>
      <c r="O804" s="51">
        <v>991</v>
      </c>
      <c r="P804" s="51">
        <v>1009</v>
      </c>
      <c r="Q804" s="51">
        <v>4985</v>
      </c>
      <c r="R804" s="51">
        <v>5246</v>
      </c>
      <c r="S804" s="51">
        <v>67085</v>
      </c>
      <c r="T804" s="51">
        <v>316643</v>
      </c>
      <c r="U804" s="51">
        <v>74609</v>
      </c>
      <c r="V804" s="51">
        <v>13820</v>
      </c>
    </row>
    <row r="805" spans="1:22" x14ac:dyDescent="0.25">
      <c r="A805" s="50" t="s">
        <v>109</v>
      </c>
      <c r="B805" s="50" t="s">
        <v>226</v>
      </c>
      <c r="C805" s="50" t="s">
        <v>164</v>
      </c>
      <c r="D805" s="50" t="s">
        <v>296</v>
      </c>
      <c r="E805" s="51">
        <v>2018</v>
      </c>
      <c r="F805" s="50" t="s">
        <v>294</v>
      </c>
      <c r="G805" s="52">
        <v>43435</v>
      </c>
      <c r="H805" s="51">
        <v>1232</v>
      </c>
      <c r="I805" s="51">
        <v>310</v>
      </c>
      <c r="J805" s="51">
        <v>1048</v>
      </c>
      <c r="K805" s="51">
        <v>366</v>
      </c>
      <c r="L805" s="51">
        <v>366</v>
      </c>
      <c r="M805" s="51">
        <v>1115</v>
      </c>
      <c r="N805" s="51">
        <v>1012</v>
      </c>
      <c r="O805" s="51">
        <v>1010</v>
      </c>
      <c r="P805" s="51">
        <v>1106</v>
      </c>
      <c r="Q805" s="51">
        <v>4985</v>
      </c>
      <c r="R805" s="51">
        <v>5246</v>
      </c>
      <c r="S805" s="51">
        <v>67085</v>
      </c>
      <c r="T805" s="51">
        <v>316643</v>
      </c>
      <c r="U805" s="51">
        <v>74609</v>
      </c>
      <c r="V805" s="51">
        <v>13820</v>
      </c>
    </row>
    <row r="806" spans="1:22" x14ac:dyDescent="0.25">
      <c r="A806" s="50" t="s">
        <v>109</v>
      </c>
      <c r="B806" s="50" t="s">
        <v>226</v>
      </c>
      <c r="C806" s="50" t="s">
        <v>164</v>
      </c>
      <c r="D806" s="50" t="s">
        <v>296</v>
      </c>
      <c r="E806" s="51">
        <v>2019</v>
      </c>
      <c r="F806" s="50" t="s">
        <v>283</v>
      </c>
      <c r="G806" s="52">
        <v>43466</v>
      </c>
      <c r="H806" s="51">
        <v>1273</v>
      </c>
      <c r="I806" s="51">
        <v>389</v>
      </c>
      <c r="J806" s="51">
        <v>1150</v>
      </c>
      <c r="K806" s="51">
        <v>535</v>
      </c>
      <c r="L806" s="51">
        <v>535</v>
      </c>
      <c r="M806" s="51">
        <v>1201</v>
      </c>
      <c r="N806" s="51">
        <v>1055</v>
      </c>
      <c r="O806" s="51">
        <v>936</v>
      </c>
      <c r="P806" s="51">
        <v>1176</v>
      </c>
      <c r="Q806" s="51">
        <v>5985</v>
      </c>
      <c r="R806" s="51">
        <v>6248</v>
      </c>
      <c r="S806" s="51">
        <v>69758.789645578465</v>
      </c>
      <c r="T806" s="51">
        <v>326604</v>
      </c>
      <c r="U806" s="51">
        <v>105503</v>
      </c>
      <c r="V806" s="51">
        <v>13997</v>
      </c>
    </row>
    <row r="807" spans="1:22" x14ac:dyDescent="0.25">
      <c r="A807" s="50" t="s">
        <v>109</v>
      </c>
      <c r="B807" s="50" t="s">
        <v>226</v>
      </c>
      <c r="C807" s="50" t="s">
        <v>164</v>
      </c>
      <c r="D807" s="50" t="s">
        <v>296</v>
      </c>
      <c r="E807" s="51">
        <v>2019</v>
      </c>
      <c r="F807" s="50" t="s">
        <v>284</v>
      </c>
      <c r="G807" s="52">
        <v>43497</v>
      </c>
      <c r="H807" s="51">
        <v>882</v>
      </c>
      <c r="I807" s="51">
        <v>402</v>
      </c>
      <c r="J807" s="51">
        <v>1079</v>
      </c>
      <c r="K807" s="51">
        <v>578</v>
      </c>
      <c r="L807" s="51">
        <v>578</v>
      </c>
      <c r="M807" s="51">
        <v>1227</v>
      </c>
      <c r="N807" s="51">
        <v>1085</v>
      </c>
      <c r="O807" s="51">
        <v>974</v>
      </c>
      <c r="P807" s="51">
        <v>1170</v>
      </c>
      <c r="Q807" s="51">
        <v>5985</v>
      </c>
      <c r="R807" s="51">
        <v>6248</v>
      </c>
      <c r="S807" s="51">
        <v>69758.789645578465</v>
      </c>
      <c r="T807" s="51">
        <v>326604</v>
      </c>
      <c r="U807" s="51">
        <v>105503</v>
      </c>
      <c r="V807" s="51">
        <v>13997</v>
      </c>
    </row>
    <row r="808" spans="1:22" x14ac:dyDescent="0.25">
      <c r="A808" s="50" t="s">
        <v>109</v>
      </c>
      <c r="B808" s="50" t="s">
        <v>226</v>
      </c>
      <c r="C808" s="50" t="s">
        <v>164</v>
      </c>
      <c r="D808" s="50" t="s">
        <v>296</v>
      </c>
      <c r="E808" s="51">
        <v>2019</v>
      </c>
      <c r="F808" s="50" t="s">
        <v>285</v>
      </c>
      <c r="G808" s="52">
        <v>43525</v>
      </c>
      <c r="H808" s="51">
        <v>718</v>
      </c>
      <c r="I808" s="51">
        <v>435</v>
      </c>
      <c r="J808" s="51">
        <v>697</v>
      </c>
      <c r="K808" s="51">
        <v>673</v>
      </c>
      <c r="L808" s="51">
        <v>673</v>
      </c>
      <c r="M808" s="51">
        <v>257</v>
      </c>
      <c r="N808" s="51">
        <v>1201</v>
      </c>
      <c r="O808" s="51">
        <v>1144</v>
      </c>
      <c r="P808" s="51">
        <v>1061</v>
      </c>
      <c r="Q808" s="51">
        <v>5985</v>
      </c>
      <c r="R808" s="51">
        <v>6248</v>
      </c>
      <c r="S808" s="51">
        <v>69758.789645578465</v>
      </c>
      <c r="T808" s="51">
        <v>326604</v>
      </c>
      <c r="U808" s="51">
        <v>105503</v>
      </c>
      <c r="V808" s="51">
        <v>13997</v>
      </c>
    </row>
    <row r="809" spans="1:22" x14ac:dyDescent="0.25">
      <c r="A809" s="50" t="s">
        <v>109</v>
      </c>
      <c r="B809" s="50" t="s">
        <v>226</v>
      </c>
      <c r="C809" s="50" t="s">
        <v>164</v>
      </c>
      <c r="D809" s="50" t="s">
        <v>296</v>
      </c>
      <c r="E809" s="51">
        <v>2019</v>
      </c>
      <c r="F809" s="50" t="s">
        <v>286</v>
      </c>
      <c r="G809" s="52">
        <v>43556</v>
      </c>
      <c r="H809" s="51">
        <v>982</v>
      </c>
      <c r="I809" s="51">
        <v>369</v>
      </c>
      <c r="J809" s="51">
        <v>661</v>
      </c>
      <c r="K809" s="51">
        <v>434</v>
      </c>
      <c r="L809" s="51">
        <v>434</v>
      </c>
      <c r="M809" s="51">
        <v>1357</v>
      </c>
      <c r="N809" s="51">
        <v>1204</v>
      </c>
      <c r="O809" s="51">
        <v>1222</v>
      </c>
      <c r="P809" s="51">
        <v>1050</v>
      </c>
      <c r="Q809" s="51">
        <v>5985</v>
      </c>
      <c r="R809" s="51">
        <v>6248</v>
      </c>
      <c r="S809" s="51">
        <v>69758.789645578465</v>
      </c>
      <c r="T809" s="51">
        <v>326604</v>
      </c>
      <c r="U809" s="51">
        <v>105503</v>
      </c>
      <c r="V809" s="51">
        <v>13997</v>
      </c>
    </row>
    <row r="810" spans="1:22" x14ac:dyDescent="0.25">
      <c r="A810" s="50" t="s">
        <v>109</v>
      </c>
      <c r="B810" s="50" t="s">
        <v>226</v>
      </c>
      <c r="C810" s="50" t="s">
        <v>164</v>
      </c>
      <c r="D810" s="50" t="s">
        <v>296</v>
      </c>
      <c r="E810" s="51">
        <v>2019</v>
      </c>
      <c r="F810" s="50" t="s">
        <v>287</v>
      </c>
      <c r="G810" s="52">
        <v>43586</v>
      </c>
      <c r="H810" s="51">
        <v>957</v>
      </c>
      <c r="I810" s="51">
        <v>482</v>
      </c>
      <c r="J810" s="51">
        <v>939</v>
      </c>
      <c r="K810" s="51">
        <v>606</v>
      </c>
      <c r="L810" s="51">
        <v>606</v>
      </c>
      <c r="M810" s="51">
        <v>1224</v>
      </c>
      <c r="N810" s="51">
        <v>1166</v>
      </c>
      <c r="O810" s="51">
        <v>1066</v>
      </c>
      <c r="P810" s="51">
        <v>1131</v>
      </c>
      <c r="Q810" s="51">
        <v>5985</v>
      </c>
      <c r="R810" s="51">
        <v>6248</v>
      </c>
      <c r="S810" s="51">
        <v>69758.789645578465</v>
      </c>
      <c r="T810" s="51">
        <v>326604</v>
      </c>
      <c r="U810" s="51">
        <v>105503</v>
      </c>
      <c r="V810" s="51">
        <v>13997</v>
      </c>
    </row>
    <row r="811" spans="1:22" x14ac:dyDescent="0.25">
      <c r="A811" s="50" t="s">
        <v>109</v>
      </c>
      <c r="B811" s="50" t="s">
        <v>226</v>
      </c>
      <c r="C811" s="50" t="s">
        <v>164</v>
      </c>
      <c r="D811" s="50" t="s">
        <v>296</v>
      </c>
      <c r="E811" s="51">
        <v>2019</v>
      </c>
      <c r="F811" s="50" t="s">
        <v>288</v>
      </c>
      <c r="G811" s="52">
        <v>43617</v>
      </c>
      <c r="H811" s="51">
        <v>841</v>
      </c>
      <c r="I811" s="51">
        <v>404</v>
      </c>
      <c r="J811" s="51">
        <v>717</v>
      </c>
      <c r="K811" s="51">
        <v>572</v>
      </c>
      <c r="L811" s="51">
        <v>572</v>
      </c>
      <c r="M811" s="51">
        <v>1480</v>
      </c>
      <c r="N811" s="51">
        <v>1191</v>
      </c>
      <c r="O811" s="51">
        <v>1178</v>
      </c>
      <c r="P811" s="51">
        <v>1080</v>
      </c>
      <c r="Q811" s="51">
        <v>5985</v>
      </c>
      <c r="R811" s="51">
        <v>6248</v>
      </c>
      <c r="S811" s="51">
        <v>69758.789645578465</v>
      </c>
      <c r="T811" s="51">
        <v>326604</v>
      </c>
      <c r="U811" s="51">
        <v>105503</v>
      </c>
      <c r="V811" s="51">
        <v>13997</v>
      </c>
    </row>
    <row r="812" spans="1:22" x14ac:dyDescent="0.25">
      <c r="A812" s="50" t="s">
        <v>109</v>
      </c>
      <c r="B812" s="50" t="s">
        <v>226</v>
      </c>
      <c r="C812" s="50" t="s">
        <v>164</v>
      </c>
      <c r="D812" s="50" t="s">
        <v>296</v>
      </c>
      <c r="E812" s="51">
        <v>2019</v>
      </c>
      <c r="F812" s="50" t="s">
        <v>289</v>
      </c>
      <c r="G812" s="52">
        <v>43647</v>
      </c>
      <c r="H812" s="51">
        <v>769</v>
      </c>
      <c r="I812" s="51">
        <v>325</v>
      </c>
      <c r="J812" s="51">
        <v>592</v>
      </c>
      <c r="K812" s="51">
        <v>450</v>
      </c>
      <c r="L812" s="51">
        <v>450</v>
      </c>
      <c r="M812" s="51">
        <v>1109</v>
      </c>
      <c r="N812" s="51">
        <v>1140</v>
      </c>
      <c r="O812" s="51">
        <v>1126</v>
      </c>
      <c r="P812" s="51">
        <v>933</v>
      </c>
      <c r="Q812" s="51">
        <v>5985</v>
      </c>
      <c r="R812" s="51">
        <v>6248</v>
      </c>
      <c r="S812" s="51">
        <v>69758.789645578465</v>
      </c>
      <c r="T812" s="51">
        <v>326604</v>
      </c>
      <c r="U812" s="51">
        <v>105503</v>
      </c>
      <c r="V812" s="51">
        <v>13997</v>
      </c>
    </row>
    <row r="813" spans="1:22" x14ac:dyDescent="0.25">
      <c r="A813" s="50" t="s">
        <v>109</v>
      </c>
      <c r="B813" s="50" t="s">
        <v>226</v>
      </c>
      <c r="C813" s="50" t="s">
        <v>164</v>
      </c>
      <c r="D813" s="50" t="s">
        <v>296</v>
      </c>
      <c r="E813" s="51">
        <v>2019</v>
      </c>
      <c r="F813" s="50" t="s">
        <v>290</v>
      </c>
      <c r="G813" s="52">
        <v>43678</v>
      </c>
      <c r="H813" s="51">
        <v>840</v>
      </c>
      <c r="I813" s="51">
        <v>450</v>
      </c>
      <c r="J813" s="51">
        <v>834</v>
      </c>
      <c r="K813" s="51">
        <v>618</v>
      </c>
      <c r="L813" s="51">
        <v>618</v>
      </c>
      <c r="M813" s="51">
        <v>581</v>
      </c>
      <c r="N813" s="51">
        <v>1143</v>
      </c>
      <c r="O813" s="51">
        <v>1090</v>
      </c>
      <c r="P813" s="51">
        <v>937</v>
      </c>
      <c r="Q813" s="51">
        <v>5985</v>
      </c>
      <c r="R813" s="51">
        <v>6248</v>
      </c>
      <c r="S813" s="51">
        <v>69758.789645578465</v>
      </c>
      <c r="T813" s="51">
        <v>326604</v>
      </c>
      <c r="U813" s="51">
        <v>105503</v>
      </c>
      <c r="V813" s="51">
        <v>13997</v>
      </c>
    </row>
    <row r="814" spans="1:22" x14ac:dyDescent="0.25">
      <c r="A814" s="50" t="s">
        <v>109</v>
      </c>
      <c r="B814" s="50" t="s">
        <v>226</v>
      </c>
      <c r="C814" s="50" t="s">
        <v>164</v>
      </c>
      <c r="D814" s="50" t="s">
        <v>296</v>
      </c>
      <c r="E814" s="51">
        <v>2019</v>
      </c>
      <c r="F814" s="50" t="s">
        <v>291</v>
      </c>
      <c r="G814" s="52">
        <v>43709</v>
      </c>
      <c r="H814" s="51">
        <v>1000</v>
      </c>
      <c r="I814" s="51">
        <v>303</v>
      </c>
      <c r="J814" s="51">
        <v>605</v>
      </c>
      <c r="K814" s="51">
        <v>428</v>
      </c>
      <c r="L814" s="51">
        <v>428</v>
      </c>
      <c r="M814" s="51">
        <v>1077</v>
      </c>
      <c r="N814" s="51">
        <v>1116</v>
      </c>
      <c r="O814" s="51">
        <v>1116</v>
      </c>
      <c r="P814" s="51">
        <v>1117</v>
      </c>
      <c r="Q814" s="51">
        <v>5985</v>
      </c>
      <c r="R814" s="51">
        <v>6248</v>
      </c>
      <c r="S814" s="51">
        <v>69758.789645578465</v>
      </c>
      <c r="T814" s="51">
        <v>326604</v>
      </c>
      <c r="U814" s="51">
        <v>105503</v>
      </c>
      <c r="V814" s="51">
        <v>13997</v>
      </c>
    </row>
    <row r="815" spans="1:22" x14ac:dyDescent="0.25">
      <c r="A815" s="50" t="s">
        <v>109</v>
      </c>
      <c r="B815" s="50" t="s">
        <v>226</v>
      </c>
      <c r="C815" s="50" t="s">
        <v>164</v>
      </c>
      <c r="D815" s="50" t="s">
        <v>296</v>
      </c>
      <c r="E815" s="51">
        <v>2019</v>
      </c>
      <c r="F815" s="50" t="s">
        <v>292</v>
      </c>
      <c r="G815" s="52">
        <v>43739</v>
      </c>
      <c r="H815" s="51">
        <v>1116</v>
      </c>
      <c r="I815" s="51">
        <v>322</v>
      </c>
      <c r="J815" s="51">
        <v>687</v>
      </c>
      <c r="K815" s="51">
        <v>435</v>
      </c>
      <c r="L815" s="51">
        <v>435</v>
      </c>
      <c r="M815" s="51">
        <v>1172</v>
      </c>
      <c r="N815" s="51">
        <v>1144</v>
      </c>
      <c r="O815" s="51">
        <v>1190</v>
      </c>
      <c r="P815" s="51">
        <v>1122</v>
      </c>
      <c r="Q815" s="51">
        <v>5985</v>
      </c>
      <c r="R815" s="51">
        <v>6248</v>
      </c>
      <c r="S815" s="51">
        <v>69758.789645578465</v>
      </c>
      <c r="T815" s="51">
        <v>326604</v>
      </c>
      <c r="U815" s="51">
        <v>105503</v>
      </c>
      <c r="V815" s="51">
        <v>13997</v>
      </c>
    </row>
    <row r="816" spans="1:22" x14ac:dyDescent="0.25">
      <c r="A816" s="50" t="s">
        <v>109</v>
      </c>
      <c r="B816" s="50" t="s">
        <v>226</v>
      </c>
      <c r="C816" s="50" t="s">
        <v>164</v>
      </c>
      <c r="D816" s="50" t="s">
        <v>296</v>
      </c>
      <c r="E816" s="51">
        <v>2019</v>
      </c>
      <c r="F816" s="50" t="s">
        <v>293</v>
      </c>
      <c r="G816" s="52">
        <v>43770</v>
      </c>
      <c r="H816" s="51">
        <v>1248</v>
      </c>
      <c r="I816" s="51">
        <v>331</v>
      </c>
      <c r="J816" s="51">
        <v>759</v>
      </c>
      <c r="K816" s="51">
        <v>467</v>
      </c>
      <c r="L816" s="51">
        <v>467</v>
      </c>
      <c r="M816" s="51">
        <v>982</v>
      </c>
      <c r="N816" s="51">
        <v>1060</v>
      </c>
      <c r="O816" s="51">
        <v>1064</v>
      </c>
      <c r="P816" s="51">
        <v>1080</v>
      </c>
      <c r="Q816" s="51">
        <v>5985</v>
      </c>
      <c r="R816" s="51">
        <v>6248</v>
      </c>
      <c r="S816" s="51">
        <v>69758.789645578465</v>
      </c>
      <c r="T816" s="51">
        <v>326604</v>
      </c>
      <c r="U816" s="51">
        <v>105503</v>
      </c>
      <c r="V816" s="51">
        <v>13997</v>
      </c>
    </row>
    <row r="817" spans="1:22" x14ac:dyDescent="0.25">
      <c r="A817" s="50" t="s">
        <v>109</v>
      </c>
      <c r="B817" s="50" t="s">
        <v>226</v>
      </c>
      <c r="C817" s="50" t="s">
        <v>164</v>
      </c>
      <c r="D817" s="50" t="s">
        <v>296</v>
      </c>
      <c r="E817" s="51">
        <v>2019</v>
      </c>
      <c r="F817" s="50" t="s">
        <v>294</v>
      </c>
      <c r="G817" s="52">
        <v>43800</v>
      </c>
      <c r="H817" s="51">
        <v>1510</v>
      </c>
      <c r="I817" s="51">
        <v>294</v>
      </c>
      <c r="J817" s="51">
        <v>1034</v>
      </c>
      <c r="K817" s="51">
        <v>444</v>
      </c>
      <c r="L817" s="51">
        <v>444</v>
      </c>
      <c r="M817" s="51">
        <v>1159</v>
      </c>
      <c r="N817" s="51">
        <v>1083</v>
      </c>
      <c r="O817" s="51">
        <v>1065</v>
      </c>
      <c r="P817" s="51">
        <v>1233</v>
      </c>
      <c r="Q817" s="51">
        <v>5985</v>
      </c>
      <c r="R817" s="51">
        <v>6248</v>
      </c>
      <c r="S817" s="51">
        <v>69758.789645578465</v>
      </c>
      <c r="T817" s="51">
        <v>326604</v>
      </c>
      <c r="U817" s="51">
        <v>105503</v>
      </c>
      <c r="V817" s="51">
        <v>13997</v>
      </c>
    </row>
    <row r="818" spans="1:22" x14ac:dyDescent="0.25">
      <c r="A818" s="50" t="s">
        <v>109</v>
      </c>
      <c r="B818" s="50" t="s">
        <v>226</v>
      </c>
      <c r="C818" s="50" t="s">
        <v>164</v>
      </c>
      <c r="D818" s="50" t="s">
        <v>296</v>
      </c>
      <c r="E818" s="51">
        <v>2020</v>
      </c>
      <c r="F818" s="50" t="s">
        <v>283</v>
      </c>
      <c r="G818" s="52">
        <v>43831</v>
      </c>
      <c r="H818" s="51">
        <v>1328</v>
      </c>
      <c r="I818" s="51">
        <v>394</v>
      </c>
      <c r="J818" s="51">
        <v>1299</v>
      </c>
      <c r="K818" s="51">
        <v>534</v>
      </c>
      <c r="L818" s="51">
        <v>534</v>
      </c>
      <c r="M818" s="51">
        <v>1218</v>
      </c>
      <c r="N818" s="51">
        <v>1078</v>
      </c>
      <c r="O818" s="51">
        <v>984</v>
      </c>
      <c r="P818" s="51">
        <v>1165</v>
      </c>
      <c r="Q818" s="51">
        <v>7131</v>
      </c>
      <c r="R818" s="51">
        <v>7397</v>
      </c>
      <c r="S818" s="51">
        <v>72660.580986496163</v>
      </c>
      <c r="T818" s="51">
        <v>338894</v>
      </c>
      <c r="U818" s="51">
        <v>108718</v>
      </c>
      <c r="V818" s="51">
        <v>14413</v>
      </c>
    </row>
    <row r="819" spans="1:22" x14ac:dyDescent="0.25">
      <c r="A819" s="50" t="s">
        <v>109</v>
      </c>
      <c r="B819" s="50" t="s">
        <v>226</v>
      </c>
      <c r="C819" s="50" t="s">
        <v>164</v>
      </c>
      <c r="D819" s="50" t="s">
        <v>296</v>
      </c>
      <c r="E819" s="51">
        <v>2020</v>
      </c>
      <c r="F819" s="50" t="s">
        <v>284</v>
      </c>
      <c r="G819" s="52">
        <v>43862</v>
      </c>
      <c r="H819" s="51">
        <v>1057</v>
      </c>
      <c r="I819" s="51">
        <v>559</v>
      </c>
      <c r="J819" s="51">
        <v>1074</v>
      </c>
      <c r="K819" s="51">
        <v>638</v>
      </c>
      <c r="L819" s="51">
        <v>638</v>
      </c>
      <c r="M819" s="51">
        <v>1298</v>
      </c>
      <c r="N819" s="51">
        <v>1124</v>
      </c>
      <c r="O819" s="51">
        <v>1088</v>
      </c>
      <c r="P819" s="51">
        <v>1134</v>
      </c>
      <c r="Q819" s="51">
        <v>7131</v>
      </c>
      <c r="R819" s="51">
        <v>7397</v>
      </c>
      <c r="S819" s="51">
        <v>72660.580986496163</v>
      </c>
      <c r="T819" s="51">
        <v>338894</v>
      </c>
      <c r="U819" s="51">
        <v>108718</v>
      </c>
      <c r="V819" s="51">
        <v>14413</v>
      </c>
    </row>
    <row r="820" spans="1:22" x14ac:dyDescent="0.25">
      <c r="A820" s="50" t="s">
        <v>109</v>
      </c>
      <c r="B820" s="50" t="s">
        <v>226</v>
      </c>
      <c r="C820" s="50" t="s">
        <v>164</v>
      </c>
      <c r="D820" s="50" t="s">
        <v>296</v>
      </c>
      <c r="E820" s="51">
        <v>2020</v>
      </c>
      <c r="F820" s="50" t="s">
        <v>285</v>
      </c>
      <c r="G820" s="52">
        <v>43891</v>
      </c>
      <c r="H820" s="51">
        <v>865</v>
      </c>
      <c r="I820" s="51">
        <v>435</v>
      </c>
      <c r="J820" s="51">
        <v>758</v>
      </c>
      <c r="K820" s="51">
        <v>814</v>
      </c>
      <c r="L820" s="51">
        <v>814</v>
      </c>
      <c r="M820" s="51">
        <v>1403</v>
      </c>
      <c r="N820" s="51">
        <v>1270</v>
      </c>
      <c r="O820" s="51">
        <v>1141</v>
      </c>
      <c r="P820" s="51">
        <v>1077</v>
      </c>
      <c r="Q820" s="51">
        <v>7131</v>
      </c>
      <c r="R820" s="51">
        <v>7397</v>
      </c>
      <c r="S820" s="51">
        <v>72660.580986496163</v>
      </c>
      <c r="T820" s="51">
        <v>338894</v>
      </c>
      <c r="U820" s="51">
        <v>108718</v>
      </c>
      <c r="V820" s="51">
        <v>14413</v>
      </c>
    </row>
    <row r="821" spans="1:22" x14ac:dyDescent="0.25">
      <c r="A821" s="50" t="s">
        <v>109</v>
      </c>
      <c r="B821" s="50" t="s">
        <v>226</v>
      </c>
      <c r="C821" s="50" t="s">
        <v>164</v>
      </c>
      <c r="D821" s="50" t="s">
        <v>296</v>
      </c>
      <c r="E821" s="51">
        <v>2020</v>
      </c>
      <c r="F821" s="50" t="s">
        <v>286</v>
      </c>
      <c r="G821" s="52">
        <v>43922</v>
      </c>
      <c r="H821" s="51">
        <v>997</v>
      </c>
      <c r="I821" s="51">
        <v>430</v>
      </c>
      <c r="J821" s="51">
        <v>786</v>
      </c>
      <c r="K821" s="51">
        <v>554</v>
      </c>
      <c r="L821" s="51">
        <v>554</v>
      </c>
      <c r="M821" s="51">
        <v>1355</v>
      </c>
      <c r="N821" s="51">
        <v>1278</v>
      </c>
      <c r="O821" s="51">
        <v>1250</v>
      </c>
      <c r="P821" s="51">
        <v>1184</v>
      </c>
      <c r="Q821" s="51">
        <v>7131</v>
      </c>
      <c r="R821" s="51">
        <v>7397</v>
      </c>
      <c r="S821" s="51">
        <v>72660.580986496163</v>
      </c>
      <c r="T821" s="51">
        <v>338894</v>
      </c>
      <c r="U821" s="51">
        <v>108718</v>
      </c>
      <c r="V821" s="51">
        <v>14413</v>
      </c>
    </row>
    <row r="822" spans="1:22" x14ac:dyDescent="0.25">
      <c r="A822" s="50" t="s">
        <v>109</v>
      </c>
      <c r="B822" s="50" t="s">
        <v>226</v>
      </c>
      <c r="C822" s="50" t="s">
        <v>164</v>
      </c>
      <c r="D822" s="50" t="s">
        <v>296</v>
      </c>
      <c r="E822" s="51">
        <v>2020</v>
      </c>
      <c r="F822" s="50" t="s">
        <v>287</v>
      </c>
      <c r="G822" s="52">
        <v>43952</v>
      </c>
      <c r="H822" s="51">
        <v>1074</v>
      </c>
      <c r="I822" s="51">
        <v>691</v>
      </c>
      <c r="J822" s="51">
        <v>1012</v>
      </c>
      <c r="K822" s="51">
        <v>741</v>
      </c>
      <c r="L822" s="51">
        <v>741</v>
      </c>
      <c r="M822" s="51">
        <v>1202</v>
      </c>
      <c r="N822" s="51">
        <v>1171</v>
      </c>
      <c r="O822" s="51">
        <v>1118</v>
      </c>
      <c r="P822" s="51">
        <v>1135</v>
      </c>
      <c r="Q822" s="51">
        <v>7131</v>
      </c>
      <c r="R822" s="51">
        <v>7397</v>
      </c>
      <c r="S822" s="51">
        <v>72660.580986496163</v>
      </c>
      <c r="T822" s="51">
        <v>338894</v>
      </c>
      <c r="U822" s="51">
        <v>108718</v>
      </c>
      <c r="V822" s="51">
        <v>14413</v>
      </c>
    </row>
    <row r="823" spans="1:22" x14ac:dyDescent="0.25">
      <c r="A823" s="50" t="s">
        <v>109</v>
      </c>
      <c r="B823" s="50" t="s">
        <v>226</v>
      </c>
      <c r="C823" s="50" t="s">
        <v>164</v>
      </c>
      <c r="D823" s="50" t="s">
        <v>296</v>
      </c>
      <c r="E823" s="51">
        <v>2020</v>
      </c>
      <c r="F823" s="50" t="s">
        <v>288</v>
      </c>
      <c r="G823" s="52">
        <v>43983</v>
      </c>
      <c r="H823" s="51">
        <v>990</v>
      </c>
      <c r="I823" s="51">
        <v>388</v>
      </c>
      <c r="J823" s="51">
        <v>959</v>
      </c>
      <c r="K823" s="51">
        <v>588</v>
      </c>
      <c r="L823" s="51">
        <v>588</v>
      </c>
      <c r="M823" s="51">
        <v>1403</v>
      </c>
      <c r="N823" s="51">
        <v>1379</v>
      </c>
      <c r="O823" s="51">
        <v>1246</v>
      </c>
      <c r="P823" s="51">
        <v>1105</v>
      </c>
      <c r="Q823" s="51">
        <v>7131</v>
      </c>
      <c r="R823" s="51">
        <v>7397</v>
      </c>
      <c r="S823" s="51">
        <v>72660.580986496163</v>
      </c>
      <c r="T823" s="51">
        <v>338894</v>
      </c>
      <c r="U823" s="51">
        <v>108718</v>
      </c>
      <c r="V823" s="51">
        <v>14413</v>
      </c>
    </row>
    <row r="824" spans="1:22" x14ac:dyDescent="0.25">
      <c r="A824" s="50" t="s">
        <v>109</v>
      </c>
      <c r="B824" s="50" t="s">
        <v>226</v>
      </c>
      <c r="C824" s="50" t="s">
        <v>164</v>
      </c>
      <c r="D824" s="50" t="s">
        <v>296</v>
      </c>
      <c r="E824" s="51">
        <v>2020</v>
      </c>
      <c r="F824" s="50" t="s">
        <v>289</v>
      </c>
      <c r="G824" s="52">
        <v>44013</v>
      </c>
      <c r="H824" s="51">
        <v>771</v>
      </c>
      <c r="I824" s="51">
        <v>324</v>
      </c>
      <c r="J824" s="51">
        <v>805</v>
      </c>
      <c r="K824" s="51">
        <v>446</v>
      </c>
      <c r="L824" s="51">
        <v>446</v>
      </c>
      <c r="M824" s="51">
        <v>1124</v>
      </c>
      <c r="N824" s="51">
        <v>1197</v>
      </c>
      <c r="O824" s="51">
        <v>1151</v>
      </c>
      <c r="P824" s="51">
        <v>1084</v>
      </c>
      <c r="Q824" s="51">
        <v>7131</v>
      </c>
      <c r="R824" s="51">
        <v>7397</v>
      </c>
      <c r="S824" s="51">
        <v>72660.580986496163</v>
      </c>
      <c r="T824" s="51">
        <v>338894</v>
      </c>
      <c r="U824" s="51">
        <v>108718</v>
      </c>
      <c r="V824" s="51">
        <v>14413</v>
      </c>
    </row>
    <row r="825" spans="1:22" x14ac:dyDescent="0.25">
      <c r="A825" s="50" t="s">
        <v>109</v>
      </c>
      <c r="B825" s="50" t="s">
        <v>226</v>
      </c>
      <c r="C825" s="50" t="s">
        <v>164</v>
      </c>
      <c r="D825" s="50" t="s">
        <v>296</v>
      </c>
      <c r="E825" s="51">
        <v>2020</v>
      </c>
      <c r="F825" s="50" t="s">
        <v>290</v>
      </c>
      <c r="G825" s="52">
        <v>44044</v>
      </c>
      <c r="H825" s="51">
        <v>931</v>
      </c>
      <c r="I825" s="51">
        <v>636</v>
      </c>
      <c r="J825" s="51">
        <v>787</v>
      </c>
      <c r="K825" s="51">
        <v>798</v>
      </c>
      <c r="L825" s="51">
        <v>798</v>
      </c>
      <c r="M825" s="51">
        <v>1383</v>
      </c>
      <c r="N825" s="51">
        <v>1212</v>
      </c>
      <c r="O825" s="51">
        <v>1092</v>
      </c>
      <c r="P825" s="51">
        <v>1044</v>
      </c>
      <c r="Q825" s="51">
        <v>7131</v>
      </c>
      <c r="R825" s="51">
        <v>7397</v>
      </c>
      <c r="S825" s="51">
        <v>72660.580986496163</v>
      </c>
      <c r="T825" s="51">
        <v>338894</v>
      </c>
      <c r="U825" s="51">
        <v>108718</v>
      </c>
      <c r="V825" s="51">
        <v>14413</v>
      </c>
    </row>
    <row r="826" spans="1:22" x14ac:dyDescent="0.25">
      <c r="A826" s="50" t="s">
        <v>109</v>
      </c>
      <c r="B826" s="50" t="s">
        <v>226</v>
      </c>
      <c r="C826" s="50" t="s">
        <v>164</v>
      </c>
      <c r="D826" s="50" t="s">
        <v>296</v>
      </c>
      <c r="E826" s="51">
        <v>2020</v>
      </c>
      <c r="F826" s="50" t="s">
        <v>291</v>
      </c>
      <c r="G826" s="52">
        <v>44075</v>
      </c>
      <c r="H826" s="51">
        <v>966</v>
      </c>
      <c r="I826" s="51">
        <v>366</v>
      </c>
      <c r="J826" s="51">
        <v>764</v>
      </c>
      <c r="K826" s="51">
        <v>524</v>
      </c>
      <c r="L826" s="51">
        <v>524</v>
      </c>
      <c r="M826" s="51">
        <v>1095</v>
      </c>
      <c r="N826" s="51">
        <v>1259</v>
      </c>
      <c r="O826" s="51">
        <v>1256</v>
      </c>
      <c r="P826" s="51">
        <v>1195</v>
      </c>
      <c r="Q826" s="51">
        <v>7131</v>
      </c>
      <c r="R826" s="51">
        <v>7397</v>
      </c>
      <c r="S826" s="51">
        <v>72660.580986496163</v>
      </c>
      <c r="T826" s="51">
        <v>338894</v>
      </c>
      <c r="U826" s="51">
        <v>108718</v>
      </c>
      <c r="V826" s="51">
        <v>14413</v>
      </c>
    </row>
    <row r="827" spans="1:22" x14ac:dyDescent="0.25">
      <c r="A827" s="50" t="s">
        <v>109</v>
      </c>
      <c r="B827" s="50" t="s">
        <v>226</v>
      </c>
      <c r="C827" s="50" t="s">
        <v>164</v>
      </c>
      <c r="D827" s="50" t="s">
        <v>296</v>
      </c>
      <c r="E827" s="51">
        <v>2020</v>
      </c>
      <c r="F827" s="50" t="s">
        <v>292</v>
      </c>
      <c r="G827" s="52">
        <v>44105</v>
      </c>
      <c r="H827" s="51">
        <v>907</v>
      </c>
      <c r="I827" s="51">
        <v>425</v>
      </c>
      <c r="J827" s="51">
        <v>762</v>
      </c>
      <c r="K827" s="51">
        <v>505</v>
      </c>
      <c r="L827" s="51">
        <v>505</v>
      </c>
      <c r="M827" s="51">
        <v>1054</v>
      </c>
      <c r="N827" s="51">
        <v>1212</v>
      </c>
      <c r="O827" s="51">
        <v>1154</v>
      </c>
      <c r="P827" s="51">
        <v>1060</v>
      </c>
      <c r="Q827" s="51">
        <v>7131</v>
      </c>
      <c r="R827" s="51">
        <v>7397</v>
      </c>
      <c r="S827" s="51">
        <v>72660.580986496163</v>
      </c>
      <c r="T827" s="51">
        <v>338894</v>
      </c>
      <c r="U827" s="51">
        <v>108718</v>
      </c>
      <c r="V827" s="51">
        <v>14413</v>
      </c>
    </row>
    <row r="828" spans="1:22" x14ac:dyDescent="0.25">
      <c r="A828" s="50" t="s">
        <v>109</v>
      </c>
      <c r="B828" s="50" t="s">
        <v>226</v>
      </c>
      <c r="C828" s="50" t="s">
        <v>164</v>
      </c>
      <c r="D828" s="50" t="s">
        <v>296</v>
      </c>
      <c r="E828" s="51">
        <v>2020</v>
      </c>
      <c r="F828" s="50" t="s">
        <v>293</v>
      </c>
      <c r="G828" s="52">
        <v>44136</v>
      </c>
      <c r="H828" s="51">
        <v>1277</v>
      </c>
      <c r="I828" s="51">
        <v>298</v>
      </c>
      <c r="J828" s="51">
        <v>897</v>
      </c>
      <c r="K828" s="51">
        <v>471</v>
      </c>
      <c r="L828" s="51">
        <v>471</v>
      </c>
      <c r="M828" s="51">
        <v>940</v>
      </c>
      <c r="N828" s="51">
        <v>1090</v>
      </c>
      <c r="O828" s="51">
        <v>1092</v>
      </c>
      <c r="P828" s="51">
        <v>1150</v>
      </c>
      <c r="Q828" s="51">
        <v>7131</v>
      </c>
      <c r="R828" s="51">
        <v>7397</v>
      </c>
      <c r="S828" s="51">
        <v>72660.580986496163</v>
      </c>
      <c r="T828" s="51">
        <v>338894</v>
      </c>
      <c r="U828" s="51">
        <v>108718</v>
      </c>
      <c r="V828" s="51">
        <v>14413</v>
      </c>
    </row>
    <row r="829" spans="1:22" x14ac:dyDescent="0.25">
      <c r="A829" s="50" t="s">
        <v>109</v>
      </c>
      <c r="B829" s="50" t="s">
        <v>226</v>
      </c>
      <c r="C829" s="50" t="s">
        <v>164</v>
      </c>
      <c r="D829" s="50" t="s">
        <v>296</v>
      </c>
      <c r="E829" s="51">
        <v>2020</v>
      </c>
      <c r="F829" s="50" t="s">
        <v>294</v>
      </c>
      <c r="G829" s="52">
        <v>44166</v>
      </c>
      <c r="H829" s="51">
        <v>1374</v>
      </c>
      <c r="I829" s="51">
        <v>306</v>
      </c>
      <c r="J829" s="51">
        <v>955</v>
      </c>
      <c r="K829" s="51">
        <v>496</v>
      </c>
      <c r="L829" s="51">
        <v>496</v>
      </c>
      <c r="M829" s="51">
        <v>1130</v>
      </c>
      <c r="N829" s="51">
        <v>1095</v>
      </c>
      <c r="O829" s="51">
        <v>1061</v>
      </c>
      <c r="P829" s="51">
        <v>1137</v>
      </c>
      <c r="Q829" s="51">
        <v>7131</v>
      </c>
      <c r="R829" s="51">
        <v>7397</v>
      </c>
      <c r="S829" s="51">
        <v>72660.580986496163</v>
      </c>
      <c r="T829" s="51">
        <v>338894</v>
      </c>
      <c r="U829" s="51">
        <v>108718</v>
      </c>
      <c r="V829" s="51">
        <v>14413</v>
      </c>
    </row>
    <row r="830" spans="1:22" x14ac:dyDescent="0.25">
      <c r="A830" s="50" t="s">
        <v>109</v>
      </c>
      <c r="B830" s="50" t="s">
        <v>226</v>
      </c>
      <c r="C830" s="50" t="s">
        <v>164</v>
      </c>
      <c r="D830" s="50" t="s">
        <v>296</v>
      </c>
      <c r="E830" s="51">
        <v>2021</v>
      </c>
      <c r="F830" s="50" t="s">
        <v>283</v>
      </c>
      <c r="G830" s="52">
        <v>44197</v>
      </c>
      <c r="H830" s="51">
        <v>1275</v>
      </c>
      <c r="I830" s="51">
        <v>409</v>
      </c>
      <c r="J830" s="51">
        <v>1108</v>
      </c>
      <c r="K830" s="51">
        <v>502</v>
      </c>
      <c r="L830" s="51">
        <v>502</v>
      </c>
      <c r="M830" s="51">
        <v>1089</v>
      </c>
      <c r="N830" s="51">
        <v>1073</v>
      </c>
      <c r="O830" s="51">
        <v>1003</v>
      </c>
      <c r="P830" s="51">
        <v>1159</v>
      </c>
      <c r="Q830" s="51">
        <v>6583</v>
      </c>
      <c r="R830" s="51">
        <v>6801</v>
      </c>
      <c r="S830" s="51">
        <v>75667.281397527535</v>
      </c>
      <c r="T830" s="51">
        <v>351675</v>
      </c>
      <c r="U830" s="51">
        <v>112118</v>
      </c>
      <c r="V830" s="51">
        <v>14849</v>
      </c>
    </row>
    <row r="831" spans="1:22" x14ac:dyDescent="0.25">
      <c r="A831" s="50" t="s">
        <v>109</v>
      </c>
      <c r="B831" s="50" t="s">
        <v>226</v>
      </c>
      <c r="C831" s="50" t="s">
        <v>164</v>
      </c>
      <c r="D831" s="50" t="s">
        <v>296</v>
      </c>
      <c r="E831" s="51">
        <v>2021</v>
      </c>
      <c r="F831" s="50" t="s">
        <v>284</v>
      </c>
      <c r="G831" s="52">
        <v>44228</v>
      </c>
      <c r="H831" s="51">
        <v>1115</v>
      </c>
      <c r="I831" s="51">
        <v>429</v>
      </c>
      <c r="J831" s="51">
        <v>1106</v>
      </c>
      <c r="K831" s="51">
        <v>559</v>
      </c>
      <c r="L831" s="51">
        <v>559</v>
      </c>
      <c r="M831" s="51">
        <v>1249</v>
      </c>
      <c r="N831" s="51">
        <v>1092</v>
      </c>
      <c r="O831" s="51">
        <v>1137</v>
      </c>
      <c r="P831" s="51">
        <v>1334</v>
      </c>
      <c r="Q831" s="51">
        <v>6583</v>
      </c>
      <c r="R831" s="51">
        <v>6801</v>
      </c>
      <c r="S831" s="51">
        <v>75667.281397527535</v>
      </c>
      <c r="T831" s="51">
        <v>351675</v>
      </c>
      <c r="U831" s="51">
        <v>112118</v>
      </c>
      <c r="V831" s="51">
        <v>14849</v>
      </c>
    </row>
    <row r="832" spans="1:22" x14ac:dyDescent="0.25">
      <c r="A832" s="50" t="s">
        <v>109</v>
      </c>
      <c r="B832" s="50" t="s">
        <v>226</v>
      </c>
      <c r="C832" s="50" t="s">
        <v>164</v>
      </c>
      <c r="D832" s="50" t="s">
        <v>296</v>
      </c>
      <c r="E832" s="51">
        <v>2021</v>
      </c>
      <c r="F832" s="50" t="s">
        <v>285</v>
      </c>
      <c r="G832" s="52">
        <v>44256</v>
      </c>
      <c r="H832" s="51">
        <v>794</v>
      </c>
      <c r="I832" s="51">
        <v>454</v>
      </c>
      <c r="J832" s="51">
        <v>792</v>
      </c>
      <c r="K832" s="51">
        <v>695</v>
      </c>
      <c r="L832" s="51">
        <v>695</v>
      </c>
      <c r="M832" s="51">
        <v>1400</v>
      </c>
      <c r="N832" s="51">
        <v>1139</v>
      </c>
      <c r="O832" s="51">
        <v>971</v>
      </c>
      <c r="P832" s="51">
        <v>1007</v>
      </c>
      <c r="Q832" s="51">
        <v>6583</v>
      </c>
      <c r="R832" s="51">
        <v>6801</v>
      </c>
      <c r="S832" s="51">
        <v>75667.281397527535</v>
      </c>
      <c r="T832" s="51">
        <v>351675</v>
      </c>
      <c r="U832" s="51">
        <v>112118</v>
      </c>
      <c r="V832" s="51">
        <v>14849</v>
      </c>
    </row>
    <row r="833" spans="1:22" x14ac:dyDescent="0.25">
      <c r="A833" s="50" t="s">
        <v>109</v>
      </c>
      <c r="B833" s="50" t="s">
        <v>226</v>
      </c>
      <c r="C833" s="50" t="s">
        <v>164</v>
      </c>
      <c r="D833" s="50" t="s">
        <v>296</v>
      </c>
      <c r="E833" s="51">
        <v>2021</v>
      </c>
      <c r="F833" s="50" t="s">
        <v>286</v>
      </c>
      <c r="G833" s="52">
        <v>44287</v>
      </c>
      <c r="H833" s="51">
        <v>1029</v>
      </c>
      <c r="I833" s="51">
        <v>333</v>
      </c>
      <c r="J833" s="51">
        <v>810</v>
      </c>
      <c r="K833" s="51">
        <v>514</v>
      </c>
      <c r="L833" s="51">
        <v>514</v>
      </c>
      <c r="M833" s="51">
        <v>1356</v>
      </c>
      <c r="N833" s="51">
        <v>1316</v>
      </c>
      <c r="O833" s="51">
        <v>1468</v>
      </c>
      <c r="P833" s="51">
        <v>1304</v>
      </c>
      <c r="Q833" s="51">
        <v>6583</v>
      </c>
      <c r="R833" s="51">
        <v>6801</v>
      </c>
      <c r="S833" s="51">
        <v>75667.281397527535</v>
      </c>
      <c r="T833" s="51">
        <v>351675</v>
      </c>
      <c r="U833" s="51">
        <v>112118</v>
      </c>
      <c r="V833" s="51">
        <v>14849</v>
      </c>
    </row>
    <row r="834" spans="1:22" x14ac:dyDescent="0.25">
      <c r="A834" s="50" t="s">
        <v>109</v>
      </c>
      <c r="B834" s="50" t="s">
        <v>226</v>
      </c>
      <c r="C834" s="50" t="s">
        <v>164</v>
      </c>
      <c r="D834" s="50" t="s">
        <v>296</v>
      </c>
      <c r="E834" s="51">
        <v>2021</v>
      </c>
      <c r="F834" s="50" t="s">
        <v>287</v>
      </c>
      <c r="G834" s="52">
        <v>44317</v>
      </c>
      <c r="H834" s="51">
        <v>972</v>
      </c>
      <c r="I834" s="51">
        <v>626</v>
      </c>
      <c r="J834" s="51">
        <v>1099</v>
      </c>
      <c r="K834" s="51">
        <v>615</v>
      </c>
      <c r="L834" s="51">
        <v>615</v>
      </c>
      <c r="M834" s="51">
        <v>1259</v>
      </c>
      <c r="N834" s="51">
        <v>1186</v>
      </c>
      <c r="O834" s="51">
        <v>1155</v>
      </c>
      <c r="P834" s="51">
        <v>1233</v>
      </c>
      <c r="Q834" s="51">
        <v>6583</v>
      </c>
      <c r="R834" s="51">
        <v>6801</v>
      </c>
      <c r="S834" s="51">
        <v>75667.281397527535</v>
      </c>
      <c r="T834" s="51">
        <v>351675</v>
      </c>
      <c r="U834" s="51">
        <v>112118</v>
      </c>
      <c r="V834" s="51">
        <v>14849</v>
      </c>
    </row>
    <row r="835" spans="1:22" x14ac:dyDescent="0.25">
      <c r="A835" s="50" t="s">
        <v>109</v>
      </c>
      <c r="B835" s="50" t="s">
        <v>226</v>
      </c>
      <c r="C835" s="50" t="s">
        <v>164</v>
      </c>
      <c r="D835" s="50" t="s">
        <v>296</v>
      </c>
      <c r="E835" s="51">
        <v>2021</v>
      </c>
      <c r="F835" s="50" t="s">
        <v>288</v>
      </c>
      <c r="G835" s="52">
        <v>44348</v>
      </c>
      <c r="H835" s="51">
        <v>921</v>
      </c>
      <c r="I835" s="51">
        <v>385</v>
      </c>
      <c r="J835" s="51">
        <v>773</v>
      </c>
      <c r="K835" s="51">
        <v>603</v>
      </c>
      <c r="L835" s="51">
        <v>603</v>
      </c>
      <c r="M835" s="51">
        <v>1299</v>
      </c>
      <c r="N835" s="51">
        <v>1410</v>
      </c>
      <c r="O835" s="51">
        <v>1118</v>
      </c>
      <c r="P835" s="51">
        <v>1070</v>
      </c>
      <c r="Q835" s="51">
        <v>6583</v>
      </c>
      <c r="R835" s="51">
        <v>6801</v>
      </c>
      <c r="S835" s="51">
        <v>75667.281397527535</v>
      </c>
      <c r="T835" s="51">
        <v>351675</v>
      </c>
      <c r="U835" s="51">
        <v>112118</v>
      </c>
      <c r="V835" s="51">
        <v>14849</v>
      </c>
    </row>
    <row r="836" spans="1:22" x14ac:dyDescent="0.25">
      <c r="A836" s="50" t="s">
        <v>109</v>
      </c>
      <c r="B836" s="50" t="s">
        <v>226</v>
      </c>
      <c r="C836" s="50" t="s">
        <v>164</v>
      </c>
      <c r="D836" s="50" t="s">
        <v>296</v>
      </c>
      <c r="E836" s="51">
        <v>2021</v>
      </c>
      <c r="F836" s="50" t="s">
        <v>289</v>
      </c>
      <c r="G836" s="52">
        <v>44378</v>
      </c>
      <c r="H836" s="51">
        <v>780</v>
      </c>
      <c r="I836" s="51">
        <v>332</v>
      </c>
      <c r="J836" s="51">
        <v>711</v>
      </c>
      <c r="K836" s="51">
        <v>462</v>
      </c>
      <c r="L836" s="51">
        <v>462</v>
      </c>
      <c r="M836" s="51">
        <v>1206</v>
      </c>
      <c r="N836" s="51">
        <v>1204</v>
      </c>
      <c r="O836" s="51">
        <v>1164</v>
      </c>
      <c r="P836" s="51">
        <v>1004</v>
      </c>
      <c r="Q836" s="51">
        <v>6583</v>
      </c>
      <c r="R836" s="51">
        <v>6801</v>
      </c>
      <c r="S836" s="51">
        <v>75667.281397527535</v>
      </c>
      <c r="T836" s="51">
        <v>351675</v>
      </c>
      <c r="U836" s="51">
        <v>112118</v>
      </c>
      <c r="V836" s="51">
        <v>14849</v>
      </c>
    </row>
    <row r="837" spans="1:22" x14ac:dyDescent="0.25">
      <c r="A837" s="50" t="s">
        <v>109</v>
      </c>
      <c r="B837" s="50" t="s">
        <v>226</v>
      </c>
      <c r="C837" s="50" t="s">
        <v>164</v>
      </c>
      <c r="D837" s="50" t="s">
        <v>296</v>
      </c>
      <c r="E837" s="51">
        <v>2021</v>
      </c>
      <c r="F837" s="50" t="s">
        <v>290</v>
      </c>
      <c r="G837" s="52">
        <v>44409</v>
      </c>
      <c r="H837" s="51">
        <v>731</v>
      </c>
      <c r="I837" s="51">
        <v>568</v>
      </c>
      <c r="J837" s="51">
        <v>670</v>
      </c>
      <c r="K837" s="51">
        <v>734</v>
      </c>
      <c r="L837" s="51">
        <v>734</v>
      </c>
      <c r="M837" s="51">
        <v>1153</v>
      </c>
      <c r="N837" s="51">
        <v>1030</v>
      </c>
      <c r="O837" s="51">
        <v>936</v>
      </c>
      <c r="P837" s="51">
        <v>1022</v>
      </c>
      <c r="Q837" s="51">
        <v>6583</v>
      </c>
      <c r="R837" s="51">
        <v>6801</v>
      </c>
      <c r="S837" s="51">
        <v>75667.281397527535</v>
      </c>
      <c r="T837" s="51">
        <v>351675</v>
      </c>
      <c r="U837" s="51">
        <v>112118</v>
      </c>
      <c r="V837" s="51">
        <v>14849</v>
      </c>
    </row>
    <row r="838" spans="1:22" x14ac:dyDescent="0.25">
      <c r="A838" s="50" t="s">
        <v>109</v>
      </c>
      <c r="B838" s="50" t="s">
        <v>226</v>
      </c>
      <c r="C838" s="50" t="s">
        <v>164</v>
      </c>
      <c r="D838" s="50" t="s">
        <v>296</v>
      </c>
      <c r="E838" s="51">
        <v>2021</v>
      </c>
      <c r="F838" s="50" t="s">
        <v>291</v>
      </c>
      <c r="G838" s="52">
        <v>44440</v>
      </c>
      <c r="H838" s="51">
        <v>996</v>
      </c>
      <c r="I838" s="51">
        <v>322</v>
      </c>
      <c r="J838" s="51">
        <v>785</v>
      </c>
      <c r="K838" s="51">
        <v>480</v>
      </c>
      <c r="L838" s="51">
        <v>480</v>
      </c>
      <c r="M838" s="51">
        <v>1313</v>
      </c>
      <c r="N838" s="51">
        <v>1327</v>
      </c>
      <c r="O838" s="51">
        <v>1384</v>
      </c>
      <c r="P838" s="51">
        <v>1208</v>
      </c>
      <c r="Q838" s="51">
        <v>6583</v>
      </c>
      <c r="R838" s="51">
        <v>6801</v>
      </c>
      <c r="S838" s="51">
        <v>75667.281397527535</v>
      </c>
      <c r="T838" s="51">
        <v>351675</v>
      </c>
      <c r="U838" s="51">
        <v>112118</v>
      </c>
      <c r="V838" s="51">
        <v>14849</v>
      </c>
    </row>
    <row r="839" spans="1:22" x14ac:dyDescent="0.25">
      <c r="A839" s="50" t="s">
        <v>109</v>
      </c>
      <c r="B839" s="50" t="s">
        <v>226</v>
      </c>
      <c r="C839" s="50" t="s">
        <v>164</v>
      </c>
      <c r="D839" s="50" t="s">
        <v>296</v>
      </c>
      <c r="E839" s="51">
        <v>2021</v>
      </c>
      <c r="F839" s="50" t="s">
        <v>292</v>
      </c>
      <c r="G839" s="52">
        <v>44470</v>
      </c>
      <c r="H839" s="51">
        <v>988</v>
      </c>
      <c r="I839" s="51">
        <v>320</v>
      </c>
      <c r="J839" s="51">
        <v>867</v>
      </c>
      <c r="K839" s="51">
        <v>467</v>
      </c>
      <c r="L839" s="51">
        <v>467</v>
      </c>
      <c r="M839" s="51">
        <v>1261</v>
      </c>
      <c r="N839" s="51">
        <v>1248</v>
      </c>
      <c r="O839" s="51">
        <v>1324</v>
      </c>
      <c r="P839" s="51">
        <v>1155</v>
      </c>
      <c r="Q839" s="51">
        <v>6583</v>
      </c>
      <c r="R839" s="51">
        <v>6801</v>
      </c>
      <c r="S839" s="51">
        <v>75667.281397527535</v>
      </c>
      <c r="T839" s="51">
        <v>351675</v>
      </c>
      <c r="U839" s="51">
        <v>112118</v>
      </c>
      <c r="V839" s="51">
        <v>14849</v>
      </c>
    </row>
    <row r="840" spans="1:22" x14ac:dyDescent="0.25">
      <c r="A840" s="50" t="s">
        <v>109</v>
      </c>
      <c r="B840" s="50" t="s">
        <v>226</v>
      </c>
      <c r="C840" s="50" t="s">
        <v>164</v>
      </c>
      <c r="D840" s="50" t="s">
        <v>296</v>
      </c>
      <c r="E840" s="51">
        <v>2021</v>
      </c>
      <c r="F840" s="50" t="s">
        <v>293</v>
      </c>
      <c r="G840" s="52">
        <v>44501</v>
      </c>
      <c r="H840" s="51">
        <v>1287</v>
      </c>
      <c r="I840" s="51">
        <v>309</v>
      </c>
      <c r="J840" s="51">
        <v>931</v>
      </c>
      <c r="K840" s="51">
        <v>553</v>
      </c>
      <c r="L840" s="51">
        <v>553</v>
      </c>
      <c r="M840" s="51">
        <v>1061</v>
      </c>
      <c r="N840" s="51">
        <v>1263</v>
      </c>
      <c r="O840" s="51">
        <v>1256</v>
      </c>
      <c r="P840" s="51">
        <v>1228</v>
      </c>
      <c r="Q840" s="51">
        <v>6583</v>
      </c>
      <c r="R840" s="51">
        <v>6801</v>
      </c>
      <c r="S840" s="51">
        <v>75667.281397527535</v>
      </c>
      <c r="T840" s="51">
        <v>351675</v>
      </c>
      <c r="U840" s="51">
        <v>112118</v>
      </c>
      <c r="V840" s="51">
        <v>14849</v>
      </c>
    </row>
    <row r="841" spans="1:22" x14ac:dyDescent="0.25">
      <c r="A841" s="50" t="s">
        <v>109</v>
      </c>
      <c r="B841" s="50" t="s">
        <v>226</v>
      </c>
      <c r="C841" s="50" t="s">
        <v>164</v>
      </c>
      <c r="D841" s="50" t="s">
        <v>296</v>
      </c>
      <c r="E841" s="51">
        <v>2021</v>
      </c>
      <c r="F841" s="50" t="s">
        <v>294</v>
      </c>
      <c r="G841" s="52">
        <v>44531</v>
      </c>
      <c r="H841" s="51">
        <v>1229</v>
      </c>
      <c r="I841" s="51">
        <v>369</v>
      </c>
      <c r="J841" s="51">
        <v>1051</v>
      </c>
      <c r="K841" s="51">
        <v>551</v>
      </c>
      <c r="L841" s="51">
        <v>551</v>
      </c>
      <c r="M841" s="51">
        <v>1118</v>
      </c>
      <c r="N841" s="51">
        <v>1192</v>
      </c>
      <c r="O841" s="51">
        <v>1227</v>
      </c>
      <c r="P841" s="51">
        <v>1169</v>
      </c>
      <c r="Q841" s="51">
        <v>6583</v>
      </c>
      <c r="R841" s="51">
        <v>6801</v>
      </c>
      <c r="S841" s="51">
        <v>75667.281397527535</v>
      </c>
      <c r="T841" s="51">
        <v>351675</v>
      </c>
      <c r="U841" s="51">
        <v>112118</v>
      </c>
      <c r="V841" s="51">
        <v>14849</v>
      </c>
    </row>
    <row r="842" spans="1:22" x14ac:dyDescent="0.25">
      <c r="A842" s="50" t="s">
        <v>109</v>
      </c>
      <c r="B842" s="50" t="s">
        <v>226</v>
      </c>
      <c r="C842" s="50" t="s">
        <v>165</v>
      </c>
      <c r="D842" s="50" t="s">
        <v>282</v>
      </c>
      <c r="E842" s="51">
        <v>2017</v>
      </c>
      <c r="F842" s="50" t="s">
        <v>283</v>
      </c>
      <c r="G842" s="52">
        <v>42736</v>
      </c>
      <c r="H842" s="51">
        <v>615</v>
      </c>
      <c r="I842" s="51">
        <v>131</v>
      </c>
      <c r="J842" s="51">
        <v>59</v>
      </c>
      <c r="K842" s="51">
        <v>172</v>
      </c>
      <c r="L842" s="51">
        <v>172</v>
      </c>
      <c r="M842" s="51">
        <v>891</v>
      </c>
      <c r="N842" s="51">
        <v>825</v>
      </c>
      <c r="O842" s="51">
        <v>727</v>
      </c>
      <c r="P842" s="51">
        <v>686</v>
      </c>
      <c r="Q842" s="51">
        <v>167</v>
      </c>
      <c r="R842" s="51">
        <v>210</v>
      </c>
      <c r="S842" s="51">
        <v>27838</v>
      </c>
      <c r="T842" s="51">
        <v>132321</v>
      </c>
      <c r="U842" s="51">
        <v>31033</v>
      </c>
      <c r="V842" s="51">
        <v>5797</v>
      </c>
    </row>
    <row r="843" spans="1:22" x14ac:dyDescent="0.25">
      <c r="A843" s="50" t="s">
        <v>109</v>
      </c>
      <c r="B843" s="50" t="s">
        <v>226</v>
      </c>
      <c r="C843" s="50" t="s">
        <v>165</v>
      </c>
      <c r="D843" s="50" t="s">
        <v>282</v>
      </c>
      <c r="E843" s="51">
        <v>2017</v>
      </c>
      <c r="F843" s="50" t="s">
        <v>284</v>
      </c>
      <c r="G843" s="52">
        <v>42767</v>
      </c>
      <c r="H843" s="51">
        <v>578</v>
      </c>
      <c r="I843" s="51">
        <v>215</v>
      </c>
      <c r="J843" s="51">
        <v>80</v>
      </c>
      <c r="K843" s="51">
        <v>110</v>
      </c>
      <c r="L843" s="51">
        <v>110</v>
      </c>
      <c r="M843" s="51">
        <v>882</v>
      </c>
      <c r="N843" s="51">
        <v>848</v>
      </c>
      <c r="O843" s="51">
        <v>716</v>
      </c>
      <c r="P843" s="51">
        <v>690</v>
      </c>
      <c r="Q843" s="51">
        <v>167</v>
      </c>
      <c r="R843" s="51">
        <v>210</v>
      </c>
      <c r="S843" s="51">
        <v>27838</v>
      </c>
      <c r="T843" s="51">
        <v>132321</v>
      </c>
      <c r="U843" s="51">
        <v>31033</v>
      </c>
      <c r="V843" s="51">
        <v>5797</v>
      </c>
    </row>
    <row r="844" spans="1:22" x14ac:dyDescent="0.25">
      <c r="A844" s="50" t="s">
        <v>109</v>
      </c>
      <c r="B844" s="50" t="s">
        <v>226</v>
      </c>
      <c r="C844" s="50" t="s">
        <v>165</v>
      </c>
      <c r="D844" s="50" t="s">
        <v>282</v>
      </c>
      <c r="E844" s="51">
        <v>2017</v>
      </c>
      <c r="F844" s="50" t="s">
        <v>285</v>
      </c>
      <c r="G844" s="52">
        <v>42795</v>
      </c>
      <c r="H844" s="51">
        <v>513</v>
      </c>
      <c r="I844" s="51">
        <v>209</v>
      </c>
      <c r="J844" s="51">
        <v>147</v>
      </c>
      <c r="K844" s="51">
        <v>131</v>
      </c>
      <c r="L844" s="51">
        <v>131</v>
      </c>
      <c r="M844" s="51">
        <v>778</v>
      </c>
      <c r="N844" s="51">
        <v>776</v>
      </c>
      <c r="O844" s="51">
        <v>667</v>
      </c>
      <c r="P844" s="51">
        <v>631</v>
      </c>
      <c r="Q844" s="51">
        <v>167</v>
      </c>
      <c r="R844" s="51">
        <v>210</v>
      </c>
      <c r="S844" s="51">
        <v>27838</v>
      </c>
      <c r="T844" s="51">
        <v>132321</v>
      </c>
      <c r="U844" s="51">
        <v>31033</v>
      </c>
      <c r="V844" s="51">
        <v>5797</v>
      </c>
    </row>
    <row r="845" spans="1:22" x14ac:dyDescent="0.25">
      <c r="A845" s="50" t="s">
        <v>109</v>
      </c>
      <c r="B845" s="50" t="s">
        <v>226</v>
      </c>
      <c r="C845" s="50" t="s">
        <v>165</v>
      </c>
      <c r="D845" s="50" t="s">
        <v>282</v>
      </c>
      <c r="E845" s="51">
        <v>2017</v>
      </c>
      <c r="F845" s="50" t="s">
        <v>286</v>
      </c>
      <c r="G845" s="52">
        <v>42826</v>
      </c>
      <c r="H845" s="51">
        <v>517</v>
      </c>
      <c r="I845" s="51">
        <v>239</v>
      </c>
      <c r="J845" s="51">
        <v>195</v>
      </c>
      <c r="K845" s="51">
        <v>142</v>
      </c>
      <c r="L845" s="51">
        <v>142</v>
      </c>
      <c r="M845" s="51">
        <v>822</v>
      </c>
      <c r="N845" s="51">
        <v>852</v>
      </c>
      <c r="O845" s="51">
        <v>839</v>
      </c>
      <c r="P845" s="51">
        <v>711</v>
      </c>
      <c r="Q845" s="51">
        <v>167</v>
      </c>
      <c r="R845" s="51">
        <v>210</v>
      </c>
      <c r="S845" s="51">
        <v>27838</v>
      </c>
      <c r="T845" s="51">
        <v>132321</v>
      </c>
      <c r="U845" s="51">
        <v>31033</v>
      </c>
      <c r="V845" s="51">
        <v>5797</v>
      </c>
    </row>
    <row r="846" spans="1:22" x14ac:dyDescent="0.25">
      <c r="A846" s="50" t="s">
        <v>109</v>
      </c>
      <c r="B846" s="50" t="s">
        <v>226</v>
      </c>
      <c r="C846" s="50" t="s">
        <v>165</v>
      </c>
      <c r="D846" s="50" t="s">
        <v>282</v>
      </c>
      <c r="E846" s="51">
        <v>2017</v>
      </c>
      <c r="F846" s="50" t="s">
        <v>287</v>
      </c>
      <c r="G846" s="52">
        <v>42856</v>
      </c>
      <c r="H846" s="51">
        <v>620</v>
      </c>
      <c r="I846" s="51">
        <v>252</v>
      </c>
      <c r="J846" s="51">
        <v>128</v>
      </c>
      <c r="K846" s="51">
        <v>123</v>
      </c>
      <c r="L846" s="51">
        <v>123</v>
      </c>
      <c r="M846" s="51">
        <v>775</v>
      </c>
      <c r="N846" s="51">
        <v>800</v>
      </c>
      <c r="O846" s="51">
        <v>912</v>
      </c>
      <c r="P846" s="51">
        <v>657</v>
      </c>
      <c r="Q846" s="51">
        <v>167</v>
      </c>
      <c r="R846" s="51">
        <v>210</v>
      </c>
      <c r="S846" s="51">
        <v>27838</v>
      </c>
      <c r="T846" s="51">
        <v>132321</v>
      </c>
      <c r="U846" s="51">
        <v>31033</v>
      </c>
      <c r="V846" s="51">
        <v>5797</v>
      </c>
    </row>
    <row r="847" spans="1:22" x14ac:dyDescent="0.25">
      <c r="A847" s="50" t="s">
        <v>109</v>
      </c>
      <c r="B847" s="50" t="s">
        <v>226</v>
      </c>
      <c r="C847" s="50" t="s">
        <v>165</v>
      </c>
      <c r="D847" s="50" t="s">
        <v>282</v>
      </c>
      <c r="E847" s="51">
        <v>2017</v>
      </c>
      <c r="F847" s="50" t="s">
        <v>288</v>
      </c>
      <c r="G847" s="52">
        <v>42887</v>
      </c>
      <c r="H847" s="51">
        <v>427</v>
      </c>
      <c r="I847" s="51">
        <v>126</v>
      </c>
      <c r="J847" s="51">
        <v>40</v>
      </c>
      <c r="K847" s="51">
        <v>124</v>
      </c>
      <c r="L847" s="51">
        <v>124</v>
      </c>
      <c r="M847" s="51">
        <v>605</v>
      </c>
      <c r="N847" s="51">
        <v>701</v>
      </c>
      <c r="O847" s="51">
        <v>641</v>
      </c>
      <c r="P847" s="51">
        <v>627</v>
      </c>
      <c r="Q847" s="51">
        <v>167</v>
      </c>
      <c r="R847" s="51">
        <v>210</v>
      </c>
      <c r="S847" s="51">
        <v>27838</v>
      </c>
      <c r="T847" s="51">
        <v>132321</v>
      </c>
      <c r="U847" s="51">
        <v>31033</v>
      </c>
      <c r="V847" s="51">
        <v>5797</v>
      </c>
    </row>
    <row r="848" spans="1:22" x14ac:dyDescent="0.25">
      <c r="A848" s="50" t="s">
        <v>109</v>
      </c>
      <c r="B848" s="50" t="s">
        <v>226</v>
      </c>
      <c r="C848" s="50" t="s">
        <v>165</v>
      </c>
      <c r="D848" s="50" t="s">
        <v>282</v>
      </c>
      <c r="E848" s="51">
        <v>2017</v>
      </c>
      <c r="F848" s="50" t="s">
        <v>289</v>
      </c>
      <c r="G848" s="52">
        <v>42917</v>
      </c>
      <c r="H848" s="51">
        <v>511</v>
      </c>
      <c r="I848" s="51">
        <v>185</v>
      </c>
      <c r="J848" s="51">
        <v>227</v>
      </c>
      <c r="K848" s="51">
        <v>98</v>
      </c>
      <c r="L848" s="51">
        <v>98</v>
      </c>
      <c r="M848" s="51">
        <v>520</v>
      </c>
      <c r="N848" s="51">
        <v>737</v>
      </c>
      <c r="O848" s="51">
        <v>641</v>
      </c>
      <c r="P848" s="51">
        <v>654</v>
      </c>
      <c r="Q848" s="51">
        <v>167</v>
      </c>
      <c r="R848" s="51">
        <v>210</v>
      </c>
      <c r="S848" s="51">
        <v>27838</v>
      </c>
      <c r="T848" s="51">
        <v>132321</v>
      </c>
      <c r="U848" s="51">
        <v>31033</v>
      </c>
      <c r="V848" s="51">
        <v>5797</v>
      </c>
    </row>
    <row r="849" spans="1:22" x14ac:dyDescent="0.25">
      <c r="A849" s="50" t="s">
        <v>109</v>
      </c>
      <c r="B849" s="50" t="s">
        <v>226</v>
      </c>
      <c r="C849" s="50" t="s">
        <v>165</v>
      </c>
      <c r="D849" s="50" t="s">
        <v>282</v>
      </c>
      <c r="E849" s="51">
        <v>2017</v>
      </c>
      <c r="F849" s="50" t="s">
        <v>290</v>
      </c>
      <c r="G849" s="52">
        <v>42948</v>
      </c>
      <c r="H849" s="51">
        <v>559</v>
      </c>
      <c r="I849" s="51">
        <v>191</v>
      </c>
      <c r="J849" s="51">
        <v>158</v>
      </c>
      <c r="K849" s="51">
        <v>119</v>
      </c>
      <c r="L849" s="51">
        <v>119</v>
      </c>
      <c r="M849" s="51">
        <v>718</v>
      </c>
      <c r="N849" s="51">
        <v>751</v>
      </c>
      <c r="O849" s="51">
        <v>543</v>
      </c>
      <c r="P849" s="51">
        <v>540</v>
      </c>
      <c r="Q849" s="51">
        <v>167</v>
      </c>
      <c r="R849" s="51">
        <v>210</v>
      </c>
      <c r="S849" s="51">
        <v>27838</v>
      </c>
      <c r="T849" s="51">
        <v>132321</v>
      </c>
      <c r="U849" s="51">
        <v>31033</v>
      </c>
      <c r="V849" s="51">
        <v>5797</v>
      </c>
    </row>
    <row r="850" spans="1:22" x14ac:dyDescent="0.25">
      <c r="A850" s="50" t="s">
        <v>109</v>
      </c>
      <c r="B850" s="50" t="s">
        <v>226</v>
      </c>
      <c r="C850" s="50" t="s">
        <v>165</v>
      </c>
      <c r="D850" s="50" t="s">
        <v>282</v>
      </c>
      <c r="E850" s="51">
        <v>2017</v>
      </c>
      <c r="F850" s="50" t="s">
        <v>291</v>
      </c>
      <c r="G850" s="52">
        <v>42979</v>
      </c>
      <c r="H850" s="51">
        <v>508</v>
      </c>
      <c r="I850" s="51">
        <v>267</v>
      </c>
      <c r="J850" s="51">
        <v>212</v>
      </c>
      <c r="K850" s="51">
        <v>149</v>
      </c>
      <c r="L850" s="51">
        <v>149</v>
      </c>
      <c r="M850" s="51">
        <v>844</v>
      </c>
      <c r="N850" s="51">
        <v>813</v>
      </c>
      <c r="O850" s="51">
        <v>828</v>
      </c>
      <c r="P850" s="51">
        <v>770</v>
      </c>
      <c r="Q850" s="51">
        <v>167</v>
      </c>
      <c r="R850" s="51">
        <v>210</v>
      </c>
      <c r="S850" s="51">
        <v>27838</v>
      </c>
      <c r="T850" s="51">
        <v>132321</v>
      </c>
      <c r="U850" s="51">
        <v>31033</v>
      </c>
      <c r="V850" s="51">
        <v>5797</v>
      </c>
    </row>
    <row r="851" spans="1:22" x14ac:dyDescent="0.25">
      <c r="A851" s="50" t="s">
        <v>109</v>
      </c>
      <c r="B851" s="50" t="s">
        <v>226</v>
      </c>
      <c r="C851" s="50" t="s">
        <v>165</v>
      </c>
      <c r="D851" s="50" t="s">
        <v>282</v>
      </c>
      <c r="E851" s="51">
        <v>2017</v>
      </c>
      <c r="F851" s="50" t="s">
        <v>292</v>
      </c>
      <c r="G851" s="52">
        <v>43009</v>
      </c>
      <c r="H851" s="51">
        <v>506</v>
      </c>
      <c r="I851" s="51">
        <v>208</v>
      </c>
      <c r="J851" s="51">
        <v>186</v>
      </c>
      <c r="K851" s="51">
        <v>138</v>
      </c>
      <c r="L851" s="51">
        <v>138</v>
      </c>
      <c r="M851" s="51">
        <v>754</v>
      </c>
      <c r="N851" s="51">
        <v>843</v>
      </c>
      <c r="O851" s="51">
        <v>727</v>
      </c>
      <c r="P851" s="51">
        <v>799</v>
      </c>
      <c r="Q851" s="51">
        <v>167</v>
      </c>
      <c r="R851" s="51">
        <v>210</v>
      </c>
      <c r="S851" s="51">
        <v>27838</v>
      </c>
      <c r="T851" s="51">
        <v>132321</v>
      </c>
      <c r="U851" s="51">
        <v>31033</v>
      </c>
      <c r="V851" s="51">
        <v>5797</v>
      </c>
    </row>
    <row r="852" spans="1:22" x14ac:dyDescent="0.25">
      <c r="A852" s="50" t="s">
        <v>109</v>
      </c>
      <c r="B852" s="50" t="s">
        <v>226</v>
      </c>
      <c r="C852" s="50" t="s">
        <v>165</v>
      </c>
      <c r="D852" s="50" t="s">
        <v>282</v>
      </c>
      <c r="E852" s="51">
        <v>2017</v>
      </c>
      <c r="F852" s="50" t="s">
        <v>293</v>
      </c>
      <c r="G852" s="52">
        <v>43040</v>
      </c>
      <c r="H852" s="51">
        <v>495</v>
      </c>
      <c r="I852" s="51">
        <v>225</v>
      </c>
      <c r="J852" s="51">
        <v>231</v>
      </c>
      <c r="K852" s="51">
        <v>152</v>
      </c>
      <c r="L852" s="51">
        <v>152</v>
      </c>
      <c r="M852" s="51">
        <v>775</v>
      </c>
      <c r="N852" s="51">
        <v>742</v>
      </c>
      <c r="O852" s="51">
        <v>808</v>
      </c>
      <c r="P852" s="51">
        <v>892</v>
      </c>
      <c r="Q852" s="51">
        <v>167</v>
      </c>
      <c r="R852" s="51">
        <v>210</v>
      </c>
      <c r="S852" s="51">
        <v>27838</v>
      </c>
      <c r="T852" s="51">
        <v>132321</v>
      </c>
      <c r="U852" s="51">
        <v>31033</v>
      </c>
      <c r="V852" s="51">
        <v>5797</v>
      </c>
    </row>
    <row r="853" spans="1:22" x14ac:dyDescent="0.25">
      <c r="A853" s="50" t="s">
        <v>109</v>
      </c>
      <c r="B853" s="50" t="s">
        <v>226</v>
      </c>
      <c r="C853" s="50" t="s">
        <v>165</v>
      </c>
      <c r="D853" s="50" t="s">
        <v>282</v>
      </c>
      <c r="E853" s="51">
        <v>2017</v>
      </c>
      <c r="F853" s="50" t="s">
        <v>294</v>
      </c>
      <c r="G853" s="52">
        <v>43070</v>
      </c>
      <c r="H853" s="51">
        <v>375</v>
      </c>
      <c r="I853" s="51">
        <v>276</v>
      </c>
      <c r="J853" s="51">
        <v>283</v>
      </c>
      <c r="K853" s="51">
        <v>150</v>
      </c>
      <c r="L853" s="51">
        <v>150</v>
      </c>
      <c r="M853" s="51">
        <v>718</v>
      </c>
      <c r="N853" s="51">
        <v>687</v>
      </c>
      <c r="O853" s="51">
        <v>828</v>
      </c>
      <c r="P853" s="51">
        <v>782</v>
      </c>
      <c r="Q853" s="51">
        <v>167</v>
      </c>
      <c r="R853" s="51">
        <v>210</v>
      </c>
      <c r="S853" s="51">
        <v>27838</v>
      </c>
      <c r="T853" s="51">
        <v>132321</v>
      </c>
      <c r="U853" s="51">
        <v>31033</v>
      </c>
      <c r="V853" s="51">
        <v>5797</v>
      </c>
    </row>
    <row r="854" spans="1:22" x14ac:dyDescent="0.25">
      <c r="A854" s="50" t="s">
        <v>109</v>
      </c>
      <c r="B854" s="50" t="s">
        <v>226</v>
      </c>
      <c r="C854" s="50" t="s">
        <v>165</v>
      </c>
      <c r="D854" s="50" t="s">
        <v>282</v>
      </c>
      <c r="E854" s="51">
        <v>2018</v>
      </c>
      <c r="F854" s="50" t="s">
        <v>283</v>
      </c>
      <c r="G854" s="52">
        <v>43101</v>
      </c>
      <c r="H854" s="51">
        <v>633</v>
      </c>
      <c r="I854" s="51">
        <v>287</v>
      </c>
      <c r="J854" s="51">
        <v>232</v>
      </c>
      <c r="K854" s="51">
        <v>97</v>
      </c>
      <c r="L854" s="51">
        <v>97</v>
      </c>
      <c r="M854" s="51">
        <v>600</v>
      </c>
      <c r="N854" s="51">
        <v>541</v>
      </c>
      <c r="O854" s="51">
        <v>390</v>
      </c>
      <c r="P854" s="51">
        <v>508</v>
      </c>
      <c r="Q854" s="51">
        <v>411</v>
      </c>
      <c r="R854" s="51">
        <v>494</v>
      </c>
      <c r="S854" s="51">
        <v>29112</v>
      </c>
      <c r="T854" s="51">
        <v>137408</v>
      </c>
      <c r="U854" s="51">
        <v>32377</v>
      </c>
      <c r="V854" s="51">
        <v>5997</v>
      </c>
    </row>
    <row r="855" spans="1:22" x14ac:dyDescent="0.25">
      <c r="A855" s="50" t="s">
        <v>109</v>
      </c>
      <c r="B855" s="50" t="s">
        <v>226</v>
      </c>
      <c r="C855" s="50" t="s">
        <v>165</v>
      </c>
      <c r="D855" s="50" t="s">
        <v>282</v>
      </c>
      <c r="E855" s="51">
        <v>2018</v>
      </c>
      <c r="F855" s="50" t="s">
        <v>284</v>
      </c>
      <c r="G855" s="52">
        <v>43132</v>
      </c>
      <c r="H855" s="51">
        <v>412</v>
      </c>
      <c r="I855" s="51">
        <v>193</v>
      </c>
      <c r="J855" s="51">
        <v>235</v>
      </c>
      <c r="K855" s="51">
        <v>80</v>
      </c>
      <c r="L855" s="51">
        <v>80</v>
      </c>
      <c r="M855" s="51">
        <v>392</v>
      </c>
      <c r="N855" s="51">
        <v>351</v>
      </c>
      <c r="O855" s="51">
        <v>347</v>
      </c>
      <c r="P855" s="51">
        <v>307</v>
      </c>
      <c r="Q855" s="51">
        <v>411</v>
      </c>
      <c r="R855" s="51">
        <v>494</v>
      </c>
      <c r="S855" s="51">
        <v>29112</v>
      </c>
      <c r="T855" s="51">
        <v>137408</v>
      </c>
      <c r="U855" s="51">
        <v>32377</v>
      </c>
      <c r="V855" s="51">
        <v>5997</v>
      </c>
    </row>
    <row r="856" spans="1:22" x14ac:dyDescent="0.25">
      <c r="A856" s="50" t="s">
        <v>109</v>
      </c>
      <c r="B856" s="50" t="s">
        <v>226</v>
      </c>
      <c r="C856" s="50" t="s">
        <v>165</v>
      </c>
      <c r="D856" s="50" t="s">
        <v>282</v>
      </c>
      <c r="E856" s="51">
        <v>2018</v>
      </c>
      <c r="F856" s="50" t="s">
        <v>285</v>
      </c>
      <c r="G856" s="52">
        <v>43160</v>
      </c>
      <c r="H856" s="51">
        <v>437</v>
      </c>
      <c r="I856" s="51">
        <v>225</v>
      </c>
      <c r="J856" s="51">
        <v>309</v>
      </c>
      <c r="K856" s="51">
        <v>164</v>
      </c>
      <c r="L856" s="51">
        <v>164</v>
      </c>
      <c r="M856" s="51">
        <v>710</v>
      </c>
      <c r="N856" s="51">
        <v>605</v>
      </c>
      <c r="O856" s="51">
        <v>598</v>
      </c>
      <c r="P856" s="51">
        <v>622</v>
      </c>
      <c r="Q856" s="51">
        <v>411</v>
      </c>
      <c r="R856" s="51">
        <v>494</v>
      </c>
      <c r="S856" s="51">
        <v>29112</v>
      </c>
      <c r="T856" s="51">
        <v>137408</v>
      </c>
      <c r="U856" s="51">
        <v>32377</v>
      </c>
      <c r="V856" s="51">
        <v>5997</v>
      </c>
    </row>
    <row r="857" spans="1:22" x14ac:dyDescent="0.25">
      <c r="A857" s="50" t="s">
        <v>109</v>
      </c>
      <c r="B857" s="50" t="s">
        <v>226</v>
      </c>
      <c r="C857" s="50" t="s">
        <v>165</v>
      </c>
      <c r="D857" s="50" t="s">
        <v>282</v>
      </c>
      <c r="E857" s="51">
        <v>2018</v>
      </c>
      <c r="F857" s="50" t="s">
        <v>286</v>
      </c>
      <c r="G857" s="52">
        <v>43191</v>
      </c>
      <c r="H857" s="51">
        <v>511</v>
      </c>
      <c r="I857" s="51">
        <v>191</v>
      </c>
      <c r="J857" s="51">
        <v>327</v>
      </c>
      <c r="K857" s="51">
        <v>155</v>
      </c>
      <c r="L857" s="51">
        <v>155</v>
      </c>
      <c r="M857" s="51">
        <v>669</v>
      </c>
      <c r="N857" s="51">
        <v>555</v>
      </c>
      <c r="O857" s="51">
        <v>516</v>
      </c>
      <c r="P857" s="51">
        <v>609</v>
      </c>
      <c r="Q857" s="51">
        <v>411</v>
      </c>
      <c r="R857" s="51">
        <v>494</v>
      </c>
      <c r="S857" s="51">
        <v>29112</v>
      </c>
      <c r="T857" s="51">
        <v>137408</v>
      </c>
      <c r="U857" s="51">
        <v>32377</v>
      </c>
      <c r="V857" s="51">
        <v>5997</v>
      </c>
    </row>
    <row r="858" spans="1:22" x14ac:dyDescent="0.25">
      <c r="A858" s="50" t="s">
        <v>109</v>
      </c>
      <c r="B858" s="50" t="s">
        <v>226</v>
      </c>
      <c r="C858" s="50" t="s">
        <v>165</v>
      </c>
      <c r="D858" s="50" t="s">
        <v>282</v>
      </c>
      <c r="E858" s="51">
        <v>2018</v>
      </c>
      <c r="F858" s="50" t="s">
        <v>287</v>
      </c>
      <c r="G858" s="52">
        <v>43221</v>
      </c>
      <c r="H858" s="51">
        <v>423</v>
      </c>
      <c r="I858" s="51">
        <v>209</v>
      </c>
      <c r="J858" s="51">
        <v>331</v>
      </c>
      <c r="K858" s="51">
        <v>155</v>
      </c>
      <c r="L858" s="51">
        <v>155</v>
      </c>
      <c r="M858" s="51">
        <v>493</v>
      </c>
      <c r="N858" s="51">
        <v>490</v>
      </c>
      <c r="O858" s="51">
        <v>444</v>
      </c>
      <c r="P858" s="51">
        <v>401</v>
      </c>
      <c r="Q858" s="51">
        <v>411</v>
      </c>
      <c r="R858" s="51">
        <v>494</v>
      </c>
      <c r="S858" s="51">
        <v>29112</v>
      </c>
      <c r="T858" s="51">
        <v>137408</v>
      </c>
      <c r="U858" s="51">
        <v>32377</v>
      </c>
      <c r="V858" s="51">
        <v>5997</v>
      </c>
    </row>
    <row r="859" spans="1:22" x14ac:dyDescent="0.25">
      <c r="A859" s="50" t="s">
        <v>109</v>
      </c>
      <c r="B859" s="50" t="s">
        <v>226</v>
      </c>
      <c r="C859" s="50" t="s">
        <v>165</v>
      </c>
      <c r="D859" s="50" t="s">
        <v>282</v>
      </c>
      <c r="E859" s="51">
        <v>2018</v>
      </c>
      <c r="F859" s="50" t="s">
        <v>288</v>
      </c>
      <c r="G859" s="52">
        <v>43252</v>
      </c>
      <c r="H859" s="51">
        <v>418</v>
      </c>
      <c r="I859" s="51">
        <v>199</v>
      </c>
      <c r="J859" s="51">
        <v>306</v>
      </c>
      <c r="K859" s="51">
        <v>114</v>
      </c>
      <c r="L859" s="51">
        <v>114</v>
      </c>
      <c r="M859" s="51">
        <v>650</v>
      </c>
      <c r="N859" s="51">
        <v>646</v>
      </c>
      <c r="O859" s="51">
        <v>589</v>
      </c>
      <c r="P859" s="51">
        <v>628</v>
      </c>
      <c r="Q859" s="51">
        <v>411</v>
      </c>
      <c r="R859" s="51">
        <v>494</v>
      </c>
      <c r="S859" s="51">
        <v>29112</v>
      </c>
      <c r="T859" s="51">
        <v>137408</v>
      </c>
      <c r="U859" s="51">
        <v>32377</v>
      </c>
      <c r="V859" s="51">
        <v>5997</v>
      </c>
    </row>
    <row r="860" spans="1:22" x14ac:dyDescent="0.25">
      <c r="A860" s="50" t="s">
        <v>109</v>
      </c>
      <c r="B860" s="50" t="s">
        <v>226</v>
      </c>
      <c r="C860" s="50" t="s">
        <v>165</v>
      </c>
      <c r="D860" s="50" t="s">
        <v>282</v>
      </c>
      <c r="E860" s="51">
        <v>2018</v>
      </c>
      <c r="F860" s="50" t="s">
        <v>289</v>
      </c>
      <c r="G860" s="52">
        <v>43282</v>
      </c>
      <c r="H860" s="51">
        <v>656</v>
      </c>
      <c r="I860" s="51">
        <v>166</v>
      </c>
      <c r="J860" s="51">
        <v>471</v>
      </c>
      <c r="K860" s="51">
        <v>137</v>
      </c>
      <c r="L860" s="51">
        <v>137</v>
      </c>
      <c r="M860" s="51">
        <v>488</v>
      </c>
      <c r="N860" s="51">
        <v>500</v>
      </c>
      <c r="O860" s="51">
        <v>430</v>
      </c>
      <c r="P860" s="51">
        <v>474</v>
      </c>
      <c r="Q860" s="51">
        <v>411</v>
      </c>
      <c r="R860" s="51">
        <v>494</v>
      </c>
      <c r="S860" s="51">
        <v>29112</v>
      </c>
      <c r="T860" s="51">
        <v>137408</v>
      </c>
      <c r="U860" s="51">
        <v>32377</v>
      </c>
      <c r="V860" s="51">
        <v>5997</v>
      </c>
    </row>
    <row r="861" spans="1:22" x14ac:dyDescent="0.25">
      <c r="A861" s="50" t="s">
        <v>109</v>
      </c>
      <c r="B861" s="50" t="s">
        <v>226</v>
      </c>
      <c r="C861" s="50" t="s">
        <v>165</v>
      </c>
      <c r="D861" s="50" t="s">
        <v>282</v>
      </c>
      <c r="E861" s="51">
        <v>2018</v>
      </c>
      <c r="F861" s="50" t="s">
        <v>290</v>
      </c>
      <c r="G861" s="52">
        <v>43313</v>
      </c>
      <c r="H861" s="51">
        <v>492</v>
      </c>
      <c r="I861" s="51">
        <v>234</v>
      </c>
      <c r="J861" s="51">
        <v>263</v>
      </c>
      <c r="K861" s="51">
        <v>103</v>
      </c>
      <c r="L861" s="51">
        <v>103</v>
      </c>
      <c r="M861" s="51">
        <v>664</v>
      </c>
      <c r="N861" s="51">
        <v>652</v>
      </c>
      <c r="O861" s="51">
        <v>605</v>
      </c>
      <c r="P861" s="51">
        <v>609</v>
      </c>
      <c r="Q861" s="51">
        <v>411</v>
      </c>
      <c r="R861" s="51">
        <v>494</v>
      </c>
      <c r="S861" s="51">
        <v>29112</v>
      </c>
      <c r="T861" s="51">
        <v>137408</v>
      </c>
      <c r="U861" s="51">
        <v>32377</v>
      </c>
      <c r="V861" s="51">
        <v>5997</v>
      </c>
    </row>
    <row r="862" spans="1:22" x14ac:dyDescent="0.25">
      <c r="A862" s="50" t="s">
        <v>109</v>
      </c>
      <c r="B862" s="50" t="s">
        <v>226</v>
      </c>
      <c r="C862" s="50" t="s">
        <v>165</v>
      </c>
      <c r="D862" s="50" t="s">
        <v>282</v>
      </c>
      <c r="E862" s="51">
        <v>2018</v>
      </c>
      <c r="F862" s="50" t="s">
        <v>291</v>
      </c>
      <c r="G862" s="52">
        <v>43344</v>
      </c>
      <c r="H862" s="51">
        <v>505</v>
      </c>
      <c r="I862" s="51">
        <v>133</v>
      </c>
      <c r="J862" s="51">
        <v>432</v>
      </c>
      <c r="K862" s="51">
        <v>134</v>
      </c>
      <c r="L862" s="51">
        <v>134</v>
      </c>
      <c r="M862" s="51">
        <v>491</v>
      </c>
      <c r="N862" s="51">
        <v>482</v>
      </c>
      <c r="O862" s="51">
        <v>467</v>
      </c>
      <c r="P862" s="51">
        <v>447</v>
      </c>
      <c r="Q862" s="51">
        <v>411</v>
      </c>
      <c r="R862" s="51">
        <v>494</v>
      </c>
      <c r="S862" s="51">
        <v>29112</v>
      </c>
      <c r="T862" s="51">
        <v>137408</v>
      </c>
      <c r="U862" s="51">
        <v>32377</v>
      </c>
      <c r="V862" s="51">
        <v>5997</v>
      </c>
    </row>
    <row r="863" spans="1:22" x14ac:dyDescent="0.25">
      <c r="A863" s="50" t="s">
        <v>109</v>
      </c>
      <c r="B863" s="50" t="s">
        <v>226</v>
      </c>
      <c r="C863" s="50" t="s">
        <v>165</v>
      </c>
      <c r="D863" s="50" t="s">
        <v>282</v>
      </c>
      <c r="E863" s="51">
        <v>2018</v>
      </c>
      <c r="F863" s="50" t="s">
        <v>292</v>
      </c>
      <c r="G863" s="52">
        <v>43374</v>
      </c>
      <c r="H863" s="51">
        <v>502</v>
      </c>
      <c r="I863" s="51">
        <v>195</v>
      </c>
      <c r="J863" s="51">
        <v>399</v>
      </c>
      <c r="K863" s="51">
        <v>144</v>
      </c>
      <c r="L863" s="51">
        <v>144</v>
      </c>
      <c r="M863" s="51">
        <v>532</v>
      </c>
      <c r="N863" s="51">
        <v>533</v>
      </c>
      <c r="O863" s="51">
        <v>512</v>
      </c>
      <c r="P863" s="51">
        <v>527</v>
      </c>
      <c r="Q863" s="51">
        <v>411</v>
      </c>
      <c r="R863" s="51">
        <v>494</v>
      </c>
      <c r="S863" s="51">
        <v>29112</v>
      </c>
      <c r="T863" s="51">
        <v>137408</v>
      </c>
      <c r="U863" s="51">
        <v>32377</v>
      </c>
      <c r="V863" s="51">
        <v>5997</v>
      </c>
    </row>
    <row r="864" spans="1:22" x14ac:dyDescent="0.25">
      <c r="A864" s="50" t="s">
        <v>109</v>
      </c>
      <c r="B864" s="50" t="s">
        <v>226</v>
      </c>
      <c r="C864" s="50" t="s">
        <v>165</v>
      </c>
      <c r="D864" s="50" t="s">
        <v>282</v>
      </c>
      <c r="E864" s="51">
        <v>2018</v>
      </c>
      <c r="F864" s="50" t="s">
        <v>293</v>
      </c>
      <c r="G864" s="52">
        <v>43405</v>
      </c>
      <c r="H864" s="51">
        <v>494</v>
      </c>
      <c r="I864" s="51">
        <v>204</v>
      </c>
      <c r="J864" s="51">
        <v>264</v>
      </c>
      <c r="K864" s="51">
        <v>172</v>
      </c>
      <c r="L864" s="51">
        <v>172</v>
      </c>
      <c r="M864" s="51">
        <v>487</v>
      </c>
      <c r="N864" s="51">
        <v>493</v>
      </c>
      <c r="O864" s="51">
        <v>456</v>
      </c>
      <c r="P864" s="51">
        <v>793</v>
      </c>
      <c r="Q864" s="51">
        <v>411</v>
      </c>
      <c r="R864" s="51">
        <v>494</v>
      </c>
      <c r="S864" s="51">
        <v>29112</v>
      </c>
      <c r="T864" s="51">
        <v>137408</v>
      </c>
      <c r="U864" s="51">
        <v>32377</v>
      </c>
      <c r="V864" s="51">
        <v>5997</v>
      </c>
    </row>
    <row r="865" spans="1:22" x14ac:dyDescent="0.25">
      <c r="A865" s="50" t="s">
        <v>109</v>
      </c>
      <c r="B865" s="50" t="s">
        <v>226</v>
      </c>
      <c r="C865" s="50" t="s">
        <v>165</v>
      </c>
      <c r="D865" s="50" t="s">
        <v>282</v>
      </c>
      <c r="E865" s="51">
        <v>2018</v>
      </c>
      <c r="F865" s="50" t="s">
        <v>294</v>
      </c>
      <c r="G865" s="52">
        <v>43435</v>
      </c>
      <c r="H865" s="51">
        <v>463</v>
      </c>
      <c r="I865" s="51">
        <v>222</v>
      </c>
      <c r="J865" s="51">
        <v>229</v>
      </c>
      <c r="K865" s="51">
        <v>177</v>
      </c>
      <c r="L865" s="51">
        <v>177</v>
      </c>
      <c r="M865" s="51">
        <v>684</v>
      </c>
      <c r="N865" s="51">
        <v>604</v>
      </c>
      <c r="O865" s="51">
        <v>587</v>
      </c>
      <c r="P865" s="51">
        <v>491</v>
      </c>
      <c r="Q865" s="51">
        <v>411</v>
      </c>
      <c r="R865" s="51">
        <v>494</v>
      </c>
      <c r="S865" s="51">
        <v>29112</v>
      </c>
      <c r="T865" s="51">
        <v>137408</v>
      </c>
      <c r="U865" s="51">
        <v>32377</v>
      </c>
      <c r="V865" s="51">
        <v>5997</v>
      </c>
    </row>
    <row r="866" spans="1:22" x14ac:dyDescent="0.25">
      <c r="A866" s="50" t="s">
        <v>109</v>
      </c>
      <c r="B866" s="50" t="s">
        <v>226</v>
      </c>
      <c r="C866" s="50" t="s">
        <v>165</v>
      </c>
      <c r="D866" s="50" t="s">
        <v>282</v>
      </c>
      <c r="E866" s="51">
        <v>2019</v>
      </c>
      <c r="F866" s="50" t="s">
        <v>283</v>
      </c>
      <c r="G866" s="52">
        <v>43466</v>
      </c>
      <c r="H866" s="51">
        <v>386</v>
      </c>
      <c r="I866" s="51">
        <v>160</v>
      </c>
      <c r="J866" s="51">
        <v>282</v>
      </c>
      <c r="K866" s="51">
        <v>144</v>
      </c>
      <c r="L866" s="51">
        <v>144</v>
      </c>
      <c r="M866" s="51">
        <v>573</v>
      </c>
      <c r="N866" s="51">
        <v>577</v>
      </c>
      <c r="O866" s="51">
        <v>530</v>
      </c>
      <c r="P866" s="51">
        <v>535</v>
      </c>
      <c r="Q866" s="51">
        <v>1270</v>
      </c>
      <c r="R866" s="51">
        <v>1340</v>
      </c>
      <c r="S866" s="51">
        <v>30271.973645768099</v>
      </c>
      <c r="T866" s="51">
        <v>141731</v>
      </c>
      <c r="U866" s="51">
        <v>45783</v>
      </c>
      <c r="V866" s="51">
        <v>6074</v>
      </c>
    </row>
    <row r="867" spans="1:22" x14ac:dyDescent="0.25">
      <c r="A867" s="50" t="s">
        <v>109</v>
      </c>
      <c r="B867" s="50" t="s">
        <v>226</v>
      </c>
      <c r="C867" s="50" t="s">
        <v>165</v>
      </c>
      <c r="D867" s="50" t="s">
        <v>282</v>
      </c>
      <c r="E867" s="51">
        <v>2019</v>
      </c>
      <c r="F867" s="50" t="s">
        <v>284</v>
      </c>
      <c r="G867" s="52">
        <v>43497</v>
      </c>
      <c r="H867" s="51">
        <v>398</v>
      </c>
      <c r="I867" s="51">
        <v>226</v>
      </c>
      <c r="J867" s="51">
        <v>401</v>
      </c>
      <c r="K867" s="51">
        <v>112</v>
      </c>
      <c r="L867" s="51">
        <v>112</v>
      </c>
      <c r="M867" s="51">
        <v>696</v>
      </c>
      <c r="N867" s="51">
        <v>620</v>
      </c>
      <c r="O867" s="51">
        <v>617</v>
      </c>
      <c r="P867" s="51">
        <v>582</v>
      </c>
      <c r="Q867" s="51">
        <v>1270</v>
      </c>
      <c r="R867" s="51">
        <v>1340</v>
      </c>
      <c r="S867" s="51">
        <v>30271.973645768099</v>
      </c>
      <c r="T867" s="51">
        <v>141731</v>
      </c>
      <c r="U867" s="51">
        <v>45783</v>
      </c>
      <c r="V867" s="51">
        <v>6074</v>
      </c>
    </row>
    <row r="868" spans="1:22" x14ac:dyDescent="0.25">
      <c r="A868" s="50" t="s">
        <v>109</v>
      </c>
      <c r="B868" s="50" t="s">
        <v>226</v>
      </c>
      <c r="C868" s="50" t="s">
        <v>165</v>
      </c>
      <c r="D868" s="50" t="s">
        <v>282</v>
      </c>
      <c r="E868" s="51">
        <v>2019</v>
      </c>
      <c r="F868" s="50" t="s">
        <v>285</v>
      </c>
      <c r="G868" s="52">
        <v>43525</v>
      </c>
      <c r="H868" s="51">
        <v>508</v>
      </c>
      <c r="I868" s="51">
        <v>259</v>
      </c>
      <c r="J868" s="51">
        <v>404</v>
      </c>
      <c r="K868" s="51">
        <v>112</v>
      </c>
      <c r="L868" s="51">
        <v>112</v>
      </c>
      <c r="M868" s="51">
        <v>590</v>
      </c>
      <c r="N868" s="51">
        <v>412</v>
      </c>
      <c r="O868" s="51">
        <v>400</v>
      </c>
      <c r="P868" s="51">
        <v>444</v>
      </c>
      <c r="Q868" s="51">
        <v>1270</v>
      </c>
      <c r="R868" s="51">
        <v>1340</v>
      </c>
      <c r="S868" s="51">
        <v>30271.973645768099</v>
      </c>
      <c r="T868" s="51">
        <v>141731</v>
      </c>
      <c r="U868" s="51">
        <v>45783</v>
      </c>
      <c r="V868" s="51">
        <v>6074</v>
      </c>
    </row>
    <row r="869" spans="1:22" x14ac:dyDescent="0.25">
      <c r="A869" s="50" t="s">
        <v>109</v>
      </c>
      <c r="B869" s="50" t="s">
        <v>226</v>
      </c>
      <c r="C869" s="50" t="s">
        <v>165</v>
      </c>
      <c r="D869" s="50" t="s">
        <v>282</v>
      </c>
      <c r="E869" s="51">
        <v>2019</v>
      </c>
      <c r="F869" s="50" t="s">
        <v>286</v>
      </c>
      <c r="G869" s="52">
        <v>43556</v>
      </c>
      <c r="H869" s="51">
        <v>411</v>
      </c>
      <c r="I869" s="51">
        <v>192</v>
      </c>
      <c r="J869" s="51">
        <v>336</v>
      </c>
      <c r="K869" s="51">
        <v>77</v>
      </c>
      <c r="L869" s="51">
        <v>77</v>
      </c>
      <c r="M869" s="51">
        <v>472</v>
      </c>
      <c r="N869" s="51">
        <v>333</v>
      </c>
      <c r="O869" s="51">
        <v>327</v>
      </c>
      <c r="P869" s="51">
        <v>423</v>
      </c>
      <c r="Q869" s="51">
        <v>1270</v>
      </c>
      <c r="R869" s="51">
        <v>1340</v>
      </c>
      <c r="S869" s="51">
        <v>30271.973645768099</v>
      </c>
      <c r="T869" s="51">
        <v>141731</v>
      </c>
      <c r="U869" s="51">
        <v>45783</v>
      </c>
      <c r="V869" s="51">
        <v>6074</v>
      </c>
    </row>
    <row r="870" spans="1:22" x14ac:dyDescent="0.25">
      <c r="A870" s="50" t="s">
        <v>109</v>
      </c>
      <c r="B870" s="50" t="s">
        <v>226</v>
      </c>
      <c r="C870" s="50" t="s">
        <v>165</v>
      </c>
      <c r="D870" s="50" t="s">
        <v>282</v>
      </c>
      <c r="E870" s="51">
        <v>2019</v>
      </c>
      <c r="F870" s="50" t="s">
        <v>287</v>
      </c>
      <c r="G870" s="52">
        <v>43586</v>
      </c>
      <c r="H870" s="51">
        <v>401</v>
      </c>
      <c r="I870" s="51">
        <v>247</v>
      </c>
      <c r="J870" s="51">
        <v>351</v>
      </c>
      <c r="K870" s="51">
        <v>110</v>
      </c>
      <c r="L870" s="51">
        <v>110</v>
      </c>
      <c r="M870" s="51">
        <v>481</v>
      </c>
      <c r="N870" s="51">
        <v>556</v>
      </c>
      <c r="O870" s="51">
        <v>548</v>
      </c>
      <c r="P870" s="51">
        <v>541</v>
      </c>
      <c r="Q870" s="51">
        <v>1270</v>
      </c>
      <c r="R870" s="51">
        <v>1340</v>
      </c>
      <c r="S870" s="51">
        <v>30271.973645768099</v>
      </c>
      <c r="T870" s="51">
        <v>141731</v>
      </c>
      <c r="U870" s="51">
        <v>45783</v>
      </c>
      <c r="V870" s="51">
        <v>6074</v>
      </c>
    </row>
    <row r="871" spans="1:22" x14ac:dyDescent="0.25">
      <c r="A871" s="50" t="s">
        <v>109</v>
      </c>
      <c r="B871" s="50" t="s">
        <v>226</v>
      </c>
      <c r="C871" s="50" t="s">
        <v>165</v>
      </c>
      <c r="D871" s="50" t="s">
        <v>282</v>
      </c>
      <c r="E871" s="51">
        <v>2019</v>
      </c>
      <c r="F871" s="50" t="s">
        <v>288</v>
      </c>
      <c r="G871" s="52">
        <v>43617</v>
      </c>
      <c r="H871" s="51">
        <v>491</v>
      </c>
      <c r="I871" s="51">
        <v>276</v>
      </c>
      <c r="J871" s="51">
        <v>360</v>
      </c>
      <c r="K871" s="51">
        <v>111</v>
      </c>
      <c r="L871" s="51">
        <v>111</v>
      </c>
      <c r="M871" s="51">
        <v>590</v>
      </c>
      <c r="N871" s="51">
        <v>539</v>
      </c>
      <c r="O871" s="51">
        <v>513</v>
      </c>
      <c r="P871" s="51">
        <v>538</v>
      </c>
      <c r="Q871" s="51">
        <v>1270</v>
      </c>
      <c r="R871" s="51">
        <v>1340</v>
      </c>
      <c r="S871" s="51">
        <v>30271.973645768099</v>
      </c>
      <c r="T871" s="51">
        <v>141731</v>
      </c>
      <c r="U871" s="51">
        <v>45783</v>
      </c>
      <c r="V871" s="51">
        <v>6074</v>
      </c>
    </row>
    <row r="872" spans="1:22" x14ac:dyDescent="0.25">
      <c r="A872" s="50" t="s">
        <v>109</v>
      </c>
      <c r="B872" s="50" t="s">
        <v>226</v>
      </c>
      <c r="C872" s="50" t="s">
        <v>165</v>
      </c>
      <c r="D872" s="50" t="s">
        <v>282</v>
      </c>
      <c r="E872" s="51">
        <v>2019</v>
      </c>
      <c r="F872" s="50" t="s">
        <v>289</v>
      </c>
      <c r="G872" s="52">
        <v>43647</v>
      </c>
      <c r="H872" s="51">
        <v>590</v>
      </c>
      <c r="I872" s="51">
        <v>252</v>
      </c>
      <c r="J872" s="51">
        <v>486</v>
      </c>
      <c r="K872" s="51">
        <v>130</v>
      </c>
      <c r="L872" s="51">
        <v>130</v>
      </c>
      <c r="M872" s="51">
        <v>665</v>
      </c>
      <c r="N872" s="51">
        <v>697</v>
      </c>
      <c r="O872" s="51">
        <v>541</v>
      </c>
      <c r="P872" s="51">
        <v>615</v>
      </c>
      <c r="Q872" s="51">
        <v>1270</v>
      </c>
      <c r="R872" s="51">
        <v>1340</v>
      </c>
      <c r="S872" s="51">
        <v>30271.973645768099</v>
      </c>
      <c r="T872" s="51">
        <v>141731</v>
      </c>
      <c r="U872" s="51">
        <v>45783</v>
      </c>
      <c r="V872" s="51">
        <v>6074</v>
      </c>
    </row>
    <row r="873" spans="1:22" x14ac:dyDescent="0.25">
      <c r="A873" s="50" t="s">
        <v>109</v>
      </c>
      <c r="B873" s="50" t="s">
        <v>226</v>
      </c>
      <c r="C873" s="50" t="s">
        <v>165</v>
      </c>
      <c r="D873" s="50" t="s">
        <v>282</v>
      </c>
      <c r="E873" s="51">
        <v>2019</v>
      </c>
      <c r="F873" s="50" t="s">
        <v>290</v>
      </c>
      <c r="G873" s="52">
        <v>43678</v>
      </c>
      <c r="H873" s="51">
        <v>556</v>
      </c>
      <c r="I873" s="51">
        <v>249</v>
      </c>
      <c r="J873" s="51">
        <v>353</v>
      </c>
      <c r="K873" s="51">
        <v>99</v>
      </c>
      <c r="L873" s="51">
        <v>99</v>
      </c>
      <c r="M873" s="51">
        <v>443</v>
      </c>
      <c r="N873" s="51">
        <v>554</v>
      </c>
      <c r="O873" s="51">
        <v>539</v>
      </c>
      <c r="P873" s="51">
        <v>528</v>
      </c>
      <c r="Q873" s="51">
        <v>1270</v>
      </c>
      <c r="R873" s="51">
        <v>1340</v>
      </c>
      <c r="S873" s="51">
        <v>30271.973645768099</v>
      </c>
      <c r="T873" s="51">
        <v>141731</v>
      </c>
      <c r="U873" s="51">
        <v>45783</v>
      </c>
      <c r="V873" s="51">
        <v>6074</v>
      </c>
    </row>
    <row r="874" spans="1:22" x14ac:dyDescent="0.25">
      <c r="A874" s="50" t="s">
        <v>109</v>
      </c>
      <c r="B874" s="50" t="s">
        <v>226</v>
      </c>
      <c r="C874" s="50" t="s">
        <v>165</v>
      </c>
      <c r="D874" s="50" t="s">
        <v>282</v>
      </c>
      <c r="E874" s="51">
        <v>2019</v>
      </c>
      <c r="F874" s="50" t="s">
        <v>291</v>
      </c>
      <c r="G874" s="52">
        <v>43709</v>
      </c>
      <c r="H874" s="51">
        <v>588</v>
      </c>
      <c r="I874" s="51">
        <v>248</v>
      </c>
      <c r="J874" s="51">
        <v>377</v>
      </c>
      <c r="K874" s="51">
        <v>138</v>
      </c>
      <c r="L874" s="51">
        <v>138</v>
      </c>
      <c r="M874" s="51">
        <v>616</v>
      </c>
      <c r="N874" s="51">
        <v>455</v>
      </c>
      <c r="O874" s="51">
        <v>441</v>
      </c>
      <c r="P874" s="51">
        <v>557</v>
      </c>
      <c r="Q874" s="51">
        <v>1270</v>
      </c>
      <c r="R874" s="51">
        <v>1340</v>
      </c>
      <c r="S874" s="51">
        <v>30271.973645768099</v>
      </c>
      <c r="T874" s="51">
        <v>141731</v>
      </c>
      <c r="U874" s="51">
        <v>45783</v>
      </c>
      <c r="V874" s="51">
        <v>6074</v>
      </c>
    </row>
    <row r="875" spans="1:22" x14ac:dyDescent="0.25">
      <c r="A875" s="50" t="s">
        <v>109</v>
      </c>
      <c r="B875" s="50" t="s">
        <v>226</v>
      </c>
      <c r="C875" s="50" t="s">
        <v>165</v>
      </c>
      <c r="D875" s="50" t="s">
        <v>282</v>
      </c>
      <c r="E875" s="51">
        <v>2019</v>
      </c>
      <c r="F875" s="50" t="s">
        <v>292</v>
      </c>
      <c r="G875" s="52">
        <v>43739</v>
      </c>
      <c r="H875" s="51">
        <v>386</v>
      </c>
      <c r="I875" s="51">
        <v>196</v>
      </c>
      <c r="J875" s="51">
        <v>366</v>
      </c>
      <c r="K875" s="51">
        <v>179</v>
      </c>
      <c r="L875" s="51">
        <v>179</v>
      </c>
      <c r="M875" s="51">
        <v>600</v>
      </c>
      <c r="N875" s="51">
        <v>546</v>
      </c>
      <c r="O875" s="51">
        <v>523</v>
      </c>
      <c r="P875" s="51">
        <v>564</v>
      </c>
      <c r="Q875" s="51">
        <v>1270</v>
      </c>
      <c r="R875" s="51">
        <v>1340</v>
      </c>
      <c r="S875" s="51">
        <v>30271.973645768099</v>
      </c>
      <c r="T875" s="51">
        <v>141731</v>
      </c>
      <c r="U875" s="51">
        <v>45783</v>
      </c>
      <c r="V875" s="51">
        <v>6074</v>
      </c>
    </row>
    <row r="876" spans="1:22" x14ac:dyDescent="0.25">
      <c r="A876" s="50" t="s">
        <v>109</v>
      </c>
      <c r="B876" s="50" t="s">
        <v>226</v>
      </c>
      <c r="C876" s="50" t="s">
        <v>165</v>
      </c>
      <c r="D876" s="50" t="s">
        <v>282</v>
      </c>
      <c r="E876" s="51">
        <v>2019</v>
      </c>
      <c r="F876" s="50" t="s">
        <v>293</v>
      </c>
      <c r="G876" s="52">
        <v>43770</v>
      </c>
      <c r="H876" s="51">
        <v>489</v>
      </c>
      <c r="I876" s="51">
        <v>185</v>
      </c>
      <c r="J876" s="51">
        <v>371</v>
      </c>
      <c r="K876" s="51">
        <v>166</v>
      </c>
      <c r="L876" s="51">
        <v>166</v>
      </c>
      <c r="M876" s="51">
        <v>568</v>
      </c>
      <c r="N876" s="51">
        <v>565</v>
      </c>
      <c r="O876" s="51">
        <v>525</v>
      </c>
      <c r="P876" s="51">
        <v>504</v>
      </c>
      <c r="Q876" s="51">
        <v>1270</v>
      </c>
      <c r="R876" s="51">
        <v>1340</v>
      </c>
      <c r="S876" s="51">
        <v>30271.973645768099</v>
      </c>
      <c r="T876" s="51">
        <v>141731</v>
      </c>
      <c r="U876" s="51">
        <v>45783</v>
      </c>
      <c r="V876" s="51">
        <v>6074</v>
      </c>
    </row>
    <row r="877" spans="1:22" x14ac:dyDescent="0.25">
      <c r="A877" s="50" t="s">
        <v>109</v>
      </c>
      <c r="B877" s="50" t="s">
        <v>226</v>
      </c>
      <c r="C877" s="50" t="s">
        <v>165</v>
      </c>
      <c r="D877" s="50" t="s">
        <v>282</v>
      </c>
      <c r="E877" s="51">
        <v>2019</v>
      </c>
      <c r="F877" s="50" t="s">
        <v>294</v>
      </c>
      <c r="G877" s="52">
        <v>43800</v>
      </c>
      <c r="H877" s="51">
        <v>590</v>
      </c>
      <c r="I877" s="51">
        <v>215</v>
      </c>
      <c r="J877" s="51">
        <v>432</v>
      </c>
      <c r="K877" s="51">
        <v>166</v>
      </c>
      <c r="L877" s="51">
        <v>166</v>
      </c>
      <c r="M877" s="51">
        <v>603</v>
      </c>
      <c r="N877" s="51">
        <v>563</v>
      </c>
      <c r="O877" s="51">
        <v>517</v>
      </c>
      <c r="P877" s="51">
        <v>512</v>
      </c>
      <c r="Q877" s="51">
        <v>1270</v>
      </c>
      <c r="R877" s="51">
        <v>1340</v>
      </c>
      <c r="S877" s="51">
        <v>30271.973645768099</v>
      </c>
      <c r="T877" s="51">
        <v>141731</v>
      </c>
      <c r="U877" s="51">
        <v>45783</v>
      </c>
      <c r="V877" s="51">
        <v>6074</v>
      </c>
    </row>
    <row r="878" spans="1:22" x14ac:dyDescent="0.25">
      <c r="A878" s="50" t="s">
        <v>109</v>
      </c>
      <c r="B878" s="50" t="s">
        <v>226</v>
      </c>
      <c r="C878" s="50" t="s">
        <v>165</v>
      </c>
      <c r="D878" s="50" t="s">
        <v>282</v>
      </c>
      <c r="E878" s="51">
        <v>2020</v>
      </c>
      <c r="F878" s="50" t="s">
        <v>283</v>
      </c>
      <c r="G878" s="52">
        <v>43831</v>
      </c>
      <c r="H878" s="51">
        <v>604</v>
      </c>
      <c r="I878" s="51">
        <v>279</v>
      </c>
      <c r="J878" s="51">
        <v>510</v>
      </c>
      <c r="K878" s="51">
        <v>176</v>
      </c>
      <c r="L878" s="51">
        <v>176</v>
      </c>
      <c r="M878" s="51">
        <v>684</v>
      </c>
      <c r="N878" s="51">
        <v>655</v>
      </c>
      <c r="O878" s="51">
        <v>509</v>
      </c>
      <c r="P878" s="51">
        <v>620</v>
      </c>
      <c r="Q878" s="51">
        <v>2097</v>
      </c>
      <c r="R878" s="51">
        <v>2173</v>
      </c>
      <c r="S878" s="51">
        <v>31531.212107961612</v>
      </c>
      <c r="T878" s="51">
        <v>147064</v>
      </c>
      <c r="U878" s="51">
        <v>47178</v>
      </c>
      <c r="V878" s="51">
        <v>6255</v>
      </c>
    </row>
    <row r="879" spans="1:22" x14ac:dyDescent="0.25">
      <c r="A879" s="50" t="s">
        <v>109</v>
      </c>
      <c r="B879" s="50" t="s">
        <v>226</v>
      </c>
      <c r="C879" s="50" t="s">
        <v>165</v>
      </c>
      <c r="D879" s="50" t="s">
        <v>282</v>
      </c>
      <c r="E879" s="51">
        <v>2020</v>
      </c>
      <c r="F879" s="50" t="s">
        <v>284</v>
      </c>
      <c r="G879" s="52">
        <v>43862</v>
      </c>
      <c r="H879" s="51">
        <v>527</v>
      </c>
      <c r="I879" s="51">
        <v>289</v>
      </c>
      <c r="J879" s="51">
        <v>447</v>
      </c>
      <c r="K879" s="51">
        <v>150</v>
      </c>
      <c r="L879" s="51">
        <v>150</v>
      </c>
      <c r="M879" s="51">
        <v>676</v>
      </c>
      <c r="N879" s="51">
        <v>605</v>
      </c>
      <c r="O879" s="51">
        <v>579</v>
      </c>
      <c r="P879" s="51">
        <v>517</v>
      </c>
      <c r="Q879" s="51">
        <v>2097</v>
      </c>
      <c r="R879" s="51">
        <v>2173</v>
      </c>
      <c r="S879" s="51">
        <v>31531.212107961612</v>
      </c>
      <c r="T879" s="51">
        <v>147064</v>
      </c>
      <c r="U879" s="51">
        <v>47178</v>
      </c>
      <c r="V879" s="51">
        <v>6255</v>
      </c>
    </row>
    <row r="880" spans="1:22" x14ac:dyDescent="0.25">
      <c r="A880" s="50" t="s">
        <v>109</v>
      </c>
      <c r="B880" s="50" t="s">
        <v>226</v>
      </c>
      <c r="C880" s="50" t="s">
        <v>165</v>
      </c>
      <c r="D880" s="50" t="s">
        <v>282</v>
      </c>
      <c r="E880" s="51">
        <v>2020</v>
      </c>
      <c r="F880" s="50" t="s">
        <v>285</v>
      </c>
      <c r="G880" s="52">
        <v>43891</v>
      </c>
      <c r="H880" s="51">
        <v>353</v>
      </c>
      <c r="I880" s="51">
        <v>166</v>
      </c>
      <c r="J880" s="51">
        <v>245</v>
      </c>
      <c r="K880" s="51">
        <v>180</v>
      </c>
      <c r="L880" s="51">
        <v>180</v>
      </c>
      <c r="M880" s="51">
        <v>672</v>
      </c>
      <c r="N880" s="51">
        <v>637</v>
      </c>
      <c r="O880" s="51">
        <v>603</v>
      </c>
      <c r="P880" s="51">
        <v>568</v>
      </c>
      <c r="Q880" s="51">
        <v>2097</v>
      </c>
      <c r="R880" s="51">
        <v>2173</v>
      </c>
      <c r="S880" s="51">
        <v>31531.212107961612</v>
      </c>
      <c r="T880" s="51">
        <v>147064</v>
      </c>
      <c r="U880" s="51">
        <v>47178</v>
      </c>
      <c r="V880" s="51">
        <v>6255</v>
      </c>
    </row>
    <row r="881" spans="1:22" x14ac:dyDescent="0.25">
      <c r="A881" s="50" t="s">
        <v>109</v>
      </c>
      <c r="B881" s="50" t="s">
        <v>226</v>
      </c>
      <c r="C881" s="50" t="s">
        <v>165</v>
      </c>
      <c r="D881" s="50" t="s">
        <v>282</v>
      </c>
      <c r="E881" s="51">
        <v>2020</v>
      </c>
      <c r="F881" s="50" t="s">
        <v>286</v>
      </c>
      <c r="G881" s="52">
        <v>43922</v>
      </c>
      <c r="H881" s="51">
        <v>718</v>
      </c>
      <c r="I881" s="51">
        <v>285</v>
      </c>
      <c r="J881" s="51">
        <v>471</v>
      </c>
      <c r="K881" s="51">
        <v>162</v>
      </c>
      <c r="L881" s="51">
        <v>162</v>
      </c>
      <c r="M881" s="51">
        <v>645</v>
      </c>
      <c r="N881" s="51">
        <v>575</v>
      </c>
      <c r="O881" s="51">
        <v>518</v>
      </c>
      <c r="P881" s="51">
        <v>551</v>
      </c>
      <c r="Q881" s="51">
        <v>2097</v>
      </c>
      <c r="R881" s="51">
        <v>2173</v>
      </c>
      <c r="S881" s="51">
        <v>31531.212107961612</v>
      </c>
      <c r="T881" s="51">
        <v>147064</v>
      </c>
      <c r="U881" s="51">
        <v>47178</v>
      </c>
      <c r="V881" s="51">
        <v>6255</v>
      </c>
    </row>
    <row r="882" spans="1:22" x14ac:dyDescent="0.25">
      <c r="A882" s="50" t="s">
        <v>109</v>
      </c>
      <c r="B882" s="50" t="s">
        <v>226</v>
      </c>
      <c r="C882" s="50" t="s">
        <v>165</v>
      </c>
      <c r="D882" s="50" t="s">
        <v>282</v>
      </c>
      <c r="E882" s="51">
        <v>2020</v>
      </c>
      <c r="F882" s="50" t="s">
        <v>287</v>
      </c>
      <c r="G882" s="52">
        <v>43952</v>
      </c>
      <c r="H882" s="51">
        <v>512</v>
      </c>
      <c r="I882" s="51">
        <v>342</v>
      </c>
      <c r="J882" s="51">
        <v>444</v>
      </c>
      <c r="K882" s="51">
        <v>180</v>
      </c>
      <c r="L882" s="51">
        <v>180</v>
      </c>
      <c r="M882" s="51">
        <v>714</v>
      </c>
      <c r="N882" s="51">
        <v>617</v>
      </c>
      <c r="O882" s="51">
        <v>564</v>
      </c>
      <c r="P882" s="51">
        <v>623</v>
      </c>
      <c r="Q882" s="51">
        <v>2097</v>
      </c>
      <c r="R882" s="51">
        <v>2173</v>
      </c>
      <c r="S882" s="51">
        <v>31531.212107961612</v>
      </c>
      <c r="T882" s="51">
        <v>147064</v>
      </c>
      <c r="U882" s="51">
        <v>47178</v>
      </c>
      <c r="V882" s="51">
        <v>6255</v>
      </c>
    </row>
    <row r="883" spans="1:22" x14ac:dyDescent="0.25">
      <c r="A883" s="50" t="s">
        <v>109</v>
      </c>
      <c r="B883" s="50" t="s">
        <v>226</v>
      </c>
      <c r="C883" s="50" t="s">
        <v>165</v>
      </c>
      <c r="D883" s="50" t="s">
        <v>282</v>
      </c>
      <c r="E883" s="51">
        <v>2020</v>
      </c>
      <c r="F883" s="50" t="s">
        <v>288</v>
      </c>
      <c r="G883" s="52">
        <v>43983</v>
      </c>
      <c r="H883" s="51">
        <v>584</v>
      </c>
      <c r="I883" s="51">
        <v>228</v>
      </c>
      <c r="J883" s="51">
        <v>437</v>
      </c>
      <c r="K883" s="51">
        <v>135</v>
      </c>
      <c r="L883" s="51">
        <v>135</v>
      </c>
      <c r="M883" s="51">
        <v>699</v>
      </c>
      <c r="N883" s="51">
        <v>620</v>
      </c>
      <c r="O883" s="51">
        <v>577</v>
      </c>
      <c r="P883" s="51">
        <v>603</v>
      </c>
      <c r="Q883" s="51">
        <v>2097</v>
      </c>
      <c r="R883" s="51">
        <v>2173</v>
      </c>
      <c r="S883" s="51">
        <v>31531.212107961612</v>
      </c>
      <c r="T883" s="51">
        <v>147064</v>
      </c>
      <c r="U883" s="51">
        <v>47178</v>
      </c>
      <c r="V883" s="51">
        <v>6255</v>
      </c>
    </row>
    <row r="884" spans="1:22" x14ac:dyDescent="0.25">
      <c r="A884" s="50" t="s">
        <v>109</v>
      </c>
      <c r="B884" s="50" t="s">
        <v>226</v>
      </c>
      <c r="C884" s="50" t="s">
        <v>165</v>
      </c>
      <c r="D884" s="50" t="s">
        <v>282</v>
      </c>
      <c r="E884" s="51">
        <v>2020</v>
      </c>
      <c r="F884" s="50" t="s">
        <v>289</v>
      </c>
      <c r="G884" s="52">
        <v>44013</v>
      </c>
      <c r="H884" s="51">
        <v>523</v>
      </c>
      <c r="I884" s="51">
        <v>186</v>
      </c>
      <c r="J884" s="51">
        <v>268</v>
      </c>
      <c r="K884" s="51">
        <v>141</v>
      </c>
      <c r="L884" s="51">
        <v>141</v>
      </c>
      <c r="M884" s="51">
        <v>554</v>
      </c>
      <c r="N884" s="51">
        <v>579</v>
      </c>
      <c r="O884" s="51">
        <v>557</v>
      </c>
      <c r="P884" s="51">
        <v>560</v>
      </c>
      <c r="Q884" s="51">
        <v>2097</v>
      </c>
      <c r="R884" s="51">
        <v>2173</v>
      </c>
      <c r="S884" s="51">
        <v>31531.212107961612</v>
      </c>
      <c r="T884" s="51">
        <v>147064</v>
      </c>
      <c r="U884" s="51">
        <v>47178</v>
      </c>
      <c r="V884" s="51">
        <v>6255</v>
      </c>
    </row>
    <row r="885" spans="1:22" x14ac:dyDescent="0.25">
      <c r="A885" s="50" t="s">
        <v>109</v>
      </c>
      <c r="B885" s="50" t="s">
        <v>226</v>
      </c>
      <c r="C885" s="50" t="s">
        <v>165</v>
      </c>
      <c r="D885" s="50" t="s">
        <v>282</v>
      </c>
      <c r="E885" s="51">
        <v>2020</v>
      </c>
      <c r="F885" s="50" t="s">
        <v>290</v>
      </c>
      <c r="G885" s="52">
        <v>44044</v>
      </c>
      <c r="H885" s="51">
        <v>437</v>
      </c>
      <c r="I885" s="51">
        <v>208</v>
      </c>
      <c r="J885" s="51">
        <v>286</v>
      </c>
      <c r="K885" s="51">
        <v>189</v>
      </c>
      <c r="L885" s="51">
        <v>189</v>
      </c>
      <c r="M885" s="51">
        <v>636</v>
      </c>
      <c r="N885" s="51">
        <v>575</v>
      </c>
      <c r="O885" s="51">
        <v>541</v>
      </c>
      <c r="P885" s="51">
        <v>568</v>
      </c>
      <c r="Q885" s="51">
        <v>2097</v>
      </c>
      <c r="R885" s="51">
        <v>2173</v>
      </c>
      <c r="S885" s="51">
        <v>31531.212107961612</v>
      </c>
      <c r="T885" s="51">
        <v>147064</v>
      </c>
      <c r="U885" s="51">
        <v>47178</v>
      </c>
      <c r="V885" s="51">
        <v>6255</v>
      </c>
    </row>
    <row r="886" spans="1:22" x14ac:dyDescent="0.25">
      <c r="A886" s="50" t="s">
        <v>109</v>
      </c>
      <c r="B886" s="50" t="s">
        <v>226</v>
      </c>
      <c r="C886" s="50" t="s">
        <v>165</v>
      </c>
      <c r="D886" s="50" t="s">
        <v>282</v>
      </c>
      <c r="E886" s="51">
        <v>2020</v>
      </c>
      <c r="F886" s="50" t="s">
        <v>291</v>
      </c>
      <c r="G886" s="52">
        <v>44075</v>
      </c>
      <c r="H886" s="51">
        <v>672</v>
      </c>
      <c r="I886" s="51">
        <v>325</v>
      </c>
      <c r="J886" s="51">
        <v>490</v>
      </c>
      <c r="K886" s="51">
        <v>208</v>
      </c>
      <c r="L886" s="51">
        <v>208</v>
      </c>
      <c r="M886" s="51">
        <v>551</v>
      </c>
      <c r="N886" s="51">
        <v>575</v>
      </c>
      <c r="O886" s="51">
        <v>546</v>
      </c>
      <c r="P886" s="51">
        <v>551</v>
      </c>
      <c r="Q886" s="51">
        <v>2097</v>
      </c>
      <c r="R886" s="51">
        <v>2173</v>
      </c>
      <c r="S886" s="51">
        <v>31531.212107961612</v>
      </c>
      <c r="T886" s="51">
        <v>147064</v>
      </c>
      <c r="U886" s="51">
        <v>47178</v>
      </c>
      <c r="V886" s="51">
        <v>6255</v>
      </c>
    </row>
    <row r="887" spans="1:22" x14ac:dyDescent="0.25">
      <c r="A887" s="50" t="s">
        <v>109</v>
      </c>
      <c r="B887" s="50" t="s">
        <v>226</v>
      </c>
      <c r="C887" s="50" t="s">
        <v>165</v>
      </c>
      <c r="D887" s="50" t="s">
        <v>282</v>
      </c>
      <c r="E887" s="51">
        <v>2020</v>
      </c>
      <c r="F887" s="50" t="s">
        <v>292</v>
      </c>
      <c r="G887" s="52">
        <v>44105</v>
      </c>
      <c r="H887" s="51">
        <v>514</v>
      </c>
      <c r="I887" s="51">
        <v>211</v>
      </c>
      <c r="J887" s="51">
        <v>377</v>
      </c>
      <c r="K887" s="51">
        <v>197</v>
      </c>
      <c r="L887" s="51">
        <v>197</v>
      </c>
      <c r="M887" s="51">
        <v>606</v>
      </c>
      <c r="N887" s="51">
        <v>578</v>
      </c>
      <c r="O887" s="51">
        <v>539</v>
      </c>
      <c r="P887" s="51">
        <v>563</v>
      </c>
      <c r="Q887" s="51">
        <v>2097</v>
      </c>
      <c r="R887" s="51">
        <v>2173</v>
      </c>
      <c r="S887" s="51">
        <v>31531.212107961612</v>
      </c>
      <c r="T887" s="51">
        <v>147064</v>
      </c>
      <c r="U887" s="51">
        <v>47178</v>
      </c>
      <c r="V887" s="51">
        <v>6255</v>
      </c>
    </row>
    <row r="888" spans="1:22" x14ac:dyDescent="0.25">
      <c r="A888" s="50" t="s">
        <v>109</v>
      </c>
      <c r="B888" s="50" t="s">
        <v>226</v>
      </c>
      <c r="C888" s="50" t="s">
        <v>165</v>
      </c>
      <c r="D888" s="50" t="s">
        <v>282</v>
      </c>
      <c r="E888" s="51">
        <v>2020</v>
      </c>
      <c r="F888" s="50" t="s">
        <v>293</v>
      </c>
      <c r="G888" s="52">
        <v>44136</v>
      </c>
      <c r="H888" s="51">
        <v>583</v>
      </c>
      <c r="I888" s="51">
        <v>274</v>
      </c>
      <c r="J888" s="51">
        <v>369</v>
      </c>
      <c r="K888" s="51">
        <v>228</v>
      </c>
      <c r="L888" s="51">
        <v>228</v>
      </c>
      <c r="M888" s="51">
        <v>671</v>
      </c>
      <c r="N888" s="51">
        <v>587</v>
      </c>
      <c r="O888" s="51">
        <v>529</v>
      </c>
      <c r="P888" s="51">
        <v>557</v>
      </c>
      <c r="Q888" s="51">
        <v>2097</v>
      </c>
      <c r="R888" s="51">
        <v>2173</v>
      </c>
      <c r="S888" s="51">
        <v>31531.212107961612</v>
      </c>
      <c r="T888" s="51">
        <v>147064</v>
      </c>
      <c r="U888" s="51">
        <v>47178</v>
      </c>
      <c r="V888" s="51">
        <v>6255</v>
      </c>
    </row>
    <row r="889" spans="1:22" x14ac:dyDescent="0.25">
      <c r="A889" s="50" t="s">
        <v>109</v>
      </c>
      <c r="B889" s="50" t="s">
        <v>226</v>
      </c>
      <c r="C889" s="50" t="s">
        <v>165</v>
      </c>
      <c r="D889" s="50" t="s">
        <v>282</v>
      </c>
      <c r="E889" s="51">
        <v>2020</v>
      </c>
      <c r="F889" s="50" t="s">
        <v>294</v>
      </c>
      <c r="G889" s="52">
        <v>44166</v>
      </c>
      <c r="H889" s="51">
        <v>519</v>
      </c>
      <c r="I889" s="51">
        <v>252</v>
      </c>
      <c r="J889" s="51">
        <v>421</v>
      </c>
      <c r="K889" s="51">
        <v>235</v>
      </c>
      <c r="L889" s="51">
        <v>235</v>
      </c>
      <c r="M889" s="51">
        <v>653</v>
      </c>
      <c r="N889" s="51">
        <v>557</v>
      </c>
      <c r="O889" s="51">
        <v>513</v>
      </c>
      <c r="P889" s="51">
        <v>545</v>
      </c>
      <c r="Q889" s="51">
        <v>2097</v>
      </c>
      <c r="R889" s="51">
        <v>2173</v>
      </c>
      <c r="S889" s="51">
        <v>31531.212107961612</v>
      </c>
      <c r="T889" s="51">
        <v>147064</v>
      </c>
      <c r="U889" s="51">
        <v>47178</v>
      </c>
      <c r="V889" s="51">
        <v>6255</v>
      </c>
    </row>
    <row r="890" spans="1:22" x14ac:dyDescent="0.25">
      <c r="A890" s="50" t="s">
        <v>109</v>
      </c>
      <c r="B890" s="50" t="s">
        <v>226</v>
      </c>
      <c r="C890" s="50" t="s">
        <v>165</v>
      </c>
      <c r="D890" s="50" t="s">
        <v>282</v>
      </c>
      <c r="E890" s="51">
        <v>2021</v>
      </c>
      <c r="F890" s="50" t="s">
        <v>283</v>
      </c>
      <c r="G890" s="52">
        <v>44197</v>
      </c>
      <c r="H890" s="51">
        <v>602</v>
      </c>
      <c r="I890" s="51">
        <v>260</v>
      </c>
      <c r="J890" s="51">
        <v>442</v>
      </c>
      <c r="K890" s="51">
        <v>166</v>
      </c>
      <c r="L890" s="51">
        <v>166</v>
      </c>
      <c r="M890" s="51">
        <v>551</v>
      </c>
      <c r="N890" s="51">
        <v>556</v>
      </c>
      <c r="O890" s="51">
        <v>488</v>
      </c>
      <c r="P890" s="51">
        <v>506</v>
      </c>
      <c r="Q890" s="51">
        <v>1887</v>
      </c>
      <c r="R890" s="51">
        <v>2034</v>
      </c>
      <c r="S890" s="51">
        <v>32835.976082019923</v>
      </c>
      <c r="T890" s="51">
        <v>152610</v>
      </c>
      <c r="U890" s="51">
        <v>48654</v>
      </c>
      <c r="V890" s="51">
        <v>6444</v>
      </c>
    </row>
    <row r="891" spans="1:22" x14ac:dyDescent="0.25">
      <c r="A891" s="50" t="s">
        <v>109</v>
      </c>
      <c r="B891" s="50" t="s">
        <v>226</v>
      </c>
      <c r="C891" s="50" t="s">
        <v>165</v>
      </c>
      <c r="D891" s="50" t="s">
        <v>282</v>
      </c>
      <c r="E891" s="51">
        <v>2021</v>
      </c>
      <c r="F891" s="50" t="s">
        <v>284</v>
      </c>
      <c r="G891" s="52">
        <v>44228</v>
      </c>
      <c r="H891" s="51">
        <v>423</v>
      </c>
      <c r="I891" s="51">
        <v>238</v>
      </c>
      <c r="J891" s="51">
        <v>447</v>
      </c>
      <c r="K891" s="51">
        <v>148</v>
      </c>
      <c r="L891" s="51">
        <v>148</v>
      </c>
      <c r="M891" s="51">
        <v>482</v>
      </c>
      <c r="N891" s="51">
        <v>429</v>
      </c>
      <c r="O891" s="51">
        <v>409</v>
      </c>
      <c r="P891" s="51">
        <v>415</v>
      </c>
      <c r="Q891" s="51">
        <v>1887</v>
      </c>
      <c r="R891" s="51">
        <v>2034</v>
      </c>
      <c r="S891" s="51">
        <v>32835.976082019923</v>
      </c>
      <c r="T891" s="51">
        <v>152610</v>
      </c>
      <c r="U891" s="51">
        <v>48654</v>
      </c>
      <c r="V891" s="51">
        <v>6444</v>
      </c>
    </row>
    <row r="892" spans="1:22" x14ac:dyDescent="0.25">
      <c r="A892" s="50" t="s">
        <v>109</v>
      </c>
      <c r="B892" s="50" t="s">
        <v>226</v>
      </c>
      <c r="C892" s="50" t="s">
        <v>165</v>
      </c>
      <c r="D892" s="50" t="s">
        <v>282</v>
      </c>
      <c r="E892" s="51">
        <v>2021</v>
      </c>
      <c r="F892" s="50" t="s">
        <v>285</v>
      </c>
      <c r="G892" s="52">
        <v>44256</v>
      </c>
      <c r="H892" s="51">
        <v>486</v>
      </c>
      <c r="I892" s="51">
        <v>215</v>
      </c>
      <c r="J892" s="51">
        <v>281</v>
      </c>
      <c r="K892" s="51">
        <v>188</v>
      </c>
      <c r="L892" s="51">
        <v>188</v>
      </c>
      <c r="M892" s="51">
        <v>451</v>
      </c>
      <c r="N892" s="51">
        <v>429</v>
      </c>
      <c r="O892" s="51">
        <v>384</v>
      </c>
      <c r="P892" s="51">
        <v>421</v>
      </c>
      <c r="Q892" s="51">
        <v>1887</v>
      </c>
      <c r="R892" s="51">
        <v>2034</v>
      </c>
      <c r="S892" s="51">
        <v>32835.976082019923</v>
      </c>
      <c r="T892" s="51">
        <v>152610</v>
      </c>
      <c r="U892" s="51">
        <v>48654</v>
      </c>
      <c r="V892" s="51">
        <v>6444</v>
      </c>
    </row>
    <row r="893" spans="1:22" x14ac:dyDescent="0.25">
      <c r="A893" s="50" t="s">
        <v>109</v>
      </c>
      <c r="B893" s="50" t="s">
        <v>226</v>
      </c>
      <c r="C893" s="50" t="s">
        <v>165</v>
      </c>
      <c r="D893" s="50" t="s">
        <v>282</v>
      </c>
      <c r="E893" s="51">
        <v>2021</v>
      </c>
      <c r="F893" s="50" t="s">
        <v>286</v>
      </c>
      <c r="G893" s="52">
        <v>44287</v>
      </c>
      <c r="H893" s="51">
        <v>612</v>
      </c>
      <c r="I893" s="51">
        <v>208</v>
      </c>
      <c r="J893" s="51">
        <v>330</v>
      </c>
      <c r="K893" s="51">
        <v>149</v>
      </c>
      <c r="L893" s="51">
        <v>149</v>
      </c>
      <c r="M893" s="51">
        <v>465</v>
      </c>
      <c r="N893" s="51">
        <v>432</v>
      </c>
      <c r="O893" s="51">
        <v>433</v>
      </c>
      <c r="P893" s="51">
        <v>447</v>
      </c>
      <c r="Q893" s="51">
        <v>1887</v>
      </c>
      <c r="R893" s="51">
        <v>2034</v>
      </c>
      <c r="S893" s="51">
        <v>32835.976082019923</v>
      </c>
      <c r="T893" s="51">
        <v>152610</v>
      </c>
      <c r="U893" s="51">
        <v>48654</v>
      </c>
      <c r="V893" s="51">
        <v>6444</v>
      </c>
    </row>
    <row r="894" spans="1:22" x14ac:dyDescent="0.25">
      <c r="A894" s="50" t="s">
        <v>109</v>
      </c>
      <c r="B894" s="50" t="s">
        <v>226</v>
      </c>
      <c r="C894" s="50" t="s">
        <v>165</v>
      </c>
      <c r="D894" s="50" t="s">
        <v>282</v>
      </c>
      <c r="E894" s="51">
        <v>2021</v>
      </c>
      <c r="F894" s="50" t="s">
        <v>287</v>
      </c>
      <c r="G894" s="52">
        <v>44317</v>
      </c>
      <c r="H894" s="51">
        <v>415</v>
      </c>
      <c r="I894" s="51">
        <v>280</v>
      </c>
      <c r="J894" s="51">
        <v>307</v>
      </c>
      <c r="K894" s="51">
        <v>157</v>
      </c>
      <c r="L894" s="51">
        <v>157</v>
      </c>
      <c r="M894" s="51">
        <v>486</v>
      </c>
      <c r="N894" s="51">
        <v>446</v>
      </c>
      <c r="O894" s="51">
        <v>411</v>
      </c>
      <c r="P894" s="51">
        <v>439</v>
      </c>
      <c r="Q894" s="51">
        <v>1887</v>
      </c>
      <c r="R894" s="51">
        <v>2034</v>
      </c>
      <c r="S894" s="51">
        <v>32835.976082019923</v>
      </c>
      <c r="T894" s="51">
        <v>152610</v>
      </c>
      <c r="U894" s="51">
        <v>48654</v>
      </c>
      <c r="V894" s="51">
        <v>6444</v>
      </c>
    </row>
    <row r="895" spans="1:22" x14ac:dyDescent="0.25">
      <c r="A895" s="50" t="s">
        <v>109</v>
      </c>
      <c r="B895" s="50" t="s">
        <v>226</v>
      </c>
      <c r="C895" s="50" t="s">
        <v>165</v>
      </c>
      <c r="D895" s="50" t="s">
        <v>282</v>
      </c>
      <c r="E895" s="51">
        <v>2021</v>
      </c>
      <c r="F895" s="50" t="s">
        <v>288</v>
      </c>
      <c r="G895" s="52">
        <v>44348</v>
      </c>
      <c r="H895" s="51">
        <v>420</v>
      </c>
      <c r="I895" s="51">
        <v>164</v>
      </c>
      <c r="J895" s="51">
        <v>266</v>
      </c>
      <c r="K895" s="51">
        <v>159</v>
      </c>
      <c r="L895" s="51">
        <v>159</v>
      </c>
      <c r="M895" s="51">
        <v>373</v>
      </c>
      <c r="N895" s="51">
        <v>453</v>
      </c>
      <c r="O895" s="51">
        <v>324</v>
      </c>
      <c r="P895" s="51">
        <v>405</v>
      </c>
      <c r="Q895" s="51">
        <v>1887</v>
      </c>
      <c r="R895" s="51">
        <v>2034</v>
      </c>
      <c r="S895" s="51">
        <v>32835.976082019923</v>
      </c>
      <c r="T895" s="51">
        <v>152610</v>
      </c>
      <c r="U895" s="51">
        <v>48654</v>
      </c>
      <c r="V895" s="51">
        <v>6444</v>
      </c>
    </row>
    <row r="896" spans="1:22" x14ac:dyDescent="0.25">
      <c r="A896" s="50" t="s">
        <v>109</v>
      </c>
      <c r="B896" s="50" t="s">
        <v>226</v>
      </c>
      <c r="C896" s="50" t="s">
        <v>165</v>
      </c>
      <c r="D896" s="50" t="s">
        <v>282</v>
      </c>
      <c r="E896" s="51">
        <v>2021</v>
      </c>
      <c r="F896" s="50" t="s">
        <v>289</v>
      </c>
      <c r="G896" s="52">
        <v>44378</v>
      </c>
      <c r="H896" s="51">
        <v>412</v>
      </c>
      <c r="I896" s="51">
        <v>136</v>
      </c>
      <c r="J896" s="51">
        <v>306</v>
      </c>
      <c r="K896" s="51">
        <v>115</v>
      </c>
      <c r="L896" s="51">
        <v>115</v>
      </c>
      <c r="M896" s="51">
        <v>452</v>
      </c>
      <c r="N896" s="51">
        <v>427</v>
      </c>
      <c r="O896" s="51">
        <v>376</v>
      </c>
      <c r="P896" s="51">
        <v>426</v>
      </c>
      <c r="Q896" s="51">
        <v>1887</v>
      </c>
      <c r="R896" s="51">
        <v>2034</v>
      </c>
      <c r="S896" s="51">
        <v>32835.976082019923</v>
      </c>
      <c r="T896" s="51">
        <v>152610</v>
      </c>
      <c r="U896" s="51">
        <v>48654</v>
      </c>
      <c r="V896" s="51">
        <v>6444</v>
      </c>
    </row>
    <row r="897" spans="1:22" x14ac:dyDescent="0.25">
      <c r="A897" s="50" t="s">
        <v>109</v>
      </c>
      <c r="B897" s="50" t="s">
        <v>226</v>
      </c>
      <c r="C897" s="50" t="s">
        <v>165</v>
      </c>
      <c r="D897" s="50" t="s">
        <v>282</v>
      </c>
      <c r="E897" s="51">
        <v>2021</v>
      </c>
      <c r="F897" s="50" t="s">
        <v>290</v>
      </c>
      <c r="G897" s="52">
        <v>44409</v>
      </c>
      <c r="H897" s="51">
        <v>344</v>
      </c>
      <c r="I897" s="51">
        <v>259</v>
      </c>
      <c r="J897" s="51">
        <v>277</v>
      </c>
      <c r="K897" s="51">
        <v>185</v>
      </c>
      <c r="L897" s="51">
        <v>185</v>
      </c>
      <c r="M897" s="51">
        <v>460</v>
      </c>
      <c r="N897" s="51">
        <v>414</v>
      </c>
      <c r="O897" s="51">
        <v>391</v>
      </c>
      <c r="P897" s="51">
        <v>416</v>
      </c>
      <c r="Q897" s="51">
        <v>1887</v>
      </c>
      <c r="R897" s="51">
        <v>2034</v>
      </c>
      <c r="S897" s="51">
        <v>32835.976082019923</v>
      </c>
      <c r="T897" s="51">
        <v>152610</v>
      </c>
      <c r="U897" s="51">
        <v>48654</v>
      </c>
      <c r="V897" s="51">
        <v>6444</v>
      </c>
    </row>
    <row r="898" spans="1:22" x14ac:dyDescent="0.25">
      <c r="A898" s="50" t="s">
        <v>109</v>
      </c>
      <c r="B898" s="50" t="s">
        <v>226</v>
      </c>
      <c r="C898" s="50" t="s">
        <v>165</v>
      </c>
      <c r="D898" s="50" t="s">
        <v>282</v>
      </c>
      <c r="E898" s="51">
        <v>2021</v>
      </c>
      <c r="F898" s="50" t="s">
        <v>291</v>
      </c>
      <c r="G898" s="52">
        <v>44440</v>
      </c>
      <c r="H898" s="51">
        <v>526</v>
      </c>
      <c r="I898" s="51">
        <v>228</v>
      </c>
      <c r="J898" s="51">
        <v>390</v>
      </c>
      <c r="K898" s="51">
        <v>176</v>
      </c>
      <c r="L898" s="51">
        <v>176</v>
      </c>
      <c r="M898" s="51">
        <v>470</v>
      </c>
      <c r="N898" s="51">
        <v>420</v>
      </c>
      <c r="O898" s="51">
        <v>388</v>
      </c>
      <c r="P898" s="51">
        <v>425</v>
      </c>
      <c r="Q898" s="51">
        <v>1887</v>
      </c>
      <c r="R898" s="51">
        <v>2034</v>
      </c>
      <c r="S898" s="51">
        <v>32835.976082019923</v>
      </c>
      <c r="T898" s="51">
        <v>152610</v>
      </c>
      <c r="U898" s="51">
        <v>48654</v>
      </c>
      <c r="V898" s="51">
        <v>6444</v>
      </c>
    </row>
    <row r="899" spans="1:22" x14ac:dyDescent="0.25">
      <c r="A899" s="50" t="s">
        <v>109</v>
      </c>
      <c r="B899" s="50" t="s">
        <v>226</v>
      </c>
      <c r="C899" s="50" t="s">
        <v>165</v>
      </c>
      <c r="D899" s="50" t="s">
        <v>282</v>
      </c>
      <c r="E899" s="51">
        <v>2021</v>
      </c>
      <c r="F899" s="50" t="s">
        <v>292</v>
      </c>
      <c r="G899" s="52">
        <v>44470</v>
      </c>
      <c r="H899" s="51">
        <v>449</v>
      </c>
      <c r="I899" s="51">
        <v>220</v>
      </c>
      <c r="J899" s="51">
        <v>339</v>
      </c>
      <c r="K899" s="51">
        <v>209</v>
      </c>
      <c r="L899" s="51">
        <v>209</v>
      </c>
      <c r="M899" s="51">
        <v>461</v>
      </c>
      <c r="N899" s="51">
        <v>422</v>
      </c>
      <c r="O899" s="51">
        <v>422</v>
      </c>
      <c r="P899" s="51">
        <v>415</v>
      </c>
      <c r="Q899" s="51">
        <v>1887</v>
      </c>
      <c r="R899" s="51">
        <v>2034</v>
      </c>
      <c r="S899" s="51">
        <v>32835.976082019923</v>
      </c>
      <c r="T899" s="51">
        <v>152610</v>
      </c>
      <c r="U899" s="51">
        <v>48654</v>
      </c>
      <c r="V899" s="51">
        <v>6444</v>
      </c>
    </row>
    <row r="900" spans="1:22" x14ac:dyDescent="0.25">
      <c r="A900" s="50" t="s">
        <v>109</v>
      </c>
      <c r="B900" s="50" t="s">
        <v>226</v>
      </c>
      <c r="C900" s="50" t="s">
        <v>165</v>
      </c>
      <c r="D900" s="50" t="s">
        <v>282</v>
      </c>
      <c r="E900" s="51">
        <v>2021</v>
      </c>
      <c r="F900" s="50" t="s">
        <v>293</v>
      </c>
      <c r="G900" s="52">
        <v>44501</v>
      </c>
      <c r="H900" s="51">
        <v>417</v>
      </c>
      <c r="I900" s="51">
        <v>157</v>
      </c>
      <c r="J900" s="51">
        <v>384</v>
      </c>
      <c r="K900" s="51">
        <v>205</v>
      </c>
      <c r="L900" s="51">
        <v>205</v>
      </c>
      <c r="M900" s="51">
        <v>430</v>
      </c>
      <c r="N900" s="51">
        <v>452</v>
      </c>
      <c r="O900" s="51">
        <v>458</v>
      </c>
      <c r="P900" s="51">
        <v>437</v>
      </c>
      <c r="Q900" s="51">
        <v>1887</v>
      </c>
      <c r="R900" s="51">
        <v>2034</v>
      </c>
      <c r="S900" s="51">
        <v>32835.976082019923</v>
      </c>
      <c r="T900" s="51">
        <v>152610</v>
      </c>
      <c r="U900" s="51">
        <v>48654</v>
      </c>
      <c r="V900" s="51">
        <v>6444</v>
      </c>
    </row>
    <row r="901" spans="1:22" x14ac:dyDescent="0.25">
      <c r="A901" s="50" t="s">
        <v>109</v>
      </c>
      <c r="B901" s="50" t="s">
        <v>226</v>
      </c>
      <c r="C901" s="50" t="s">
        <v>165</v>
      </c>
      <c r="D901" s="50" t="s">
        <v>282</v>
      </c>
      <c r="E901" s="51">
        <v>2021</v>
      </c>
      <c r="F901" s="50" t="s">
        <v>294</v>
      </c>
      <c r="G901" s="52">
        <v>44531</v>
      </c>
      <c r="H901" s="51">
        <v>364</v>
      </c>
      <c r="I901" s="51">
        <v>164</v>
      </c>
      <c r="J901" s="51">
        <v>270</v>
      </c>
      <c r="K901" s="51">
        <v>216</v>
      </c>
      <c r="L901" s="51">
        <v>216</v>
      </c>
      <c r="M901" s="51">
        <v>436</v>
      </c>
      <c r="N901" s="51">
        <v>470</v>
      </c>
      <c r="O901" s="51">
        <v>457</v>
      </c>
      <c r="P901" s="51">
        <v>460</v>
      </c>
      <c r="Q901" s="51">
        <v>1887</v>
      </c>
      <c r="R901" s="51">
        <v>2034</v>
      </c>
      <c r="S901" s="51">
        <v>32835.976082019923</v>
      </c>
      <c r="T901" s="51">
        <v>152610</v>
      </c>
      <c r="U901" s="51">
        <v>48654</v>
      </c>
      <c r="V901" s="51">
        <v>6444</v>
      </c>
    </row>
    <row r="902" spans="1:22" x14ac:dyDescent="0.25">
      <c r="A902" s="50" t="s">
        <v>109</v>
      </c>
      <c r="B902" s="50" t="s">
        <v>226</v>
      </c>
      <c r="C902" s="50" t="s">
        <v>166</v>
      </c>
      <c r="D902" s="50" t="s">
        <v>296</v>
      </c>
      <c r="E902" s="51">
        <v>2017</v>
      </c>
      <c r="F902" s="50" t="s">
        <v>283</v>
      </c>
      <c r="G902" s="52">
        <v>42736</v>
      </c>
      <c r="H902" s="51">
        <v>1885</v>
      </c>
      <c r="I902" s="51">
        <v>1234</v>
      </c>
      <c r="J902" s="51">
        <v>766</v>
      </c>
      <c r="K902" s="51">
        <v>481</v>
      </c>
      <c r="L902" s="51">
        <v>481</v>
      </c>
      <c r="M902" s="51">
        <v>2496</v>
      </c>
      <c r="N902" s="51">
        <v>1769</v>
      </c>
      <c r="O902" s="51">
        <v>1823</v>
      </c>
      <c r="P902" s="51">
        <v>1726</v>
      </c>
      <c r="Q902" s="51">
        <v>4915</v>
      </c>
      <c r="R902" s="51">
        <v>5087</v>
      </c>
      <c r="S902" s="51">
        <v>94595</v>
      </c>
      <c r="T902" s="51">
        <v>449628</v>
      </c>
      <c r="U902" s="51">
        <v>105449</v>
      </c>
      <c r="V902" s="51">
        <v>19699</v>
      </c>
    </row>
    <row r="903" spans="1:22" x14ac:dyDescent="0.25">
      <c r="A903" s="50" t="s">
        <v>109</v>
      </c>
      <c r="B903" s="50" t="s">
        <v>226</v>
      </c>
      <c r="C903" s="50" t="s">
        <v>166</v>
      </c>
      <c r="D903" s="50" t="s">
        <v>296</v>
      </c>
      <c r="E903" s="51">
        <v>2017</v>
      </c>
      <c r="F903" s="50" t="s">
        <v>284</v>
      </c>
      <c r="G903" s="52">
        <v>42767</v>
      </c>
      <c r="H903" s="51">
        <v>1664</v>
      </c>
      <c r="I903" s="51">
        <v>671</v>
      </c>
      <c r="J903" s="51">
        <v>702</v>
      </c>
      <c r="K903" s="51">
        <v>470</v>
      </c>
      <c r="L903" s="51">
        <v>470</v>
      </c>
      <c r="M903" s="51">
        <v>2110</v>
      </c>
      <c r="N903" s="51">
        <v>1760</v>
      </c>
      <c r="O903" s="51">
        <v>1745</v>
      </c>
      <c r="P903" s="51">
        <v>1677</v>
      </c>
      <c r="Q903" s="51">
        <v>4915</v>
      </c>
      <c r="R903" s="51">
        <v>5087</v>
      </c>
      <c r="S903" s="51">
        <v>94595</v>
      </c>
      <c r="T903" s="51">
        <v>449628</v>
      </c>
      <c r="U903" s="51">
        <v>105449</v>
      </c>
      <c r="V903" s="51">
        <v>19699</v>
      </c>
    </row>
    <row r="904" spans="1:22" x14ac:dyDescent="0.25">
      <c r="A904" s="50" t="s">
        <v>109</v>
      </c>
      <c r="B904" s="50" t="s">
        <v>226</v>
      </c>
      <c r="C904" s="50" t="s">
        <v>166</v>
      </c>
      <c r="D904" s="50" t="s">
        <v>296</v>
      </c>
      <c r="E904" s="51">
        <v>2017</v>
      </c>
      <c r="F904" s="50" t="s">
        <v>285</v>
      </c>
      <c r="G904" s="52">
        <v>42795</v>
      </c>
      <c r="H904" s="51">
        <v>2116</v>
      </c>
      <c r="I904" s="51">
        <v>934</v>
      </c>
      <c r="J904" s="51">
        <v>749</v>
      </c>
      <c r="K904" s="51">
        <v>562</v>
      </c>
      <c r="L904" s="51">
        <v>562</v>
      </c>
      <c r="M904" s="51">
        <v>2115</v>
      </c>
      <c r="N904" s="51">
        <v>1882</v>
      </c>
      <c r="O904" s="51">
        <v>1714</v>
      </c>
      <c r="P904" s="51">
        <v>1798</v>
      </c>
      <c r="Q904" s="51">
        <v>4915</v>
      </c>
      <c r="R904" s="51">
        <v>5087</v>
      </c>
      <c r="S904" s="51">
        <v>94595</v>
      </c>
      <c r="T904" s="51">
        <v>449628</v>
      </c>
      <c r="U904" s="51">
        <v>105449</v>
      </c>
      <c r="V904" s="51">
        <v>19699</v>
      </c>
    </row>
    <row r="905" spans="1:22" x14ac:dyDescent="0.25">
      <c r="A905" s="50" t="s">
        <v>109</v>
      </c>
      <c r="B905" s="50" t="s">
        <v>226</v>
      </c>
      <c r="C905" s="50" t="s">
        <v>166</v>
      </c>
      <c r="D905" s="50" t="s">
        <v>296</v>
      </c>
      <c r="E905" s="51">
        <v>2017</v>
      </c>
      <c r="F905" s="50" t="s">
        <v>286</v>
      </c>
      <c r="G905" s="52">
        <v>42826</v>
      </c>
      <c r="H905" s="51">
        <v>2361</v>
      </c>
      <c r="I905" s="51">
        <v>1228</v>
      </c>
      <c r="J905" s="51">
        <v>1358</v>
      </c>
      <c r="K905" s="51">
        <v>669</v>
      </c>
      <c r="L905" s="51">
        <v>669</v>
      </c>
      <c r="M905" s="51">
        <v>2200</v>
      </c>
      <c r="N905" s="51">
        <v>2024</v>
      </c>
      <c r="O905" s="51">
        <v>1971</v>
      </c>
      <c r="P905" s="51">
        <v>1955</v>
      </c>
      <c r="Q905" s="51">
        <v>4915</v>
      </c>
      <c r="R905" s="51">
        <v>5087</v>
      </c>
      <c r="S905" s="51">
        <v>94595</v>
      </c>
      <c r="T905" s="51">
        <v>449628</v>
      </c>
      <c r="U905" s="51">
        <v>105449</v>
      </c>
      <c r="V905" s="51">
        <v>19699</v>
      </c>
    </row>
    <row r="906" spans="1:22" x14ac:dyDescent="0.25">
      <c r="A906" s="50" t="s">
        <v>109</v>
      </c>
      <c r="B906" s="50" t="s">
        <v>226</v>
      </c>
      <c r="C906" s="50" t="s">
        <v>166</v>
      </c>
      <c r="D906" s="50" t="s">
        <v>296</v>
      </c>
      <c r="E906" s="51">
        <v>2017</v>
      </c>
      <c r="F906" s="50" t="s">
        <v>287</v>
      </c>
      <c r="G906" s="52">
        <v>42856</v>
      </c>
      <c r="H906" s="51">
        <v>1661</v>
      </c>
      <c r="I906" s="51">
        <v>613</v>
      </c>
      <c r="J906" s="51">
        <v>751</v>
      </c>
      <c r="K906" s="51">
        <v>545</v>
      </c>
      <c r="L906" s="51">
        <v>545</v>
      </c>
      <c r="M906" s="51">
        <v>2168</v>
      </c>
      <c r="N906" s="51">
        <v>1774</v>
      </c>
      <c r="O906" s="51">
        <v>1791</v>
      </c>
      <c r="P906" s="51">
        <v>1787</v>
      </c>
      <c r="Q906" s="51">
        <v>4915</v>
      </c>
      <c r="R906" s="51">
        <v>5087</v>
      </c>
      <c r="S906" s="51">
        <v>94595</v>
      </c>
      <c r="T906" s="51">
        <v>449628</v>
      </c>
      <c r="U906" s="51">
        <v>105449</v>
      </c>
      <c r="V906" s="51">
        <v>19699</v>
      </c>
    </row>
    <row r="907" spans="1:22" x14ac:dyDescent="0.25">
      <c r="A907" s="50" t="s">
        <v>109</v>
      </c>
      <c r="B907" s="50" t="s">
        <v>226</v>
      </c>
      <c r="C907" s="50" t="s">
        <v>166</v>
      </c>
      <c r="D907" s="50" t="s">
        <v>296</v>
      </c>
      <c r="E907" s="51">
        <v>2017</v>
      </c>
      <c r="F907" s="50" t="s">
        <v>288</v>
      </c>
      <c r="G907" s="52">
        <v>42887</v>
      </c>
      <c r="H907" s="51">
        <v>2243</v>
      </c>
      <c r="I907" s="51">
        <v>1106</v>
      </c>
      <c r="J907" s="51">
        <v>1097</v>
      </c>
      <c r="K907" s="51">
        <v>429</v>
      </c>
      <c r="L907" s="51">
        <v>429</v>
      </c>
      <c r="M907" s="51">
        <v>2242</v>
      </c>
      <c r="N907" s="51">
        <v>1953</v>
      </c>
      <c r="O907" s="51">
        <v>1713</v>
      </c>
      <c r="P907" s="51">
        <v>1729</v>
      </c>
      <c r="Q907" s="51">
        <v>4915</v>
      </c>
      <c r="R907" s="51">
        <v>5087</v>
      </c>
      <c r="S907" s="51">
        <v>94595</v>
      </c>
      <c r="T907" s="51">
        <v>449628</v>
      </c>
      <c r="U907" s="51">
        <v>105449</v>
      </c>
      <c r="V907" s="51">
        <v>19699</v>
      </c>
    </row>
    <row r="908" spans="1:22" x14ac:dyDescent="0.25">
      <c r="A908" s="50" t="s">
        <v>109</v>
      </c>
      <c r="B908" s="50" t="s">
        <v>226</v>
      </c>
      <c r="C908" s="50" t="s">
        <v>166</v>
      </c>
      <c r="D908" s="50" t="s">
        <v>296</v>
      </c>
      <c r="E908" s="51">
        <v>2017</v>
      </c>
      <c r="F908" s="50" t="s">
        <v>289</v>
      </c>
      <c r="G908" s="52">
        <v>42917</v>
      </c>
      <c r="H908" s="51">
        <v>2038</v>
      </c>
      <c r="I908" s="51">
        <v>1012</v>
      </c>
      <c r="J908" s="51">
        <v>1126</v>
      </c>
      <c r="K908" s="51">
        <v>441</v>
      </c>
      <c r="L908" s="51">
        <v>441</v>
      </c>
      <c r="M908" s="51">
        <v>2215</v>
      </c>
      <c r="N908" s="51">
        <v>1888</v>
      </c>
      <c r="O908" s="51">
        <v>1681</v>
      </c>
      <c r="P908" s="51">
        <v>2174</v>
      </c>
      <c r="Q908" s="51">
        <v>4915</v>
      </c>
      <c r="R908" s="51">
        <v>5087</v>
      </c>
      <c r="S908" s="51">
        <v>94595</v>
      </c>
      <c r="T908" s="51">
        <v>449628</v>
      </c>
      <c r="U908" s="51">
        <v>105449</v>
      </c>
      <c r="V908" s="51">
        <v>19699</v>
      </c>
    </row>
    <row r="909" spans="1:22" x14ac:dyDescent="0.25">
      <c r="A909" s="50" t="s">
        <v>109</v>
      </c>
      <c r="B909" s="50" t="s">
        <v>226</v>
      </c>
      <c r="C909" s="50" t="s">
        <v>166</v>
      </c>
      <c r="D909" s="50" t="s">
        <v>296</v>
      </c>
      <c r="E909" s="51">
        <v>2017</v>
      </c>
      <c r="F909" s="50" t="s">
        <v>290</v>
      </c>
      <c r="G909" s="52">
        <v>42948</v>
      </c>
      <c r="H909" s="51">
        <v>2101</v>
      </c>
      <c r="I909" s="51">
        <v>948</v>
      </c>
      <c r="J909" s="51">
        <v>699</v>
      </c>
      <c r="K909" s="51">
        <v>656</v>
      </c>
      <c r="L909" s="51">
        <v>656</v>
      </c>
      <c r="M909" s="51">
        <v>2250</v>
      </c>
      <c r="N909" s="51">
        <v>1813</v>
      </c>
      <c r="O909" s="51">
        <v>1686</v>
      </c>
      <c r="P909" s="51">
        <v>1720</v>
      </c>
      <c r="Q909" s="51">
        <v>4915</v>
      </c>
      <c r="R909" s="51">
        <v>5087</v>
      </c>
      <c r="S909" s="51">
        <v>94595</v>
      </c>
      <c r="T909" s="51">
        <v>449628</v>
      </c>
      <c r="U909" s="51">
        <v>105449</v>
      </c>
      <c r="V909" s="51">
        <v>19699</v>
      </c>
    </row>
    <row r="910" spans="1:22" x14ac:dyDescent="0.25">
      <c r="A910" s="50" t="s">
        <v>109</v>
      </c>
      <c r="B910" s="50" t="s">
        <v>226</v>
      </c>
      <c r="C910" s="50" t="s">
        <v>166</v>
      </c>
      <c r="D910" s="50" t="s">
        <v>296</v>
      </c>
      <c r="E910" s="51">
        <v>2017</v>
      </c>
      <c r="F910" s="50" t="s">
        <v>291</v>
      </c>
      <c r="G910" s="52">
        <v>42979</v>
      </c>
      <c r="H910" s="51">
        <v>2477</v>
      </c>
      <c r="I910" s="51">
        <v>1268</v>
      </c>
      <c r="J910" s="51">
        <v>1530</v>
      </c>
      <c r="K910" s="51">
        <v>431</v>
      </c>
      <c r="L910" s="51">
        <v>431</v>
      </c>
      <c r="M910" s="51">
        <v>2520</v>
      </c>
      <c r="N910" s="51">
        <v>2071</v>
      </c>
      <c r="O910" s="51">
        <v>1950</v>
      </c>
      <c r="P910" s="51">
        <v>1917</v>
      </c>
      <c r="Q910" s="51">
        <v>4915</v>
      </c>
      <c r="R910" s="51">
        <v>5087</v>
      </c>
      <c r="S910" s="51">
        <v>94595</v>
      </c>
      <c r="T910" s="51">
        <v>449628</v>
      </c>
      <c r="U910" s="51">
        <v>105449</v>
      </c>
      <c r="V910" s="51">
        <v>19699</v>
      </c>
    </row>
    <row r="911" spans="1:22" x14ac:dyDescent="0.25">
      <c r="A911" s="50" t="s">
        <v>109</v>
      </c>
      <c r="B911" s="50" t="s">
        <v>226</v>
      </c>
      <c r="C911" s="50" t="s">
        <v>166</v>
      </c>
      <c r="D911" s="50" t="s">
        <v>296</v>
      </c>
      <c r="E911" s="51">
        <v>2017</v>
      </c>
      <c r="F911" s="50" t="s">
        <v>292</v>
      </c>
      <c r="G911" s="52">
        <v>43009</v>
      </c>
      <c r="H911" s="51">
        <v>1943</v>
      </c>
      <c r="I911" s="51">
        <v>793</v>
      </c>
      <c r="J911" s="51">
        <v>1680</v>
      </c>
      <c r="K911" s="51">
        <v>362</v>
      </c>
      <c r="L911" s="51">
        <v>362</v>
      </c>
      <c r="M911" s="51">
        <v>2114</v>
      </c>
      <c r="N911" s="51">
        <v>1806</v>
      </c>
      <c r="O911" s="51">
        <v>2045</v>
      </c>
      <c r="P911" s="51">
        <v>1675</v>
      </c>
      <c r="Q911" s="51">
        <v>4915</v>
      </c>
      <c r="R911" s="51">
        <v>5087</v>
      </c>
      <c r="S911" s="51">
        <v>94595</v>
      </c>
      <c r="T911" s="51">
        <v>449628</v>
      </c>
      <c r="U911" s="51">
        <v>105449</v>
      </c>
      <c r="V911" s="51">
        <v>19699</v>
      </c>
    </row>
    <row r="912" spans="1:22" x14ac:dyDescent="0.25">
      <c r="A912" s="50" t="s">
        <v>109</v>
      </c>
      <c r="B912" s="50" t="s">
        <v>226</v>
      </c>
      <c r="C912" s="50" t="s">
        <v>166</v>
      </c>
      <c r="D912" s="50" t="s">
        <v>296</v>
      </c>
      <c r="E912" s="51">
        <v>2017</v>
      </c>
      <c r="F912" s="50" t="s">
        <v>293</v>
      </c>
      <c r="G912" s="52">
        <v>43040</v>
      </c>
      <c r="H912" s="51">
        <v>2294</v>
      </c>
      <c r="I912" s="51">
        <v>974</v>
      </c>
      <c r="J912" s="51">
        <v>1737</v>
      </c>
      <c r="K912" s="51">
        <v>381</v>
      </c>
      <c r="L912" s="51">
        <v>381</v>
      </c>
      <c r="M912" s="51">
        <v>2221</v>
      </c>
      <c r="N912" s="51">
        <v>1860</v>
      </c>
      <c r="O912" s="51">
        <v>1989</v>
      </c>
      <c r="P912" s="51">
        <v>1737</v>
      </c>
      <c r="Q912" s="51">
        <v>4915</v>
      </c>
      <c r="R912" s="51">
        <v>5087</v>
      </c>
      <c r="S912" s="51">
        <v>94595</v>
      </c>
      <c r="T912" s="51">
        <v>449628</v>
      </c>
      <c r="U912" s="51">
        <v>105449</v>
      </c>
      <c r="V912" s="51">
        <v>19699</v>
      </c>
    </row>
    <row r="913" spans="1:22" x14ac:dyDescent="0.25">
      <c r="A913" s="50" t="s">
        <v>109</v>
      </c>
      <c r="B913" s="50" t="s">
        <v>226</v>
      </c>
      <c r="C913" s="50" t="s">
        <v>166</v>
      </c>
      <c r="D913" s="50" t="s">
        <v>296</v>
      </c>
      <c r="E913" s="51">
        <v>2017</v>
      </c>
      <c r="F913" s="50" t="s">
        <v>294</v>
      </c>
      <c r="G913" s="52">
        <v>43070</v>
      </c>
      <c r="H913" s="51">
        <v>2194</v>
      </c>
      <c r="I913" s="51">
        <v>880</v>
      </c>
      <c r="J913" s="51">
        <v>1469</v>
      </c>
      <c r="K913" s="51">
        <v>479</v>
      </c>
      <c r="L913" s="51">
        <v>479</v>
      </c>
      <c r="M913" s="51">
        <v>1723</v>
      </c>
      <c r="N913" s="51">
        <v>1572</v>
      </c>
      <c r="O913" s="51">
        <v>1721</v>
      </c>
      <c r="P913" s="51">
        <v>1660</v>
      </c>
      <c r="Q913" s="51">
        <v>4915</v>
      </c>
      <c r="R913" s="51">
        <v>5087</v>
      </c>
      <c r="S913" s="51">
        <v>94595</v>
      </c>
      <c r="T913" s="51">
        <v>449628</v>
      </c>
      <c r="U913" s="51">
        <v>105449</v>
      </c>
      <c r="V913" s="51">
        <v>19699</v>
      </c>
    </row>
    <row r="914" spans="1:22" x14ac:dyDescent="0.25">
      <c r="A914" s="50" t="s">
        <v>109</v>
      </c>
      <c r="B914" s="50" t="s">
        <v>226</v>
      </c>
      <c r="C914" s="50" t="s">
        <v>166</v>
      </c>
      <c r="D914" s="50" t="s">
        <v>296</v>
      </c>
      <c r="E914" s="51">
        <v>2018</v>
      </c>
      <c r="F914" s="50" t="s">
        <v>283</v>
      </c>
      <c r="G914" s="52">
        <v>43101</v>
      </c>
      <c r="H914" s="51">
        <v>1978</v>
      </c>
      <c r="I914" s="51">
        <v>737</v>
      </c>
      <c r="J914" s="51">
        <v>1248</v>
      </c>
      <c r="K914" s="51">
        <v>653</v>
      </c>
      <c r="L914" s="51">
        <v>653</v>
      </c>
      <c r="M914" s="51">
        <v>1821</v>
      </c>
      <c r="N914" s="51">
        <v>1606</v>
      </c>
      <c r="O914" s="51">
        <v>1657</v>
      </c>
      <c r="P914" s="51">
        <v>1625</v>
      </c>
      <c r="Q914" s="51">
        <v>5588</v>
      </c>
      <c r="R914" s="51">
        <v>5877</v>
      </c>
      <c r="S914" s="51">
        <v>98922</v>
      </c>
      <c r="T914" s="51">
        <v>466914</v>
      </c>
      <c r="U914" s="51">
        <v>110017</v>
      </c>
      <c r="V914" s="51">
        <v>20378</v>
      </c>
    </row>
    <row r="915" spans="1:22" x14ac:dyDescent="0.25">
      <c r="A915" s="50" t="s">
        <v>109</v>
      </c>
      <c r="B915" s="50" t="s">
        <v>226</v>
      </c>
      <c r="C915" s="50" t="s">
        <v>166</v>
      </c>
      <c r="D915" s="50" t="s">
        <v>296</v>
      </c>
      <c r="E915" s="51">
        <v>2018</v>
      </c>
      <c r="F915" s="50" t="s">
        <v>284</v>
      </c>
      <c r="G915" s="52">
        <v>43132</v>
      </c>
      <c r="H915" s="51">
        <v>1602</v>
      </c>
      <c r="I915" s="51">
        <v>750</v>
      </c>
      <c r="J915" s="51">
        <v>1091</v>
      </c>
      <c r="K915" s="51">
        <v>526</v>
      </c>
      <c r="L915" s="51">
        <v>526</v>
      </c>
      <c r="M915" s="51">
        <v>1983</v>
      </c>
      <c r="N915" s="51">
        <v>1811</v>
      </c>
      <c r="O915" s="51">
        <v>1802</v>
      </c>
      <c r="P915" s="51">
        <v>1778</v>
      </c>
      <c r="Q915" s="51">
        <v>5588</v>
      </c>
      <c r="R915" s="51">
        <v>5877</v>
      </c>
      <c r="S915" s="51">
        <v>98922</v>
      </c>
      <c r="T915" s="51">
        <v>466914</v>
      </c>
      <c r="U915" s="51">
        <v>110017</v>
      </c>
      <c r="V915" s="51">
        <v>20378</v>
      </c>
    </row>
    <row r="916" spans="1:22" x14ac:dyDescent="0.25">
      <c r="A916" s="50" t="s">
        <v>109</v>
      </c>
      <c r="B916" s="50" t="s">
        <v>226</v>
      </c>
      <c r="C916" s="50" t="s">
        <v>166</v>
      </c>
      <c r="D916" s="50" t="s">
        <v>296</v>
      </c>
      <c r="E916" s="51">
        <v>2018</v>
      </c>
      <c r="F916" s="50" t="s">
        <v>285</v>
      </c>
      <c r="G916" s="52">
        <v>43160</v>
      </c>
      <c r="H916" s="51">
        <v>1185</v>
      </c>
      <c r="I916" s="51">
        <v>622</v>
      </c>
      <c r="J916" s="51">
        <v>891</v>
      </c>
      <c r="K916" s="51">
        <v>567</v>
      </c>
      <c r="L916" s="51">
        <v>567</v>
      </c>
      <c r="M916" s="51">
        <v>1700</v>
      </c>
      <c r="N916" s="51">
        <v>1407</v>
      </c>
      <c r="O916" s="51">
        <v>1352</v>
      </c>
      <c r="P916" s="51">
        <v>1412</v>
      </c>
      <c r="Q916" s="51">
        <v>5588</v>
      </c>
      <c r="R916" s="51">
        <v>5877</v>
      </c>
      <c r="S916" s="51">
        <v>98922</v>
      </c>
      <c r="T916" s="51">
        <v>466914</v>
      </c>
      <c r="U916" s="51">
        <v>110017</v>
      </c>
      <c r="V916" s="51">
        <v>20378</v>
      </c>
    </row>
    <row r="917" spans="1:22" x14ac:dyDescent="0.25">
      <c r="A917" s="50" t="s">
        <v>109</v>
      </c>
      <c r="B917" s="50" t="s">
        <v>226</v>
      </c>
      <c r="C917" s="50" t="s">
        <v>166</v>
      </c>
      <c r="D917" s="50" t="s">
        <v>296</v>
      </c>
      <c r="E917" s="51">
        <v>2018</v>
      </c>
      <c r="F917" s="50" t="s">
        <v>286</v>
      </c>
      <c r="G917" s="52">
        <v>43191</v>
      </c>
      <c r="H917" s="51">
        <v>1546</v>
      </c>
      <c r="I917" s="51">
        <v>641</v>
      </c>
      <c r="J917" s="51">
        <v>1191</v>
      </c>
      <c r="K917" s="51">
        <v>713</v>
      </c>
      <c r="L917" s="51">
        <v>713</v>
      </c>
      <c r="M917" s="51">
        <v>1939</v>
      </c>
      <c r="N917" s="51">
        <v>1905</v>
      </c>
      <c r="O917" s="51">
        <v>2015</v>
      </c>
      <c r="P917" s="51">
        <v>1893</v>
      </c>
      <c r="Q917" s="51">
        <v>5588</v>
      </c>
      <c r="R917" s="51">
        <v>5877</v>
      </c>
      <c r="S917" s="51">
        <v>98922</v>
      </c>
      <c r="T917" s="51">
        <v>466914</v>
      </c>
      <c r="U917" s="51">
        <v>110017</v>
      </c>
      <c r="V917" s="51">
        <v>20378</v>
      </c>
    </row>
    <row r="918" spans="1:22" x14ac:dyDescent="0.25">
      <c r="A918" s="50" t="s">
        <v>109</v>
      </c>
      <c r="B918" s="50" t="s">
        <v>226</v>
      </c>
      <c r="C918" s="50" t="s">
        <v>166</v>
      </c>
      <c r="D918" s="50" t="s">
        <v>296</v>
      </c>
      <c r="E918" s="51">
        <v>2018</v>
      </c>
      <c r="F918" s="50" t="s">
        <v>287</v>
      </c>
      <c r="G918" s="52">
        <v>43221</v>
      </c>
      <c r="H918" s="51">
        <v>1436</v>
      </c>
      <c r="I918" s="51">
        <v>740</v>
      </c>
      <c r="J918" s="51">
        <v>1070</v>
      </c>
      <c r="K918" s="51">
        <v>602</v>
      </c>
      <c r="L918" s="51">
        <v>602</v>
      </c>
      <c r="M918" s="51">
        <v>1744</v>
      </c>
      <c r="N918" s="51">
        <v>1530</v>
      </c>
      <c r="O918" s="51">
        <v>1405</v>
      </c>
      <c r="P918" s="51">
        <v>1570</v>
      </c>
      <c r="Q918" s="51">
        <v>5588</v>
      </c>
      <c r="R918" s="51">
        <v>5877</v>
      </c>
      <c r="S918" s="51">
        <v>98922</v>
      </c>
      <c r="T918" s="51">
        <v>466914</v>
      </c>
      <c r="U918" s="51">
        <v>110017</v>
      </c>
      <c r="V918" s="51">
        <v>20378</v>
      </c>
    </row>
    <row r="919" spans="1:22" x14ac:dyDescent="0.25">
      <c r="A919" s="50" t="s">
        <v>109</v>
      </c>
      <c r="B919" s="50" t="s">
        <v>226</v>
      </c>
      <c r="C919" s="50" t="s">
        <v>166</v>
      </c>
      <c r="D919" s="50" t="s">
        <v>296</v>
      </c>
      <c r="E919" s="51">
        <v>2018</v>
      </c>
      <c r="F919" s="50" t="s">
        <v>288</v>
      </c>
      <c r="G919" s="52">
        <v>43252</v>
      </c>
      <c r="H919" s="51">
        <v>927</v>
      </c>
      <c r="I919" s="51">
        <v>447</v>
      </c>
      <c r="J919" s="51">
        <v>766</v>
      </c>
      <c r="K919" s="51">
        <v>436</v>
      </c>
      <c r="L919" s="51">
        <v>436</v>
      </c>
      <c r="M919" s="51">
        <v>1635</v>
      </c>
      <c r="N919" s="51">
        <v>1373</v>
      </c>
      <c r="O919" s="51">
        <v>1334</v>
      </c>
      <c r="P919" s="51">
        <v>1348</v>
      </c>
      <c r="Q919" s="51">
        <v>5588</v>
      </c>
      <c r="R919" s="51">
        <v>5877</v>
      </c>
      <c r="S919" s="51">
        <v>98922</v>
      </c>
      <c r="T919" s="51">
        <v>466914</v>
      </c>
      <c r="U919" s="51">
        <v>110017</v>
      </c>
      <c r="V919" s="51">
        <v>20378</v>
      </c>
    </row>
    <row r="920" spans="1:22" x14ac:dyDescent="0.25">
      <c r="A920" s="50" t="s">
        <v>109</v>
      </c>
      <c r="B920" s="50" t="s">
        <v>226</v>
      </c>
      <c r="C920" s="50" t="s">
        <v>166</v>
      </c>
      <c r="D920" s="50" t="s">
        <v>296</v>
      </c>
      <c r="E920" s="51">
        <v>2018</v>
      </c>
      <c r="F920" s="50" t="s">
        <v>289</v>
      </c>
      <c r="G920" s="52">
        <v>43282</v>
      </c>
      <c r="H920" s="51">
        <v>1552</v>
      </c>
      <c r="I920" s="51">
        <v>738</v>
      </c>
      <c r="J920" s="51">
        <v>1259</v>
      </c>
      <c r="K920" s="51">
        <v>605</v>
      </c>
      <c r="L920" s="51">
        <v>605</v>
      </c>
      <c r="M920" s="51">
        <v>2157</v>
      </c>
      <c r="N920" s="51">
        <v>1895</v>
      </c>
      <c r="O920" s="51">
        <v>2223</v>
      </c>
      <c r="P920" s="51">
        <v>1817</v>
      </c>
      <c r="Q920" s="51">
        <v>5588</v>
      </c>
      <c r="R920" s="51">
        <v>5877</v>
      </c>
      <c r="S920" s="51">
        <v>98922</v>
      </c>
      <c r="T920" s="51">
        <v>466914</v>
      </c>
      <c r="U920" s="51">
        <v>110017</v>
      </c>
      <c r="V920" s="51">
        <v>20378</v>
      </c>
    </row>
    <row r="921" spans="1:22" x14ac:dyDescent="0.25">
      <c r="A921" s="50" t="s">
        <v>109</v>
      </c>
      <c r="B921" s="50" t="s">
        <v>226</v>
      </c>
      <c r="C921" s="50" t="s">
        <v>166</v>
      </c>
      <c r="D921" s="50" t="s">
        <v>296</v>
      </c>
      <c r="E921" s="51">
        <v>2018</v>
      </c>
      <c r="F921" s="50" t="s">
        <v>290</v>
      </c>
      <c r="G921" s="52">
        <v>43313</v>
      </c>
      <c r="H921" s="51">
        <v>1597</v>
      </c>
      <c r="I921" s="51">
        <v>1025</v>
      </c>
      <c r="J921" s="51">
        <v>902</v>
      </c>
      <c r="K921" s="51">
        <v>609</v>
      </c>
      <c r="L921" s="51">
        <v>609</v>
      </c>
      <c r="M921" s="51">
        <v>2109</v>
      </c>
      <c r="N921" s="51">
        <v>1838</v>
      </c>
      <c r="O921" s="51">
        <v>1636</v>
      </c>
      <c r="P921" s="51">
        <v>1747</v>
      </c>
      <c r="Q921" s="51">
        <v>5588</v>
      </c>
      <c r="R921" s="51">
        <v>5877</v>
      </c>
      <c r="S921" s="51">
        <v>98922</v>
      </c>
      <c r="T921" s="51">
        <v>466914</v>
      </c>
      <c r="U921" s="51">
        <v>110017</v>
      </c>
      <c r="V921" s="51">
        <v>20378</v>
      </c>
    </row>
    <row r="922" spans="1:22" x14ac:dyDescent="0.25">
      <c r="A922" s="50" t="s">
        <v>109</v>
      </c>
      <c r="B922" s="50" t="s">
        <v>226</v>
      </c>
      <c r="C922" s="50" t="s">
        <v>166</v>
      </c>
      <c r="D922" s="50" t="s">
        <v>296</v>
      </c>
      <c r="E922" s="51">
        <v>2018</v>
      </c>
      <c r="F922" s="50" t="s">
        <v>291</v>
      </c>
      <c r="G922" s="52">
        <v>43344</v>
      </c>
      <c r="H922" s="51">
        <v>1469</v>
      </c>
      <c r="I922" s="51">
        <v>616</v>
      </c>
      <c r="J922" s="51">
        <v>1168</v>
      </c>
      <c r="K922" s="51">
        <v>583</v>
      </c>
      <c r="L922" s="51">
        <v>583</v>
      </c>
      <c r="M922" s="51">
        <v>2313</v>
      </c>
      <c r="N922" s="51">
        <v>1839</v>
      </c>
      <c r="O922" s="51">
        <v>1901</v>
      </c>
      <c r="P922" s="51">
        <v>1840</v>
      </c>
      <c r="Q922" s="51">
        <v>5588</v>
      </c>
      <c r="R922" s="51">
        <v>5877</v>
      </c>
      <c r="S922" s="51">
        <v>98922</v>
      </c>
      <c r="T922" s="51">
        <v>466914</v>
      </c>
      <c r="U922" s="51">
        <v>110017</v>
      </c>
      <c r="V922" s="51">
        <v>20378</v>
      </c>
    </row>
    <row r="923" spans="1:22" x14ac:dyDescent="0.25">
      <c r="A923" s="50" t="s">
        <v>109</v>
      </c>
      <c r="B923" s="50" t="s">
        <v>226</v>
      </c>
      <c r="C923" s="50" t="s">
        <v>166</v>
      </c>
      <c r="D923" s="50" t="s">
        <v>296</v>
      </c>
      <c r="E923" s="51">
        <v>2018</v>
      </c>
      <c r="F923" s="50" t="s">
        <v>292</v>
      </c>
      <c r="G923" s="52">
        <v>43374</v>
      </c>
      <c r="H923" s="51">
        <v>1267</v>
      </c>
      <c r="I923" s="51">
        <v>409</v>
      </c>
      <c r="J923" s="51">
        <v>939</v>
      </c>
      <c r="K923" s="51">
        <v>352</v>
      </c>
      <c r="L923" s="51">
        <v>352</v>
      </c>
      <c r="M923" s="51">
        <v>2056</v>
      </c>
      <c r="N923" s="51">
        <v>1796</v>
      </c>
      <c r="O923" s="51">
        <v>1893</v>
      </c>
      <c r="P923" s="51">
        <v>1807</v>
      </c>
      <c r="Q923" s="51">
        <v>5588</v>
      </c>
      <c r="R923" s="51">
        <v>5877</v>
      </c>
      <c r="S923" s="51">
        <v>98922</v>
      </c>
      <c r="T923" s="51">
        <v>466914</v>
      </c>
      <c r="U923" s="51">
        <v>110017</v>
      </c>
      <c r="V923" s="51">
        <v>20378</v>
      </c>
    </row>
    <row r="924" spans="1:22" x14ac:dyDescent="0.25">
      <c r="A924" s="50" t="s">
        <v>109</v>
      </c>
      <c r="B924" s="50" t="s">
        <v>226</v>
      </c>
      <c r="C924" s="50" t="s">
        <v>166</v>
      </c>
      <c r="D924" s="50" t="s">
        <v>296</v>
      </c>
      <c r="E924" s="51">
        <v>2018</v>
      </c>
      <c r="F924" s="50" t="s">
        <v>293</v>
      </c>
      <c r="G924" s="52">
        <v>43405</v>
      </c>
      <c r="H924" s="51">
        <v>1234</v>
      </c>
      <c r="I924" s="51">
        <v>344</v>
      </c>
      <c r="J924" s="51">
        <v>735</v>
      </c>
      <c r="K924" s="51">
        <v>366</v>
      </c>
      <c r="L924" s="51">
        <v>366</v>
      </c>
      <c r="M924" s="51">
        <v>1671</v>
      </c>
      <c r="N924" s="51">
        <v>1500</v>
      </c>
      <c r="O924" s="51">
        <v>1409</v>
      </c>
      <c r="P924" s="51">
        <v>1447</v>
      </c>
      <c r="Q924" s="51">
        <v>5588</v>
      </c>
      <c r="R924" s="51">
        <v>5877</v>
      </c>
      <c r="S924" s="51">
        <v>98922</v>
      </c>
      <c r="T924" s="51">
        <v>466914</v>
      </c>
      <c r="U924" s="51">
        <v>110017</v>
      </c>
      <c r="V924" s="51">
        <v>20378</v>
      </c>
    </row>
    <row r="925" spans="1:22" x14ac:dyDescent="0.25">
      <c r="A925" s="50" t="s">
        <v>109</v>
      </c>
      <c r="B925" s="50" t="s">
        <v>226</v>
      </c>
      <c r="C925" s="50" t="s">
        <v>166</v>
      </c>
      <c r="D925" s="50" t="s">
        <v>296</v>
      </c>
      <c r="E925" s="51">
        <v>2018</v>
      </c>
      <c r="F925" s="50" t="s">
        <v>294</v>
      </c>
      <c r="G925" s="52">
        <v>43435</v>
      </c>
      <c r="H925" s="51">
        <v>1143</v>
      </c>
      <c r="I925" s="51">
        <v>249</v>
      </c>
      <c r="J925" s="51">
        <v>602</v>
      </c>
      <c r="K925" s="51">
        <v>436</v>
      </c>
      <c r="L925" s="51">
        <v>436</v>
      </c>
      <c r="M925" s="51">
        <v>1262</v>
      </c>
      <c r="N925" s="51">
        <v>1796</v>
      </c>
      <c r="O925" s="51">
        <v>1657</v>
      </c>
      <c r="P925" s="51">
        <v>1747</v>
      </c>
      <c r="Q925" s="51">
        <v>5588</v>
      </c>
      <c r="R925" s="51">
        <v>5877</v>
      </c>
      <c r="S925" s="51">
        <v>98922</v>
      </c>
      <c r="T925" s="51">
        <v>466914</v>
      </c>
      <c r="U925" s="51">
        <v>110017</v>
      </c>
      <c r="V925" s="51">
        <v>20378</v>
      </c>
    </row>
    <row r="926" spans="1:22" x14ac:dyDescent="0.25">
      <c r="A926" s="50" t="s">
        <v>109</v>
      </c>
      <c r="B926" s="50" t="s">
        <v>226</v>
      </c>
      <c r="C926" s="50" t="s">
        <v>166</v>
      </c>
      <c r="D926" s="50" t="s">
        <v>296</v>
      </c>
      <c r="E926" s="51">
        <v>2019</v>
      </c>
      <c r="F926" s="50" t="s">
        <v>283</v>
      </c>
      <c r="G926" s="52">
        <v>43466</v>
      </c>
      <c r="H926" s="51">
        <v>1901</v>
      </c>
      <c r="I926" s="51">
        <v>519</v>
      </c>
      <c r="J926" s="51">
        <v>1451</v>
      </c>
      <c r="K926" s="51">
        <v>716</v>
      </c>
      <c r="L926" s="51">
        <v>716</v>
      </c>
      <c r="M926" s="51">
        <v>1927</v>
      </c>
      <c r="N926" s="51">
        <v>1771</v>
      </c>
      <c r="O926" s="51">
        <v>1675</v>
      </c>
      <c r="P926" s="51">
        <v>1647</v>
      </c>
      <c r="Q926" s="51">
        <v>8544</v>
      </c>
      <c r="R926" s="51">
        <v>8883</v>
      </c>
      <c r="S926" s="51">
        <v>102864.50613292139</v>
      </c>
      <c r="T926" s="51">
        <v>481602</v>
      </c>
      <c r="U926" s="51">
        <v>155572</v>
      </c>
      <c r="V926" s="51">
        <v>20640</v>
      </c>
    </row>
    <row r="927" spans="1:22" x14ac:dyDescent="0.25">
      <c r="A927" s="50" t="s">
        <v>109</v>
      </c>
      <c r="B927" s="50" t="s">
        <v>226</v>
      </c>
      <c r="C927" s="50" t="s">
        <v>166</v>
      </c>
      <c r="D927" s="50" t="s">
        <v>296</v>
      </c>
      <c r="E927" s="51">
        <v>2019</v>
      </c>
      <c r="F927" s="50" t="s">
        <v>284</v>
      </c>
      <c r="G927" s="52">
        <v>43497</v>
      </c>
      <c r="H927" s="51">
        <v>1608</v>
      </c>
      <c r="I927" s="51">
        <v>451</v>
      </c>
      <c r="J927" s="51">
        <v>1180</v>
      </c>
      <c r="K927" s="51">
        <v>765</v>
      </c>
      <c r="L927" s="51">
        <v>765</v>
      </c>
      <c r="M927" s="51">
        <v>1939</v>
      </c>
      <c r="N927" s="51">
        <v>1835</v>
      </c>
      <c r="O927" s="51">
        <v>1728</v>
      </c>
      <c r="P927" s="51">
        <v>1653</v>
      </c>
      <c r="Q927" s="51">
        <v>8544</v>
      </c>
      <c r="R927" s="51">
        <v>8883</v>
      </c>
      <c r="S927" s="51">
        <v>102864.50613292139</v>
      </c>
      <c r="T927" s="51">
        <v>481602</v>
      </c>
      <c r="U927" s="51">
        <v>155572</v>
      </c>
      <c r="V927" s="51">
        <v>20640</v>
      </c>
    </row>
    <row r="928" spans="1:22" x14ac:dyDescent="0.25">
      <c r="A928" s="50" t="s">
        <v>109</v>
      </c>
      <c r="B928" s="50" t="s">
        <v>226</v>
      </c>
      <c r="C928" s="50" t="s">
        <v>166</v>
      </c>
      <c r="D928" s="50" t="s">
        <v>296</v>
      </c>
      <c r="E928" s="51">
        <v>2019</v>
      </c>
      <c r="F928" s="50" t="s">
        <v>285</v>
      </c>
      <c r="G928" s="52">
        <v>43525</v>
      </c>
      <c r="H928" s="51">
        <v>1506</v>
      </c>
      <c r="I928" s="51">
        <v>641</v>
      </c>
      <c r="J928" s="51">
        <v>1209</v>
      </c>
      <c r="K928" s="51">
        <v>1043</v>
      </c>
      <c r="L928" s="51">
        <v>1043</v>
      </c>
      <c r="M928" s="51">
        <v>2092</v>
      </c>
      <c r="N928" s="51">
        <v>1815</v>
      </c>
      <c r="O928" s="51">
        <v>1715</v>
      </c>
      <c r="P928" s="51">
        <v>1694</v>
      </c>
      <c r="Q928" s="51">
        <v>8544</v>
      </c>
      <c r="R928" s="51">
        <v>8883</v>
      </c>
      <c r="S928" s="51">
        <v>102864.50613292139</v>
      </c>
      <c r="T928" s="51">
        <v>481602</v>
      </c>
      <c r="U928" s="51">
        <v>155572</v>
      </c>
      <c r="V928" s="51">
        <v>20640</v>
      </c>
    </row>
    <row r="929" spans="1:22" x14ac:dyDescent="0.25">
      <c r="A929" s="50" t="s">
        <v>109</v>
      </c>
      <c r="B929" s="50" t="s">
        <v>226</v>
      </c>
      <c r="C929" s="50" t="s">
        <v>166</v>
      </c>
      <c r="D929" s="50" t="s">
        <v>296</v>
      </c>
      <c r="E929" s="51">
        <v>2019</v>
      </c>
      <c r="F929" s="50" t="s">
        <v>286</v>
      </c>
      <c r="G929" s="52">
        <v>43556</v>
      </c>
      <c r="H929" s="51">
        <v>1409</v>
      </c>
      <c r="I929" s="51">
        <v>574</v>
      </c>
      <c r="J929" s="51">
        <v>1184</v>
      </c>
      <c r="K929" s="51">
        <v>1013</v>
      </c>
      <c r="L929" s="51">
        <v>1013</v>
      </c>
      <c r="M929" s="51">
        <v>2300</v>
      </c>
      <c r="N929" s="51">
        <v>1878</v>
      </c>
      <c r="O929" s="51">
        <v>1814</v>
      </c>
      <c r="P929" s="51">
        <v>1652</v>
      </c>
      <c r="Q929" s="51">
        <v>8544</v>
      </c>
      <c r="R929" s="51">
        <v>8883</v>
      </c>
      <c r="S929" s="51">
        <v>102864.50613292139</v>
      </c>
      <c r="T929" s="51">
        <v>481602</v>
      </c>
      <c r="U929" s="51">
        <v>155572</v>
      </c>
      <c r="V929" s="51">
        <v>20640</v>
      </c>
    </row>
    <row r="930" spans="1:22" x14ac:dyDescent="0.25">
      <c r="A930" s="50" t="s">
        <v>109</v>
      </c>
      <c r="B930" s="50" t="s">
        <v>226</v>
      </c>
      <c r="C930" s="50" t="s">
        <v>166</v>
      </c>
      <c r="D930" s="50" t="s">
        <v>296</v>
      </c>
      <c r="E930" s="51">
        <v>2019</v>
      </c>
      <c r="F930" s="50" t="s">
        <v>287</v>
      </c>
      <c r="G930" s="52">
        <v>43586</v>
      </c>
      <c r="H930" s="51">
        <v>1542</v>
      </c>
      <c r="I930" s="51">
        <v>473</v>
      </c>
      <c r="J930" s="51">
        <v>964</v>
      </c>
      <c r="K930" s="51">
        <v>884</v>
      </c>
      <c r="L930" s="51">
        <v>884</v>
      </c>
      <c r="M930" s="51">
        <v>2042</v>
      </c>
      <c r="N930" s="51">
        <v>1900</v>
      </c>
      <c r="O930" s="51">
        <v>1666</v>
      </c>
      <c r="P930" s="51">
        <v>1705</v>
      </c>
      <c r="Q930" s="51">
        <v>8544</v>
      </c>
      <c r="R930" s="51">
        <v>8883</v>
      </c>
      <c r="S930" s="51">
        <v>102864.50613292139</v>
      </c>
      <c r="T930" s="51">
        <v>481602</v>
      </c>
      <c r="U930" s="51">
        <v>155572</v>
      </c>
      <c r="V930" s="51">
        <v>20640</v>
      </c>
    </row>
    <row r="931" spans="1:22" x14ac:dyDescent="0.25">
      <c r="A931" s="50" t="s">
        <v>109</v>
      </c>
      <c r="B931" s="50" t="s">
        <v>226</v>
      </c>
      <c r="C931" s="50" t="s">
        <v>166</v>
      </c>
      <c r="D931" s="50" t="s">
        <v>296</v>
      </c>
      <c r="E931" s="51">
        <v>2019</v>
      </c>
      <c r="F931" s="50" t="s">
        <v>288</v>
      </c>
      <c r="G931" s="52">
        <v>43617</v>
      </c>
      <c r="H931" s="51">
        <v>1450</v>
      </c>
      <c r="I931" s="51">
        <v>569</v>
      </c>
      <c r="J931" s="51">
        <v>1190</v>
      </c>
      <c r="K931" s="51">
        <v>843</v>
      </c>
      <c r="L931" s="51">
        <v>843</v>
      </c>
      <c r="M931" s="51">
        <v>2092</v>
      </c>
      <c r="N931" s="51">
        <v>1828</v>
      </c>
      <c r="O931" s="51">
        <v>1781</v>
      </c>
      <c r="P931" s="51">
        <v>1660</v>
      </c>
      <c r="Q931" s="51">
        <v>8544</v>
      </c>
      <c r="R931" s="51">
        <v>8883</v>
      </c>
      <c r="S931" s="51">
        <v>102864.50613292139</v>
      </c>
      <c r="T931" s="51">
        <v>481602</v>
      </c>
      <c r="U931" s="51">
        <v>155572</v>
      </c>
      <c r="V931" s="51">
        <v>20640</v>
      </c>
    </row>
    <row r="932" spans="1:22" x14ac:dyDescent="0.25">
      <c r="A932" s="50" t="s">
        <v>109</v>
      </c>
      <c r="B932" s="50" t="s">
        <v>226</v>
      </c>
      <c r="C932" s="50" t="s">
        <v>166</v>
      </c>
      <c r="D932" s="50" t="s">
        <v>296</v>
      </c>
      <c r="E932" s="51">
        <v>2019</v>
      </c>
      <c r="F932" s="50" t="s">
        <v>289</v>
      </c>
      <c r="G932" s="52">
        <v>43647</v>
      </c>
      <c r="H932" s="51">
        <v>1544</v>
      </c>
      <c r="I932" s="51">
        <v>586</v>
      </c>
      <c r="J932" s="51">
        <v>1278</v>
      </c>
      <c r="K932" s="51">
        <v>868</v>
      </c>
      <c r="L932" s="51">
        <v>868</v>
      </c>
      <c r="M932" s="51">
        <v>2472</v>
      </c>
      <c r="N932" s="51">
        <v>1896</v>
      </c>
      <c r="O932" s="51">
        <v>1746</v>
      </c>
      <c r="P932" s="51">
        <v>1763</v>
      </c>
      <c r="Q932" s="51">
        <v>8544</v>
      </c>
      <c r="R932" s="51">
        <v>8883</v>
      </c>
      <c r="S932" s="51">
        <v>102864.50613292139</v>
      </c>
      <c r="T932" s="51">
        <v>481602</v>
      </c>
      <c r="U932" s="51">
        <v>155572</v>
      </c>
      <c r="V932" s="51">
        <v>20640</v>
      </c>
    </row>
    <row r="933" spans="1:22" x14ac:dyDescent="0.25">
      <c r="A933" s="50" t="s">
        <v>109</v>
      </c>
      <c r="B933" s="50" t="s">
        <v>226</v>
      </c>
      <c r="C933" s="50" t="s">
        <v>166</v>
      </c>
      <c r="D933" s="50" t="s">
        <v>296</v>
      </c>
      <c r="E933" s="51">
        <v>2019</v>
      </c>
      <c r="F933" s="50" t="s">
        <v>290</v>
      </c>
      <c r="G933" s="52">
        <v>43678</v>
      </c>
      <c r="H933" s="51">
        <v>1450</v>
      </c>
      <c r="I933" s="51">
        <v>487</v>
      </c>
      <c r="J933" s="51">
        <v>906</v>
      </c>
      <c r="K933" s="51">
        <v>719</v>
      </c>
      <c r="L933" s="51">
        <v>719</v>
      </c>
      <c r="M933" s="51">
        <v>2092</v>
      </c>
      <c r="N933" s="51">
        <v>1621</v>
      </c>
      <c r="O933" s="51">
        <v>1486</v>
      </c>
      <c r="P933" s="51">
        <v>1584</v>
      </c>
      <c r="Q933" s="51">
        <v>8544</v>
      </c>
      <c r="R933" s="51">
        <v>8883</v>
      </c>
      <c r="S933" s="51">
        <v>102864.50613292139</v>
      </c>
      <c r="T933" s="51">
        <v>481602</v>
      </c>
      <c r="U933" s="51">
        <v>155572</v>
      </c>
      <c r="V933" s="51">
        <v>20640</v>
      </c>
    </row>
    <row r="934" spans="1:22" x14ac:dyDescent="0.25">
      <c r="A934" s="50" t="s">
        <v>109</v>
      </c>
      <c r="B934" s="50" t="s">
        <v>226</v>
      </c>
      <c r="C934" s="50" t="s">
        <v>166</v>
      </c>
      <c r="D934" s="50" t="s">
        <v>296</v>
      </c>
      <c r="E934" s="51">
        <v>2019</v>
      </c>
      <c r="F934" s="50" t="s">
        <v>291</v>
      </c>
      <c r="G934" s="52">
        <v>43709</v>
      </c>
      <c r="H934" s="51">
        <v>1355</v>
      </c>
      <c r="I934" s="51">
        <v>492</v>
      </c>
      <c r="J934" s="51">
        <v>1231</v>
      </c>
      <c r="K934" s="51">
        <v>857</v>
      </c>
      <c r="L934" s="51">
        <v>857</v>
      </c>
      <c r="M934" s="51">
        <v>2227</v>
      </c>
      <c r="N934" s="51">
        <v>1820</v>
      </c>
      <c r="O934" s="51">
        <v>1798</v>
      </c>
      <c r="P934" s="51">
        <v>1606</v>
      </c>
      <c r="Q934" s="51">
        <v>8544</v>
      </c>
      <c r="R934" s="51">
        <v>8883</v>
      </c>
      <c r="S934" s="51">
        <v>102864.50613292139</v>
      </c>
      <c r="T934" s="51">
        <v>481602</v>
      </c>
      <c r="U934" s="51">
        <v>155572</v>
      </c>
      <c r="V934" s="51">
        <v>20640</v>
      </c>
    </row>
    <row r="935" spans="1:22" x14ac:dyDescent="0.25">
      <c r="A935" s="50" t="s">
        <v>109</v>
      </c>
      <c r="B935" s="50" t="s">
        <v>226</v>
      </c>
      <c r="C935" s="50" t="s">
        <v>166</v>
      </c>
      <c r="D935" s="50" t="s">
        <v>296</v>
      </c>
      <c r="E935" s="51">
        <v>2019</v>
      </c>
      <c r="F935" s="50" t="s">
        <v>292</v>
      </c>
      <c r="G935" s="52">
        <v>43739</v>
      </c>
      <c r="H935" s="51">
        <v>1489</v>
      </c>
      <c r="I935" s="51">
        <v>607</v>
      </c>
      <c r="J935" s="51">
        <v>1333</v>
      </c>
      <c r="K935" s="51">
        <v>780</v>
      </c>
      <c r="L935" s="51">
        <v>780</v>
      </c>
      <c r="M935" s="51">
        <v>2150</v>
      </c>
      <c r="N935" s="51">
        <v>1838</v>
      </c>
      <c r="O935" s="51">
        <v>1824</v>
      </c>
      <c r="P935" s="51">
        <v>1745</v>
      </c>
      <c r="Q935" s="51">
        <v>8544</v>
      </c>
      <c r="R935" s="51">
        <v>8883</v>
      </c>
      <c r="S935" s="51">
        <v>102864.50613292139</v>
      </c>
      <c r="T935" s="51">
        <v>481602</v>
      </c>
      <c r="U935" s="51">
        <v>155572</v>
      </c>
      <c r="V935" s="51">
        <v>20640</v>
      </c>
    </row>
    <row r="936" spans="1:22" x14ac:dyDescent="0.25">
      <c r="A936" s="50" t="s">
        <v>109</v>
      </c>
      <c r="B936" s="50" t="s">
        <v>226</v>
      </c>
      <c r="C936" s="50" t="s">
        <v>166</v>
      </c>
      <c r="D936" s="50" t="s">
        <v>296</v>
      </c>
      <c r="E936" s="51">
        <v>2019</v>
      </c>
      <c r="F936" s="50" t="s">
        <v>293</v>
      </c>
      <c r="G936" s="52">
        <v>43770</v>
      </c>
      <c r="H936" s="51">
        <v>1793</v>
      </c>
      <c r="I936" s="51">
        <v>641</v>
      </c>
      <c r="J936" s="51">
        <v>1464</v>
      </c>
      <c r="K936" s="51">
        <v>750</v>
      </c>
      <c r="L936" s="51">
        <v>750</v>
      </c>
      <c r="M936" s="51">
        <v>2092</v>
      </c>
      <c r="N936" s="51">
        <v>1887</v>
      </c>
      <c r="O936" s="51">
        <v>1801</v>
      </c>
      <c r="P936" s="51">
        <v>1746</v>
      </c>
      <c r="Q936" s="51">
        <v>8544</v>
      </c>
      <c r="R936" s="51">
        <v>8883</v>
      </c>
      <c r="S936" s="51">
        <v>102864.50613292139</v>
      </c>
      <c r="T936" s="51">
        <v>481602</v>
      </c>
      <c r="U936" s="51">
        <v>155572</v>
      </c>
      <c r="V936" s="51">
        <v>20640</v>
      </c>
    </row>
    <row r="937" spans="1:22" x14ac:dyDescent="0.25">
      <c r="A937" s="50" t="s">
        <v>109</v>
      </c>
      <c r="B937" s="50" t="s">
        <v>226</v>
      </c>
      <c r="C937" s="50" t="s">
        <v>166</v>
      </c>
      <c r="D937" s="50" t="s">
        <v>296</v>
      </c>
      <c r="E937" s="51">
        <v>2019</v>
      </c>
      <c r="F937" s="50" t="s">
        <v>294</v>
      </c>
      <c r="G937" s="52">
        <v>43800</v>
      </c>
      <c r="H937" s="51">
        <v>2066</v>
      </c>
      <c r="I937" s="51">
        <v>645</v>
      </c>
      <c r="J937" s="51">
        <v>1599</v>
      </c>
      <c r="K937" s="51">
        <v>837</v>
      </c>
      <c r="L937" s="51">
        <v>837</v>
      </c>
      <c r="M937" s="51">
        <v>1711</v>
      </c>
      <c r="N937" s="51">
        <v>1763</v>
      </c>
      <c r="O937" s="51">
        <v>1790</v>
      </c>
      <c r="P937" s="51">
        <v>1717</v>
      </c>
      <c r="Q937" s="51">
        <v>8544</v>
      </c>
      <c r="R937" s="51">
        <v>8883</v>
      </c>
      <c r="S937" s="51">
        <v>102864.50613292139</v>
      </c>
      <c r="T937" s="51">
        <v>481602</v>
      </c>
      <c r="U937" s="51">
        <v>155572</v>
      </c>
      <c r="V937" s="51">
        <v>20640</v>
      </c>
    </row>
    <row r="938" spans="1:22" x14ac:dyDescent="0.25">
      <c r="A938" s="50" t="s">
        <v>109</v>
      </c>
      <c r="B938" s="50" t="s">
        <v>226</v>
      </c>
      <c r="C938" s="50" t="s">
        <v>166</v>
      </c>
      <c r="D938" s="50" t="s">
        <v>296</v>
      </c>
      <c r="E938" s="51">
        <v>2020</v>
      </c>
      <c r="F938" s="50" t="s">
        <v>283</v>
      </c>
      <c r="G938" s="52">
        <v>43831</v>
      </c>
      <c r="H938" s="51">
        <v>2326</v>
      </c>
      <c r="I938" s="51">
        <v>483</v>
      </c>
      <c r="J938" s="51">
        <v>1658</v>
      </c>
      <c r="K938" s="51">
        <v>939</v>
      </c>
      <c r="L938" s="51">
        <v>939</v>
      </c>
      <c r="M938" s="51">
        <v>2124</v>
      </c>
      <c r="N938" s="51">
        <v>1824</v>
      </c>
      <c r="O938" s="51">
        <v>1789</v>
      </c>
      <c r="P938" s="51">
        <v>1774</v>
      </c>
      <c r="Q938" s="51">
        <v>9781</v>
      </c>
      <c r="R938" s="51">
        <v>10201</v>
      </c>
      <c r="S938" s="51">
        <v>107143.4125574856</v>
      </c>
      <c r="T938" s="51">
        <v>499724</v>
      </c>
      <c r="U938" s="51">
        <v>160313</v>
      </c>
      <c r="V938" s="51">
        <v>21254</v>
      </c>
    </row>
    <row r="939" spans="1:22" x14ac:dyDescent="0.25">
      <c r="A939" s="50" t="s">
        <v>109</v>
      </c>
      <c r="B939" s="50" t="s">
        <v>226</v>
      </c>
      <c r="C939" s="50" t="s">
        <v>166</v>
      </c>
      <c r="D939" s="50" t="s">
        <v>296</v>
      </c>
      <c r="E939" s="51">
        <v>2020</v>
      </c>
      <c r="F939" s="50" t="s">
        <v>284</v>
      </c>
      <c r="G939" s="52">
        <v>43862</v>
      </c>
      <c r="H939" s="51">
        <v>1918</v>
      </c>
      <c r="I939" s="51">
        <v>616</v>
      </c>
      <c r="J939" s="51">
        <v>1591</v>
      </c>
      <c r="K939" s="51">
        <v>944</v>
      </c>
      <c r="L939" s="51">
        <v>944</v>
      </c>
      <c r="M939" s="51">
        <v>2272</v>
      </c>
      <c r="N939" s="51">
        <v>1703</v>
      </c>
      <c r="O939" s="51">
        <v>1698</v>
      </c>
      <c r="P939" s="51">
        <v>1837</v>
      </c>
      <c r="Q939" s="51">
        <v>9781</v>
      </c>
      <c r="R939" s="51">
        <v>10201</v>
      </c>
      <c r="S939" s="51">
        <v>107143.4125574856</v>
      </c>
      <c r="T939" s="51">
        <v>499724</v>
      </c>
      <c r="U939" s="51">
        <v>160313</v>
      </c>
      <c r="V939" s="51">
        <v>21254</v>
      </c>
    </row>
    <row r="940" spans="1:22" x14ac:dyDescent="0.25">
      <c r="A940" s="50" t="s">
        <v>109</v>
      </c>
      <c r="B940" s="50" t="s">
        <v>226</v>
      </c>
      <c r="C940" s="50" t="s">
        <v>166</v>
      </c>
      <c r="D940" s="50" t="s">
        <v>296</v>
      </c>
      <c r="E940" s="51">
        <v>2020</v>
      </c>
      <c r="F940" s="50" t="s">
        <v>285</v>
      </c>
      <c r="G940" s="52">
        <v>43891</v>
      </c>
      <c r="H940" s="51">
        <v>1582</v>
      </c>
      <c r="I940" s="51">
        <v>576</v>
      </c>
      <c r="J940" s="51">
        <v>1103</v>
      </c>
      <c r="K940" s="51">
        <v>1145</v>
      </c>
      <c r="L940" s="51">
        <v>1145</v>
      </c>
      <c r="M940" s="51">
        <v>2199</v>
      </c>
      <c r="N940" s="51">
        <v>1922</v>
      </c>
      <c r="O940" s="51">
        <v>1595</v>
      </c>
      <c r="P940" s="51">
        <v>1652</v>
      </c>
      <c r="Q940" s="51">
        <v>9781</v>
      </c>
      <c r="R940" s="51">
        <v>10201</v>
      </c>
      <c r="S940" s="51">
        <v>107143.4125574856</v>
      </c>
      <c r="T940" s="51">
        <v>499724</v>
      </c>
      <c r="U940" s="51">
        <v>160313</v>
      </c>
      <c r="V940" s="51">
        <v>21254</v>
      </c>
    </row>
    <row r="941" spans="1:22" x14ac:dyDescent="0.25">
      <c r="A941" s="50" t="s">
        <v>109</v>
      </c>
      <c r="B941" s="50" t="s">
        <v>226</v>
      </c>
      <c r="C941" s="50" t="s">
        <v>166</v>
      </c>
      <c r="D941" s="50" t="s">
        <v>296</v>
      </c>
      <c r="E941" s="51">
        <v>2020</v>
      </c>
      <c r="F941" s="50" t="s">
        <v>286</v>
      </c>
      <c r="G941" s="52">
        <v>43922</v>
      </c>
      <c r="H941" s="51">
        <v>1605</v>
      </c>
      <c r="I941" s="51">
        <v>576</v>
      </c>
      <c r="J941" s="51">
        <v>1282</v>
      </c>
      <c r="K941" s="51">
        <v>1030</v>
      </c>
      <c r="L941" s="51">
        <v>1030</v>
      </c>
      <c r="M941" s="51">
        <v>2004</v>
      </c>
      <c r="N941" s="51">
        <v>1756</v>
      </c>
      <c r="O941" s="51">
        <v>1734</v>
      </c>
      <c r="P941" s="51">
        <v>1641</v>
      </c>
      <c r="Q941" s="51">
        <v>9781</v>
      </c>
      <c r="R941" s="51">
        <v>10201</v>
      </c>
      <c r="S941" s="51">
        <v>107143.4125574856</v>
      </c>
      <c r="T941" s="51">
        <v>499724</v>
      </c>
      <c r="U941" s="51">
        <v>160313</v>
      </c>
      <c r="V941" s="51">
        <v>21254</v>
      </c>
    </row>
    <row r="942" spans="1:22" x14ac:dyDescent="0.25">
      <c r="A942" s="50" t="s">
        <v>109</v>
      </c>
      <c r="B942" s="50" t="s">
        <v>226</v>
      </c>
      <c r="C942" s="50" t="s">
        <v>166</v>
      </c>
      <c r="D942" s="50" t="s">
        <v>296</v>
      </c>
      <c r="E942" s="51">
        <v>2020</v>
      </c>
      <c r="F942" s="50" t="s">
        <v>287</v>
      </c>
      <c r="G942" s="52">
        <v>43952</v>
      </c>
      <c r="H942" s="51">
        <v>1670</v>
      </c>
      <c r="I942" s="51">
        <v>699</v>
      </c>
      <c r="J942" s="51">
        <v>1703</v>
      </c>
      <c r="K942" s="51">
        <v>1149</v>
      </c>
      <c r="L942" s="51">
        <v>1149</v>
      </c>
      <c r="M942" s="51">
        <v>2246</v>
      </c>
      <c r="N942" s="51">
        <v>1862</v>
      </c>
      <c r="O942" s="51">
        <v>1725</v>
      </c>
      <c r="P942" s="51">
        <v>1873</v>
      </c>
      <c r="Q942" s="51">
        <v>9781</v>
      </c>
      <c r="R942" s="51">
        <v>10201</v>
      </c>
      <c r="S942" s="51">
        <v>107143.4125574856</v>
      </c>
      <c r="T942" s="51">
        <v>499724</v>
      </c>
      <c r="U942" s="51">
        <v>160313</v>
      </c>
      <c r="V942" s="51">
        <v>21254</v>
      </c>
    </row>
    <row r="943" spans="1:22" x14ac:dyDescent="0.25">
      <c r="A943" s="50" t="s">
        <v>109</v>
      </c>
      <c r="B943" s="50" t="s">
        <v>226</v>
      </c>
      <c r="C943" s="50" t="s">
        <v>166</v>
      </c>
      <c r="D943" s="50" t="s">
        <v>296</v>
      </c>
      <c r="E943" s="51">
        <v>2020</v>
      </c>
      <c r="F943" s="50" t="s">
        <v>288</v>
      </c>
      <c r="G943" s="52">
        <v>43983</v>
      </c>
      <c r="H943" s="51">
        <v>1865</v>
      </c>
      <c r="I943" s="51">
        <v>589</v>
      </c>
      <c r="J943" s="51">
        <v>1626</v>
      </c>
      <c r="K943" s="51">
        <v>862</v>
      </c>
      <c r="L943" s="51">
        <v>862</v>
      </c>
      <c r="M943" s="51">
        <v>2068</v>
      </c>
      <c r="N943" s="51">
        <v>1957</v>
      </c>
      <c r="O943" s="51">
        <v>1697</v>
      </c>
      <c r="P943" s="51">
        <v>1792</v>
      </c>
      <c r="Q943" s="51">
        <v>9781</v>
      </c>
      <c r="R943" s="51">
        <v>10201</v>
      </c>
      <c r="S943" s="51">
        <v>107143.4125574856</v>
      </c>
      <c r="T943" s="51">
        <v>499724</v>
      </c>
      <c r="U943" s="51">
        <v>160313</v>
      </c>
      <c r="V943" s="51">
        <v>21254</v>
      </c>
    </row>
    <row r="944" spans="1:22" x14ac:dyDescent="0.25">
      <c r="A944" s="50" t="s">
        <v>109</v>
      </c>
      <c r="B944" s="50" t="s">
        <v>226</v>
      </c>
      <c r="C944" s="50" t="s">
        <v>166</v>
      </c>
      <c r="D944" s="50" t="s">
        <v>296</v>
      </c>
      <c r="E944" s="51">
        <v>2020</v>
      </c>
      <c r="F944" s="50" t="s">
        <v>289</v>
      </c>
      <c r="G944" s="52">
        <v>44013</v>
      </c>
      <c r="H944" s="51">
        <v>1504</v>
      </c>
      <c r="I944" s="51">
        <v>532</v>
      </c>
      <c r="J944" s="51">
        <v>1178</v>
      </c>
      <c r="K944" s="51">
        <v>757</v>
      </c>
      <c r="L944" s="51">
        <v>757</v>
      </c>
      <c r="M944" s="51">
        <v>1858</v>
      </c>
      <c r="N944" s="51">
        <v>1655</v>
      </c>
      <c r="O944" s="51">
        <v>1647</v>
      </c>
      <c r="P944" s="51">
        <v>1607</v>
      </c>
      <c r="Q944" s="51">
        <v>9781</v>
      </c>
      <c r="R944" s="51">
        <v>10201</v>
      </c>
      <c r="S944" s="51">
        <v>107143.4125574856</v>
      </c>
      <c r="T944" s="51">
        <v>499724</v>
      </c>
      <c r="U944" s="51">
        <v>160313</v>
      </c>
      <c r="V944" s="51">
        <v>21254</v>
      </c>
    </row>
    <row r="945" spans="1:22" x14ac:dyDescent="0.25">
      <c r="A945" s="50" t="s">
        <v>109</v>
      </c>
      <c r="B945" s="50" t="s">
        <v>226</v>
      </c>
      <c r="C945" s="50" t="s">
        <v>166</v>
      </c>
      <c r="D945" s="50" t="s">
        <v>296</v>
      </c>
      <c r="E945" s="51">
        <v>2020</v>
      </c>
      <c r="F945" s="50" t="s">
        <v>290</v>
      </c>
      <c r="G945" s="52">
        <v>44044</v>
      </c>
      <c r="H945" s="51">
        <v>1471</v>
      </c>
      <c r="I945" s="51">
        <v>578</v>
      </c>
      <c r="J945" s="51">
        <v>1053</v>
      </c>
      <c r="K945" s="51">
        <v>1260</v>
      </c>
      <c r="L945" s="51">
        <v>1260</v>
      </c>
      <c r="M945" s="51">
        <v>1684</v>
      </c>
      <c r="N945" s="51">
        <v>1424</v>
      </c>
      <c r="O945" s="51">
        <v>1343</v>
      </c>
      <c r="P945" s="51">
        <v>1336</v>
      </c>
      <c r="Q945" s="51">
        <v>9781</v>
      </c>
      <c r="R945" s="51">
        <v>10201</v>
      </c>
      <c r="S945" s="51">
        <v>107143.4125574856</v>
      </c>
      <c r="T945" s="51">
        <v>499724</v>
      </c>
      <c r="U945" s="51">
        <v>160313</v>
      </c>
      <c r="V945" s="51">
        <v>21254</v>
      </c>
    </row>
    <row r="946" spans="1:22" x14ac:dyDescent="0.25">
      <c r="A946" s="50" t="s">
        <v>109</v>
      </c>
      <c r="B946" s="50" t="s">
        <v>226</v>
      </c>
      <c r="C946" s="50" t="s">
        <v>166</v>
      </c>
      <c r="D946" s="50" t="s">
        <v>296</v>
      </c>
      <c r="E946" s="51">
        <v>2020</v>
      </c>
      <c r="F946" s="50" t="s">
        <v>291</v>
      </c>
      <c r="G946" s="52">
        <v>44075</v>
      </c>
      <c r="H946" s="51">
        <v>1541</v>
      </c>
      <c r="I946" s="51">
        <v>534</v>
      </c>
      <c r="J946" s="51">
        <v>1189</v>
      </c>
      <c r="K946" s="51">
        <v>977</v>
      </c>
      <c r="L946" s="51">
        <v>977</v>
      </c>
      <c r="M946" s="51">
        <v>1949</v>
      </c>
      <c r="N946" s="51">
        <v>1833</v>
      </c>
      <c r="O946" s="51">
        <v>1815</v>
      </c>
      <c r="P946" s="51">
        <v>1749</v>
      </c>
      <c r="Q946" s="51">
        <v>9781</v>
      </c>
      <c r="R946" s="51">
        <v>10201</v>
      </c>
      <c r="S946" s="51">
        <v>107143.4125574856</v>
      </c>
      <c r="T946" s="51">
        <v>499724</v>
      </c>
      <c r="U946" s="51">
        <v>160313</v>
      </c>
      <c r="V946" s="51">
        <v>21254</v>
      </c>
    </row>
    <row r="947" spans="1:22" x14ac:dyDescent="0.25">
      <c r="A947" s="50" t="s">
        <v>109</v>
      </c>
      <c r="B947" s="50" t="s">
        <v>226</v>
      </c>
      <c r="C947" s="50" t="s">
        <v>166</v>
      </c>
      <c r="D947" s="50" t="s">
        <v>296</v>
      </c>
      <c r="E947" s="51">
        <v>2020</v>
      </c>
      <c r="F947" s="50" t="s">
        <v>292</v>
      </c>
      <c r="G947" s="52">
        <v>44105</v>
      </c>
      <c r="H947" s="51">
        <v>1484</v>
      </c>
      <c r="I947" s="51">
        <v>502</v>
      </c>
      <c r="J947" s="51">
        <v>1044</v>
      </c>
      <c r="K947" s="51">
        <v>993</v>
      </c>
      <c r="L947" s="51">
        <v>993</v>
      </c>
      <c r="M947" s="51">
        <v>1975</v>
      </c>
      <c r="N947" s="51">
        <v>1781</v>
      </c>
      <c r="O947" s="51">
        <v>1684</v>
      </c>
      <c r="P947" s="51">
        <v>1606</v>
      </c>
      <c r="Q947" s="51">
        <v>9781</v>
      </c>
      <c r="R947" s="51">
        <v>10201</v>
      </c>
      <c r="S947" s="51">
        <v>107143.4125574856</v>
      </c>
      <c r="T947" s="51">
        <v>499724</v>
      </c>
      <c r="U947" s="51">
        <v>160313</v>
      </c>
      <c r="V947" s="51">
        <v>21254</v>
      </c>
    </row>
    <row r="948" spans="1:22" x14ac:dyDescent="0.25">
      <c r="A948" s="50" t="s">
        <v>109</v>
      </c>
      <c r="B948" s="50" t="s">
        <v>226</v>
      </c>
      <c r="C948" s="50" t="s">
        <v>166</v>
      </c>
      <c r="D948" s="50" t="s">
        <v>296</v>
      </c>
      <c r="E948" s="51">
        <v>2020</v>
      </c>
      <c r="F948" s="50" t="s">
        <v>293</v>
      </c>
      <c r="G948" s="52">
        <v>44136</v>
      </c>
      <c r="H948" s="51">
        <v>1919</v>
      </c>
      <c r="I948" s="51">
        <v>633</v>
      </c>
      <c r="J948" s="51">
        <v>1410</v>
      </c>
      <c r="K948" s="51">
        <v>815</v>
      </c>
      <c r="L948" s="51">
        <v>815</v>
      </c>
      <c r="M948" s="51">
        <v>2091</v>
      </c>
      <c r="N948" s="51">
        <v>1875</v>
      </c>
      <c r="O948" s="51">
        <v>1830</v>
      </c>
      <c r="P948" s="51">
        <v>1790</v>
      </c>
      <c r="Q948" s="51">
        <v>9781</v>
      </c>
      <c r="R948" s="51">
        <v>10201</v>
      </c>
      <c r="S948" s="51">
        <v>107143.4125574856</v>
      </c>
      <c r="T948" s="51">
        <v>499724</v>
      </c>
      <c r="U948" s="51">
        <v>160313</v>
      </c>
      <c r="V948" s="51">
        <v>21254</v>
      </c>
    </row>
    <row r="949" spans="1:22" x14ac:dyDescent="0.25">
      <c r="A949" s="50" t="s">
        <v>109</v>
      </c>
      <c r="B949" s="50" t="s">
        <v>226</v>
      </c>
      <c r="C949" s="50" t="s">
        <v>166</v>
      </c>
      <c r="D949" s="50" t="s">
        <v>296</v>
      </c>
      <c r="E949" s="51">
        <v>2020</v>
      </c>
      <c r="F949" s="50" t="s">
        <v>294</v>
      </c>
      <c r="G949" s="52">
        <v>44166</v>
      </c>
      <c r="H949" s="51">
        <v>1945</v>
      </c>
      <c r="I949" s="51">
        <v>604</v>
      </c>
      <c r="J949" s="51">
        <v>1544</v>
      </c>
      <c r="K949" s="51">
        <v>1010</v>
      </c>
      <c r="L949" s="51">
        <v>1010</v>
      </c>
      <c r="M949" s="51">
        <v>1822</v>
      </c>
      <c r="N949" s="51">
        <v>1790</v>
      </c>
      <c r="O949" s="51">
        <v>1698</v>
      </c>
      <c r="P949" s="51">
        <v>1759</v>
      </c>
      <c r="Q949" s="51">
        <v>9781</v>
      </c>
      <c r="R949" s="51">
        <v>10201</v>
      </c>
      <c r="S949" s="51">
        <v>107143.4125574856</v>
      </c>
      <c r="T949" s="51">
        <v>499724</v>
      </c>
      <c r="U949" s="51">
        <v>160313</v>
      </c>
      <c r="V949" s="51">
        <v>21254</v>
      </c>
    </row>
    <row r="950" spans="1:22" x14ac:dyDescent="0.25">
      <c r="A950" s="50" t="s">
        <v>109</v>
      </c>
      <c r="B950" s="50" t="s">
        <v>226</v>
      </c>
      <c r="C950" s="50" t="s">
        <v>166</v>
      </c>
      <c r="D950" s="50" t="s">
        <v>296</v>
      </c>
      <c r="E950" s="51">
        <v>2021</v>
      </c>
      <c r="F950" s="50" t="s">
        <v>283</v>
      </c>
      <c r="G950" s="52">
        <v>44197</v>
      </c>
      <c r="H950" s="51">
        <v>2038</v>
      </c>
      <c r="I950" s="51">
        <v>581</v>
      </c>
      <c r="J950" s="51">
        <v>1707</v>
      </c>
      <c r="K950" s="51">
        <v>994</v>
      </c>
      <c r="L950" s="51">
        <v>994</v>
      </c>
      <c r="M950" s="51">
        <v>1932</v>
      </c>
      <c r="N950" s="51">
        <v>1766</v>
      </c>
      <c r="O950" s="51">
        <v>1655</v>
      </c>
      <c r="P950" s="51">
        <v>1855</v>
      </c>
      <c r="Q950" s="51">
        <v>10713</v>
      </c>
      <c r="R950" s="51">
        <v>11272</v>
      </c>
      <c r="S950" s="51">
        <v>111577.0151822123</v>
      </c>
      <c r="T950" s="51">
        <v>518572</v>
      </c>
      <c r="U950" s="51">
        <v>165327</v>
      </c>
      <c r="V950" s="51">
        <v>21896</v>
      </c>
    </row>
    <row r="951" spans="1:22" x14ac:dyDescent="0.25">
      <c r="A951" s="50" t="s">
        <v>109</v>
      </c>
      <c r="B951" s="50" t="s">
        <v>226</v>
      </c>
      <c r="C951" s="50" t="s">
        <v>166</v>
      </c>
      <c r="D951" s="50" t="s">
        <v>296</v>
      </c>
      <c r="E951" s="51">
        <v>2021</v>
      </c>
      <c r="F951" s="50" t="s">
        <v>284</v>
      </c>
      <c r="G951" s="52">
        <v>44228</v>
      </c>
      <c r="H951" s="51">
        <v>1767</v>
      </c>
      <c r="I951" s="51">
        <v>648</v>
      </c>
      <c r="J951" s="51">
        <v>1725</v>
      </c>
      <c r="K951" s="51">
        <v>1005</v>
      </c>
      <c r="L951" s="51">
        <v>1005</v>
      </c>
      <c r="M951" s="51">
        <v>1882</v>
      </c>
      <c r="N951" s="51">
        <v>1769</v>
      </c>
      <c r="O951" s="51">
        <v>1664</v>
      </c>
      <c r="P951" s="51">
        <v>1759</v>
      </c>
      <c r="Q951" s="51">
        <v>10713</v>
      </c>
      <c r="R951" s="51">
        <v>11272</v>
      </c>
      <c r="S951" s="51">
        <v>111577.0151822123</v>
      </c>
      <c r="T951" s="51">
        <v>518572</v>
      </c>
      <c r="U951" s="51">
        <v>165327</v>
      </c>
      <c r="V951" s="51">
        <v>21896</v>
      </c>
    </row>
    <row r="952" spans="1:22" x14ac:dyDescent="0.25">
      <c r="A952" s="50" t="s">
        <v>109</v>
      </c>
      <c r="B952" s="50" t="s">
        <v>226</v>
      </c>
      <c r="C952" s="50" t="s">
        <v>166</v>
      </c>
      <c r="D952" s="50" t="s">
        <v>296</v>
      </c>
      <c r="E952" s="51">
        <v>2021</v>
      </c>
      <c r="F952" s="50" t="s">
        <v>285</v>
      </c>
      <c r="G952" s="52">
        <v>44256</v>
      </c>
      <c r="H952" s="51">
        <v>1897</v>
      </c>
      <c r="I952" s="51">
        <v>654</v>
      </c>
      <c r="J952" s="51">
        <v>1436</v>
      </c>
      <c r="K952" s="51">
        <v>1163</v>
      </c>
      <c r="L952" s="51">
        <v>1163</v>
      </c>
      <c r="M952" s="51">
        <v>2033</v>
      </c>
      <c r="N952" s="51">
        <v>1891</v>
      </c>
      <c r="O952" s="51">
        <v>1718</v>
      </c>
      <c r="P952" s="51">
        <v>1716</v>
      </c>
      <c r="Q952" s="51">
        <v>10713</v>
      </c>
      <c r="R952" s="51">
        <v>11272</v>
      </c>
      <c r="S952" s="51">
        <v>111577.0151822123</v>
      </c>
      <c r="T952" s="51">
        <v>518572</v>
      </c>
      <c r="U952" s="51">
        <v>165327</v>
      </c>
      <c r="V952" s="51">
        <v>21896</v>
      </c>
    </row>
    <row r="953" spans="1:22" x14ac:dyDescent="0.25">
      <c r="A953" s="50" t="s">
        <v>109</v>
      </c>
      <c r="B953" s="50" t="s">
        <v>226</v>
      </c>
      <c r="C953" s="50" t="s">
        <v>166</v>
      </c>
      <c r="D953" s="50" t="s">
        <v>296</v>
      </c>
      <c r="E953" s="51">
        <v>2021</v>
      </c>
      <c r="F953" s="50" t="s">
        <v>286</v>
      </c>
      <c r="G953" s="52">
        <v>44287</v>
      </c>
      <c r="H953" s="51">
        <v>2022</v>
      </c>
      <c r="I953" s="51">
        <v>619</v>
      </c>
      <c r="J953" s="51">
        <v>1553</v>
      </c>
      <c r="K953" s="51">
        <v>933</v>
      </c>
      <c r="L953" s="51">
        <v>933</v>
      </c>
      <c r="M953" s="51">
        <v>1828</v>
      </c>
      <c r="N953" s="51">
        <v>1788</v>
      </c>
      <c r="O953" s="51">
        <v>1720</v>
      </c>
      <c r="P953" s="51">
        <v>1553</v>
      </c>
      <c r="Q953" s="51">
        <v>10713</v>
      </c>
      <c r="R953" s="51">
        <v>11272</v>
      </c>
      <c r="S953" s="51">
        <v>111577.0151822123</v>
      </c>
      <c r="T953" s="51">
        <v>518572</v>
      </c>
      <c r="U953" s="51">
        <v>165327</v>
      </c>
      <c r="V953" s="51">
        <v>21896</v>
      </c>
    </row>
    <row r="954" spans="1:22" x14ac:dyDescent="0.25">
      <c r="A954" s="50" t="s">
        <v>109</v>
      </c>
      <c r="B954" s="50" t="s">
        <v>226</v>
      </c>
      <c r="C954" s="50" t="s">
        <v>166</v>
      </c>
      <c r="D954" s="50" t="s">
        <v>296</v>
      </c>
      <c r="E954" s="51">
        <v>2021</v>
      </c>
      <c r="F954" s="50" t="s">
        <v>287</v>
      </c>
      <c r="G954" s="52">
        <v>44317</v>
      </c>
      <c r="H954" s="51">
        <v>1650</v>
      </c>
      <c r="I954" s="51">
        <v>756</v>
      </c>
      <c r="J954" s="51">
        <v>1659</v>
      </c>
      <c r="K954" s="51">
        <v>1163</v>
      </c>
      <c r="L954" s="51">
        <v>1163</v>
      </c>
      <c r="M954" s="51">
        <v>1991</v>
      </c>
      <c r="N954" s="51">
        <v>1738</v>
      </c>
      <c r="O954" s="51">
        <v>1717</v>
      </c>
      <c r="P954" s="51">
        <v>1900</v>
      </c>
      <c r="Q954" s="51">
        <v>10713</v>
      </c>
      <c r="R954" s="51">
        <v>11272</v>
      </c>
      <c r="S954" s="51">
        <v>111577.0151822123</v>
      </c>
      <c r="T954" s="51">
        <v>518572</v>
      </c>
      <c r="U954" s="51">
        <v>165327</v>
      </c>
      <c r="V954" s="51">
        <v>21896</v>
      </c>
    </row>
    <row r="955" spans="1:22" x14ac:dyDescent="0.25">
      <c r="A955" s="50" t="s">
        <v>109</v>
      </c>
      <c r="B955" s="50" t="s">
        <v>226</v>
      </c>
      <c r="C955" s="50" t="s">
        <v>166</v>
      </c>
      <c r="D955" s="50" t="s">
        <v>296</v>
      </c>
      <c r="E955" s="51">
        <v>2021</v>
      </c>
      <c r="F955" s="50" t="s">
        <v>288</v>
      </c>
      <c r="G955" s="52">
        <v>44348</v>
      </c>
      <c r="H955" s="51">
        <v>1958</v>
      </c>
      <c r="I955" s="51">
        <v>611</v>
      </c>
      <c r="J955" s="51">
        <v>1590</v>
      </c>
      <c r="K955" s="51">
        <v>1080</v>
      </c>
      <c r="L955" s="51">
        <v>1080</v>
      </c>
      <c r="M955" s="51">
        <v>2053</v>
      </c>
      <c r="N955" s="51">
        <v>1958</v>
      </c>
      <c r="O955" s="51">
        <v>1766</v>
      </c>
      <c r="P955" s="51">
        <v>1727</v>
      </c>
      <c r="Q955" s="51">
        <v>10713</v>
      </c>
      <c r="R955" s="51">
        <v>11272</v>
      </c>
      <c r="S955" s="51">
        <v>111577.0151822123</v>
      </c>
      <c r="T955" s="51">
        <v>518572</v>
      </c>
      <c r="U955" s="51">
        <v>165327</v>
      </c>
      <c r="V955" s="51">
        <v>21896</v>
      </c>
    </row>
    <row r="956" spans="1:22" x14ac:dyDescent="0.25">
      <c r="A956" s="50" t="s">
        <v>109</v>
      </c>
      <c r="B956" s="50" t="s">
        <v>226</v>
      </c>
      <c r="C956" s="50" t="s">
        <v>166</v>
      </c>
      <c r="D956" s="50" t="s">
        <v>296</v>
      </c>
      <c r="E956" s="51">
        <v>2021</v>
      </c>
      <c r="F956" s="50" t="s">
        <v>289</v>
      </c>
      <c r="G956" s="52">
        <v>44378</v>
      </c>
      <c r="H956" s="51">
        <v>1614</v>
      </c>
      <c r="I956" s="51">
        <v>516</v>
      </c>
      <c r="J956" s="51">
        <v>1518</v>
      </c>
      <c r="K956" s="51">
        <v>856</v>
      </c>
      <c r="L956" s="51">
        <v>856</v>
      </c>
      <c r="M956" s="51">
        <v>1845</v>
      </c>
      <c r="N956" s="51">
        <v>1748</v>
      </c>
      <c r="O956" s="51">
        <v>1668</v>
      </c>
      <c r="P956" s="51">
        <v>1655</v>
      </c>
      <c r="Q956" s="51">
        <v>10713</v>
      </c>
      <c r="R956" s="51">
        <v>11272</v>
      </c>
      <c r="S956" s="51">
        <v>111577.0151822123</v>
      </c>
      <c r="T956" s="51">
        <v>518572</v>
      </c>
      <c r="U956" s="51">
        <v>165327</v>
      </c>
      <c r="V956" s="51">
        <v>21896</v>
      </c>
    </row>
    <row r="957" spans="1:22" x14ac:dyDescent="0.25">
      <c r="A957" s="50" t="s">
        <v>109</v>
      </c>
      <c r="B957" s="50" t="s">
        <v>226</v>
      </c>
      <c r="C957" s="50" t="s">
        <v>166</v>
      </c>
      <c r="D957" s="50" t="s">
        <v>296</v>
      </c>
      <c r="E957" s="51">
        <v>2021</v>
      </c>
      <c r="F957" s="50" t="s">
        <v>290</v>
      </c>
      <c r="G957" s="52">
        <v>44409</v>
      </c>
      <c r="H957" s="51">
        <v>1457</v>
      </c>
      <c r="I957" s="51">
        <v>769</v>
      </c>
      <c r="J957" s="51">
        <v>1465</v>
      </c>
      <c r="K957" s="51">
        <v>1245</v>
      </c>
      <c r="L957" s="51">
        <v>1245</v>
      </c>
      <c r="M957" s="51">
        <v>1828</v>
      </c>
      <c r="N957" s="51">
        <v>1792</v>
      </c>
      <c r="O957" s="51">
        <v>1735</v>
      </c>
      <c r="P957" s="51">
        <v>1716</v>
      </c>
      <c r="Q957" s="51">
        <v>10713</v>
      </c>
      <c r="R957" s="51">
        <v>11272</v>
      </c>
      <c r="S957" s="51">
        <v>111577.0151822123</v>
      </c>
      <c r="T957" s="51">
        <v>518572</v>
      </c>
      <c r="U957" s="51">
        <v>165327</v>
      </c>
      <c r="V957" s="51">
        <v>21896</v>
      </c>
    </row>
    <row r="958" spans="1:22" x14ac:dyDescent="0.25">
      <c r="A958" s="50" t="s">
        <v>109</v>
      </c>
      <c r="B958" s="50" t="s">
        <v>226</v>
      </c>
      <c r="C958" s="50" t="s">
        <v>166</v>
      </c>
      <c r="D958" s="50" t="s">
        <v>296</v>
      </c>
      <c r="E958" s="51">
        <v>2021</v>
      </c>
      <c r="F958" s="50" t="s">
        <v>291</v>
      </c>
      <c r="G958" s="52">
        <v>44440</v>
      </c>
      <c r="H958" s="51">
        <v>2051</v>
      </c>
      <c r="I958" s="51">
        <v>664</v>
      </c>
      <c r="J958" s="51">
        <v>1613</v>
      </c>
      <c r="K958" s="51">
        <v>1135</v>
      </c>
      <c r="L958" s="51">
        <v>1135</v>
      </c>
      <c r="M958" s="51">
        <v>1969</v>
      </c>
      <c r="N958" s="51">
        <v>1789</v>
      </c>
      <c r="O958" s="51">
        <v>1741</v>
      </c>
      <c r="P958" s="51">
        <v>1783</v>
      </c>
      <c r="Q958" s="51">
        <v>10713</v>
      </c>
      <c r="R958" s="51">
        <v>11272</v>
      </c>
      <c r="S958" s="51">
        <v>111577.0151822123</v>
      </c>
      <c r="T958" s="51">
        <v>518572</v>
      </c>
      <c r="U958" s="51">
        <v>165327</v>
      </c>
      <c r="V958" s="51">
        <v>21896</v>
      </c>
    </row>
    <row r="959" spans="1:22" x14ac:dyDescent="0.25">
      <c r="A959" s="50" t="s">
        <v>109</v>
      </c>
      <c r="B959" s="50" t="s">
        <v>226</v>
      </c>
      <c r="C959" s="50" t="s">
        <v>166</v>
      </c>
      <c r="D959" s="50" t="s">
        <v>296</v>
      </c>
      <c r="E959" s="51">
        <v>2021</v>
      </c>
      <c r="F959" s="50" t="s">
        <v>292</v>
      </c>
      <c r="G959" s="52">
        <v>44470</v>
      </c>
      <c r="H959" s="51">
        <v>1780</v>
      </c>
      <c r="I959" s="51">
        <v>525</v>
      </c>
      <c r="J959" s="51">
        <v>1523</v>
      </c>
      <c r="K959" s="51">
        <v>1121</v>
      </c>
      <c r="L959" s="51">
        <v>1121</v>
      </c>
      <c r="M959" s="51">
        <v>1826</v>
      </c>
      <c r="N959" s="51">
        <v>1786</v>
      </c>
      <c r="O959" s="51">
        <v>1731</v>
      </c>
      <c r="P959" s="51">
        <v>1654</v>
      </c>
      <c r="Q959" s="51">
        <v>10713</v>
      </c>
      <c r="R959" s="51">
        <v>11272</v>
      </c>
      <c r="S959" s="51">
        <v>111577.0151822123</v>
      </c>
      <c r="T959" s="51">
        <v>518572</v>
      </c>
      <c r="U959" s="51">
        <v>165327</v>
      </c>
      <c r="V959" s="51">
        <v>21896</v>
      </c>
    </row>
    <row r="960" spans="1:22" x14ac:dyDescent="0.25">
      <c r="A960" s="50" t="s">
        <v>109</v>
      </c>
      <c r="B960" s="50" t="s">
        <v>226</v>
      </c>
      <c r="C960" s="50" t="s">
        <v>166</v>
      </c>
      <c r="D960" s="50" t="s">
        <v>296</v>
      </c>
      <c r="E960" s="51">
        <v>2021</v>
      </c>
      <c r="F960" s="50" t="s">
        <v>293</v>
      </c>
      <c r="G960" s="52">
        <v>44501</v>
      </c>
      <c r="H960" s="51">
        <v>1843</v>
      </c>
      <c r="I960" s="51">
        <v>553</v>
      </c>
      <c r="J960" s="51">
        <v>1606</v>
      </c>
      <c r="K960" s="51">
        <v>1062</v>
      </c>
      <c r="L960" s="51">
        <v>1062</v>
      </c>
      <c r="M960" s="51">
        <v>1726</v>
      </c>
      <c r="N960" s="51">
        <v>2002</v>
      </c>
      <c r="O960" s="51">
        <v>1712</v>
      </c>
      <c r="P960" s="51">
        <v>1631</v>
      </c>
      <c r="Q960" s="51">
        <v>10713</v>
      </c>
      <c r="R960" s="51">
        <v>11272</v>
      </c>
      <c r="S960" s="51">
        <v>111577.0151822123</v>
      </c>
      <c r="T960" s="51">
        <v>518572</v>
      </c>
      <c r="U960" s="51">
        <v>165327</v>
      </c>
      <c r="V960" s="51">
        <v>21896</v>
      </c>
    </row>
    <row r="961" spans="1:22" x14ac:dyDescent="0.25">
      <c r="A961" s="50" t="s">
        <v>109</v>
      </c>
      <c r="B961" s="50" t="s">
        <v>226</v>
      </c>
      <c r="C961" s="50" t="s">
        <v>166</v>
      </c>
      <c r="D961" s="50" t="s">
        <v>296</v>
      </c>
      <c r="E961" s="51">
        <v>2021</v>
      </c>
      <c r="F961" s="50" t="s">
        <v>294</v>
      </c>
      <c r="G961" s="52">
        <v>44531</v>
      </c>
      <c r="H961" s="51">
        <v>2000</v>
      </c>
      <c r="I961" s="51">
        <v>584</v>
      </c>
      <c r="J961" s="51">
        <v>1637</v>
      </c>
      <c r="K961" s="51">
        <v>1100</v>
      </c>
      <c r="L961" s="51">
        <v>1100</v>
      </c>
      <c r="M961" s="51">
        <v>1841</v>
      </c>
      <c r="N961" s="51">
        <v>1911</v>
      </c>
      <c r="O961" s="51">
        <v>1820</v>
      </c>
      <c r="P961" s="51">
        <v>1747</v>
      </c>
      <c r="Q961" s="51">
        <v>10713</v>
      </c>
      <c r="R961" s="51">
        <v>11272</v>
      </c>
      <c r="S961" s="51">
        <v>111577.0151822123</v>
      </c>
      <c r="T961" s="51">
        <v>518572</v>
      </c>
      <c r="U961" s="51">
        <v>165327</v>
      </c>
      <c r="V961" s="51">
        <v>21896</v>
      </c>
    </row>
    <row r="962" spans="1:22" x14ac:dyDescent="0.25">
      <c r="A962" s="50" t="s">
        <v>109</v>
      </c>
      <c r="B962" s="50" t="s">
        <v>226</v>
      </c>
      <c r="C962" s="50" t="s">
        <v>167</v>
      </c>
      <c r="D962" s="50" t="s">
        <v>295</v>
      </c>
      <c r="E962" s="51">
        <v>2017</v>
      </c>
      <c r="F962" s="50" t="s">
        <v>283</v>
      </c>
      <c r="G962" s="52">
        <v>42736</v>
      </c>
      <c r="H962" s="51">
        <v>2050</v>
      </c>
      <c r="I962" s="51">
        <v>824</v>
      </c>
      <c r="J962" s="51">
        <v>905</v>
      </c>
      <c r="K962" s="51">
        <v>805</v>
      </c>
      <c r="L962" s="51">
        <v>805</v>
      </c>
      <c r="M962" s="51">
        <v>2638</v>
      </c>
      <c r="N962" s="51">
        <v>2231</v>
      </c>
      <c r="O962" s="51">
        <v>2169</v>
      </c>
      <c r="P962" s="51">
        <v>2123</v>
      </c>
      <c r="Q962" s="51">
        <v>6593</v>
      </c>
      <c r="R962" s="51">
        <v>6717</v>
      </c>
      <c r="S962" s="51">
        <v>125093</v>
      </c>
      <c r="T962" s="51">
        <v>594591</v>
      </c>
      <c r="U962" s="51">
        <v>139446</v>
      </c>
      <c r="V962" s="51">
        <v>26050</v>
      </c>
    </row>
    <row r="963" spans="1:22" x14ac:dyDescent="0.25">
      <c r="A963" s="50" t="s">
        <v>109</v>
      </c>
      <c r="B963" s="50" t="s">
        <v>226</v>
      </c>
      <c r="C963" s="50" t="s">
        <v>167</v>
      </c>
      <c r="D963" s="50" t="s">
        <v>295</v>
      </c>
      <c r="E963" s="51">
        <v>2017</v>
      </c>
      <c r="F963" s="50" t="s">
        <v>284</v>
      </c>
      <c r="G963" s="52">
        <v>42767</v>
      </c>
      <c r="H963" s="51">
        <v>1632</v>
      </c>
      <c r="I963" s="51">
        <v>783</v>
      </c>
      <c r="J963" s="51">
        <v>806</v>
      </c>
      <c r="K963" s="51">
        <v>649</v>
      </c>
      <c r="L963" s="51">
        <v>649</v>
      </c>
      <c r="M963" s="51">
        <v>2569</v>
      </c>
      <c r="N963" s="51">
        <v>2180</v>
      </c>
      <c r="O963" s="51">
        <v>2105</v>
      </c>
      <c r="P963" s="51">
        <v>1984</v>
      </c>
      <c r="Q963" s="51">
        <v>6593</v>
      </c>
      <c r="R963" s="51">
        <v>6717</v>
      </c>
      <c r="S963" s="51">
        <v>125093</v>
      </c>
      <c r="T963" s="51">
        <v>594591</v>
      </c>
      <c r="U963" s="51">
        <v>139446</v>
      </c>
      <c r="V963" s="51">
        <v>26050</v>
      </c>
    </row>
    <row r="964" spans="1:22" x14ac:dyDescent="0.25">
      <c r="A964" s="50" t="s">
        <v>109</v>
      </c>
      <c r="B964" s="50" t="s">
        <v>226</v>
      </c>
      <c r="C964" s="50" t="s">
        <v>167</v>
      </c>
      <c r="D964" s="50" t="s">
        <v>295</v>
      </c>
      <c r="E964" s="51">
        <v>2017</v>
      </c>
      <c r="F964" s="50" t="s">
        <v>285</v>
      </c>
      <c r="G964" s="52">
        <v>42795</v>
      </c>
      <c r="H964" s="51">
        <v>1589</v>
      </c>
      <c r="I964" s="51">
        <v>922</v>
      </c>
      <c r="J964" s="51">
        <v>719</v>
      </c>
      <c r="K964" s="51">
        <v>768</v>
      </c>
      <c r="L964" s="51">
        <v>768</v>
      </c>
      <c r="M964" s="51">
        <v>2670</v>
      </c>
      <c r="N964" s="51">
        <v>2174</v>
      </c>
      <c r="O964" s="51">
        <v>2189</v>
      </c>
      <c r="P964" s="51">
        <v>2144</v>
      </c>
      <c r="Q964" s="51">
        <v>6593</v>
      </c>
      <c r="R964" s="51">
        <v>6717</v>
      </c>
      <c r="S964" s="51">
        <v>125093</v>
      </c>
      <c r="T964" s="51">
        <v>594591</v>
      </c>
      <c r="U964" s="51">
        <v>139446</v>
      </c>
      <c r="V964" s="51">
        <v>26050</v>
      </c>
    </row>
    <row r="965" spans="1:22" x14ac:dyDescent="0.25">
      <c r="A965" s="50" t="s">
        <v>109</v>
      </c>
      <c r="B965" s="50" t="s">
        <v>226</v>
      </c>
      <c r="C965" s="50" t="s">
        <v>167</v>
      </c>
      <c r="D965" s="50" t="s">
        <v>295</v>
      </c>
      <c r="E965" s="51">
        <v>2017</v>
      </c>
      <c r="F965" s="50" t="s">
        <v>286</v>
      </c>
      <c r="G965" s="52">
        <v>42826</v>
      </c>
      <c r="H965" s="51">
        <v>1902</v>
      </c>
      <c r="I965" s="51">
        <v>951</v>
      </c>
      <c r="J965" s="51">
        <v>1098</v>
      </c>
      <c r="K965" s="51">
        <v>714</v>
      </c>
      <c r="L965" s="51">
        <v>714</v>
      </c>
      <c r="M965" s="51">
        <v>2740</v>
      </c>
      <c r="N965" s="51">
        <v>2323</v>
      </c>
      <c r="O965" s="51">
        <v>2204</v>
      </c>
      <c r="P965" s="51">
        <v>2314</v>
      </c>
      <c r="Q965" s="51">
        <v>6593</v>
      </c>
      <c r="R965" s="51">
        <v>6717</v>
      </c>
      <c r="S965" s="51">
        <v>125093</v>
      </c>
      <c r="T965" s="51">
        <v>594591</v>
      </c>
      <c r="U965" s="51">
        <v>139446</v>
      </c>
      <c r="V965" s="51">
        <v>26050</v>
      </c>
    </row>
    <row r="966" spans="1:22" x14ac:dyDescent="0.25">
      <c r="A966" s="50" t="s">
        <v>109</v>
      </c>
      <c r="B966" s="50" t="s">
        <v>226</v>
      </c>
      <c r="C966" s="50" t="s">
        <v>167</v>
      </c>
      <c r="D966" s="50" t="s">
        <v>295</v>
      </c>
      <c r="E966" s="51">
        <v>2017</v>
      </c>
      <c r="F966" s="50" t="s">
        <v>287</v>
      </c>
      <c r="G966" s="52">
        <v>42856</v>
      </c>
      <c r="H966" s="51">
        <v>1727</v>
      </c>
      <c r="I966" s="51">
        <v>890</v>
      </c>
      <c r="J966" s="51">
        <v>704</v>
      </c>
      <c r="K966" s="51">
        <v>868</v>
      </c>
      <c r="L966" s="51">
        <v>868</v>
      </c>
      <c r="M966" s="51">
        <v>2628</v>
      </c>
      <c r="N966" s="51">
        <v>2313</v>
      </c>
      <c r="O966" s="51">
        <v>2176</v>
      </c>
      <c r="P966" s="51">
        <v>2079</v>
      </c>
      <c r="Q966" s="51">
        <v>6593</v>
      </c>
      <c r="R966" s="51">
        <v>6717</v>
      </c>
      <c r="S966" s="51">
        <v>125093</v>
      </c>
      <c r="T966" s="51">
        <v>594591</v>
      </c>
      <c r="U966" s="51">
        <v>139446</v>
      </c>
      <c r="V966" s="51">
        <v>26050</v>
      </c>
    </row>
    <row r="967" spans="1:22" x14ac:dyDescent="0.25">
      <c r="A967" s="50" t="s">
        <v>109</v>
      </c>
      <c r="B967" s="50" t="s">
        <v>226</v>
      </c>
      <c r="C967" s="50" t="s">
        <v>167</v>
      </c>
      <c r="D967" s="50" t="s">
        <v>295</v>
      </c>
      <c r="E967" s="51">
        <v>2017</v>
      </c>
      <c r="F967" s="50" t="s">
        <v>288</v>
      </c>
      <c r="G967" s="52">
        <v>42887</v>
      </c>
      <c r="H967" s="51">
        <v>1671</v>
      </c>
      <c r="I967" s="51">
        <v>953</v>
      </c>
      <c r="J967" s="51">
        <v>976</v>
      </c>
      <c r="K967" s="51">
        <v>686</v>
      </c>
      <c r="L967" s="51">
        <v>686</v>
      </c>
      <c r="M967" s="51">
        <v>2501</v>
      </c>
      <c r="N967" s="51">
        <v>2240</v>
      </c>
      <c r="O967" s="51">
        <v>2130</v>
      </c>
      <c r="P967" s="51">
        <v>2168</v>
      </c>
      <c r="Q967" s="51">
        <v>6593</v>
      </c>
      <c r="R967" s="51">
        <v>6717</v>
      </c>
      <c r="S967" s="51">
        <v>125093</v>
      </c>
      <c r="T967" s="51">
        <v>594591</v>
      </c>
      <c r="U967" s="51">
        <v>139446</v>
      </c>
      <c r="V967" s="51">
        <v>26050</v>
      </c>
    </row>
    <row r="968" spans="1:22" x14ac:dyDescent="0.25">
      <c r="A968" s="50" t="s">
        <v>109</v>
      </c>
      <c r="B968" s="50" t="s">
        <v>226</v>
      </c>
      <c r="C968" s="50" t="s">
        <v>167</v>
      </c>
      <c r="D968" s="50" t="s">
        <v>295</v>
      </c>
      <c r="E968" s="51">
        <v>2017</v>
      </c>
      <c r="F968" s="50" t="s">
        <v>289</v>
      </c>
      <c r="G968" s="52">
        <v>42917</v>
      </c>
      <c r="H968" s="51">
        <v>1831</v>
      </c>
      <c r="I968" s="51">
        <v>898</v>
      </c>
      <c r="J968" s="51">
        <v>1196</v>
      </c>
      <c r="K968" s="51">
        <v>643</v>
      </c>
      <c r="L968" s="51">
        <v>643</v>
      </c>
      <c r="M968" s="51">
        <v>2877</v>
      </c>
      <c r="N968" s="51">
        <v>2583</v>
      </c>
      <c r="O968" s="51">
        <v>2285</v>
      </c>
      <c r="P968" s="51">
        <v>2363</v>
      </c>
      <c r="Q968" s="51">
        <v>6593</v>
      </c>
      <c r="R968" s="51">
        <v>6717</v>
      </c>
      <c r="S968" s="51">
        <v>125093</v>
      </c>
      <c r="T968" s="51">
        <v>594591</v>
      </c>
      <c r="U968" s="51">
        <v>139446</v>
      </c>
      <c r="V968" s="51">
        <v>26050</v>
      </c>
    </row>
    <row r="969" spans="1:22" x14ac:dyDescent="0.25">
      <c r="A969" s="50" t="s">
        <v>109</v>
      </c>
      <c r="B969" s="50" t="s">
        <v>226</v>
      </c>
      <c r="C969" s="50" t="s">
        <v>167</v>
      </c>
      <c r="D969" s="50" t="s">
        <v>295</v>
      </c>
      <c r="E969" s="51">
        <v>2017</v>
      </c>
      <c r="F969" s="50" t="s">
        <v>290</v>
      </c>
      <c r="G969" s="52">
        <v>42948</v>
      </c>
      <c r="H969" s="51">
        <v>1786</v>
      </c>
      <c r="I969" s="51">
        <v>1000</v>
      </c>
      <c r="J969" s="51">
        <v>1081</v>
      </c>
      <c r="K969" s="51">
        <v>862</v>
      </c>
      <c r="L969" s="51">
        <v>862</v>
      </c>
      <c r="M969" s="51">
        <v>2569</v>
      </c>
      <c r="N969" s="51">
        <v>2308</v>
      </c>
      <c r="O969" s="51">
        <v>2200</v>
      </c>
      <c r="P969" s="51">
        <v>2068</v>
      </c>
      <c r="Q969" s="51">
        <v>6593</v>
      </c>
      <c r="R969" s="51">
        <v>6717</v>
      </c>
      <c r="S969" s="51">
        <v>125093</v>
      </c>
      <c r="T969" s="51">
        <v>594591</v>
      </c>
      <c r="U969" s="51">
        <v>139446</v>
      </c>
      <c r="V969" s="51">
        <v>26050</v>
      </c>
    </row>
    <row r="970" spans="1:22" x14ac:dyDescent="0.25">
      <c r="A970" s="50" t="s">
        <v>109</v>
      </c>
      <c r="B970" s="50" t="s">
        <v>226</v>
      </c>
      <c r="C970" s="50" t="s">
        <v>167</v>
      </c>
      <c r="D970" s="50" t="s">
        <v>295</v>
      </c>
      <c r="E970" s="51">
        <v>2017</v>
      </c>
      <c r="F970" s="50" t="s">
        <v>291</v>
      </c>
      <c r="G970" s="52">
        <v>42979</v>
      </c>
      <c r="H970" s="51">
        <v>1746</v>
      </c>
      <c r="I970" s="51">
        <v>908</v>
      </c>
      <c r="J970" s="51">
        <v>1224</v>
      </c>
      <c r="K970" s="51">
        <v>644</v>
      </c>
      <c r="L970" s="51">
        <v>644</v>
      </c>
      <c r="M970" s="51">
        <v>2320</v>
      </c>
      <c r="N970" s="51">
        <v>1957</v>
      </c>
      <c r="O970" s="51">
        <v>1986</v>
      </c>
      <c r="P970" s="51">
        <v>1886</v>
      </c>
      <c r="Q970" s="51">
        <v>6593</v>
      </c>
      <c r="R970" s="51">
        <v>6717</v>
      </c>
      <c r="S970" s="51">
        <v>125093</v>
      </c>
      <c r="T970" s="51">
        <v>594591</v>
      </c>
      <c r="U970" s="51">
        <v>139446</v>
      </c>
      <c r="V970" s="51">
        <v>26050</v>
      </c>
    </row>
    <row r="971" spans="1:22" x14ac:dyDescent="0.25">
      <c r="A971" s="50" t="s">
        <v>109</v>
      </c>
      <c r="B971" s="50" t="s">
        <v>226</v>
      </c>
      <c r="C971" s="50" t="s">
        <v>167</v>
      </c>
      <c r="D971" s="50" t="s">
        <v>295</v>
      </c>
      <c r="E971" s="51">
        <v>2017</v>
      </c>
      <c r="F971" s="50" t="s">
        <v>292</v>
      </c>
      <c r="G971" s="52">
        <v>43009</v>
      </c>
      <c r="H971" s="51">
        <v>2301</v>
      </c>
      <c r="I971" s="51">
        <v>947</v>
      </c>
      <c r="J971" s="51">
        <v>1090</v>
      </c>
      <c r="K971" s="51">
        <v>754</v>
      </c>
      <c r="L971" s="51">
        <v>754</v>
      </c>
      <c r="M971" s="51">
        <v>2538</v>
      </c>
      <c r="N971" s="51">
        <v>2261</v>
      </c>
      <c r="O971" s="51">
        <v>2086</v>
      </c>
      <c r="P971" s="51">
        <v>2206</v>
      </c>
      <c r="Q971" s="51">
        <v>6593</v>
      </c>
      <c r="R971" s="51">
        <v>6717</v>
      </c>
      <c r="S971" s="51">
        <v>125093</v>
      </c>
      <c r="T971" s="51">
        <v>594591</v>
      </c>
      <c r="U971" s="51">
        <v>139446</v>
      </c>
      <c r="V971" s="51">
        <v>26050</v>
      </c>
    </row>
    <row r="972" spans="1:22" x14ac:dyDescent="0.25">
      <c r="A972" s="50" t="s">
        <v>109</v>
      </c>
      <c r="B972" s="50" t="s">
        <v>226</v>
      </c>
      <c r="C972" s="50" t="s">
        <v>167</v>
      </c>
      <c r="D972" s="50" t="s">
        <v>295</v>
      </c>
      <c r="E972" s="51">
        <v>2017</v>
      </c>
      <c r="F972" s="50" t="s">
        <v>293</v>
      </c>
      <c r="G972" s="52">
        <v>43040</v>
      </c>
      <c r="H972" s="51">
        <v>2222</v>
      </c>
      <c r="I972" s="51">
        <v>895</v>
      </c>
      <c r="J972" s="51">
        <v>1205</v>
      </c>
      <c r="K972" s="51">
        <v>796</v>
      </c>
      <c r="L972" s="51">
        <v>796</v>
      </c>
      <c r="M972" s="51">
        <v>2487</v>
      </c>
      <c r="N972" s="51">
        <v>2207</v>
      </c>
      <c r="O972" s="51">
        <v>2069</v>
      </c>
      <c r="P972" s="51">
        <v>2157</v>
      </c>
      <c r="Q972" s="51">
        <v>6593</v>
      </c>
      <c r="R972" s="51">
        <v>6717</v>
      </c>
      <c r="S972" s="51">
        <v>125093</v>
      </c>
      <c r="T972" s="51">
        <v>594591</v>
      </c>
      <c r="U972" s="51">
        <v>139446</v>
      </c>
      <c r="V972" s="51">
        <v>26050</v>
      </c>
    </row>
    <row r="973" spans="1:22" x14ac:dyDescent="0.25">
      <c r="A973" s="50" t="s">
        <v>109</v>
      </c>
      <c r="B973" s="50" t="s">
        <v>226</v>
      </c>
      <c r="C973" s="50" t="s">
        <v>167</v>
      </c>
      <c r="D973" s="50" t="s">
        <v>295</v>
      </c>
      <c r="E973" s="51">
        <v>2017</v>
      </c>
      <c r="F973" s="50" t="s">
        <v>294</v>
      </c>
      <c r="G973" s="52">
        <v>43070</v>
      </c>
      <c r="H973" s="51">
        <v>1877</v>
      </c>
      <c r="I973" s="51">
        <v>874</v>
      </c>
      <c r="J973" s="51">
        <v>1247</v>
      </c>
      <c r="K973" s="51">
        <v>687</v>
      </c>
      <c r="L973" s="51">
        <v>687</v>
      </c>
      <c r="M973" s="51">
        <v>2268</v>
      </c>
      <c r="N973" s="51">
        <v>1948</v>
      </c>
      <c r="O973" s="51">
        <v>1918</v>
      </c>
      <c r="P973" s="51">
        <v>1875</v>
      </c>
      <c r="Q973" s="51">
        <v>6593</v>
      </c>
      <c r="R973" s="51">
        <v>6717</v>
      </c>
      <c r="S973" s="51">
        <v>125093</v>
      </c>
      <c r="T973" s="51">
        <v>594591</v>
      </c>
      <c r="U973" s="51">
        <v>139446</v>
      </c>
      <c r="V973" s="51">
        <v>26050</v>
      </c>
    </row>
    <row r="974" spans="1:22" x14ac:dyDescent="0.25">
      <c r="A974" s="50" t="s">
        <v>109</v>
      </c>
      <c r="B974" s="50" t="s">
        <v>226</v>
      </c>
      <c r="C974" s="50" t="s">
        <v>167</v>
      </c>
      <c r="D974" s="50" t="s">
        <v>295</v>
      </c>
      <c r="E974" s="51">
        <v>2018</v>
      </c>
      <c r="F974" s="50" t="s">
        <v>283</v>
      </c>
      <c r="G974" s="52">
        <v>43101</v>
      </c>
      <c r="H974" s="51">
        <v>2059</v>
      </c>
      <c r="I974" s="51">
        <v>915</v>
      </c>
      <c r="J974" s="51">
        <v>1159</v>
      </c>
      <c r="K974" s="51">
        <v>609</v>
      </c>
      <c r="L974" s="51">
        <v>609</v>
      </c>
      <c r="M974" s="51">
        <v>2381</v>
      </c>
      <c r="N974" s="51">
        <v>1983</v>
      </c>
      <c r="O974" s="51">
        <v>1966</v>
      </c>
      <c r="P974" s="51">
        <v>1882</v>
      </c>
      <c r="Q974" s="51">
        <v>7192</v>
      </c>
      <c r="R974" s="51">
        <v>7374</v>
      </c>
      <c r="S974" s="51">
        <v>130815</v>
      </c>
      <c r="T974" s="51">
        <v>617450</v>
      </c>
      <c r="U974" s="51">
        <v>145486</v>
      </c>
      <c r="V974" s="51">
        <v>26949</v>
      </c>
    </row>
    <row r="975" spans="1:22" x14ac:dyDescent="0.25">
      <c r="A975" s="50" t="s">
        <v>109</v>
      </c>
      <c r="B975" s="50" t="s">
        <v>226</v>
      </c>
      <c r="C975" s="50" t="s">
        <v>167</v>
      </c>
      <c r="D975" s="50" t="s">
        <v>295</v>
      </c>
      <c r="E975" s="51">
        <v>2018</v>
      </c>
      <c r="F975" s="50" t="s">
        <v>284</v>
      </c>
      <c r="G975" s="52">
        <v>43132</v>
      </c>
      <c r="H975" s="51">
        <v>1987</v>
      </c>
      <c r="I975" s="51">
        <v>923</v>
      </c>
      <c r="J975" s="51">
        <v>1202</v>
      </c>
      <c r="K975" s="51">
        <v>510</v>
      </c>
      <c r="L975" s="51">
        <v>510</v>
      </c>
      <c r="M975" s="51">
        <v>2417</v>
      </c>
      <c r="N975" s="51">
        <v>2106</v>
      </c>
      <c r="O975" s="51">
        <v>1930</v>
      </c>
      <c r="P975" s="51">
        <v>2020</v>
      </c>
      <c r="Q975" s="51">
        <v>7192</v>
      </c>
      <c r="R975" s="51">
        <v>7374</v>
      </c>
      <c r="S975" s="51">
        <v>130815</v>
      </c>
      <c r="T975" s="51">
        <v>617450</v>
      </c>
      <c r="U975" s="51">
        <v>145486</v>
      </c>
      <c r="V975" s="51">
        <v>26949</v>
      </c>
    </row>
    <row r="976" spans="1:22" x14ac:dyDescent="0.25">
      <c r="A976" s="50" t="s">
        <v>109</v>
      </c>
      <c r="B976" s="50" t="s">
        <v>226</v>
      </c>
      <c r="C976" s="50" t="s">
        <v>167</v>
      </c>
      <c r="D976" s="50" t="s">
        <v>295</v>
      </c>
      <c r="E976" s="51">
        <v>2018</v>
      </c>
      <c r="F976" s="50" t="s">
        <v>285</v>
      </c>
      <c r="G976" s="52">
        <v>43160</v>
      </c>
      <c r="H976" s="51">
        <v>1649</v>
      </c>
      <c r="I976" s="51">
        <v>934</v>
      </c>
      <c r="J976" s="51">
        <v>939</v>
      </c>
      <c r="K976" s="51">
        <v>755</v>
      </c>
      <c r="L976" s="51">
        <v>755</v>
      </c>
      <c r="M976" s="51">
        <v>2338</v>
      </c>
      <c r="N976" s="51">
        <v>2006</v>
      </c>
      <c r="O976" s="51">
        <v>1873</v>
      </c>
      <c r="P976" s="51">
        <v>2047</v>
      </c>
      <c r="Q976" s="51">
        <v>7192</v>
      </c>
      <c r="R976" s="51">
        <v>7374</v>
      </c>
      <c r="S976" s="51">
        <v>130815</v>
      </c>
      <c r="T976" s="51">
        <v>617450</v>
      </c>
      <c r="U976" s="51">
        <v>145486</v>
      </c>
      <c r="V976" s="51">
        <v>26949</v>
      </c>
    </row>
    <row r="977" spans="1:22" x14ac:dyDescent="0.25">
      <c r="A977" s="50" t="s">
        <v>109</v>
      </c>
      <c r="B977" s="50" t="s">
        <v>226</v>
      </c>
      <c r="C977" s="50" t="s">
        <v>167</v>
      </c>
      <c r="D977" s="50" t="s">
        <v>295</v>
      </c>
      <c r="E977" s="51">
        <v>2018</v>
      </c>
      <c r="F977" s="50" t="s">
        <v>286</v>
      </c>
      <c r="G977" s="52">
        <v>43191</v>
      </c>
      <c r="H977" s="51">
        <v>1479</v>
      </c>
      <c r="I977" s="51">
        <v>813</v>
      </c>
      <c r="J977" s="51">
        <v>1391</v>
      </c>
      <c r="K977" s="51">
        <v>606</v>
      </c>
      <c r="L977" s="51">
        <v>606</v>
      </c>
      <c r="M977" s="51">
        <v>2259</v>
      </c>
      <c r="N977" s="51">
        <v>1843</v>
      </c>
      <c r="O977" s="51">
        <v>1797</v>
      </c>
      <c r="P977" s="51">
        <v>1782</v>
      </c>
      <c r="Q977" s="51">
        <v>7192</v>
      </c>
      <c r="R977" s="51">
        <v>7374</v>
      </c>
      <c r="S977" s="51">
        <v>130815</v>
      </c>
      <c r="T977" s="51">
        <v>617450</v>
      </c>
      <c r="U977" s="51">
        <v>145486</v>
      </c>
      <c r="V977" s="51">
        <v>26949</v>
      </c>
    </row>
    <row r="978" spans="1:22" x14ac:dyDescent="0.25">
      <c r="A978" s="50" t="s">
        <v>109</v>
      </c>
      <c r="B978" s="50" t="s">
        <v>226</v>
      </c>
      <c r="C978" s="50" t="s">
        <v>167</v>
      </c>
      <c r="D978" s="50" t="s">
        <v>295</v>
      </c>
      <c r="E978" s="51">
        <v>2018</v>
      </c>
      <c r="F978" s="50" t="s">
        <v>287</v>
      </c>
      <c r="G978" s="52">
        <v>43221</v>
      </c>
      <c r="H978" s="51">
        <v>2011</v>
      </c>
      <c r="I978" s="51">
        <v>1019</v>
      </c>
      <c r="J978" s="51">
        <v>1470</v>
      </c>
      <c r="K978" s="51">
        <v>695</v>
      </c>
      <c r="L978" s="51">
        <v>695</v>
      </c>
      <c r="M978" s="51">
        <v>2656</v>
      </c>
      <c r="N978" s="51">
        <v>2135</v>
      </c>
      <c r="O978" s="51">
        <v>1935</v>
      </c>
      <c r="P978" s="51">
        <v>2052</v>
      </c>
      <c r="Q978" s="51">
        <v>7192</v>
      </c>
      <c r="R978" s="51">
        <v>7374</v>
      </c>
      <c r="S978" s="51">
        <v>130815</v>
      </c>
      <c r="T978" s="51">
        <v>617450</v>
      </c>
      <c r="U978" s="51">
        <v>145486</v>
      </c>
      <c r="V978" s="51">
        <v>26949</v>
      </c>
    </row>
    <row r="979" spans="1:22" x14ac:dyDescent="0.25">
      <c r="A979" s="50" t="s">
        <v>109</v>
      </c>
      <c r="B979" s="50" t="s">
        <v>226</v>
      </c>
      <c r="C979" s="50" t="s">
        <v>167</v>
      </c>
      <c r="D979" s="50" t="s">
        <v>295</v>
      </c>
      <c r="E979" s="51">
        <v>2018</v>
      </c>
      <c r="F979" s="50" t="s">
        <v>288</v>
      </c>
      <c r="G979" s="52">
        <v>43252</v>
      </c>
      <c r="H979" s="51">
        <v>1400</v>
      </c>
      <c r="I979" s="51">
        <v>805</v>
      </c>
      <c r="J979" s="51">
        <v>876</v>
      </c>
      <c r="K979" s="51">
        <v>616</v>
      </c>
      <c r="L979" s="51">
        <v>616</v>
      </c>
      <c r="M979" s="51">
        <v>2689</v>
      </c>
      <c r="N979" s="51">
        <v>2482</v>
      </c>
      <c r="O979" s="51">
        <v>2036</v>
      </c>
      <c r="P979" s="51">
        <v>2046</v>
      </c>
      <c r="Q979" s="51">
        <v>7192</v>
      </c>
      <c r="R979" s="51">
        <v>7374</v>
      </c>
      <c r="S979" s="51">
        <v>130815</v>
      </c>
      <c r="T979" s="51">
        <v>617450</v>
      </c>
      <c r="U979" s="51">
        <v>145486</v>
      </c>
      <c r="V979" s="51">
        <v>26949</v>
      </c>
    </row>
    <row r="980" spans="1:22" x14ac:dyDescent="0.25">
      <c r="A980" s="50" t="s">
        <v>109</v>
      </c>
      <c r="B980" s="50" t="s">
        <v>226</v>
      </c>
      <c r="C980" s="50" t="s">
        <v>167</v>
      </c>
      <c r="D980" s="50" t="s">
        <v>295</v>
      </c>
      <c r="E980" s="51">
        <v>2018</v>
      </c>
      <c r="F980" s="50" t="s">
        <v>289</v>
      </c>
      <c r="G980" s="52">
        <v>43282</v>
      </c>
      <c r="H980" s="51">
        <v>1887</v>
      </c>
      <c r="I980" s="51">
        <v>797</v>
      </c>
      <c r="J980" s="51">
        <v>1070</v>
      </c>
      <c r="K980" s="51">
        <v>618</v>
      </c>
      <c r="L980" s="51">
        <v>618</v>
      </c>
      <c r="M980" s="51">
        <v>2335</v>
      </c>
      <c r="N980" s="51">
        <v>2077</v>
      </c>
      <c r="O980" s="51">
        <v>1875</v>
      </c>
      <c r="P980" s="51">
        <v>1864</v>
      </c>
      <c r="Q980" s="51">
        <v>7192</v>
      </c>
      <c r="R980" s="51">
        <v>7374</v>
      </c>
      <c r="S980" s="51">
        <v>130815</v>
      </c>
      <c r="T980" s="51">
        <v>617450</v>
      </c>
      <c r="U980" s="51">
        <v>145486</v>
      </c>
      <c r="V980" s="51">
        <v>26949</v>
      </c>
    </row>
    <row r="981" spans="1:22" x14ac:dyDescent="0.25">
      <c r="A981" s="50" t="s">
        <v>109</v>
      </c>
      <c r="B981" s="50" t="s">
        <v>226</v>
      </c>
      <c r="C981" s="50" t="s">
        <v>167</v>
      </c>
      <c r="D981" s="50" t="s">
        <v>295</v>
      </c>
      <c r="E981" s="51">
        <v>2018</v>
      </c>
      <c r="F981" s="50" t="s">
        <v>290</v>
      </c>
      <c r="G981" s="52">
        <v>43313</v>
      </c>
      <c r="H981" s="51">
        <v>1912</v>
      </c>
      <c r="I981" s="51">
        <v>735</v>
      </c>
      <c r="J981" s="51">
        <v>994</v>
      </c>
      <c r="K981" s="51">
        <v>693</v>
      </c>
      <c r="L981" s="51">
        <v>693</v>
      </c>
      <c r="M981" s="51">
        <v>2579</v>
      </c>
      <c r="N981" s="51">
        <v>2322</v>
      </c>
      <c r="O981" s="51">
        <v>2125</v>
      </c>
      <c r="P981" s="51">
        <v>2431</v>
      </c>
      <c r="Q981" s="51">
        <v>7192</v>
      </c>
      <c r="R981" s="51">
        <v>7374</v>
      </c>
      <c r="S981" s="51">
        <v>130815</v>
      </c>
      <c r="T981" s="51">
        <v>617450</v>
      </c>
      <c r="U981" s="51">
        <v>145486</v>
      </c>
      <c r="V981" s="51">
        <v>26949</v>
      </c>
    </row>
    <row r="982" spans="1:22" x14ac:dyDescent="0.25">
      <c r="A982" s="50" t="s">
        <v>109</v>
      </c>
      <c r="B982" s="50" t="s">
        <v>226</v>
      </c>
      <c r="C982" s="50" t="s">
        <v>167</v>
      </c>
      <c r="D982" s="50" t="s">
        <v>295</v>
      </c>
      <c r="E982" s="51">
        <v>2018</v>
      </c>
      <c r="F982" s="50" t="s">
        <v>291</v>
      </c>
      <c r="G982" s="52">
        <v>43344</v>
      </c>
      <c r="H982" s="51">
        <v>1749</v>
      </c>
      <c r="I982" s="51">
        <v>974</v>
      </c>
      <c r="J982" s="51">
        <v>1176</v>
      </c>
      <c r="K982" s="51">
        <v>604</v>
      </c>
      <c r="L982" s="51">
        <v>604</v>
      </c>
      <c r="M982" s="51">
        <v>2304</v>
      </c>
      <c r="N982" s="51">
        <v>1829</v>
      </c>
      <c r="O982" s="51">
        <v>1741</v>
      </c>
      <c r="P982" s="51">
        <v>1722</v>
      </c>
      <c r="Q982" s="51">
        <v>7192</v>
      </c>
      <c r="R982" s="51">
        <v>7374</v>
      </c>
      <c r="S982" s="51">
        <v>130815</v>
      </c>
      <c r="T982" s="51">
        <v>617450</v>
      </c>
      <c r="U982" s="51">
        <v>145486</v>
      </c>
      <c r="V982" s="51">
        <v>26949</v>
      </c>
    </row>
    <row r="983" spans="1:22" x14ac:dyDescent="0.25">
      <c r="A983" s="50" t="s">
        <v>109</v>
      </c>
      <c r="B983" s="50" t="s">
        <v>226</v>
      </c>
      <c r="C983" s="50" t="s">
        <v>167</v>
      </c>
      <c r="D983" s="50" t="s">
        <v>295</v>
      </c>
      <c r="E983" s="51">
        <v>2018</v>
      </c>
      <c r="F983" s="50" t="s">
        <v>292</v>
      </c>
      <c r="G983" s="52">
        <v>43374</v>
      </c>
      <c r="H983" s="51">
        <v>1839</v>
      </c>
      <c r="I983" s="51">
        <v>1085</v>
      </c>
      <c r="J983" s="51">
        <v>1467</v>
      </c>
      <c r="K983" s="51">
        <v>702</v>
      </c>
      <c r="L983" s="51">
        <v>702</v>
      </c>
      <c r="M983" s="51">
        <v>2101</v>
      </c>
      <c r="N983" s="51">
        <v>1925</v>
      </c>
      <c r="O983" s="51">
        <v>1979</v>
      </c>
      <c r="P983" s="51">
        <v>1885</v>
      </c>
      <c r="Q983" s="51">
        <v>7192</v>
      </c>
      <c r="R983" s="51">
        <v>7374</v>
      </c>
      <c r="S983" s="51">
        <v>130815</v>
      </c>
      <c r="T983" s="51">
        <v>617450</v>
      </c>
      <c r="U983" s="51">
        <v>145486</v>
      </c>
      <c r="V983" s="51">
        <v>26949</v>
      </c>
    </row>
    <row r="984" spans="1:22" x14ac:dyDescent="0.25">
      <c r="A984" s="50" t="s">
        <v>109</v>
      </c>
      <c r="B984" s="50" t="s">
        <v>226</v>
      </c>
      <c r="C984" s="50" t="s">
        <v>167</v>
      </c>
      <c r="D984" s="50" t="s">
        <v>295</v>
      </c>
      <c r="E984" s="51">
        <v>2018</v>
      </c>
      <c r="F984" s="50" t="s">
        <v>293</v>
      </c>
      <c r="G984" s="52">
        <v>43405</v>
      </c>
      <c r="H984" s="51">
        <v>2190</v>
      </c>
      <c r="I984" s="51">
        <v>923</v>
      </c>
      <c r="J984" s="51">
        <v>1342</v>
      </c>
      <c r="K984" s="51">
        <v>594</v>
      </c>
      <c r="L984" s="51">
        <v>594</v>
      </c>
      <c r="M984" s="51">
        <v>2230</v>
      </c>
      <c r="N984" s="51">
        <v>2080</v>
      </c>
      <c r="O984" s="51">
        <v>2524</v>
      </c>
      <c r="P984" s="51">
        <v>2051</v>
      </c>
      <c r="Q984" s="51">
        <v>7192</v>
      </c>
      <c r="R984" s="51">
        <v>7374</v>
      </c>
      <c r="S984" s="51">
        <v>130815</v>
      </c>
      <c r="T984" s="51">
        <v>617450</v>
      </c>
      <c r="U984" s="51">
        <v>145486</v>
      </c>
      <c r="V984" s="51">
        <v>26949</v>
      </c>
    </row>
    <row r="985" spans="1:22" x14ac:dyDescent="0.25">
      <c r="A985" s="50" t="s">
        <v>109</v>
      </c>
      <c r="B985" s="50" t="s">
        <v>226</v>
      </c>
      <c r="C985" s="50" t="s">
        <v>167</v>
      </c>
      <c r="D985" s="50" t="s">
        <v>295</v>
      </c>
      <c r="E985" s="51">
        <v>2018</v>
      </c>
      <c r="F985" s="50" t="s">
        <v>294</v>
      </c>
      <c r="G985" s="52">
        <v>43435</v>
      </c>
      <c r="H985" s="51">
        <v>1820</v>
      </c>
      <c r="I985" s="51">
        <v>1262</v>
      </c>
      <c r="J985" s="51">
        <v>1289</v>
      </c>
      <c r="K985" s="51">
        <v>520</v>
      </c>
      <c r="L985" s="51">
        <v>520</v>
      </c>
      <c r="M985" s="51">
        <v>2271</v>
      </c>
      <c r="N985" s="51">
        <v>2062</v>
      </c>
      <c r="O985" s="51">
        <v>1980</v>
      </c>
      <c r="P985" s="51">
        <v>1949</v>
      </c>
      <c r="Q985" s="51">
        <v>7192</v>
      </c>
      <c r="R985" s="51">
        <v>7374</v>
      </c>
      <c r="S985" s="51">
        <v>130815</v>
      </c>
      <c r="T985" s="51">
        <v>617450</v>
      </c>
      <c r="U985" s="51">
        <v>145486</v>
      </c>
      <c r="V985" s="51">
        <v>26949</v>
      </c>
    </row>
    <row r="986" spans="1:22" x14ac:dyDescent="0.25">
      <c r="A986" s="50" t="s">
        <v>109</v>
      </c>
      <c r="B986" s="50" t="s">
        <v>226</v>
      </c>
      <c r="C986" s="50" t="s">
        <v>167</v>
      </c>
      <c r="D986" s="50" t="s">
        <v>295</v>
      </c>
      <c r="E986" s="51">
        <v>2019</v>
      </c>
      <c r="F986" s="50" t="s">
        <v>283</v>
      </c>
      <c r="G986" s="52">
        <v>43466</v>
      </c>
      <c r="H986" s="51">
        <v>2010</v>
      </c>
      <c r="I986" s="51">
        <v>883</v>
      </c>
      <c r="J986" s="51">
        <v>1203</v>
      </c>
      <c r="K986" s="51">
        <v>682</v>
      </c>
      <c r="L986" s="51">
        <v>682</v>
      </c>
      <c r="M986" s="51">
        <v>2421</v>
      </c>
      <c r="N986" s="51">
        <v>2233</v>
      </c>
      <c r="O986" s="51">
        <v>2171</v>
      </c>
      <c r="P986" s="51">
        <v>2064</v>
      </c>
      <c r="Q986" s="51">
        <v>7747</v>
      </c>
      <c r="R986" s="51">
        <v>7894</v>
      </c>
      <c r="S986" s="51">
        <v>136028.49371855619</v>
      </c>
      <c r="T986" s="51">
        <v>636873</v>
      </c>
      <c r="U986" s="51">
        <v>205729</v>
      </c>
      <c r="V986" s="51">
        <v>27294</v>
      </c>
    </row>
    <row r="987" spans="1:22" x14ac:dyDescent="0.25">
      <c r="A987" s="50" t="s">
        <v>109</v>
      </c>
      <c r="B987" s="50" t="s">
        <v>226</v>
      </c>
      <c r="C987" s="50" t="s">
        <v>167</v>
      </c>
      <c r="D987" s="50" t="s">
        <v>295</v>
      </c>
      <c r="E987" s="51">
        <v>2019</v>
      </c>
      <c r="F987" s="50" t="s">
        <v>284</v>
      </c>
      <c r="G987" s="52">
        <v>43497</v>
      </c>
      <c r="H987" s="51">
        <v>1587</v>
      </c>
      <c r="I987" s="51">
        <v>855</v>
      </c>
      <c r="J987" s="51">
        <v>890</v>
      </c>
      <c r="K987" s="51">
        <v>761</v>
      </c>
      <c r="L987" s="51">
        <v>761</v>
      </c>
      <c r="M987" s="51">
        <v>2860</v>
      </c>
      <c r="N987" s="51">
        <v>2456</v>
      </c>
      <c r="O987" s="51">
        <v>2292</v>
      </c>
      <c r="P987" s="51">
        <v>2503</v>
      </c>
      <c r="Q987" s="51">
        <v>7747</v>
      </c>
      <c r="R987" s="51">
        <v>7894</v>
      </c>
      <c r="S987" s="51">
        <v>136028.49371855619</v>
      </c>
      <c r="T987" s="51">
        <v>636873</v>
      </c>
      <c r="U987" s="51">
        <v>205729</v>
      </c>
      <c r="V987" s="51">
        <v>27294</v>
      </c>
    </row>
    <row r="988" spans="1:22" x14ac:dyDescent="0.25">
      <c r="A988" s="50" t="s">
        <v>109</v>
      </c>
      <c r="B988" s="50" t="s">
        <v>226</v>
      </c>
      <c r="C988" s="50" t="s">
        <v>167</v>
      </c>
      <c r="D988" s="50" t="s">
        <v>295</v>
      </c>
      <c r="E988" s="51">
        <v>2019</v>
      </c>
      <c r="F988" s="50" t="s">
        <v>285</v>
      </c>
      <c r="G988" s="52">
        <v>43525</v>
      </c>
      <c r="H988" s="51">
        <v>1661</v>
      </c>
      <c r="I988" s="51">
        <v>862</v>
      </c>
      <c r="J988" s="51">
        <v>1066</v>
      </c>
      <c r="K988" s="51">
        <v>750</v>
      </c>
      <c r="L988" s="51">
        <v>750</v>
      </c>
      <c r="M988" s="51">
        <v>2614</v>
      </c>
      <c r="N988" s="51">
        <v>2370</v>
      </c>
      <c r="O988" s="51">
        <v>2164</v>
      </c>
      <c r="P988" s="51">
        <v>2203</v>
      </c>
      <c r="Q988" s="51">
        <v>7747</v>
      </c>
      <c r="R988" s="51">
        <v>7894</v>
      </c>
      <c r="S988" s="51">
        <v>136028.49371855619</v>
      </c>
      <c r="T988" s="51">
        <v>636873</v>
      </c>
      <c r="U988" s="51">
        <v>205729</v>
      </c>
      <c r="V988" s="51">
        <v>27294</v>
      </c>
    </row>
    <row r="989" spans="1:22" x14ac:dyDescent="0.25">
      <c r="A989" s="50" t="s">
        <v>109</v>
      </c>
      <c r="B989" s="50" t="s">
        <v>226</v>
      </c>
      <c r="C989" s="50" t="s">
        <v>167</v>
      </c>
      <c r="D989" s="50" t="s">
        <v>295</v>
      </c>
      <c r="E989" s="51">
        <v>2019</v>
      </c>
      <c r="F989" s="50" t="s">
        <v>286</v>
      </c>
      <c r="G989" s="52">
        <v>43556</v>
      </c>
      <c r="H989" s="51">
        <v>1727</v>
      </c>
      <c r="I989" s="51">
        <v>1065</v>
      </c>
      <c r="J989" s="51">
        <v>1176</v>
      </c>
      <c r="K989" s="51">
        <v>688</v>
      </c>
      <c r="L989" s="51">
        <v>688</v>
      </c>
      <c r="M989" s="51">
        <v>2614</v>
      </c>
      <c r="N989" s="51">
        <v>2227</v>
      </c>
      <c r="O989" s="51">
        <v>2188</v>
      </c>
      <c r="P989" s="51">
        <v>2181</v>
      </c>
      <c r="Q989" s="51">
        <v>7747</v>
      </c>
      <c r="R989" s="51">
        <v>7894</v>
      </c>
      <c r="S989" s="51">
        <v>136028.49371855619</v>
      </c>
      <c r="T989" s="51">
        <v>636873</v>
      </c>
      <c r="U989" s="51">
        <v>205729</v>
      </c>
      <c r="V989" s="51">
        <v>27294</v>
      </c>
    </row>
    <row r="990" spans="1:22" x14ac:dyDescent="0.25">
      <c r="A990" s="50" t="s">
        <v>109</v>
      </c>
      <c r="B990" s="50" t="s">
        <v>226</v>
      </c>
      <c r="C990" s="50" t="s">
        <v>167</v>
      </c>
      <c r="D990" s="50" t="s">
        <v>295</v>
      </c>
      <c r="E990" s="51">
        <v>2019</v>
      </c>
      <c r="F990" s="50" t="s">
        <v>287</v>
      </c>
      <c r="G990" s="52">
        <v>43586</v>
      </c>
      <c r="H990" s="51">
        <v>1617</v>
      </c>
      <c r="I990" s="51">
        <v>912</v>
      </c>
      <c r="J990" s="51">
        <v>900</v>
      </c>
      <c r="K990" s="51">
        <v>778</v>
      </c>
      <c r="L990" s="51">
        <v>778</v>
      </c>
      <c r="M990" s="51">
        <v>2417</v>
      </c>
      <c r="N990" s="51">
        <v>2262</v>
      </c>
      <c r="O990" s="51">
        <v>2205</v>
      </c>
      <c r="P990" s="51">
        <v>2210</v>
      </c>
      <c r="Q990" s="51">
        <v>7747</v>
      </c>
      <c r="R990" s="51">
        <v>7894</v>
      </c>
      <c r="S990" s="51">
        <v>136028.49371855619</v>
      </c>
      <c r="T990" s="51">
        <v>636873</v>
      </c>
      <c r="U990" s="51">
        <v>205729</v>
      </c>
      <c r="V990" s="51">
        <v>27294</v>
      </c>
    </row>
    <row r="991" spans="1:22" x14ac:dyDescent="0.25">
      <c r="A991" s="50" t="s">
        <v>109</v>
      </c>
      <c r="B991" s="50" t="s">
        <v>226</v>
      </c>
      <c r="C991" s="50" t="s">
        <v>167</v>
      </c>
      <c r="D991" s="50" t="s">
        <v>295</v>
      </c>
      <c r="E991" s="51">
        <v>2019</v>
      </c>
      <c r="F991" s="50" t="s">
        <v>288</v>
      </c>
      <c r="G991" s="52">
        <v>43617</v>
      </c>
      <c r="H991" s="51">
        <v>1533</v>
      </c>
      <c r="I991" s="51">
        <v>757</v>
      </c>
      <c r="J991" s="51">
        <v>748</v>
      </c>
      <c r="K991" s="51">
        <v>594</v>
      </c>
      <c r="L991" s="51">
        <v>594</v>
      </c>
      <c r="M991" s="51">
        <v>1730</v>
      </c>
      <c r="N991" s="51">
        <v>2268</v>
      </c>
      <c r="O991" s="51">
        <v>2120</v>
      </c>
      <c r="P991" s="51">
        <v>2184</v>
      </c>
      <c r="Q991" s="51">
        <v>7747</v>
      </c>
      <c r="R991" s="51">
        <v>7894</v>
      </c>
      <c r="S991" s="51">
        <v>136028.49371855619</v>
      </c>
      <c r="T991" s="51">
        <v>636873</v>
      </c>
      <c r="U991" s="51">
        <v>205729</v>
      </c>
      <c r="V991" s="51">
        <v>27294</v>
      </c>
    </row>
    <row r="992" spans="1:22" x14ac:dyDescent="0.25">
      <c r="A992" s="50" t="s">
        <v>109</v>
      </c>
      <c r="B992" s="50" t="s">
        <v>226</v>
      </c>
      <c r="C992" s="50" t="s">
        <v>167</v>
      </c>
      <c r="D992" s="50" t="s">
        <v>295</v>
      </c>
      <c r="E992" s="51">
        <v>2019</v>
      </c>
      <c r="F992" s="50" t="s">
        <v>289</v>
      </c>
      <c r="G992" s="52">
        <v>43647</v>
      </c>
      <c r="H992" s="51">
        <v>1777</v>
      </c>
      <c r="I992" s="51">
        <v>871</v>
      </c>
      <c r="J992" s="51">
        <v>1036</v>
      </c>
      <c r="K992" s="51">
        <v>611</v>
      </c>
      <c r="L992" s="51">
        <v>611</v>
      </c>
      <c r="M992" s="51">
        <v>2898</v>
      </c>
      <c r="N992" s="51">
        <v>2162</v>
      </c>
      <c r="O992" s="51">
        <v>2188</v>
      </c>
      <c r="P992" s="51">
        <v>2153</v>
      </c>
      <c r="Q992" s="51">
        <v>7747</v>
      </c>
      <c r="R992" s="51">
        <v>7894</v>
      </c>
      <c r="S992" s="51">
        <v>136028.49371855619</v>
      </c>
      <c r="T992" s="51">
        <v>636873</v>
      </c>
      <c r="U992" s="51">
        <v>205729</v>
      </c>
      <c r="V992" s="51">
        <v>27294</v>
      </c>
    </row>
    <row r="993" spans="1:22" x14ac:dyDescent="0.25">
      <c r="A993" s="50" t="s">
        <v>109</v>
      </c>
      <c r="B993" s="50" t="s">
        <v>226</v>
      </c>
      <c r="C993" s="50" t="s">
        <v>167</v>
      </c>
      <c r="D993" s="50" t="s">
        <v>295</v>
      </c>
      <c r="E993" s="51">
        <v>2019</v>
      </c>
      <c r="F993" s="50" t="s">
        <v>290</v>
      </c>
      <c r="G993" s="52">
        <v>43678</v>
      </c>
      <c r="H993" s="51">
        <v>1806</v>
      </c>
      <c r="I993" s="51">
        <v>1083</v>
      </c>
      <c r="J993" s="51">
        <v>932</v>
      </c>
      <c r="K993" s="51">
        <v>837</v>
      </c>
      <c r="L993" s="51">
        <v>837</v>
      </c>
      <c r="M993" s="51">
        <v>1596</v>
      </c>
      <c r="N993" s="51">
        <v>2263</v>
      </c>
      <c r="O993" s="51">
        <v>2173</v>
      </c>
      <c r="P993" s="51">
        <v>2144</v>
      </c>
      <c r="Q993" s="51">
        <v>7747</v>
      </c>
      <c r="R993" s="51">
        <v>7894</v>
      </c>
      <c r="S993" s="51">
        <v>136028.49371855619</v>
      </c>
      <c r="T993" s="51">
        <v>636873</v>
      </c>
      <c r="U993" s="51">
        <v>205729</v>
      </c>
      <c r="V993" s="51">
        <v>27294</v>
      </c>
    </row>
    <row r="994" spans="1:22" x14ac:dyDescent="0.25">
      <c r="A994" s="50" t="s">
        <v>109</v>
      </c>
      <c r="B994" s="50" t="s">
        <v>226</v>
      </c>
      <c r="C994" s="50" t="s">
        <v>167</v>
      </c>
      <c r="D994" s="50" t="s">
        <v>295</v>
      </c>
      <c r="E994" s="51">
        <v>2019</v>
      </c>
      <c r="F994" s="50" t="s">
        <v>291</v>
      </c>
      <c r="G994" s="52">
        <v>43709</v>
      </c>
      <c r="H994" s="51">
        <v>2171</v>
      </c>
      <c r="I994" s="51">
        <v>1116</v>
      </c>
      <c r="J994" s="51">
        <v>1449</v>
      </c>
      <c r="K994" s="51">
        <v>757</v>
      </c>
      <c r="L994" s="51">
        <v>757</v>
      </c>
      <c r="M994" s="51">
        <v>2774</v>
      </c>
      <c r="N994" s="51">
        <v>2177</v>
      </c>
      <c r="O994" s="51">
        <v>2285</v>
      </c>
      <c r="P994" s="51">
        <v>2009</v>
      </c>
      <c r="Q994" s="51">
        <v>7747</v>
      </c>
      <c r="R994" s="51">
        <v>7894</v>
      </c>
      <c r="S994" s="51">
        <v>136028.49371855619</v>
      </c>
      <c r="T994" s="51">
        <v>636873</v>
      </c>
      <c r="U994" s="51">
        <v>205729</v>
      </c>
      <c r="V994" s="51">
        <v>27294</v>
      </c>
    </row>
    <row r="995" spans="1:22" x14ac:dyDescent="0.25">
      <c r="A995" s="50" t="s">
        <v>109</v>
      </c>
      <c r="B995" s="50" t="s">
        <v>226</v>
      </c>
      <c r="C995" s="50" t="s">
        <v>167</v>
      </c>
      <c r="D995" s="50" t="s">
        <v>295</v>
      </c>
      <c r="E995" s="51">
        <v>2019</v>
      </c>
      <c r="F995" s="50" t="s">
        <v>292</v>
      </c>
      <c r="G995" s="52">
        <v>43739</v>
      </c>
      <c r="H995" s="51">
        <v>1988</v>
      </c>
      <c r="I995" s="51">
        <v>996</v>
      </c>
      <c r="J995" s="51">
        <v>1090</v>
      </c>
      <c r="K995" s="51">
        <v>786</v>
      </c>
      <c r="L995" s="51">
        <v>786</v>
      </c>
      <c r="M995" s="51">
        <v>2842</v>
      </c>
      <c r="N995" s="51">
        <v>2383</v>
      </c>
      <c r="O995" s="51">
        <v>2237</v>
      </c>
      <c r="P995" s="51">
        <v>2212</v>
      </c>
      <c r="Q995" s="51">
        <v>7747</v>
      </c>
      <c r="R995" s="51">
        <v>7894</v>
      </c>
      <c r="S995" s="51">
        <v>136028.49371855619</v>
      </c>
      <c r="T995" s="51">
        <v>636873</v>
      </c>
      <c r="U995" s="51">
        <v>205729</v>
      </c>
      <c r="V995" s="51">
        <v>27294</v>
      </c>
    </row>
    <row r="996" spans="1:22" x14ac:dyDescent="0.25">
      <c r="A996" s="50" t="s">
        <v>109</v>
      </c>
      <c r="B996" s="50" t="s">
        <v>226</v>
      </c>
      <c r="C996" s="50" t="s">
        <v>167</v>
      </c>
      <c r="D996" s="50" t="s">
        <v>295</v>
      </c>
      <c r="E996" s="51">
        <v>2019</v>
      </c>
      <c r="F996" s="50" t="s">
        <v>293</v>
      </c>
      <c r="G996" s="52">
        <v>43770</v>
      </c>
      <c r="H996" s="51">
        <v>1844</v>
      </c>
      <c r="I996" s="51">
        <v>945</v>
      </c>
      <c r="J996" s="51">
        <v>1178</v>
      </c>
      <c r="K996" s="51">
        <v>744</v>
      </c>
      <c r="L996" s="51">
        <v>744</v>
      </c>
      <c r="M996" s="51">
        <v>2272</v>
      </c>
      <c r="N996" s="51">
        <v>2065</v>
      </c>
      <c r="O996" s="51">
        <v>2051</v>
      </c>
      <c r="P996" s="51">
        <v>1933</v>
      </c>
      <c r="Q996" s="51">
        <v>7747</v>
      </c>
      <c r="R996" s="51">
        <v>7894</v>
      </c>
      <c r="S996" s="51">
        <v>136028.49371855619</v>
      </c>
      <c r="T996" s="51">
        <v>636873</v>
      </c>
      <c r="U996" s="51">
        <v>205729</v>
      </c>
      <c r="V996" s="51">
        <v>27294</v>
      </c>
    </row>
    <row r="997" spans="1:22" x14ac:dyDescent="0.25">
      <c r="A997" s="50" t="s">
        <v>109</v>
      </c>
      <c r="B997" s="50" t="s">
        <v>226</v>
      </c>
      <c r="C997" s="50" t="s">
        <v>167</v>
      </c>
      <c r="D997" s="50" t="s">
        <v>295</v>
      </c>
      <c r="E997" s="51">
        <v>2019</v>
      </c>
      <c r="F997" s="50" t="s">
        <v>294</v>
      </c>
      <c r="G997" s="52">
        <v>43800</v>
      </c>
      <c r="H997" s="51">
        <v>2457</v>
      </c>
      <c r="I997" s="51">
        <v>864</v>
      </c>
      <c r="J997" s="51">
        <v>1512</v>
      </c>
      <c r="K997" s="51">
        <v>678</v>
      </c>
      <c r="L997" s="51">
        <v>678</v>
      </c>
      <c r="M997" s="51">
        <v>2741</v>
      </c>
      <c r="N997" s="51">
        <v>2284</v>
      </c>
      <c r="O997" s="51">
        <v>2240</v>
      </c>
      <c r="P997" s="51">
        <v>2310</v>
      </c>
      <c r="Q997" s="51">
        <v>7747</v>
      </c>
      <c r="R997" s="51">
        <v>7894</v>
      </c>
      <c r="S997" s="51">
        <v>136028.49371855619</v>
      </c>
      <c r="T997" s="51">
        <v>636873</v>
      </c>
      <c r="U997" s="51">
        <v>205729</v>
      </c>
      <c r="V997" s="51">
        <v>27294</v>
      </c>
    </row>
    <row r="998" spans="1:22" x14ac:dyDescent="0.25">
      <c r="A998" s="50" t="s">
        <v>109</v>
      </c>
      <c r="B998" s="50" t="s">
        <v>226</v>
      </c>
      <c r="C998" s="50" t="s">
        <v>167</v>
      </c>
      <c r="D998" s="50" t="s">
        <v>295</v>
      </c>
      <c r="E998" s="51">
        <v>2020</v>
      </c>
      <c r="F998" s="50" t="s">
        <v>283</v>
      </c>
      <c r="G998" s="52">
        <v>43831</v>
      </c>
      <c r="H998" s="51">
        <v>2499</v>
      </c>
      <c r="I998" s="51">
        <v>864</v>
      </c>
      <c r="J998" s="51">
        <v>1496</v>
      </c>
      <c r="K998" s="51">
        <v>746</v>
      </c>
      <c r="L998" s="51">
        <v>746</v>
      </c>
      <c r="M998" s="51">
        <v>2755</v>
      </c>
      <c r="N998" s="51">
        <v>2317</v>
      </c>
      <c r="O998" s="51">
        <v>2262</v>
      </c>
      <c r="P998" s="51">
        <v>2318</v>
      </c>
      <c r="Q998" s="51">
        <v>10237</v>
      </c>
      <c r="R998" s="51">
        <v>10502</v>
      </c>
      <c r="S998" s="51">
        <v>141686.9391588521</v>
      </c>
      <c r="T998" s="51">
        <v>660838</v>
      </c>
      <c r="U998" s="51">
        <v>211999</v>
      </c>
      <c r="V998" s="51">
        <v>28106</v>
      </c>
    </row>
    <row r="999" spans="1:22" x14ac:dyDescent="0.25">
      <c r="A999" s="50" t="s">
        <v>109</v>
      </c>
      <c r="B999" s="50" t="s">
        <v>226</v>
      </c>
      <c r="C999" s="50" t="s">
        <v>167</v>
      </c>
      <c r="D999" s="50" t="s">
        <v>295</v>
      </c>
      <c r="E999" s="51">
        <v>2020</v>
      </c>
      <c r="F999" s="50" t="s">
        <v>284</v>
      </c>
      <c r="G999" s="52">
        <v>43862</v>
      </c>
      <c r="H999" s="51">
        <v>1787</v>
      </c>
      <c r="I999" s="51">
        <v>1035</v>
      </c>
      <c r="J999" s="51">
        <v>1475</v>
      </c>
      <c r="K999" s="51">
        <v>859</v>
      </c>
      <c r="L999" s="51">
        <v>859</v>
      </c>
      <c r="M999" s="51">
        <v>3103</v>
      </c>
      <c r="N999" s="51">
        <v>2388</v>
      </c>
      <c r="O999" s="51">
        <v>2209</v>
      </c>
      <c r="P999" s="51">
        <v>2424</v>
      </c>
      <c r="Q999" s="51">
        <v>10237</v>
      </c>
      <c r="R999" s="51">
        <v>10502</v>
      </c>
      <c r="S999" s="51">
        <v>141686.9391588521</v>
      </c>
      <c r="T999" s="51">
        <v>660838</v>
      </c>
      <c r="U999" s="51">
        <v>211999</v>
      </c>
      <c r="V999" s="51">
        <v>28106</v>
      </c>
    </row>
    <row r="1000" spans="1:22" x14ac:dyDescent="0.25">
      <c r="A1000" s="50" t="s">
        <v>109</v>
      </c>
      <c r="B1000" s="50" t="s">
        <v>226</v>
      </c>
      <c r="C1000" s="50" t="s">
        <v>167</v>
      </c>
      <c r="D1000" s="50" t="s">
        <v>295</v>
      </c>
      <c r="E1000" s="51">
        <v>2020</v>
      </c>
      <c r="F1000" s="50" t="s">
        <v>285</v>
      </c>
      <c r="G1000" s="52">
        <v>43891</v>
      </c>
      <c r="H1000" s="51">
        <v>1737</v>
      </c>
      <c r="I1000" s="51">
        <v>993</v>
      </c>
      <c r="J1000" s="51">
        <v>1274</v>
      </c>
      <c r="K1000" s="51">
        <v>915</v>
      </c>
      <c r="L1000" s="51">
        <v>915</v>
      </c>
      <c r="M1000" s="51">
        <v>2415</v>
      </c>
      <c r="N1000" s="51">
        <v>2152</v>
      </c>
      <c r="O1000" s="51">
        <v>2003</v>
      </c>
      <c r="P1000" s="51">
        <v>2026</v>
      </c>
      <c r="Q1000" s="51">
        <v>10237</v>
      </c>
      <c r="R1000" s="51">
        <v>10502</v>
      </c>
      <c r="S1000" s="51">
        <v>141686.9391588521</v>
      </c>
      <c r="T1000" s="51">
        <v>660838</v>
      </c>
      <c r="U1000" s="51">
        <v>211999</v>
      </c>
      <c r="V1000" s="51">
        <v>28106</v>
      </c>
    </row>
    <row r="1001" spans="1:22" x14ac:dyDescent="0.25">
      <c r="A1001" s="50" t="s">
        <v>109</v>
      </c>
      <c r="B1001" s="50" t="s">
        <v>226</v>
      </c>
      <c r="C1001" s="50" t="s">
        <v>167</v>
      </c>
      <c r="D1001" s="50" t="s">
        <v>295</v>
      </c>
      <c r="E1001" s="51">
        <v>2020</v>
      </c>
      <c r="F1001" s="50" t="s">
        <v>286</v>
      </c>
      <c r="G1001" s="52">
        <v>43922</v>
      </c>
      <c r="H1001" s="51">
        <v>2118</v>
      </c>
      <c r="I1001" s="51">
        <v>914</v>
      </c>
      <c r="J1001" s="51">
        <v>1421</v>
      </c>
      <c r="K1001" s="51">
        <v>873</v>
      </c>
      <c r="L1001" s="51">
        <v>873</v>
      </c>
      <c r="M1001" s="51">
        <v>2352</v>
      </c>
      <c r="N1001" s="51">
        <v>2116</v>
      </c>
      <c r="O1001" s="51">
        <v>2112</v>
      </c>
      <c r="P1001" s="51">
        <v>2056</v>
      </c>
      <c r="Q1001" s="51">
        <v>10237</v>
      </c>
      <c r="R1001" s="51">
        <v>10502</v>
      </c>
      <c r="S1001" s="51">
        <v>141686.9391588521</v>
      </c>
      <c r="T1001" s="51">
        <v>660838</v>
      </c>
      <c r="U1001" s="51">
        <v>211999</v>
      </c>
      <c r="V1001" s="51">
        <v>28106</v>
      </c>
    </row>
    <row r="1002" spans="1:22" x14ac:dyDescent="0.25">
      <c r="A1002" s="50" t="s">
        <v>109</v>
      </c>
      <c r="B1002" s="50" t="s">
        <v>226</v>
      </c>
      <c r="C1002" s="50" t="s">
        <v>167</v>
      </c>
      <c r="D1002" s="50" t="s">
        <v>295</v>
      </c>
      <c r="E1002" s="51">
        <v>2020</v>
      </c>
      <c r="F1002" s="50" t="s">
        <v>287</v>
      </c>
      <c r="G1002" s="52">
        <v>43952</v>
      </c>
      <c r="H1002" s="51">
        <v>2038</v>
      </c>
      <c r="I1002" s="51">
        <v>1050</v>
      </c>
      <c r="J1002" s="51">
        <v>1470</v>
      </c>
      <c r="K1002" s="51">
        <v>951</v>
      </c>
      <c r="L1002" s="51">
        <v>951</v>
      </c>
      <c r="M1002" s="51">
        <v>2709</v>
      </c>
      <c r="N1002" s="51">
        <v>2282</v>
      </c>
      <c r="O1002" s="51">
        <v>2270</v>
      </c>
      <c r="P1002" s="51">
        <v>2188</v>
      </c>
      <c r="Q1002" s="51">
        <v>10237</v>
      </c>
      <c r="R1002" s="51">
        <v>10502</v>
      </c>
      <c r="S1002" s="51">
        <v>141686.9391588521</v>
      </c>
      <c r="T1002" s="51">
        <v>660838</v>
      </c>
      <c r="U1002" s="51">
        <v>211999</v>
      </c>
      <c r="V1002" s="51">
        <v>28106</v>
      </c>
    </row>
    <row r="1003" spans="1:22" x14ac:dyDescent="0.25">
      <c r="A1003" s="50" t="s">
        <v>109</v>
      </c>
      <c r="B1003" s="50" t="s">
        <v>226</v>
      </c>
      <c r="C1003" s="50" t="s">
        <v>167</v>
      </c>
      <c r="D1003" s="50" t="s">
        <v>295</v>
      </c>
      <c r="E1003" s="51">
        <v>2020</v>
      </c>
      <c r="F1003" s="50" t="s">
        <v>288</v>
      </c>
      <c r="G1003" s="52">
        <v>43983</v>
      </c>
      <c r="H1003" s="51">
        <v>1979</v>
      </c>
      <c r="I1003" s="51">
        <v>861</v>
      </c>
      <c r="J1003" s="51">
        <v>1372</v>
      </c>
      <c r="K1003" s="51">
        <v>681</v>
      </c>
      <c r="L1003" s="51">
        <v>681</v>
      </c>
      <c r="M1003" s="51">
        <v>2336</v>
      </c>
      <c r="N1003" s="51">
        <v>2262</v>
      </c>
      <c r="O1003" s="51">
        <v>2043</v>
      </c>
      <c r="P1003" s="51">
        <v>1921</v>
      </c>
      <c r="Q1003" s="51">
        <v>10237</v>
      </c>
      <c r="R1003" s="51">
        <v>10502</v>
      </c>
      <c r="S1003" s="51">
        <v>141686.9391588521</v>
      </c>
      <c r="T1003" s="51">
        <v>660838</v>
      </c>
      <c r="U1003" s="51">
        <v>211999</v>
      </c>
      <c r="V1003" s="51">
        <v>28106</v>
      </c>
    </row>
    <row r="1004" spans="1:22" x14ac:dyDescent="0.25">
      <c r="A1004" s="50" t="s">
        <v>109</v>
      </c>
      <c r="B1004" s="50" t="s">
        <v>226</v>
      </c>
      <c r="C1004" s="50" t="s">
        <v>167</v>
      </c>
      <c r="D1004" s="50" t="s">
        <v>295</v>
      </c>
      <c r="E1004" s="51">
        <v>2020</v>
      </c>
      <c r="F1004" s="50" t="s">
        <v>289</v>
      </c>
      <c r="G1004" s="52">
        <v>44013</v>
      </c>
      <c r="H1004" s="51">
        <v>1832</v>
      </c>
      <c r="I1004" s="51">
        <v>911</v>
      </c>
      <c r="J1004" s="51">
        <v>1358</v>
      </c>
      <c r="K1004" s="51">
        <v>562</v>
      </c>
      <c r="L1004" s="51">
        <v>562</v>
      </c>
      <c r="M1004" s="51">
        <v>2444</v>
      </c>
      <c r="N1004" s="51">
        <v>2340</v>
      </c>
      <c r="O1004" s="51">
        <v>2236</v>
      </c>
      <c r="P1004" s="51">
        <v>2122</v>
      </c>
      <c r="Q1004" s="51">
        <v>10237</v>
      </c>
      <c r="R1004" s="51">
        <v>10502</v>
      </c>
      <c r="S1004" s="51">
        <v>141686.9391588521</v>
      </c>
      <c r="T1004" s="51">
        <v>660838</v>
      </c>
      <c r="U1004" s="51">
        <v>211999</v>
      </c>
      <c r="V1004" s="51">
        <v>28106</v>
      </c>
    </row>
    <row r="1005" spans="1:22" x14ac:dyDescent="0.25">
      <c r="A1005" s="50" t="s">
        <v>109</v>
      </c>
      <c r="B1005" s="50" t="s">
        <v>226</v>
      </c>
      <c r="C1005" s="50" t="s">
        <v>167</v>
      </c>
      <c r="D1005" s="50" t="s">
        <v>295</v>
      </c>
      <c r="E1005" s="51">
        <v>2020</v>
      </c>
      <c r="F1005" s="50" t="s">
        <v>290</v>
      </c>
      <c r="G1005" s="52">
        <v>44044</v>
      </c>
      <c r="H1005" s="51">
        <v>1591</v>
      </c>
      <c r="I1005" s="51">
        <v>798</v>
      </c>
      <c r="J1005" s="51">
        <v>1136</v>
      </c>
      <c r="K1005" s="51">
        <v>987</v>
      </c>
      <c r="L1005" s="51">
        <v>987</v>
      </c>
      <c r="M1005" s="51">
        <v>2481</v>
      </c>
      <c r="N1005" s="51">
        <v>2079</v>
      </c>
      <c r="O1005" s="51">
        <v>1990</v>
      </c>
      <c r="P1005" s="51">
        <v>1941</v>
      </c>
      <c r="Q1005" s="51">
        <v>10237</v>
      </c>
      <c r="R1005" s="51">
        <v>10502</v>
      </c>
      <c r="S1005" s="51">
        <v>141686.9391588521</v>
      </c>
      <c r="T1005" s="51">
        <v>660838</v>
      </c>
      <c r="U1005" s="51">
        <v>211999</v>
      </c>
      <c r="V1005" s="51">
        <v>28106</v>
      </c>
    </row>
    <row r="1006" spans="1:22" x14ac:dyDescent="0.25">
      <c r="A1006" s="50" t="s">
        <v>109</v>
      </c>
      <c r="B1006" s="50" t="s">
        <v>226</v>
      </c>
      <c r="C1006" s="50" t="s">
        <v>167</v>
      </c>
      <c r="D1006" s="50" t="s">
        <v>295</v>
      </c>
      <c r="E1006" s="51">
        <v>2020</v>
      </c>
      <c r="F1006" s="50" t="s">
        <v>291</v>
      </c>
      <c r="G1006" s="52">
        <v>44075</v>
      </c>
      <c r="H1006" s="51">
        <v>1979</v>
      </c>
      <c r="I1006" s="51">
        <v>1039</v>
      </c>
      <c r="J1006" s="51">
        <v>1679</v>
      </c>
      <c r="K1006" s="51">
        <v>926</v>
      </c>
      <c r="L1006" s="51">
        <v>926</v>
      </c>
      <c r="M1006" s="51">
        <v>2482</v>
      </c>
      <c r="N1006" s="51">
        <v>2274</v>
      </c>
      <c r="O1006" s="51">
        <v>2349</v>
      </c>
      <c r="P1006" s="51">
        <v>2171</v>
      </c>
      <c r="Q1006" s="51">
        <v>10237</v>
      </c>
      <c r="R1006" s="51">
        <v>10502</v>
      </c>
      <c r="S1006" s="51">
        <v>141686.9391588521</v>
      </c>
      <c r="T1006" s="51">
        <v>660838</v>
      </c>
      <c r="U1006" s="51">
        <v>211999</v>
      </c>
      <c r="V1006" s="51">
        <v>28106</v>
      </c>
    </row>
    <row r="1007" spans="1:22" x14ac:dyDescent="0.25">
      <c r="A1007" s="50" t="s">
        <v>109</v>
      </c>
      <c r="B1007" s="50" t="s">
        <v>226</v>
      </c>
      <c r="C1007" s="50" t="s">
        <v>167</v>
      </c>
      <c r="D1007" s="50" t="s">
        <v>295</v>
      </c>
      <c r="E1007" s="51">
        <v>2020</v>
      </c>
      <c r="F1007" s="50" t="s">
        <v>292</v>
      </c>
      <c r="G1007" s="52">
        <v>44105</v>
      </c>
      <c r="H1007" s="51">
        <v>1978</v>
      </c>
      <c r="I1007" s="51">
        <v>979</v>
      </c>
      <c r="J1007" s="51">
        <v>1522</v>
      </c>
      <c r="K1007" s="51">
        <v>953</v>
      </c>
      <c r="L1007" s="51">
        <v>953</v>
      </c>
      <c r="M1007" s="51">
        <v>2393</v>
      </c>
      <c r="N1007" s="51">
        <v>2058</v>
      </c>
      <c r="O1007" s="51">
        <v>2113</v>
      </c>
      <c r="P1007" s="51">
        <v>2103</v>
      </c>
      <c r="Q1007" s="51">
        <v>10237</v>
      </c>
      <c r="R1007" s="51">
        <v>10502</v>
      </c>
      <c r="S1007" s="51">
        <v>141686.9391588521</v>
      </c>
      <c r="T1007" s="51">
        <v>660838</v>
      </c>
      <c r="U1007" s="51">
        <v>211999</v>
      </c>
      <c r="V1007" s="51">
        <v>28106</v>
      </c>
    </row>
    <row r="1008" spans="1:22" x14ac:dyDescent="0.25">
      <c r="A1008" s="50" t="s">
        <v>109</v>
      </c>
      <c r="B1008" s="50" t="s">
        <v>226</v>
      </c>
      <c r="C1008" s="50" t="s">
        <v>167</v>
      </c>
      <c r="D1008" s="50" t="s">
        <v>295</v>
      </c>
      <c r="E1008" s="51">
        <v>2020</v>
      </c>
      <c r="F1008" s="50" t="s">
        <v>293</v>
      </c>
      <c r="G1008" s="52">
        <v>44136</v>
      </c>
      <c r="H1008" s="51">
        <v>2229</v>
      </c>
      <c r="I1008" s="51">
        <v>955</v>
      </c>
      <c r="J1008" s="51">
        <v>1553</v>
      </c>
      <c r="K1008" s="51">
        <v>955</v>
      </c>
      <c r="L1008" s="51">
        <v>955</v>
      </c>
      <c r="M1008" s="51">
        <v>2623</v>
      </c>
      <c r="N1008" s="51">
        <v>2312</v>
      </c>
      <c r="O1008" s="51">
        <v>2247</v>
      </c>
      <c r="P1008" s="51">
        <v>2223</v>
      </c>
      <c r="Q1008" s="51">
        <v>10237</v>
      </c>
      <c r="R1008" s="51">
        <v>10502</v>
      </c>
      <c r="S1008" s="51">
        <v>141686.9391588521</v>
      </c>
      <c r="T1008" s="51">
        <v>660838</v>
      </c>
      <c r="U1008" s="51">
        <v>211999</v>
      </c>
      <c r="V1008" s="51">
        <v>28106</v>
      </c>
    </row>
    <row r="1009" spans="1:22" x14ac:dyDescent="0.25">
      <c r="A1009" s="50" t="s">
        <v>109</v>
      </c>
      <c r="B1009" s="50" t="s">
        <v>226</v>
      </c>
      <c r="C1009" s="50" t="s">
        <v>167</v>
      </c>
      <c r="D1009" s="50" t="s">
        <v>295</v>
      </c>
      <c r="E1009" s="51">
        <v>2020</v>
      </c>
      <c r="F1009" s="50" t="s">
        <v>294</v>
      </c>
      <c r="G1009" s="52">
        <v>44166</v>
      </c>
      <c r="H1009" s="51">
        <v>2379</v>
      </c>
      <c r="I1009" s="51">
        <v>927</v>
      </c>
      <c r="J1009" s="51">
        <v>1747</v>
      </c>
      <c r="K1009" s="51">
        <v>915</v>
      </c>
      <c r="L1009" s="51">
        <v>915</v>
      </c>
      <c r="M1009" s="51">
        <v>2636</v>
      </c>
      <c r="N1009" s="51">
        <v>2329</v>
      </c>
      <c r="O1009" s="51">
        <v>2242</v>
      </c>
      <c r="P1009" s="51">
        <v>2314</v>
      </c>
      <c r="Q1009" s="51">
        <v>10237</v>
      </c>
      <c r="R1009" s="51">
        <v>10502</v>
      </c>
      <c r="S1009" s="51">
        <v>141686.9391588521</v>
      </c>
      <c r="T1009" s="51">
        <v>660838</v>
      </c>
      <c r="U1009" s="51">
        <v>211999</v>
      </c>
      <c r="V1009" s="51">
        <v>28106</v>
      </c>
    </row>
    <row r="1010" spans="1:22" x14ac:dyDescent="0.25">
      <c r="A1010" s="50" t="s">
        <v>109</v>
      </c>
      <c r="B1010" s="50" t="s">
        <v>226</v>
      </c>
      <c r="C1010" s="50" t="s">
        <v>167</v>
      </c>
      <c r="D1010" s="50" t="s">
        <v>295</v>
      </c>
      <c r="E1010" s="51">
        <v>2021</v>
      </c>
      <c r="F1010" s="50" t="s">
        <v>283</v>
      </c>
      <c r="G1010" s="52">
        <v>44197</v>
      </c>
      <c r="H1010" s="51">
        <v>1980</v>
      </c>
      <c r="I1010" s="51">
        <v>949</v>
      </c>
      <c r="J1010" s="51">
        <v>1720</v>
      </c>
      <c r="K1010" s="51">
        <v>949</v>
      </c>
      <c r="L1010" s="51">
        <v>949</v>
      </c>
      <c r="M1010" s="51">
        <v>2605</v>
      </c>
      <c r="N1010" s="51">
        <v>2308</v>
      </c>
      <c r="O1010" s="51">
        <v>2154</v>
      </c>
      <c r="P1010" s="51">
        <v>2222</v>
      </c>
      <c r="Q1010" s="51">
        <v>9291</v>
      </c>
      <c r="R1010" s="51">
        <v>9497</v>
      </c>
      <c r="S1010" s="51">
        <v>147549.95556228369</v>
      </c>
      <c r="T1010" s="51">
        <v>685761</v>
      </c>
      <c r="U1010" s="51">
        <v>218629</v>
      </c>
      <c r="V1010" s="51">
        <v>28956</v>
      </c>
    </row>
    <row r="1011" spans="1:22" x14ac:dyDescent="0.25">
      <c r="A1011" s="50" t="s">
        <v>109</v>
      </c>
      <c r="B1011" s="50" t="s">
        <v>226</v>
      </c>
      <c r="C1011" s="50" t="s">
        <v>167</v>
      </c>
      <c r="D1011" s="50" t="s">
        <v>295</v>
      </c>
      <c r="E1011" s="51">
        <v>2021</v>
      </c>
      <c r="F1011" s="50" t="s">
        <v>284</v>
      </c>
      <c r="G1011" s="52">
        <v>44228</v>
      </c>
      <c r="H1011" s="51">
        <v>1706</v>
      </c>
      <c r="I1011" s="51">
        <v>885</v>
      </c>
      <c r="J1011" s="51">
        <v>1549</v>
      </c>
      <c r="K1011" s="51">
        <v>804</v>
      </c>
      <c r="L1011" s="51">
        <v>804</v>
      </c>
      <c r="M1011" s="51">
        <v>2415</v>
      </c>
      <c r="N1011" s="51">
        <v>2320</v>
      </c>
      <c r="O1011" s="51">
        <v>2201</v>
      </c>
      <c r="P1011" s="51">
        <v>2212</v>
      </c>
      <c r="Q1011" s="51">
        <v>9291</v>
      </c>
      <c r="R1011" s="51">
        <v>9497</v>
      </c>
      <c r="S1011" s="51">
        <v>147549.95556228369</v>
      </c>
      <c r="T1011" s="51">
        <v>685761</v>
      </c>
      <c r="U1011" s="51">
        <v>218629</v>
      </c>
      <c r="V1011" s="51">
        <v>28956</v>
      </c>
    </row>
    <row r="1012" spans="1:22" x14ac:dyDescent="0.25">
      <c r="A1012" s="50" t="s">
        <v>109</v>
      </c>
      <c r="B1012" s="50" t="s">
        <v>226</v>
      </c>
      <c r="C1012" s="50" t="s">
        <v>167</v>
      </c>
      <c r="D1012" s="50" t="s">
        <v>295</v>
      </c>
      <c r="E1012" s="51">
        <v>2021</v>
      </c>
      <c r="F1012" s="50" t="s">
        <v>285</v>
      </c>
      <c r="G1012" s="52">
        <v>44256</v>
      </c>
      <c r="H1012" s="51">
        <v>1880</v>
      </c>
      <c r="I1012" s="51">
        <v>965</v>
      </c>
      <c r="J1012" s="51">
        <v>1346</v>
      </c>
      <c r="K1012" s="51">
        <v>982</v>
      </c>
      <c r="L1012" s="51">
        <v>982</v>
      </c>
      <c r="M1012" s="51">
        <v>2474</v>
      </c>
      <c r="N1012" s="51">
        <v>2187</v>
      </c>
      <c r="O1012" s="51">
        <v>2116</v>
      </c>
      <c r="P1012" s="51">
        <v>1984</v>
      </c>
      <c r="Q1012" s="51">
        <v>9291</v>
      </c>
      <c r="R1012" s="51">
        <v>9497</v>
      </c>
      <c r="S1012" s="51">
        <v>147549.95556228369</v>
      </c>
      <c r="T1012" s="51">
        <v>685761</v>
      </c>
      <c r="U1012" s="51">
        <v>218629</v>
      </c>
      <c r="V1012" s="51">
        <v>28956</v>
      </c>
    </row>
    <row r="1013" spans="1:22" x14ac:dyDescent="0.25">
      <c r="A1013" s="50" t="s">
        <v>109</v>
      </c>
      <c r="B1013" s="50" t="s">
        <v>226</v>
      </c>
      <c r="C1013" s="50" t="s">
        <v>167</v>
      </c>
      <c r="D1013" s="50" t="s">
        <v>295</v>
      </c>
      <c r="E1013" s="51">
        <v>2021</v>
      </c>
      <c r="F1013" s="50" t="s">
        <v>286</v>
      </c>
      <c r="G1013" s="52">
        <v>44287</v>
      </c>
      <c r="H1013" s="51">
        <v>2411</v>
      </c>
      <c r="I1013" s="51">
        <v>1020</v>
      </c>
      <c r="J1013" s="51">
        <v>1683</v>
      </c>
      <c r="K1013" s="51">
        <v>815</v>
      </c>
      <c r="L1013" s="51">
        <v>815</v>
      </c>
      <c r="M1013" s="51">
        <v>2607</v>
      </c>
      <c r="N1013" s="51">
        <v>2423</v>
      </c>
      <c r="O1013" s="51">
        <v>2343</v>
      </c>
      <c r="P1013" s="51">
        <v>2314</v>
      </c>
      <c r="Q1013" s="51">
        <v>9291</v>
      </c>
      <c r="R1013" s="51">
        <v>9497</v>
      </c>
      <c r="S1013" s="51">
        <v>147549.95556228369</v>
      </c>
      <c r="T1013" s="51">
        <v>685761</v>
      </c>
      <c r="U1013" s="51">
        <v>218629</v>
      </c>
      <c r="V1013" s="51">
        <v>28956</v>
      </c>
    </row>
    <row r="1014" spans="1:22" x14ac:dyDescent="0.25">
      <c r="A1014" s="50" t="s">
        <v>109</v>
      </c>
      <c r="B1014" s="50" t="s">
        <v>226</v>
      </c>
      <c r="C1014" s="50" t="s">
        <v>167</v>
      </c>
      <c r="D1014" s="50" t="s">
        <v>295</v>
      </c>
      <c r="E1014" s="51">
        <v>2021</v>
      </c>
      <c r="F1014" s="50" t="s">
        <v>287</v>
      </c>
      <c r="G1014" s="52">
        <v>44317</v>
      </c>
      <c r="H1014" s="51">
        <v>1848</v>
      </c>
      <c r="I1014" s="51">
        <v>1009</v>
      </c>
      <c r="J1014" s="51">
        <v>1618</v>
      </c>
      <c r="K1014" s="51">
        <v>837</v>
      </c>
      <c r="L1014" s="51">
        <v>837</v>
      </c>
      <c r="M1014" s="51">
        <v>2641</v>
      </c>
      <c r="N1014" s="51">
        <v>2381</v>
      </c>
      <c r="O1014" s="51">
        <v>2252</v>
      </c>
      <c r="P1014" s="51">
        <v>2230</v>
      </c>
      <c r="Q1014" s="51">
        <v>9291</v>
      </c>
      <c r="R1014" s="51">
        <v>9497</v>
      </c>
      <c r="S1014" s="51">
        <v>147549.95556228369</v>
      </c>
      <c r="T1014" s="51">
        <v>685761</v>
      </c>
      <c r="U1014" s="51">
        <v>218629</v>
      </c>
      <c r="V1014" s="51">
        <v>28956</v>
      </c>
    </row>
    <row r="1015" spans="1:22" x14ac:dyDescent="0.25">
      <c r="A1015" s="50" t="s">
        <v>109</v>
      </c>
      <c r="B1015" s="50" t="s">
        <v>226</v>
      </c>
      <c r="C1015" s="50" t="s">
        <v>167</v>
      </c>
      <c r="D1015" s="50" t="s">
        <v>295</v>
      </c>
      <c r="E1015" s="51">
        <v>2021</v>
      </c>
      <c r="F1015" s="50" t="s">
        <v>288</v>
      </c>
      <c r="G1015" s="52">
        <v>44348</v>
      </c>
      <c r="H1015" s="51">
        <v>2195</v>
      </c>
      <c r="I1015" s="51">
        <v>976</v>
      </c>
      <c r="J1015" s="51">
        <v>1473</v>
      </c>
      <c r="K1015" s="51">
        <v>810</v>
      </c>
      <c r="L1015" s="51">
        <v>810</v>
      </c>
      <c r="M1015" s="51">
        <v>2683</v>
      </c>
      <c r="N1015" s="51">
        <v>2287</v>
      </c>
      <c r="O1015" s="51">
        <v>2175</v>
      </c>
      <c r="P1015" s="51">
        <v>2067</v>
      </c>
      <c r="Q1015" s="51">
        <v>9291</v>
      </c>
      <c r="R1015" s="51">
        <v>9497</v>
      </c>
      <c r="S1015" s="51">
        <v>147549.95556228369</v>
      </c>
      <c r="T1015" s="51">
        <v>685761</v>
      </c>
      <c r="U1015" s="51">
        <v>218629</v>
      </c>
      <c r="V1015" s="51">
        <v>28956</v>
      </c>
    </row>
    <row r="1016" spans="1:22" x14ac:dyDescent="0.25">
      <c r="A1016" s="50" t="s">
        <v>109</v>
      </c>
      <c r="B1016" s="50" t="s">
        <v>226</v>
      </c>
      <c r="C1016" s="50" t="s">
        <v>167</v>
      </c>
      <c r="D1016" s="50" t="s">
        <v>295</v>
      </c>
      <c r="E1016" s="51">
        <v>2021</v>
      </c>
      <c r="F1016" s="50" t="s">
        <v>289</v>
      </c>
      <c r="G1016" s="52">
        <v>44378</v>
      </c>
      <c r="H1016" s="51">
        <v>1976</v>
      </c>
      <c r="I1016" s="51">
        <v>1091</v>
      </c>
      <c r="J1016" s="51">
        <v>1575</v>
      </c>
      <c r="K1016" s="51">
        <v>730</v>
      </c>
      <c r="L1016" s="51">
        <v>730</v>
      </c>
      <c r="M1016" s="51">
        <v>2443</v>
      </c>
      <c r="N1016" s="51">
        <v>2377</v>
      </c>
      <c r="O1016" s="51">
        <v>2254</v>
      </c>
      <c r="P1016" s="51">
        <v>2139</v>
      </c>
      <c r="Q1016" s="51">
        <v>9291</v>
      </c>
      <c r="R1016" s="51">
        <v>9497</v>
      </c>
      <c r="S1016" s="51">
        <v>147549.95556228369</v>
      </c>
      <c r="T1016" s="51">
        <v>685761</v>
      </c>
      <c r="U1016" s="51">
        <v>218629</v>
      </c>
      <c r="V1016" s="51">
        <v>28956</v>
      </c>
    </row>
    <row r="1017" spans="1:22" x14ac:dyDescent="0.25">
      <c r="A1017" s="50" t="s">
        <v>109</v>
      </c>
      <c r="B1017" s="50" t="s">
        <v>226</v>
      </c>
      <c r="C1017" s="50" t="s">
        <v>167</v>
      </c>
      <c r="D1017" s="50" t="s">
        <v>295</v>
      </c>
      <c r="E1017" s="51">
        <v>2021</v>
      </c>
      <c r="F1017" s="50" t="s">
        <v>290</v>
      </c>
      <c r="G1017" s="52">
        <v>44409</v>
      </c>
      <c r="H1017" s="51">
        <v>1595</v>
      </c>
      <c r="I1017" s="51">
        <v>1163</v>
      </c>
      <c r="J1017" s="51">
        <v>1271</v>
      </c>
      <c r="K1017" s="51">
        <v>883</v>
      </c>
      <c r="L1017" s="51">
        <v>883</v>
      </c>
      <c r="M1017" s="51">
        <v>2566</v>
      </c>
      <c r="N1017" s="51">
        <v>2283</v>
      </c>
      <c r="O1017" s="51">
        <v>2178</v>
      </c>
      <c r="P1017" s="51">
        <v>2033</v>
      </c>
      <c r="Q1017" s="51">
        <v>9291</v>
      </c>
      <c r="R1017" s="51">
        <v>9497</v>
      </c>
      <c r="S1017" s="51">
        <v>147549.95556228369</v>
      </c>
      <c r="T1017" s="51">
        <v>685761</v>
      </c>
      <c r="U1017" s="51">
        <v>218629</v>
      </c>
      <c r="V1017" s="51">
        <v>28956</v>
      </c>
    </row>
    <row r="1018" spans="1:22" x14ac:dyDescent="0.25">
      <c r="A1018" s="50" t="s">
        <v>109</v>
      </c>
      <c r="B1018" s="50" t="s">
        <v>226</v>
      </c>
      <c r="C1018" s="50" t="s">
        <v>167</v>
      </c>
      <c r="D1018" s="50" t="s">
        <v>295</v>
      </c>
      <c r="E1018" s="51">
        <v>2021</v>
      </c>
      <c r="F1018" s="50" t="s">
        <v>291</v>
      </c>
      <c r="G1018" s="52">
        <v>44440</v>
      </c>
      <c r="H1018" s="51">
        <v>2364</v>
      </c>
      <c r="I1018" s="51">
        <v>1048</v>
      </c>
      <c r="J1018" s="51">
        <v>1931</v>
      </c>
      <c r="K1018" s="51">
        <v>812</v>
      </c>
      <c r="L1018" s="51">
        <v>812</v>
      </c>
      <c r="M1018" s="51">
        <v>2788</v>
      </c>
      <c r="N1018" s="51">
        <v>2329</v>
      </c>
      <c r="O1018" s="51">
        <v>2238</v>
      </c>
      <c r="P1018" s="51">
        <v>2196</v>
      </c>
      <c r="Q1018" s="51">
        <v>9291</v>
      </c>
      <c r="R1018" s="51">
        <v>9497</v>
      </c>
      <c r="S1018" s="51">
        <v>147549.95556228369</v>
      </c>
      <c r="T1018" s="51">
        <v>685761</v>
      </c>
      <c r="U1018" s="51">
        <v>218629</v>
      </c>
      <c r="V1018" s="51">
        <v>28956</v>
      </c>
    </row>
    <row r="1019" spans="1:22" x14ac:dyDescent="0.25">
      <c r="A1019" s="50" t="s">
        <v>109</v>
      </c>
      <c r="B1019" s="50" t="s">
        <v>226</v>
      </c>
      <c r="C1019" s="50" t="s">
        <v>167</v>
      </c>
      <c r="D1019" s="50" t="s">
        <v>295</v>
      </c>
      <c r="E1019" s="51">
        <v>2021</v>
      </c>
      <c r="F1019" s="50" t="s">
        <v>292</v>
      </c>
      <c r="G1019" s="52">
        <v>44470</v>
      </c>
      <c r="H1019" s="51">
        <v>2263</v>
      </c>
      <c r="I1019" s="51">
        <v>1036</v>
      </c>
      <c r="J1019" s="51">
        <v>1866</v>
      </c>
      <c r="K1019" s="51">
        <v>915</v>
      </c>
      <c r="L1019" s="51">
        <v>915</v>
      </c>
      <c r="M1019" s="51">
        <v>2596</v>
      </c>
      <c r="N1019" s="51">
        <v>2329</v>
      </c>
      <c r="O1019" s="51">
        <v>2355</v>
      </c>
      <c r="P1019" s="51">
        <v>2190</v>
      </c>
      <c r="Q1019" s="51">
        <v>9291</v>
      </c>
      <c r="R1019" s="51">
        <v>9497</v>
      </c>
      <c r="S1019" s="51">
        <v>147549.95556228369</v>
      </c>
      <c r="T1019" s="51">
        <v>685761</v>
      </c>
      <c r="U1019" s="51">
        <v>218629</v>
      </c>
      <c r="V1019" s="51">
        <v>28956</v>
      </c>
    </row>
    <row r="1020" spans="1:22" x14ac:dyDescent="0.25">
      <c r="A1020" s="50" t="s">
        <v>109</v>
      </c>
      <c r="B1020" s="50" t="s">
        <v>226</v>
      </c>
      <c r="C1020" s="50" t="s">
        <v>167</v>
      </c>
      <c r="D1020" s="50" t="s">
        <v>295</v>
      </c>
      <c r="E1020" s="51">
        <v>2021</v>
      </c>
      <c r="F1020" s="50" t="s">
        <v>293</v>
      </c>
      <c r="G1020" s="52">
        <v>44501</v>
      </c>
      <c r="H1020" s="51">
        <v>2417</v>
      </c>
      <c r="I1020" s="51">
        <v>998</v>
      </c>
      <c r="J1020" s="51">
        <v>1905</v>
      </c>
      <c r="K1020" s="51">
        <v>833</v>
      </c>
      <c r="L1020" s="51">
        <v>833</v>
      </c>
      <c r="M1020" s="51">
        <v>2269</v>
      </c>
      <c r="N1020" s="51">
        <v>2722</v>
      </c>
      <c r="O1020" s="51">
        <v>2706</v>
      </c>
      <c r="P1020" s="51">
        <v>2471</v>
      </c>
      <c r="Q1020" s="51">
        <v>9291</v>
      </c>
      <c r="R1020" s="51">
        <v>9497</v>
      </c>
      <c r="S1020" s="51">
        <v>147549.95556228369</v>
      </c>
      <c r="T1020" s="51">
        <v>685761</v>
      </c>
      <c r="U1020" s="51">
        <v>218629</v>
      </c>
      <c r="V1020" s="51">
        <v>28956</v>
      </c>
    </row>
    <row r="1021" spans="1:22" x14ac:dyDescent="0.25">
      <c r="A1021" s="50" t="s">
        <v>109</v>
      </c>
      <c r="B1021" s="50" t="s">
        <v>226</v>
      </c>
      <c r="C1021" s="50" t="s">
        <v>167</v>
      </c>
      <c r="D1021" s="50" t="s">
        <v>295</v>
      </c>
      <c r="E1021" s="51">
        <v>2021</v>
      </c>
      <c r="F1021" s="50" t="s">
        <v>294</v>
      </c>
      <c r="G1021" s="52">
        <v>44531</v>
      </c>
      <c r="H1021" s="51">
        <v>2773</v>
      </c>
      <c r="I1021" s="51">
        <v>1009</v>
      </c>
      <c r="J1021" s="51">
        <v>1950</v>
      </c>
      <c r="K1021" s="51">
        <v>917</v>
      </c>
      <c r="L1021" s="51">
        <v>917</v>
      </c>
      <c r="M1021" s="51">
        <v>2408</v>
      </c>
      <c r="N1021" s="51">
        <v>2352</v>
      </c>
      <c r="O1021" s="51">
        <v>2533</v>
      </c>
      <c r="P1021" s="51">
        <v>2253</v>
      </c>
      <c r="Q1021" s="51">
        <v>9291</v>
      </c>
      <c r="R1021" s="51">
        <v>9497</v>
      </c>
      <c r="S1021" s="51">
        <v>147549.95556228369</v>
      </c>
      <c r="T1021" s="51">
        <v>685761</v>
      </c>
      <c r="U1021" s="51">
        <v>218629</v>
      </c>
      <c r="V1021" s="51">
        <v>28956</v>
      </c>
    </row>
    <row r="1022" spans="1:22" x14ac:dyDescent="0.25">
      <c r="A1022" s="50" t="s">
        <v>109</v>
      </c>
      <c r="B1022" s="50" t="s">
        <v>226</v>
      </c>
      <c r="C1022" s="50" t="s">
        <v>168</v>
      </c>
      <c r="D1022" s="50" t="s">
        <v>282</v>
      </c>
      <c r="E1022" s="51">
        <v>2017</v>
      </c>
      <c r="F1022" s="50" t="s">
        <v>283</v>
      </c>
      <c r="G1022" s="52">
        <v>42736</v>
      </c>
      <c r="H1022" s="51">
        <v>596</v>
      </c>
      <c r="I1022" s="51">
        <v>170</v>
      </c>
      <c r="J1022" s="51">
        <v>574</v>
      </c>
      <c r="K1022" s="51">
        <v>86</v>
      </c>
      <c r="L1022" s="51">
        <v>86</v>
      </c>
      <c r="M1022" s="51">
        <v>532</v>
      </c>
      <c r="N1022" s="51">
        <v>491</v>
      </c>
      <c r="O1022" s="51">
        <v>438</v>
      </c>
      <c r="P1022" s="51">
        <v>464</v>
      </c>
      <c r="Q1022" s="51">
        <v>2248</v>
      </c>
      <c r="R1022" s="51">
        <v>2284</v>
      </c>
      <c r="S1022" s="51">
        <v>26227</v>
      </c>
      <c r="T1022" s="51">
        <v>124663</v>
      </c>
      <c r="U1022" s="51">
        <v>29237</v>
      </c>
      <c r="V1022" s="51">
        <v>5462</v>
      </c>
    </row>
    <row r="1023" spans="1:22" x14ac:dyDescent="0.25">
      <c r="A1023" s="50" t="s">
        <v>109</v>
      </c>
      <c r="B1023" s="50" t="s">
        <v>226</v>
      </c>
      <c r="C1023" s="50" t="s">
        <v>168</v>
      </c>
      <c r="D1023" s="50" t="s">
        <v>282</v>
      </c>
      <c r="E1023" s="51">
        <v>2017</v>
      </c>
      <c r="F1023" s="50" t="s">
        <v>284</v>
      </c>
      <c r="G1023" s="52">
        <v>42767</v>
      </c>
      <c r="H1023" s="51">
        <v>559</v>
      </c>
      <c r="I1023" s="51">
        <v>202</v>
      </c>
      <c r="J1023" s="51">
        <v>366</v>
      </c>
      <c r="K1023" s="51">
        <v>117</v>
      </c>
      <c r="L1023" s="51">
        <v>117</v>
      </c>
      <c r="M1023" s="51">
        <v>556</v>
      </c>
      <c r="N1023" s="51">
        <v>481</v>
      </c>
      <c r="O1023" s="51">
        <v>487</v>
      </c>
      <c r="P1023" s="51">
        <v>436</v>
      </c>
      <c r="Q1023" s="51">
        <v>2248</v>
      </c>
      <c r="R1023" s="51">
        <v>2284</v>
      </c>
      <c r="S1023" s="51">
        <v>26227</v>
      </c>
      <c r="T1023" s="51">
        <v>124663</v>
      </c>
      <c r="U1023" s="51">
        <v>29237</v>
      </c>
      <c r="V1023" s="51">
        <v>5462</v>
      </c>
    </row>
    <row r="1024" spans="1:22" x14ac:dyDescent="0.25">
      <c r="A1024" s="50" t="s">
        <v>109</v>
      </c>
      <c r="B1024" s="50" t="s">
        <v>226</v>
      </c>
      <c r="C1024" s="50" t="s">
        <v>168</v>
      </c>
      <c r="D1024" s="50" t="s">
        <v>282</v>
      </c>
      <c r="E1024" s="51">
        <v>2017</v>
      </c>
      <c r="F1024" s="50" t="s">
        <v>285</v>
      </c>
      <c r="G1024" s="52">
        <v>42795</v>
      </c>
      <c r="H1024" s="51">
        <v>445</v>
      </c>
      <c r="I1024" s="51">
        <v>244</v>
      </c>
      <c r="J1024" s="51">
        <v>554</v>
      </c>
      <c r="K1024" s="51">
        <v>187</v>
      </c>
      <c r="L1024" s="51">
        <v>187</v>
      </c>
      <c r="M1024" s="51">
        <v>560</v>
      </c>
      <c r="N1024" s="51">
        <v>579</v>
      </c>
      <c r="O1024" s="51">
        <v>516</v>
      </c>
      <c r="P1024" s="51">
        <v>550</v>
      </c>
      <c r="Q1024" s="51">
        <v>2248</v>
      </c>
      <c r="R1024" s="51">
        <v>2284</v>
      </c>
      <c r="S1024" s="51">
        <v>26227</v>
      </c>
      <c r="T1024" s="51">
        <v>124663</v>
      </c>
      <c r="U1024" s="51">
        <v>29237</v>
      </c>
      <c r="V1024" s="51">
        <v>5462</v>
      </c>
    </row>
    <row r="1025" spans="1:22" x14ac:dyDescent="0.25">
      <c r="A1025" s="50" t="s">
        <v>109</v>
      </c>
      <c r="B1025" s="50" t="s">
        <v>226</v>
      </c>
      <c r="C1025" s="50" t="s">
        <v>168</v>
      </c>
      <c r="D1025" s="50" t="s">
        <v>282</v>
      </c>
      <c r="E1025" s="51">
        <v>2017</v>
      </c>
      <c r="F1025" s="50" t="s">
        <v>286</v>
      </c>
      <c r="G1025" s="52">
        <v>42826</v>
      </c>
      <c r="H1025" s="51">
        <v>569</v>
      </c>
      <c r="I1025" s="51">
        <v>221</v>
      </c>
      <c r="J1025" s="51">
        <v>481</v>
      </c>
      <c r="K1025" s="51">
        <v>183</v>
      </c>
      <c r="L1025" s="51">
        <v>183</v>
      </c>
      <c r="M1025" s="51">
        <v>569</v>
      </c>
      <c r="N1025" s="51">
        <v>495</v>
      </c>
      <c r="O1025" s="51">
        <v>473</v>
      </c>
      <c r="P1025" s="51">
        <v>577</v>
      </c>
      <c r="Q1025" s="51">
        <v>2248</v>
      </c>
      <c r="R1025" s="51">
        <v>2284</v>
      </c>
      <c r="S1025" s="51">
        <v>26227</v>
      </c>
      <c r="T1025" s="51">
        <v>124663</v>
      </c>
      <c r="U1025" s="51">
        <v>29237</v>
      </c>
      <c r="V1025" s="51">
        <v>5462</v>
      </c>
    </row>
    <row r="1026" spans="1:22" x14ac:dyDescent="0.25">
      <c r="A1026" s="50" t="s">
        <v>109</v>
      </c>
      <c r="B1026" s="50" t="s">
        <v>226</v>
      </c>
      <c r="C1026" s="50" t="s">
        <v>168</v>
      </c>
      <c r="D1026" s="50" t="s">
        <v>282</v>
      </c>
      <c r="E1026" s="51">
        <v>2017</v>
      </c>
      <c r="F1026" s="50" t="s">
        <v>287</v>
      </c>
      <c r="G1026" s="52">
        <v>42856</v>
      </c>
      <c r="H1026" s="51">
        <v>474</v>
      </c>
      <c r="I1026" s="51">
        <v>252</v>
      </c>
      <c r="J1026" s="51">
        <v>383</v>
      </c>
      <c r="K1026" s="51">
        <v>174</v>
      </c>
      <c r="L1026" s="51">
        <v>174</v>
      </c>
      <c r="M1026" s="51">
        <v>576</v>
      </c>
      <c r="N1026" s="51">
        <v>449</v>
      </c>
      <c r="O1026" s="51">
        <v>447</v>
      </c>
      <c r="P1026" s="51">
        <v>526</v>
      </c>
      <c r="Q1026" s="51">
        <v>2248</v>
      </c>
      <c r="R1026" s="51">
        <v>2284</v>
      </c>
      <c r="S1026" s="51">
        <v>26227</v>
      </c>
      <c r="T1026" s="51">
        <v>124663</v>
      </c>
      <c r="U1026" s="51">
        <v>29237</v>
      </c>
      <c r="V1026" s="51">
        <v>5462</v>
      </c>
    </row>
    <row r="1027" spans="1:22" x14ac:dyDescent="0.25">
      <c r="A1027" s="50" t="s">
        <v>109</v>
      </c>
      <c r="B1027" s="50" t="s">
        <v>226</v>
      </c>
      <c r="C1027" s="50" t="s">
        <v>168</v>
      </c>
      <c r="D1027" s="50" t="s">
        <v>282</v>
      </c>
      <c r="E1027" s="51">
        <v>2017</v>
      </c>
      <c r="F1027" s="50" t="s">
        <v>288</v>
      </c>
      <c r="G1027" s="52">
        <v>42887</v>
      </c>
      <c r="H1027" s="51">
        <v>377</v>
      </c>
      <c r="I1027" s="51">
        <v>258</v>
      </c>
      <c r="J1027" s="51">
        <v>457</v>
      </c>
      <c r="K1027" s="51">
        <v>160</v>
      </c>
      <c r="L1027" s="51">
        <v>160</v>
      </c>
      <c r="M1027" s="51">
        <v>505</v>
      </c>
      <c r="N1027" s="51">
        <v>428</v>
      </c>
      <c r="O1027" s="51">
        <v>399</v>
      </c>
      <c r="P1027" s="51">
        <v>461</v>
      </c>
      <c r="Q1027" s="51">
        <v>2248</v>
      </c>
      <c r="R1027" s="51">
        <v>2284</v>
      </c>
      <c r="S1027" s="51">
        <v>26227</v>
      </c>
      <c r="T1027" s="51">
        <v>124663</v>
      </c>
      <c r="U1027" s="51">
        <v>29237</v>
      </c>
      <c r="V1027" s="51">
        <v>5462</v>
      </c>
    </row>
    <row r="1028" spans="1:22" x14ac:dyDescent="0.25">
      <c r="A1028" s="50" t="s">
        <v>109</v>
      </c>
      <c r="B1028" s="50" t="s">
        <v>226</v>
      </c>
      <c r="C1028" s="50" t="s">
        <v>168</v>
      </c>
      <c r="D1028" s="50" t="s">
        <v>282</v>
      </c>
      <c r="E1028" s="51">
        <v>2017</v>
      </c>
      <c r="F1028" s="50" t="s">
        <v>289</v>
      </c>
      <c r="G1028" s="52">
        <v>42917</v>
      </c>
      <c r="H1028" s="51">
        <v>446</v>
      </c>
      <c r="I1028" s="51">
        <v>225</v>
      </c>
      <c r="J1028" s="51">
        <v>479</v>
      </c>
      <c r="K1028" s="51">
        <v>127</v>
      </c>
      <c r="L1028" s="51">
        <v>127</v>
      </c>
      <c r="M1028" s="51">
        <v>567</v>
      </c>
      <c r="N1028" s="51">
        <v>562</v>
      </c>
      <c r="O1028" s="51">
        <v>531</v>
      </c>
      <c r="P1028" s="51">
        <v>539</v>
      </c>
      <c r="Q1028" s="51">
        <v>2248</v>
      </c>
      <c r="R1028" s="51">
        <v>2284</v>
      </c>
      <c r="S1028" s="51">
        <v>26227</v>
      </c>
      <c r="T1028" s="51">
        <v>124663</v>
      </c>
      <c r="U1028" s="51">
        <v>29237</v>
      </c>
      <c r="V1028" s="51">
        <v>5462</v>
      </c>
    </row>
    <row r="1029" spans="1:22" x14ac:dyDescent="0.25">
      <c r="A1029" s="50" t="s">
        <v>109</v>
      </c>
      <c r="B1029" s="50" t="s">
        <v>226</v>
      </c>
      <c r="C1029" s="50" t="s">
        <v>168</v>
      </c>
      <c r="D1029" s="50" t="s">
        <v>282</v>
      </c>
      <c r="E1029" s="51">
        <v>2017</v>
      </c>
      <c r="F1029" s="50" t="s">
        <v>290</v>
      </c>
      <c r="G1029" s="52">
        <v>42948</v>
      </c>
      <c r="H1029" s="51">
        <v>469</v>
      </c>
      <c r="I1029" s="51">
        <v>241</v>
      </c>
      <c r="J1029" s="51">
        <v>503</v>
      </c>
      <c r="K1029" s="51">
        <v>199</v>
      </c>
      <c r="L1029" s="51">
        <v>199</v>
      </c>
      <c r="M1029" s="51">
        <v>559</v>
      </c>
      <c r="N1029" s="51">
        <v>481</v>
      </c>
      <c r="O1029" s="51">
        <v>543</v>
      </c>
      <c r="P1029" s="51">
        <v>461</v>
      </c>
      <c r="Q1029" s="51">
        <v>2248</v>
      </c>
      <c r="R1029" s="51">
        <v>2284</v>
      </c>
      <c r="S1029" s="51">
        <v>26227</v>
      </c>
      <c r="T1029" s="51">
        <v>124663</v>
      </c>
      <c r="U1029" s="51">
        <v>29237</v>
      </c>
      <c r="V1029" s="51">
        <v>5462</v>
      </c>
    </row>
    <row r="1030" spans="1:22" x14ac:dyDescent="0.25">
      <c r="A1030" s="50" t="s">
        <v>109</v>
      </c>
      <c r="B1030" s="50" t="s">
        <v>226</v>
      </c>
      <c r="C1030" s="50" t="s">
        <v>168</v>
      </c>
      <c r="D1030" s="50" t="s">
        <v>282</v>
      </c>
      <c r="E1030" s="51">
        <v>2017</v>
      </c>
      <c r="F1030" s="50" t="s">
        <v>291</v>
      </c>
      <c r="G1030" s="52">
        <v>42979</v>
      </c>
      <c r="H1030" s="51">
        <v>422</v>
      </c>
      <c r="I1030" s="51">
        <v>153</v>
      </c>
      <c r="J1030" s="51">
        <v>360</v>
      </c>
      <c r="K1030" s="51">
        <v>134</v>
      </c>
      <c r="L1030" s="51">
        <v>134</v>
      </c>
      <c r="M1030" s="51">
        <v>556</v>
      </c>
      <c r="N1030" s="51">
        <v>424</v>
      </c>
      <c r="O1030" s="51">
        <v>463</v>
      </c>
      <c r="P1030" s="51">
        <v>500</v>
      </c>
      <c r="Q1030" s="51">
        <v>2248</v>
      </c>
      <c r="R1030" s="51">
        <v>2284</v>
      </c>
      <c r="S1030" s="51">
        <v>26227</v>
      </c>
      <c r="T1030" s="51">
        <v>124663</v>
      </c>
      <c r="U1030" s="51">
        <v>29237</v>
      </c>
      <c r="V1030" s="51">
        <v>5462</v>
      </c>
    </row>
    <row r="1031" spans="1:22" x14ac:dyDescent="0.25">
      <c r="A1031" s="50" t="s">
        <v>109</v>
      </c>
      <c r="B1031" s="50" t="s">
        <v>226</v>
      </c>
      <c r="C1031" s="50" t="s">
        <v>168</v>
      </c>
      <c r="D1031" s="50" t="s">
        <v>282</v>
      </c>
      <c r="E1031" s="51">
        <v>2017</v>
      </c>
      <c r="F1031" s="50" t="s">
        <v>292</v>
      </c>
      <c r="G1031" s="52">
        <v>43009</v>
      </c>
      <c r="H1031" s="51">
        <v>451</v>
      </c>
      <c r="I1031" s="51">
        <v>245</v>
      </c>
      <c r="J1031" s="51">
        <v>458</v>
      </c>
      <c r="K1031" s="51">
        <v>190</v>
      </c>
      <c r="L1031" s="51">
        <v>190</v>
      </c>
      <c r="M1031" s="51">
        <v>445</v>
      </c>
      <c r="N1031" s="51">
        <v>450</v>
      </c>
      <c r="O1031" s="51">
        <v>438</v>
      </c>
      <c r="P1031" s="51">
        <v>446</v>
      </c>
      <c r="Q1031" s="51">
        <v>2248</v>
      </c>
      <c r="R1031" s="51">
        <v>2284</v>
      </c>
      <c r="S1031" s="51">
        <v>26227</v>
      </c>
      <c r="T1031" s="51">
        <v>124663</v>
      </c>
      <c r="U1031" s="51">
        <v>29237</v>
      </c>
      <c r="V1031" s="51">
        <v>5462</v>
      </c>
    </row>
    <row r="1032" spans="1:22" x14ac:dyDescent="0.25">
      <c r="A1032" s="50" t="s">
        <v>109</v>
      </c>
      <c r="B1032" s="50" t="s">
        <v>226</v>
      </c>
      <c r="C1032" s="50" t="s">
        <v>168</v>
      </c>
      <c r="D1032" s="50" t="s">
        <v>282</v>
      </c>
      <c r="E1032" s="51">
        <v>2017</v>
      </c>
      <c r="F1032" s="50" t="s">
        <v>293</v>
      </c>
      <c r="G1032" s="52">
        <v>43040</v>
      </c>
      <c r="H1032" s="51">
        <v>390</v>
      </c>
      <c r="I1032" s="51">
        <v>264</v>
      </c>
      <c r="J1032" s="51">
        <v>301</v>
      </c>
      <c r="K1032" s="51">
        <v>203</v>
      </c>
      <c r="L1032" s="51">
        <v>203</v>
      </c>
      <c r="M1032" s="51">
        <v>427</v>
      </c>
      <c r="N1032" s="51">
        <v>421</v>
      </c>
      <c r="O1032" s="51">
        <v>381</v>
      </c>
      <c r="P1032" s="51">
        <v>534</v>
      </c>
      <c r="Q1032" s="51">
        <v>2248</v>
      </c>
      <c r="R1032" s="51">
        <v>2284</v>
      </c>
      <c r="S1032" s="51">
        <v>26227</v>
      </c>
      <c r="T1032" s="51">
        <v>124663</v>
      </c>
      <c r="U1032" s="51">
        <v>29237</v>
      </c>
      <c r="V1032" s="51">
        <v>5462</v>
      </c>
    </row>
    <row r="1033" spans="1:22" x14ac:dyDescent="0.25">
      <c r="A1033" s="50" t="s">
        <v>109</v>
      </c>
      <c r="B1033" s="50" t="s">
        <v>226</v>
      </c>
      <c r="C1033" s="50" t="s">
        <v>168</v>
      </c>
      <c r="D1033" s="50" t="s">
        <v>282</v>
      </c>
      <c r="E1033" s="51">
        <v>2017</v>
      </c>
      <c r="F1033" s="50" t="s">
        <v>294</v>
      </c>
      <c r="G1033" s="52">
        <v>43070</v>
      </c>
      <c r="H1033" s="51">
        <v>399</v>
      </c>
      <c r="I1033" s="51">
        <v>225</v>
      </c>
      <c r="J1033" s="51">
        <v>289</v>
      </c>
      <c r="K1033" s="51">
        <v>158</v>
      </c>
      <c r="L1033" s="51">
        <v>158</v>
      </c>
      <c r="M1033" s="51">
        <v>495</v>
      </c>
      <c r="N1033" s="51">
        <v>493</v>
      </c>
      <c r="O1033" s="51">
        <v>372</v>
      </c>
      <c r="P1033" s="51">
        <v>394</v>
      </c>
      <c r="Q1033" s="51">
        <v>2248</v>
      </c>
      <c r="R1033" s="51">
        <v>2284</v>
      </c>
      <c r="S1033" s="51">
        <v>26227</v>
      </c>
      <c r="T1033" s="51">
        <v>124663</v>
      </c>
      <c r="U1033" s="51">
        <v>29237</v>
      </c>
      <c r="V1033" s="51">
        <v>5462</v>
      </c>
    </row>
    <row r="1034" spans="1:22" x14ac:dyDescent="0.25">
      <c r="A1034" s="50" t="s">
        <v>109</v>
      </c>
      <c r="B1034" s="50" t="s">
        <v>226</v>
      </c>
      <c r="C1034" s="50" t="s">
        <v>168</v>
      </c>
      <c r="D1034" s="50" t="s">
        <v>282</v>
      </c>
      <c r="E1034" s="51">
        <v>2018</v>
      </c>
      <c r="F1034" s="50" t="s">
        <v>283</v>
      </c>
      <c r="G1034" s="52">
        <v>43101</v>
      </c>
      <c r="H1034" s="51">
        <v>452</v>
      </c>
      <c r="I1034" s="51">
        <v>160</v>
      </c>
      <c r="J1034" s="51">
        <v>356</v>
      </c>
      <c r="K1034" s="51">
        <v>170</v>
      </c>
      <c r="L1034" s="51">
        <v>170</v>
      </c>
      <c r="M1034" s="51">
        <v>293</v>
      </c>
      <c r="N1034" s="51">
        <v>337</v>
      </c>
      <c r="O1034" s="51">
        <v>230</v>
      </c>
      <c r="P1034" s="51">
        <v>228</v>
      </c>
      <c r="Q1034" s="51">
        <v>1709</v>
      </c>
      <c r="R1034" s="51">
        <v>1737</v>
      </c>
      <c r="S1034" s="51">
        <v>27427</v>
      </c>
      <c r="T1034" s="51">
        <v>129456</v>
      </c>
      <c r="U1034" s="51">
        <v>30503</v>
      </c>
      <c r="V1034" s="51">
        <v>5650</v>
      </c>
    </row>
    <row r="1035" spans="1:22" x14ac:dyDescent="0.25">
      <c r="A1035" s="50" t="s">
        <v>109</v>
      </c>
      <c r="B1035" s="50" t="s">
        <v>226</v>
      </c>
      <c r="C1035" s="50" t="s">
        <v>168</v>
      </c>
      <c r="D1035" s="50" t="s">
        <v>282</v>
      </c>
      <c r="E1035" s="51">
        <v>2018</v>
      </c>
      <c r="F1035" s="50" t="s">
        <v>284</v>
      </c>
      <c r="G1035" s="52">
        <v>43132</v>
      </c>
      <c r="H1035" s="51">
        <v>617</v>
      </c>
      <c r="I1035" s="51">
        <v>184</v>
      </c>
      <c r="J1035" s="51">
        <v>317</v>
      </c>
      <c r="K1035" s="51">
        <v>114</v>
      </c>
      <c r="L1035" s="51">
        <v>114</v>
      </c>
      <c r="M1035" s="51">
        <v>431</v>
      </c>
      <c r="N1035" s="51">
        <v>430</v>
      </c>
      <c r="O1035" s="51">
        <v>295</v>
      </c>
      <c r="P1035" s="51">
        <v>304</v>
      </c>
      <c r="Q1035" s="51">
        <v>1709</v>
      </c>
      <c r="R1035" s="51">
        <v>1737</v>
      </c>
      <c r="S1035" s="51">
        <v>27427</v>
      </c>
      <c r="T1035" s="51">
        <v>129456</v>
      </c>
      <c r="U1035" s="51">
        <v>30503</v>
      </c>
      <c r="V1035" s="51">
        <v>5650</v>
      </c>
    </row>
    <row r="1036" spans="1:22" x14ac:dyDescent="0.25">
      <c r="A1036" s="50" t="s">
        <v>109</v>
      </c>
      <c r="B1036" s="50" t="s">
        <v>226</v>
      </c>
      <c r="C1036" s="50" t="s">
        <v>168</v>
      </c>
      <c r="D1036" s="50" t="s">
        <v>282</v>
      </c>
      <c r="E1036" s="51">
        <v>2018</v>
      </c>
      <c r="F1036" s="50" t="s">
        <v>285</v>
      </c>
      <c r="G1036" s="52">
        <v>43160</v>
      </c>
      <c r="H1036" s="51">
        <v>349</v>
      </c>
      <c r="I1036" s="51">
        <v>168</v>
      </c>
      <c r="J1036" s="51">
        <v>374</v>
      </c>
      <c r="K1036" s="51">
        <v>181</v>
      </c>
      <c r="L1036" s="51">
        <v>181</v>
      </c>
      <c r="M1036" s="51">
        <v>468</v>
      </c>
      <c r="N1036" s="51">
        <v>392</v>
      </c>
      <c r="O1036" s="51">
        <v>464</v>
      </c>
      <c r="P1036" s="51">
        <v>397</v>
      </c>
      <c r="Q1036" s="51">
        <v>1709</v>
      </c>
      <c r="R1036" s="51">
        <v>1737</v>
      </c>
      <c r="S1036" s="51">
        <v>27427</v>
      </c>
      <c r="T1036" s="51">
        <v>129456</v>
      </c>
      <c r="U1036" s="51">
        <v>30503</v>
      </c>
      <c r="V1036" s="51">
        <v>5650</v>
      </c>
    </row>
    <row r="1037" spans="1:22" x14ac:dyDescent="0.25">
      <c r="A1037" s="50" t="s">
        <v>109</v>
      </c>
      <c r="B1037" s="50" t="s">
        <v>226</v>
      </c>
      <c r="C1037" s="50" t="s">
        <v>168</v>
      </c>
      <c r="D1037" s="50" t="s">
        <v>282</v>
      </c>
      <c r="E1037" s="51">
        <v>2018</v>
      </c>
      <c r="F1037" s="50" t="s">
        <v>286</v>
      </c>
      <c r="G1037" s="52">
        <v>43191</v>
      </c>
      <c r="H1037" s="51">
        <v>405</v>
      </c>
      <c r="I1037" s="51">
        <v>142</v>
      </c>
      <c r="J1037" s="51">
        <v>547</v>
      </c>
      <c r="K1037" s="51">
        <v>144</v>
      </c>
      <c r="L1037" s="51">
        <v>144</v>
      </c>
      <c r="M1037" s="51">
        <v>354</v>
      </c>
      <c r="N1037" s="51">
        <v>412</v>
      </c>
      <c r="O1037" s="51">
        <v>521</v>
      </c>
      <c r="P1037" s="51">
        <v>453</v>
      </c>
      <c r="Q1037" s="51">
        <v>1709</v>
      </c>
      <c r="R1037" s="51">
        <v>1737</v>
      </c>
      <c r="S1037" s="51">
        <v>27427</v>
      </c>
      <c r="T1037" s="51">
        <v>129456</v>
      </c>
      <c r="U1037" s="51">
        <v>30503</v>
      </c>
      <c r="V1037" s="51">
        <v>5650</v>
      </c>
    </row>
    <row r="1038" spans="1:22" x14ac:dyDescent="0.25">
      <c r="A1038" s="50" t="s">
        <v>109</v>
      </c>
      <c r="B1038" s="50" t="s">
        <v>226</v>
      </c>
      <c r="C1038" s="50" t="s">
        <v>168</v>
      </c>
      <c r="D1038" s="50" t="s">
        <v>282</v>
      </c>
      <c r="E1038" s="51">
        <v>2018</v>
      </c>
      <c r="F1038" s="50" t="s">
        <v>287</v>
      </c>
      <c r="G1038" s="52">
        <v>43221</v>
      </c>
      <c r="H1038" s="51">
        <v>401</v>
      </c>
      <c r="I1038" s="51">
        <v>204</v>
      </c>
      <c r="J1038" s="51">
        <v>335</v>
      </c>
      <c r="K1038" s="51">
        <v>165</v>
      </c>
      <c r="L1038" s="51">
        <v>165</v>
      </c>
      <c r="M1038" s="51">
        <v>607</v>
      </c>
      <c r="N1038" s="51">
        <v>510</v>
      </c>
      <c r="O1038" s="51">
        <v>385</v>
      </c>
      <c r="P1038" s="51">
        <v>417</v>
      </c>
      <c r="Q1038" s="51">
        <v>1709</v>
      </c>
      <c r="R1038" s="51">
        <v>1737</v>
      </c>
      <c r="S1038" s="51">
        <v>27427</v>
      </c>
      <c r="T1038" s="51">
        <v>129456</v>
      </c>
      <c r="U1038" s="51">
        <v>30503</v>
      </c>
      <c r="V1038" s="51">
        <v>5650</v>
      </c>
    </row>
    <row r="1039" spans="1:22" x14ac:dyDescent="0.25">
      <c r="A1039" s="50" t="s">
        <v>109</v>
      </c>
      <c r="B1039" s="50" t="s">
        <v>226</v>
      </c>
      <c r="C1039" s="50" t="s">
        <v>168</v>
      </c>
      <c r="D1039" s="50" t="s">
        <v>282</v>
      </c>
      <c r="E1039" s="51">
        <v>2018</v>
      </c>
      <c r="F1039" s="50" t="s">
        <v>288</v>
      </c>
      <c r="G1039" s="52">
        <v>43252</v>
      </c>
      <c r="H1039" s="51">
        <v>362</v>
      </c>
      <c r="I1039" s="51">
        <v>213</v>
      </c>
      <c r="J1039" s="51">
        <v>378</v>
      </c>
      <c r="K1039" s="51">
        <v>184</v>
      </c>
      <c r="L1039" s="51">
        <v>184</v>
      </c>
      <c r="M1039" s="51">
        <v>474</v>
      </c>
      <c r="N1039" s="51">
        <v>466</v>
      </c>
      <c r="O1039" s="51">
        <v>445</v>
      </c>
      <c r="P1039" s="51">
        <v>490</v>
      </c>
      <c r="Q1039" s="51">
        <v>1709</v>
      </c>
      <c r="R1039" s="51">
        <v>1737</v>
      </c>
      <c r="S1039" s="51">
        <v>27427</v>
      </c>
      <c r="T1039" s="51">
        <v>129456</v>
      </c>
      <c r="U1039" s="51">
        <v>30503</v>
      </c>
      <c r="V1039" s="51">
        <v>5650</v>
      </c>
    </row>
    <row r="1040" spans="1:22" x14ac:dyDescent="0.25">
      <c r="A1040" s="50" t="s">
        <v>109</v>
      </c>
      <c r="B1040" s="50" t="s">
        <v>226</v>
      </c>
      <c r="C1040" s="50" t="s">
        <v>168</v>
      </c>
      <c r="D1040" s="50" t="s">
        <v>282</v>
      </c>
      <c r="E1040" s="51">
        <v>2018</v>
      </c>
      <c r="F1040" s="50" t="s">
        <v>289</v>
      </c>
      <c r="G1040" s="52">
        <v>43282</v>
      </c>
      <c r="H1040" s="51">
        <v>360</v>
      </c>
      <c r="I1040" s="51">
        <v>148</v>
      </c>
      <c r="J1040" s="51">
        <v>474</v>
      </c>
      <c r="K1040" s="51">
        <v>142</v>
      </c>
      <c r="L1040" s="51">
        <v>142</v>
      </c>
      <c r="M1040" s="51">
        <v>530</v>
      </c>
      <c r="N1040" s="51">
        <v>585</v>
      </c>
      <c r="O1040" s="51">
        <v>577</v>
      </c>
      <c r="P1040" s="51">
        <v>596</v>
      </c>
      <c r="Q1040" s="51">
        <v>1709</v>
      </c>
      <c r="R1040" s="51">
        <v>1737</v>
      </c>
      <c r="S1040" s="51">
        <v>27427</v>
      </c>
      <c r="T1040" s="51">
        <v>129456</v>
      </c>
      <c r="U1040" s="51">
        <v>30503</v>
      </c>
      <c r="V1040" s="51">
        <v>5650</v>
      </c>
    </row>
    <row r="1041" spans="1:22" x14ac:dyDescent="0.25">
      <c r="A1041" s="50" t="s">
        <v>109</v>
      </c>
      <c r="B1041" s="50" t="s">
        <v>226</v>
      </c>
      <c r="C1041" s="50" t="s">
        <v>168</v>
      </c>
      <c r="D1041" s="50" t="s">
        <v>282</v>
      </c>
      <c r="E1041" s="51">
        <v>2018</v>
      </c>
      <c r="F1041" s="50" t="s">
        <v>290</v>
      </c>
      <c r="G1041" s="52">
        <v>43313</v>
      </c>
      <c r="H1041" s="51">
        <v>378</v>
      </c>
      <c r="I1041" s="51">
        <v>204</v>
      </c>
      <c r="J1041" s="51">
        <v>210</v>
      </c>
      <c r="K1041" s="51">
        <v>142</v>
      </c>
      <c r="L1041" s="51">
        <v>142</v>
      </c>
      <c r="M1041" s="51">
        <v>673</v>
      </c>
      <c r="N1041" s="51">
        <v>550</v>
      </c>
      <c r="O1041" s="51">
        <v>592</v>
      </c>
      <c r="P1041" s="51">
        <v>537</v>
      </c>
      <c r="Q1041" s="51">
        <v>1709</v>
      </c>
      <c r="R1041" s="51">
        <v>1737</v>
      </c>
      <c r="S1041" s="51">
        <v>27427</v>
      </c>
      <c r="T1041" s="51">
        <v>129456</v>
      </c>
      <c r="U1041" s="51">
        <v>30503</v>
      </c>
      <c r="V1041" s="51">
        <v>5650</v>
      </c>
    </row>
    <row r="1042" spans="1:22" x14ac:dyDescent="0.25">
      <c r="A1042" s="50" t="s">
        <v>109</v>
      </c>
      <c r="B1042" s="50" t="s">
        <v>226</v>
      </c>
      <c r="C1042" s="50" t="s">
        <v>168</v>
      </c>
      <c r="D1042" s="50" t="s">
        <v>282</v>
      </c>
      <c r="E1042" s="51">
        <v>2018</v>
      </c>
      <c r="F1042" s="50" t="s">
        <v>291</v>
      </c>
      <c r="G1042" s="52">
        <v>43344</v>
      </c>
      <c r="H1042" s="51">
        <v>433</v>
      </c>
      <c r="I1042" s="51">
        <v>169</v>
      </c>
      <c r="J1042" s="51">
        <v>712</v>
      </c>
      <c r="K1042" s="51">
        <v>169</v>
      </c>
      <c r="L1042" s="51">
        <v>169</v>
      </c>
      <c r="M1042" s="51">
        <v>503</v>
      </c>
      <c r="N1042" s="51">
        <v>493</v>
      </c>
      <c r="O1042" s="51">
        <v>550</v>
      </c>
      <c r="P1042" s="51">
        <v>555</v>
      </c>
      <c r="Q1042" s="51">
        <v>1709</v>
      </c>
      <c r="R1042" s="51">
        <v>1737</v>
      </c>
      <c r="S1042" s="51">
        <v>27427</v>
      </c>
      <c r="T1042" s="51">
        <v>129456</v>
      </c>
      <c r="U1042" s="51">
        <v>30503</v>
      </c>
      <c r="V1042" s="51">
        <v>5650</v>
      </c>
    </row>
    <row r="1043" spans="1:22" x14ac:dyDescent="0.25">
      <c r="A1043" s="50" t="s">
        <v>109</v>
      </c>
      <c r="B1043" s="50" t="s">
        <v>226</v>
      </c>
      <c r="C1043" s="50" t="s">
        <v>168</v>
      </c>
      <c r="D1043" s="50" t="s">
        <v>282</v>
      </c>
      <c r="E1043" s="51">
        <v>2018</v>
      </c>
      <c r="F1043" s="50" t="s">
        <v>292</v>
      </c>
      <c r="G1043" s="52">
        <v>43374</v>
      </c>
      <c r="H1043" s="51">
        <v>523</v>
      </c>
      <c r="I1043" s="51">
        <v>242</v>
      </c>
      <c r="J1043" s="51">
        <v>855</v>
      </c>
      <c r="K1043" s="51">
        <v>131</v>
      </c>
      <c r="L1043" s="51">
        <v>131</v>
      </c>
      <c r="M1043" s="51">
        <v>448</v>
      </c>
      <c r="N1043" s="51">
        <v>440</v>
      </c>
      <c r="O1043" s="51">
        <v>419</v>
      </c>
      <c r="P1043" s="51">
        <v>447</v>
      </c>
      <c r="Q1043" s="51">
        <v>1709</v>
      </c>
      <c r="R1043" s="51">
        <v>1737</v>
      </c>
      <c r="S1043" s="51">
        <v>27427</v>
      </c>
      <c r="T1043" s="51">
        <v>129456</v>
      </c>
      <c r="U1043" s="51">
        <v>30503</v>
      </c>
      <c r="V1043" s="51">
        <v>5650</v>
      </c>
    </row>
    <row r="1044" spans="1:22" x14ac:dyDescent="0.25">
      <c r="A1044" s="50" t="s">
        <v>109</v>
      </c>
      <c r="B1044" s="50" t="s">
        <v>226</v>
      </c>
      <c r="C1044" s="50" t="s">
        <v>168</v>
      </c>
      <c r="D1044" s="50" t="s">
        <v>282</v>
      </c>
      <c r="E1044" s="51">
        <v>2018</v>
      </c>
      <c r="F1044" s="50" t="s">
        <v>293</v>
      </c>
      <c r="G1044" s="52">
        <v>43405</v>
      </c>
      <c r="H1044" s="51">
        <v>609</v>
      </c>
      <c r="I1044" s="51">
        <v>239</v>
      </c>
      <c r="J1044" s="51">
        <v>817</v>
      </c>
      <c r="K1044" s="51">
        <v>163</v>
      </c>
      <c r="L1044" s="51">
        <v>163</v>
      </c>
      <c r="M1044" s="51">
        <v>502</v>
      </c>
      <c r="N1044" s="51">
        <v>449</v>
      </c>
      <c r="O1044" s="51">
        <v>520</v>
      </c>
      <c r="P1044" s="51">
        <v>439</v>
      </c>
      <c r="Q1044" s="51">
        <v>1709</v>
      </c>
      <c r="R1044" s="51">
        <v>1737</v>
      </c>
      <c r="S1044" s="51">
        <v>27427</v>
      </c>
      <c r="T1044" s="51">
        <v>129456</v>
      </c>
      <c r="U1044" s="51">
        <v>30503</v>
      </c>
      <c r="V1044" s="51">
        <v>5650</v>
      </c>
    </row>
    <row r="1045" spans="1:22" x14ac:dyDescent="0.25">
      <c r="A1045" s="50" t="s">
        <v>109</v>
      </c>
      <c r="B1045" s="50" t="s">
        <v>226</v>
      </c>
      <c r="C1045" s="50" t="s">
        <v>168</v>
      </c>
      <c r="D1045" s="50" t="s">
        <v>282</v>
      </c>
      <c r="E1045" s="51">
        <v>2018</v>
      </c>
      <c r="F1045" s="50" t="s">
        <v>294</v>
      </c>
      <c r="G1045" s="52">
        <v>43435</v>
      </c>
      <c r="H1045" s="51">
        <v>465</v>
      </c>
      <c r="I1045" s="51">
        <v>286</v>
      </c>
      <c r="J1045" s="51">
        <v>700</v>
      </c>
      <c r="K1045" s="51">
        <v>131</v>
      </c>
      <c r="L1045" s="51">
        <v>131</v>
      </c>
      <c r="M1045" s="51">
        <v>629</v>
      </c>
      <c r="N1045" s="51">
        <v>500</v>
      </c>
      <c r="O1045" s="51">
        <v>439</v>
      </c>
      <c r="P1045" s="51">
        <v>551</v>
      </c>
      <c r="Q1045" s="51">
        <v>1709</v>
      </c>
      <c r="R1045" s="51">
        <v>1737</v>
      </c>
      <c r="S1045" s="51">
        <v>27427</v>
      </c>
      <c r="T1045" s="51">
        <v>129456</v>
      </c>
      <c r="U1045" s="51">
        <v>30503</v>
      </c>
      <c r="V1045" s="51">
        <v>5650</v>
      </c>
    </row>
    <row r="1046" spans="1:22" x14ac:dyDescent="0.25">
      <c r="A1046" s="50" t="s">
        <v>109</v>
      </c>
      <c r="B1046" s="50" t="s">
        <v>226</v>
      </c>
      <c r="C1046" s="50" t="s">
        <v>168</v>
      </c>
      <c r="D1046" s="50" t="s">
        <v>282</v>
      </c>
      <c r="E1046" s="51">
        <v>2019</v>
      </c>
      <c r="F1046" s="50" t="s">
        <v>283</v>
      </c>
      <c r="G1046" s="52">
        <v>43466</v>
      </c>
      <c r="H1046" s="51">
        <v>532</v>
      </c>
      <c r="I1046" s="51">
        <v>195</v>
      </c>
      <c r="J1046" s="51">
        <v>583</v>
      </c>
      <c r="K1046" s="51">
        <v>155</v>
      </c>
      <c r="L1046" s="51">
        <v>155</v>
      </c>
      <c r="M1046" s="51">
        <v>468</v>
      </c>
      <c r="N1046" s="51">
        <v>443</v>
      </c>
      <c r="O1046" s="51">
        <v>381</v>
      </c>
      <c r="P1046" s="51">
        <v>410</v>
      </c>
      <c r="Q1046" s="51">
        <v>1403</v>
      </c>
      <c r="R1046" s="51">
        <v>1437</v>
      </c>
      <c r="S1046" s="51">
        <v>28519.974368217099</v>
      </c>
      <c r="T1046" s="51">
        <v>133528</v>
      </c>
      <c r="U1046" s="51">
        <v>43134</v>
      </c>
      <c r="V1046" s="51">
        <v>5722</v>
      </c>
    </row>
    <row r="1047" spans="1:22" x14ac:dyDescent="0.25">
      <c r="A1047" s="50" t="s">
        <v>109</v>
      </c>
      <c r="B1047" s="50" t="s">
        <v>226</v>
      </c>
      <c r="C1047" s="50" t="s">
        <v>168</v>
      </c>
      <c r="D1047" s="50" t="s">
        <v>282</v>
      </c>
      <c r="E1047" s="51">
        <v>2019</v>
      </c>
      <c r="F1047" s="50" t="s">
        <v>284</v>
      </c>
      <c r="G1047" s="52">
        <v>43497</v>
      </c>
      <c r="H1047" s="51">
        <v>384</v>
      </c>
      <c r="I1047" s="51">
        <v>181</v>
      </c>
      <c r="J1047" s="51">
        <v>328</v>
      </c>
      <c r="K1047" s="51">
        <v>139</v>
      </c>
      <c r="L1047" s="51">
        <v>139</v>
      </c>
      <c r="M1047" s="51">
        <v>591</v>
      </c>
      <c r="N1047" s="51">
        <v>454</v>
      </c>
      <c r="O1047" s="51">
        <v>443</v>
      </c>
      <c r="P1047" s="51">
        <v>582</v>
      </c>
      <c r="Q1047" s="51">
        <v>1403</v>
      </c>
      <c r="R1047" s="51">
        <v>1437</v>
      </c>
      <c r="S1047" s="51">
        <v>28519.974368217099</v>
      </c>
      <c r="T1047" s="51">
        <v>133528</v>
      </c>
      <c r="U1047" s="51">
        <v>43134</v>
      </c>
      <c r="V1047" s="51">
        <v>5722</v>
      </c>
    </row>
    <row r="1048" spans="1:22" x14ac:dyDescent="0.25">
      <c r="A1048" s="50" t="s">
        <v>109</v>
      </c>
      <c r="B1048" s="50" t="s">
        <v>226</v>
      </c>
      <c r="C1048" s="50" t="s">
        <v>168</v>
      </c>
      <c r="D1048" s="50" t="s">
        <v>282</v>
      </c>
      <c r="E1048" s="51">
        <v>2019</v>
      </c>
      <c r="F1048" s="50" t="s">
        <v>285</v>
      </c>
      <c r="G1048" s="52">
        <v>43525</v>
      </c>
      <c r="H1048" s="51">
        <v>385</v>
      </c>
      <c r="I1048" s="51">
        <v>140</v>
      </c>
      <c r="J1048" s="51">
        <v>331</v>
      </c>
      <c r="K1048" s="51">
        <v>167</v>
      </c>
      <c r="L1048" s="51">
        <v>167</v>
      </c>
      <c r="M1048" s="51">
        <v>535</v>
      </c>
      <c r="N1048" s="51">
        <v>593</v>
      </c>
      <c r="O1048" s="51">
        <v>608</v>
      </c>
      <c r="P1048" s="51">
        <v>571</v>
      </c>
      <c r="Q1048" s="51">
        <v>1403</v>
      </c>
      <c r="R1048" s="51">
        <v>1437</v>
      </c>
      <c r="S1048" s="51">
        <v>28519.974368217099</v>
      </c>
      <c r="T1048" s="51">
        <v>133528</v>
      </c>
      <c r="U1048" s="51">
        <v>43134</v>
      </c>
      <c r="V1048" s="51">
        <v>5722</v>
      </c>
    </row>
    <row r="1049" spans="1:22" x14ac:dyDescent="0.25">
      <c r="A1049" s="50" t="s">
        <v>109</v>
      </c>
      <c r="B1049" s="50" t="s">
        <v>226</v>
      </c>
      <c r="C1049" s="50" t="s">
        <v>168</v>
      </c>
      <c r="D1049" s="50" t="s">
        <v>282</v>
      </c>
      <c r="E1049" s="51">
        <v>2019</v>
      </c>
      <c r="F1049" s="50" t="s">
        <v>286</v>
      </c>
      <c r="G1049" s="52">
        <v>43556</v>
      </c>
      <c r="H1049" s="51">
        <v>478</v>
      </c>
      <c r="I1049" s="51">
        <v>170</v>
      </c>
      <c r="J1049" s="51">
        <v>463</v>
      </c>
      <c r="K1049" s="51">
        <v>152</v>
      </c>
      <c r="L1049" s="51">
        <v>152</v>
      </c>
      <c r="M1049" s="51">
        <v>551</v>
      </c>
      <c r="N1049" s="51">
        <v>524</v>
      </c>
      <c r="O1049" s="51">
        <v>489</v>
      </c>
      <c r="P1049" s="51">
        <v>507</v>
      </c>
      <c r="Q1049" s="51">
        <v>1403</v>
      </c>
      <c r="R1049" s="51">
        <v>1437</v>
      </c>
      <c r="S1049" s="51">
        <v>28519.974368217099</v>
      </c>
      <c r="T1049" s="51">
        <v>133528</v>
      </c>
      <c r="U1049" s="51">
        <v>43134</v>
      </c>
      <c r="V1049" s="51">
        <v>5722</v>
      </c>
    </row>
    <row r="1050" spans="1:22" x14ac:dyDescent="0.25">
      <c r="A1050" s="50" t="s">
        <v>109</v>
      </c>
      <c r="B1050" s="50" t="s">
        <v>226</v>
      </c>
      <c r="C1050" s="50" t="s">
        <v>168</v>
      </c>
      <c r="D1050" s="50" t="s">
        <v>282</v>
      </c>
      <c r="E1050" s="51">
        <v>2019</v>
      </c>
      <c r="F1050" s="50" t="s">
        <v>287</v>
      </c>
      <c r="G1050" s="52">
        <v>43586</v>
      </c>
      <c r="H1050" s="51">
        <v>451</v>
      </c>
      <c r="I1050" s="51">
        <v>205</v>
      </c>
      <c r="J1050" s="51">
        <v>440</v>
      </c>
      <c r="K1050" s="51">
        <v>157</v>
      </c>
      <c r="L1050" s="51">
        <v>157</v>
      </c>
      <c r="M1050" s="51">
        <v>696</v>
      </c>
      <c r="N1050" s="51">
        <v>471</v>
      </c>
      <c r="O1050" s="51">
        <v>602</v>
      </c>
      <c r="P1050" s="51">
        <v>601</v>
      </c>
      <c r="Q1050" s="51">
        <v>1403</v>
      </c>
      <c r="R1050" s="51">
        <v>1437</v>
      </c>
      <c r="S1050" s="51">
        <v>28519.974368217099</v>
      </c>
      <c r="T1050" s="51">
        <v>133528</v>
      </c>
      <c r="U1050" s="51">
        <v>43134</v>
      </c>
      <c r="V1050" s="51">
        <v>5722</v>
      </c>
    </row>
    <row r="1051" spans="1:22" x14ac:dyDescent="0.25">
      <c r="A1051" s="50" t="s">
        <v>109</v>
      </c>
      <c r="B1051" s="50" t="s">
        <v>226</v>
      </c>
      <c r="C1051" s="50" t="s">
        <v>168</v>
      </c>
      <c r="D1051" s="50" t="s">
        <v>282</v>
      </c>
      <c r="E1051" s="51">
        <v>2019</v>
      </c>
      <c r="F1051" s="50" t="s">
        <v>288</v>
      </c>
      <c r="G1051" s="52">
        <v>43617</v>
      </c>
      <c r="H1051" s="51">
        <v>342</v>
      </c>
      <c r="I1051" s="51">
        <v>198</v>
      </c>
      <c r="J1051" s="51">
        <v>360</v>
      </c>
      <c r="K1051" s="51">
        <v>157</v>
      </c>
      <c r="L1051" s="51">
        <v>157</v>
      </c>
      <c r="M1051" s="51">
        <v>489</v>
      </c>
      <c r="N1051" s="51">
        <v>478</v>
      </c>
      <c r="O1051" s="51">
        <v>548</v>
      </c>
      <c r="P1051" s="51">
        <v>477</v>
      </c>
      <c r="Q1051" s="51">
        <v>1403</v>
      </c>
      <c r="R1051" s="51">
        <v>1437</v>
      </c>
      <c r="S1051" s="51">
        <v>28519.974368217099</v>
      </c>
      <c r="T1051" s="51">
        <v>133528</v>
      </c>
      <c r="U1051" s="51">
        <v>43134</v>
      </c>
      <c r="V1051" s="51">
        <v>5722</v>
      </c>
    </row>
    <row r="1052" spans="1:22" x14ac:dyDescent="0.25">
      <c r="A1052" s="50" t="s">
        <v>109</v>
      </c>
      <c r="B1052" s="50" t="s">
        <v>226</v>
      </c>
      <c r="C1052" s="50" t="s">
        <v>168</v>
      </c>
      <c r="D1052" s="50" t="s">
        <v>282</v>
      </c>
      <c r="E1052" s="51">
        <v>2019</v>
      </c>
      <c r="F1052" s="50" t="s">
        <v>289</v>
      </c>
      <c r="G1052" s="52">
        <v>43647</v>
      </c>
      <c r="H1052" s="51">
        <v>470</v>
      </c>
      <c r="I1052" s="51">
        <v>175</v>
      </c>
      <c r="J1052" s="51">
        <v>457</v>
      </c>
      <c r="K1052" s="51">
        <v>102</v>
      </c>
      <c r="L1052" s="51">
        <v>102</v>
      </c>
      <c r="M1052" s="51">
        <v>734</v>
      </c>
      <c r="N1052" s="51">
        <v>563</v>
      </c>
      <c r="O1052" s="51">
        <v>497</v>
      </c>
      <c r="P1052" s="51">
        <v>466</v>
      </c>
      <c r="Q1052" s="51">
        <v>1403</v>
      </c>
      <c r="R1052" s="51">
        <v>1437</v>
      </c>
      <c r="S1052" s="51">
        <v>28519.974368217099</v>
      </c>
      <c r="T1052" s="51">
        <v>133528</v>
      </c>
      <c r="U1052" s="51">
        <v>43134</v>
      </c>
      <c r="V1052" s="51">
        <v>5722</v>
      </c>
    </row>
    <row r="1053" spans="1:22" x14ac:dyDescent="0.25">
      <c r="A1053" s="50" t="s">
        <v>109</v>
      </c>
      <c r="B1053" s="50" t="s">
        <v>226</v>
      </c>
      <c r="C1053" s="50" t="s">
        <v>168</v>
      </c>
      <c r="D1053" s="50" t="s">
        <v>282</v>
      </c>
      <c r="E1053" s="51">
        <v>2019</v>
      </c>
      <c r="F1053" s="50" t="s">
        <v>290</v>
      </c>
      <c r="G1053" s="52">
        <v>43678</v>
      </c>
      <c r="H1053" s="51">
        <v>396</v>
      </c>
      <c r="I1053" s="51">
        <v>173</v>
      </c>
      <c r="J1053" s="51">
        <v>349</v>
      </c>
      <c r="K1053" s="51">
        <v>133</v>
      </c>
      <c r="L1053" s="51">
        <v>133</v>
      </c>
      <c r="M1053" s="51">
        <v>385</v>
      </c>
      <c r="N1053" s="51">
        <v>500</v>
      </c>
      <c r="O1053" s="51">
        <v>495</v>
      </c>
      <c r="P1053" s="51">
        <v>504</v>
      </c>
      <c r="Q1053" s="51">
        <v>1403</v>
      </c>
      <c r="R1053" s="51">
        <v>1437</v>
      </c>
      <c r="S1053" s="51">
        <v>28519.974368217099</v>
      </c>
      <c r="T1053" s="51">
        <v>133528</v>
      </c>
      <c r="U1053" s="51">
        <v>43134</v>
      </c>
      <c r="V1053" s="51">
        <v>5722</v>
      </c>
    </row>
    <row r="1054" spans="1:22" x14ac:dyDescent="0.25">
      <c r="A1054" s="50" t="s">
        <v>109</v>
      </c>
      <c r="B1054" s="50" t="s">
        <v>226</v>
      </c>
      <c r="C1054" s="50" t="s">
        <v>168</v>
      </c>
      <c r="D1054" s="50" t="s">
        <v>282</v>
      </c>
      <c r="E1054" s="51">
        <v>2019</v>
      </c>
      <c r="F1054" s="50" t="s">
        <v>291</v>
      </c>
      <c r="G1054" s="52">
        <v>43709</v>
      </c>
      <c r="H1054" s="51">
        <v>559</v>
      </c>
      <c r="I1054" s="51">
        <v>220</v>
      </c>
      <c r="J1054" s="51">
        <v>455</v>
      </c>
      <c r="K1054" s="51">
        <v>152</v>
      </c>
      <c r="L1054" s="51">
        <v>152</v>
      </c>
      <c r="M1054" s="51">
        <v>520</v>
      </c>
      <c r="N1054" s="51">
        <v>419</v>
      </c>
      <c r="O1054" s="51">
        <v>386</v>
      </c>
      <c r="P1054" s="51">
        <v>462</v>
      </c>
      <c r="Q1054" s="51">
        <v>1403</v>
      </c>
      <c r="R1054" s="51">
        <v>1437</v>
      </c>
      <c r="S1054" s="51">
        <v>28519.974368217099</v>
      </c>
      <c r="T1054" s="51">
        <v>133528</v>
      </c>
      <c r="U1054" s="51">
        <v>43134</v>
      </c>
      <c r="V1054" s="51">
        <v>5722</v>
      </c>
    </row>
    <row r="1055" spans="1:22" x14ac:dyDescent="0.25">
      <c r="A1055" s="50" t="s">
        <v>109</v>
      </c>
      <c r="B1055" s="50" t="s">
        <v>226</v>
      </c>
      <c r="C1055" s="50" t="s">
        <v>168</v>
      </c>
      <c r="D1055" s="50" t="s">
        <v>282</v>
      </c>
      <c r="E1055" s="51">
        <v>2019</v>
      </c>
      <c r="F1055" s="50" t="s">
        <v>292</v>
      </c>
      <c r="G1055" s="52">
        <v>43739</v>
      </c>
      <c r="H1055" s="51">
        <v>562</v>
      </c>
      <c r="I1055" s="51">
        <v>206</v>
      </c>
      <c r="J1055" s="51">
        <v>386</v>
      </c>
      <c r="K1055" s="51">
        <v>138</v>
      </c>
      <c r="L1055" s="51">
        <v>138</v>
      </c>
      <c r="M1055" s="51">
        <v>574</v>
      </c>
      <c r="N1055" s="51">
        <v>493</v>
      </c>
      <c r="O1055" s="51">
        <v>366</v>
      </c>
      <c r="P1055" s="51">
        <v>480</v>
      </c>
      <c r="Q1055" s="51">
        <v>1403</v>
      </c>
      <c r="R1055" s="51">
        <v>1437</v>
      </c>
      <c r="S1055" s="51">
        <v>28519.974368217099</v>
      </c>
      <c r="T1055" s="51">
        <v>133528</v>
      </c>
      <c r="U1055" s="51">
        <v>43134</v>
      </c>
      <c r="V1055" s="51">
        <v>5722</v>
      </c>
    </row>
    <row r="1056" spans="1:22" x14ac:dyDescent="0.25">
      <c r="A1056" s="50" t="s">
        <v>109</v>
      </c>
      <c r="B1056" s="50" t="s">
        <v>226</v>
      </c>
      <c r="C1056" s="50" t="s">
        <v>168</v>
      </c>
      <c r="D1056" s="50" t="s">
        <v>282</v>
      </c>
      <c r="E1056" s="51">
        <v>2019</v>
      </c>
      <c r="F1056" s="50" t="s">
        <v>293</v>
      </c>
      <c r="G1056" s="52">
        <v>43770</v>
      </c>
      <c r="H1056" s="51">
        <v>459</v>
      </c>
      <c r="I1056" s="51">
        <v>386</v>
      </c>
      <c r="J1056" s="51">
        <v>425</v>
      </c>
      <c r="K1056" s="51">
        <v>126</v>
      </c>
      <c r="L1056" s="51">
        <v>126</v>
      </c>
      <c r="M1056" s="51">
        <v>535</v>
      </c>
      <c r="N1056" s="51">
        <v>413</v>
      </c>
      <c r="O1056" s="51">
        <v>388</v>
      </c>
      <c r="P1056" s="51">
        <v>462</v>
      </c>
      <c r="Q1056" s="51">
        <v>1403</v>
      </c>
      <c r="R1056" s="51">
        <v>1437</v>
      </c>
      <c r="S1056" s="51">
        <v>28519.974368217099</v>
      </c>
      <c r="T1056" s="51">
        <v>133528</v>
      </c>
      <c r="U1056" s="51">
        <v>43134</v>
      </c>
      <c r="V1056" s="51">
        <v>5722</v>
      </c>
    </row>
    <row r="1057" spans="1:22" x14ac:dyDescent="0.25">
      <c r="A1057" s="50" t="s">
        <v>109</v>
      </c>
      <c r="B1057" s="50" t="s">
        <v>226</v>
      </c>
      <c r="C1057" s="50" t="s">
        <v>168</v>
      </c>
      <c r="D1057" s="50" t="s">
        <v>282</v>
      </c>
      <c r="E1057" s="51">
        <v>2019</v>
      </c>
      <c r="F1057" s="50" t="s">
        <v>294</v>
      </c>
      <c r="G1057" s="52">
        <v>43800</v>
      </c>
      <c r="H1057" s="51">
        <v>579</v>
      </c>
      <c r="I1057" s="51">
        <v>192</v>
      </c>
      <c r="J1057" s="51">
        <v>488</v>
      </c>
      <c r="K1057" s="51">
        <v>125</v>
      </c>
      <c r="L1057" s="51">
        <v>125</v>
      </c>
      <c r="M1057" s="51">
        <v>462</v>
      </c>
      <c r="N1057" s="51">
        <v>438</v>
      </c>
      <c r="O1057" s="51">
        <v>355</v>
      </c>
      <c r="P1057" s="51">
        <v>397</v>
      </c>
      <c r="Q1057" s="51">
        <v>1403</v>
      </c>
      <c r="R1057" s="51">
        <v>1437</v>
      </c>
      <c r="S1057" s="51">
        <v>28519.974368217099</v>
      </c>
      <c r="T1057" s="51">
        <v>133528</v>
      </c>
      <c r="U1057" s="51">
        <v>43134</v>
      </c>
      <c r="V1057" s="51">
        <v>5722</v>
      </c>
    </row>
    <row r="1058" spans="1:22" x14ac:dyDescent="0.25">
      <c r="A1058" s="50" t="s">
        <v>109</v>
      </c>
      <c r="B1058" s="50" t="s">
        <v>226</v>
      </c>
      <c r="C1058" s="50" t="s">
        <v>168</v>
      </c>
      <c r="D1058" s="50" t="s">
        <v>282</v>
      </c>
      <c r="E1058" s="51">
        <v>2020</v>
      </c>
      <c r="F1058" s="50" t="s">
        <v>283</v>
      </c>
      <c r="G1058" s="52">
        <v>43831</v>
      </c>
      <c r="H1058" s="51">
        <v>662</v>
      </c>
      <c r="I1058" s="51">
        <v>170</v>
      </c>
      <c r="J1058" s="51">
        <v>514</v>
      </c>
      <c r="K1058" s="51">
        <v>208</v>
      </c>
      <c r="L1058" s="51">
        <v>208</v>
      </c>
      <c r="M1058" s="51">
        <v>651</v>
      </c>
      <c r="N1058" s="51">
        <v>512</v>
      </c>
      <c r="O1058" s="51">
        <v>445</v>
      </c>
      <c r="P1058" s="51">
        <v>469</v>
      </c>
      <c r="Q1058" s="51">
        <v>2571</v>
      </c>
      <c r="R1058" s="51">
        <v>2649</v>
      </c>
      <c r="S1058" s="51">
        <v>29706.33403823659</v>
      </c>
      <c r="T1058" s="51">
        <v>138552</v>
      </c>
      <c r="U1058" s="51">
        <v>44448</v>
      </c>
      <c r="V1058" s="51">
        <v>5893</v>
      </c>
    </row>
    <row r="1059" spans="1:22" x14ac:dyDescent="0.25">
      <c r="A1059" s="50" t="s">
        <v>109</v>
      </c>
      <c r="B1059" s="50" t="s">
        <v>226</v>
      </c>
      <c r="C1059" s="50" t="s">
        <v>168</v>
      </c>
      <c r="D1059" s="50" t="s">
        <v>282</v>
      </c>
      <c r="E1059" s="51">
        <v>2020</v>
      </c>
      <c r="F1059" s="50" t="s">
        <v>284</v>
      </c>
      <c r="G1059" s="52">
        <v>43862</v>
      </c>
      <c r="H1059" s="51">
        <v>522</v>
      </c>
      <c r="I1059" s="51">
        <v>228</v>
      </c>
      <c r="J1059" s="51">
        <v>506</v>
      </c>
      <c r="K1059" s="51">
        <v>177</v>
      </c>
      <c r="L1059" s="51">
        <v>177</v>
      </c>
      <c r="M1059" s="51">
        <v>501</v>
      </c>
      <c r="N1059" s="51">
        <v>436</v>
      </c>
      <c r="O1059" s="51">
        <v>400</v>
      </c>
      <c r="P1059" s="51">
        <v>420</v>
      </c>
      <c r="Q1059" s="51">
        <v>2571</v>
      </c>
      <c r="R1059" s="51">
        <v>2649</v>
      </c>
      <c r="S1059" s="51">
        <v>29706.33403823659</v>
      </c>
      <c r="T1059" s="51">
        <v>138552</v>
      </c>
      <c r="U1059" s="51">
        <v>44448</v>
      </c>
      <c r="V1059" s="51">
        <v>5893</v>
      </c>
    </row>
    <row r="1060" spans="1:22" x14ac:dyDescent="0.25">
      <c r="A1060" s="50" t="s">
        <v>109</v>
      </c>
      <c r="B1060" s="50" t="s">
        <v>226</v>
      </c>
      <c r="C1060" s="50" t="s">
        <v>168</v>
      </c>
      <c r="D1060" s="50" t="s">
        <v>282</v>
      </c>
      <c r="E1060" s="51">
        <v>2020</v>
      </c>
      <c r="F1060" s="50" t="s">
        <v>285</v>
      </c>
      <c r="G1060" s="52">
        <v>43891</v>
      </c>
      <c r="H1060" s="51">
        <v>371</v>
      </c>
      <c r="I1060" s="51">
        <v>159</v>
      </c>
      <c r="J1060" s="51">
        <v>353</v>
      </c>
      <c r="K1060" s="51">
        <v>178</v>
      </c>
      <c r="L1060" s="51">
        <v>178</v>
      </c>
      <c r="M1060" s="51">
        <v>554</v>
      </c>
      <c r="N1060" s="51">
        <v>507</v>
      </c>
      <c r="O1060" s="51">
        <v>495</v>
      </c>
      <c r="P1060" s="51">
        <v>510</v>
      </c>
      <c r="Q1060" s="51">
        <v>2571</v>
      </c>
      <c r="R1060" s="51">
        <v>2649</v>
      </c>
      <c r="S1060" s="51">
        <v>29706.33403823659</v>
      </c>
      <c r="T1060" s="51">
        <v>138552</v>
      </c>
      <c r="U1060" s="51">
        <v>44448</v>
      </c>
      <c r="V1060" s="51">
        <v>5893</v>
      </c>
    </row>
    <row r="1061" spans="1:22" x14ac:dyDescent="0.25">
      <c r="A1061" s="50" t="s">
        <v>109</v>
      </c>
      <c r="B1061" s="50" t="s">
        <v>226</v>
      </c>
      <c r="C1061" s="50" t="s">
        <v>168</v>
      </c>
      <c r="D1061" s="50" t="s">
        <v>282</v>
      </c>
      <c r="E1061" s="51">
        <v>2020</v>
      </c>
      <c r="F1061" s="50" t="s">
        <v>286</v>
      </c>
      <c r="G1061" s="52">
        <v>43922</v>
      </c>
      <c r="H1061" s="51">
        <v>494</v>
      </c>
      <c r="I1061" s="51">
        <v>140</v>
      </c>
      <c r="J1061" s="51">
        <v>442</v>
      </c>
      <c r="K1061" s="51">
        <v>189</v>
      </c>
      <c r="L1061" s="51">
        <v>189</v>
      </c>
      <c r="M1061" s="51">
        <v>619</v>
      </c>
      <c r="N1061" s="51">
        <v>558</v>
      </c>
      <c r="O1061" s="51">
        <v>571</v>
      </c>
      <c r="P1061" s="51">
        <v>512</v>
      </c>
      <c r="Q1061" s="51">
        <v>2571</v>
      </c>
      <c r="R1061" s="51">
        <v>2649</v>
      </c>
      <c r="S1061" s="51">
        <v>29706.33403823659</v>
      </c>
      <c r="T1061" s="51">
        <v>138552</v>
      </c>
      <c r="U1061" s="51">
        <v>44448</v>
      </c>
      <c r="V1061" s="51">
        <v>5893</v>
      </c>
    </row>
    <row r="1062" spans="1:22" x14ac:dyDescent="0.25">
      <c r="A1062" s="50" t="s">
        <v>109</v>
      </c>
      <c r="B1062" s="50" t="s">
        <v>226</v>
      </c>
      <c r="C1062" s="50" t="s">
        <v>168</v>
      </c>
      <c r="D1062" s="50" t="s">
        <v>282</v>
      </c>
      <c r="E1062" s="51">
        <v>2020</v>
      </c>
      <c r="F1062" s="50" t="s">
        <v>287</v>
      </c>
      <c r="G1062" s="52">
        <v>43952</v>
      </c>
      <c r="H1062" s="51">
        <v>554</v>
      </c>
      <c r="I1062" s="51">
        <v>210</v>
      </c>
      <c r="J1062" s="51">
        <v>445</v>
      </c>
      <c r="K1062" s="51">
        <v>165</v>
      </c>
      <c r="L1062" s="51">
        <v>165</v>
      </c>
      <c r="M1062" s="51">
        <v>604</v>
      </c>
      <c r="N1062" s="51">
        <v>602</v>
      </c>
      <c r="O1062" s="51">
        <v>461</v>
      </c>
      <c r="P1062" s="51">
        <v>551</v>
      </c>
      <c r="Q1062" s="51">
        <v>2571</v>
      </c>
      <c r="R1062" s="51">
        <v>2649</v>
      </c>
      <c r="S1062" s="51">
        <v>29706.33403823659</v>
      </c>
      <c r="T1062" s="51">
        <v>138552</v>
      </c>
      <c r="U1062" s="51">
        <v>44448</v>
      </c>
      <c r="V1062" s="51">
        <v>5893</v>
      </c>
    </row>
    <row r="1063" spans="1:22" x14ac:dyDescent="0.25">
      <c r="A1063" s="50" t="s">
        <v>109</v>
      </c>
      <c r="B1063" s="50" t="s">
        <v>226</v>
      </c>
      <c r="C1063" s="50" t="s">
        <v>168</v>
      </c>
      <c r="D1063" s="50" t="s">
        <v>282</v>
      </c>
      <c r="E1063" s="51">
        <v>2020</v>
      </c>
      <c r="F1063" s="50" t="s">
        <v>288</v>
      </c>
      <c r="G1063" s="52">
        <v>43983</v>
      </c>
      <c r="H1063" s="51">
        <v>590</v>
      </c>
      <c r="I1063" s="51">
        <v>190</v>
      </c>
      <c r="J1063" s="51">
        <v>421</v>
      </c>
      <c r="K1063" s="51">
        <v>174</v>
      </c>
      <c r="L1063" s="51">
        <v>174</v>
      </c>
      <c r="M1063" s="51">
        <v>611</v>
      </c>
      <c r="N1063" s="51">
        <v>530</v>
      </c>
      <c r="O1063" s="51">
        <v>568</v>
      </c>
      <c r="P1063" s="51">
        <v>515</v>
      </c>
      <c r="Q1063" s="51">
        <v>2571</v>
      </c>
      <c r="R1063" s="51">
        <v>2649</v>
      </c>
      <c r="S1063" s="51">
        <v>29706.33403823659</v>
      </c>
      <c r="T1063" s="51">
        <v>138552</v>
      </c>
      <c r="U1063" s="51">
        <v>44448</v>
      </c>
      <c r="V1063" s="51">
        <v>5893</v>
      </c>
    </row>
    <row r="1064" spans="1:22" x14ac:dyDescent="0.25">
      <c r="A1064" s="50" t="s">
        <v>109</v>
      </c>
      <c r="B1064" s="50" t="s">
        <v>226</v>
      </c>
      <c r="C1064" s="50" t="s">
        <v>168</v>
      </c>
      <c r="D1064" s="50" t="s">
        <v>282</v>
      </c>
      <c r="E1064" s="51">
        <v>2020</v>
      </c>
      <c r="F1064" s="50" t="s">
        <v>289</v>
      </c>
      <c r="G1064" s="52">
        <v>44013</v>
      </c>
      <c r="H1064" s="51">
        <v>433</v>
      </c>
      <c r="I1064" s="51">
        <v>169</v>
      </c>
      <c r="J1064" s="51">
        <v>480</v>
      </c>
      <c r="K1064" s="51">
        <v>143</v>
      </c>
      <c r="L1064" s="51">
        <v>143</v>
      </c>
      <c r="M1064" s="51">
        <v>558</v>
      </c>
      <c r="N1064" s="51">
        <v>556</v>
      </c>
      <c r="O1064" s="51">
        <v>536</v>
      </c>
      <c r="P1064" s="51">
        <v>563</v>
      </c>
      <c r="Q1064" s="51">
        <v>2571</v>
      </c>
      <c r="R1064" s="51">
        <v>2649</v>
      </c>
      <c r="S1064" s="51">
        <v>29706.33403823659</v>
      </c>
      <c r="T1064" s="51">
        <v>138552</v>
      </c>
      <c r="U1064" s="51">
        <v>44448</v>
      </c>
      <c r="V1064" s="51">
        <v>5893</v>
      </c>
    </row>
    <row r="1065" spans="1:22" x14ac:dyDescent="0.25">
      <c r="A1065" s="50" t="s">
        <v>109</v>
      </c>
      <c r="B1065" s="50" t="s">
        <v>226</v>
      </c>
      <c r="C1065" s="50" t="s">
        <v>168</v>
      </c>
      <c r="D1065" s="50" t="s">
        <v>282</v>
      </c>
      <c r="E1065" s="51">
        <v>2020</v>
      </c>
      <c r="F1065" s="50" t="s">
        <v>290</v>
      </c>
      <c r="G1065" s="52">
        <v>44044</v>
      </c>
      <c r="H1065" s="51">
        <v>542</v>
      </c>
      <c r="I1065" s="51">
        <v>200</v>
      </c>
      <c r="J1065" s="51">
        <v>515</v>
      </c>
      <c r="K1065" s="51">
        <v>225</v>
      </c>
      <c r="L1065" s="51">
        <v>225</v>
      </c>
      <c r="M1065" s="51">
        <v>619</v>
      </c>
      <c r="N1065" s="51">
        <v>525</v>
      </c>
      <c r="O1065" s="51">
        <v>490</v>
      </c>
      <c r="P1065" s="51">
        <v>539</v>
      </c>
      <c r="Q1065" s="51">
        <v>2571</v>
      </c>
      <c r="R1065" s="51">
        <v>2649</v>
      </c>
      <c r="S1065" s="51">
        <v>29706.33403823659</v>
      </c>
      <c r="T1065" s="51">
        <v>138552</v>
      </c>
      <c r="U1065" s="51">
        <v>44448</v>
      </c>
      <c r="V1065" s="51">
        <v>5893</v>
      </c>
    </row>
    <row r="1066" spans="1:22" x14ac:dyDescent="0.25">
      <c r="A1066" s="50" t="s">
        <v>109</v>
      </c>
      <c r="B1066" s="50" t="s">
        <v>226</v>
      </c>
      <c r="C1066" s="50" t="s">
        <v>168</v>
      </c>
      <c r="D1066" s="50" t="s">
        <v>282</v>
      </c>
      <c r="E1066" s="51">
        <v>2020</v>
      </c>
      <c r="F1066" s="50" t="s">
        <v>291</v>
      </c>
      <c r="G1066" s="52">
        <v>44075</v>
      </c>
      <c r="H1066" s="51">
        <v>478</v>
      </c>
      <c r="I1066" s="51">
        <v>155</v>
      </c>
      <c r="J1066" s="51">
        <v>465</v>
      </c>
      <c r="K1066" s="51">
        <v>248</v>
      </c>
      <c r="L1066" s="51">
        <v>248</v>
      </c>
      <c r="M1066" s="51">
        <v>483</v>
      </c>
      <c r="N1066" s="51">
        <v>495</v>
      </c>
      <c r="O1066" s="51">
        <v>527</v>
      </c>
      <c r="P1066" s="51">
        <v>493</v>
      </c>
      <c r="Q1066" s="51">
        <v>2571</v>
      </c>
      <c r="R1066" s="51">
        <v>2649</v>
      </c>
      <c r="S1066" s="51">
        <v>29706.33403823659</v>
      </c>
      <c r="T1066" s="51">
        <v>138552</v>
      </c>
      <c r="U1066" s="51">
        <v>44448</v>
      </c>
      <c r="V1066" s="51">
        <v>5893</v>
      </c>
    </row>
    <row r="1067" spans="1:22" x14ac:dyDescent="0.25">
      <c r="A1067" s="50" t="s">
        <v>109</v>
      </c>
      <c r="B1067" s="50" t="s">
        <v>226</v>
      </c>
      <c r="C1067" s="50" t="s">
        <v>168</v>
      </c>
      <c r="D1067" s="50" t="s">
        <v>282</v>
      </c>
      <c r="E1067" s="51">
        <v>2020</v>
      </c>
      <c r="F1067" s="50" t="s">
        <v>292</v>
      </c>
      <c r="G1067" s="52">
        <v>44105</v>
      </c>
      <c r="H1067" s="51">
        <v>449</v>
      </c>
      <c r="I1067" s="51">
        <v>206</v>
      </c>
      <c r="J1067" s="51">
        <v>454</v>
      </c>
      <c r="K1067" s="51">
        <v>258</v>
      </c>
      <c r="L1067" s="51">
        <v>258</v>
      </c>
      <c r="M1067" s="51">
        <v>462</v>
      </c>
      <c r="N1067" s="51">
        <v>484</v>
      </c>
      <c r="O1067" s="51">
        <v>521</v>
      </c>
      <c r="P1067" s="51">
        <v>519</v>
      </c>
      <c r="Q1067" s="51">
        <v>2571</v>
      </c>
      <c r="R1067" s="51">
        <v>2649</v>
      </c>
      <c r="S1067" s="51">
        <v>29706.33403823659</v>
      </c>
      <c r="T1067" s="51">
        <v>138552</v>
      </c>
      <c r="U1067" s="51">
        <v>44448</v>
      </c>
      <c r="V1067" s="51">
        <v>5893</v>
      </c>
    </row>
    <row r="1068" spans="1:22" x14ac:dyDescent="0.25">
      <c r="A1068" s="50" t="s">
        <v>109</v>
      </c>
      <c r="B1068" s="50" t="s">
        <v>226</v>
      </c>
      <c r="C1068" s="50" t="s">
        <v>168</v>
      </c>
      <c r="D1068" s="50" t="s">
        <v>282</v>
      </c>
      <c r="E1068" s="51">
        <v>2020</v>
      </c>
      <c r="F1068" s="50" t="s">
        <v>293</v>
      </c>
      <c r="G1068" s="52">
        <v>44136</v>
      </c>
      <c r="H1068" s="51">
        <v>672</v>
      </c>
      <c r="I1068" s="51">
        <v>206</v>
      </c>
      <c r="J1068" s="51">
        <v>569</v>
      </c>
      <c r="K1068" s="51">
        <v>220</v>
      </c>
      <c r="L1068" s="51">
        <v>220</v>
      </c>
      <c r="M1068" s="51">
        <v>542</v>
      </c>
      <c r="N1068" s="51">
        <v>481</v>
      </c>
      <c r="O1068" s="51">
        <v>435</v>
      </c>
      <c r="P1068" s="51">
        <v>418</v>
      </c>
      <c r="Q1068" s="51">
        <v>2571</v>
      </c>
      <c r="R1068" s="51">
        <v>2649</v>
      </c>
      <c r="S1068" s="51">
        <v>29706.33403823659</v>
      </c>
      <c r="T1068" s="51">
        <v>138552</v>
      </c>
      <c r="U1068" s="51">
        <v>44448</v>
      </c>
      <c r="V1068" s="51">
        <v>5893</v>
      </c>
    </row>
    <row r="1069" spans="1:22" x14ac:dyDescent="0.25">
      <c r="A1069" s="50" t="s">
        <v>109</v>
      </c>
      <c r="B1069" s="50" t="s">
        <v>226</v>
      </c>
      <c r="C1069" s="50" t="s">
        <v>168</v>
      </c>
      <c r="D1069" s="50" t="s">
        <v>282</v>
      </c>
      <c r="E1069" s="51">
        <v>2020</v>
      </c>
      <c r="F1069" s="50" t="s">
        <v>294</v>
      </c>
      <c r="G1069" s="52">
        <v>44166</v>
      </c>
      <c r="H1069" s="51">
        <v>638</v>
      </c>
      <c r="I1069" s="51">
        <v>195</v>
      </c>
      <c r="J1069" s="51">
        <v>416</v>
      </c>
      <c r="K1069" s="51">
        <v>262</v>
      </c>
      <c r="L1069" s="51">
        <v>262</v>
      </c>
      <c r="M1069" s="51">
        <v>546</v>
      </c>
      <c r="N1069" s="51">
        <v>538</v>
      </c>
      <c r="O1069" s="51">
        <v>447</v>
      </c>
      <c r="P1069" s="51">
        <v>430</v>
      </c>
      <c r="Q1069" s="51">
        <v>2571</v>
      </c>
      <c r="R1069" s="51">
        <v>2649</v>
      </c>
      <c r="S1069" s="51">
        <v>29706.33403823659</v>
      </c>
      <c r="T1069" s="51">
        <v>138552</v>
      </c>
      <c r="U1069" s="51">
        <v>44448</v>
      </c>
      <c r="V1069" s="51">
        <v>5893</v>
      </c>
    </row>
    <row r="1070" spans="1:22" x14ac:dyDescent="0.25">
      <c r="A1070" s="50" t="s">
        <v>109</v>
      </c>
      <c r="B1070" s="50" t="s">
        <v>226</v>
      </c>
      <c r="C1070" s="50" t="s">
        <v>168</v>
      </c>
      <c r="D1070" s="50" t="s">
        <v>282</v>
      </c>
      <c r="E1070" s="51">
        <v>2021</v>
      </c>
      <c r="F1070" s="50" t="s">
        <v>283</v>
      </c>
      <c r="G1070" s="52">
        <v>44197</v>
      </c>
      <c r="H1070" s="51">
        <v>620</v>
      </c>
      <c r="I1070" s="51">
        <v>191</v>
      </c>
      <c r="J1070" s="51">
        <v>545</v>
      </c>
      <c r="K1070" s="51">
        <v>235</v>
      </c>
      <c r="L1070" s="51">
        <v>235</v>
      </c>
      <c r="M1070" s="51">
        <v>584</v>
      </c>
      <c r="N1070" s="51">
        <v>478</v>
      </c>
      <c r="O1070" s="51">
        <v>398</v>
      </c>
      <c r="P1070" s="51">
        <v>474</v>
      </c>
      <c r="Q1070" s="51">
        <v>2661</v>
      </c>
      <c r="R1070" s="51">
        <v>2761</v>
      </c>
      <c r="S1070" s="51">
        <v>30935.584417883321</v>
      </c>
      <c r="T1070" s="51">
        <v>143778</v>
      </c>
      <c r="U1070" s="51">
        <v>45838</v>
      </c>
      <c r="V1070" s="51">
        <v>6071</v>
      </c>
    </row>
    <row r="1071" spans="1:22" x14ac:dyDescent="0.25">
      <c r="A1071" s="50" t="s">
        <v>109</v>
      </c>
      <c r="B1071" s="50" t="s">
        <v>226</v>
      </c>
      <c r="C1071" s="50" t="s">
        <v>168</v>
      </c>
      <c r="D1071" s="50" t="s">
        <v>282</v>
      </c>
      <c r="E1071" s="51">
        <v>2021</v>
      </c>
      <c r="F1071" s="50" t="s">
        <v>284</v>
      </c>
      <c r="G1071" s="52">
        <v>44228</v>
      </c>
      <c r="H1071" s="51">
        <v>488</v>
      </c>
      <c r="I1071" s="51">
        <v>205</v>
      </c>
      <c r="J1071" s="51">
        <v>551</v>
      </c>
      <c r="K1071" s="51">
        <v>226</v>
      </c>
      <c r="L1071" s="51">
        <v>226</v>
      </c>
      <c r="M1071" s="51">
        <v>554</v>
      </c>
      <c r="N1071" s="51">
        <v>534</v>
      </c>
      <c r="O1071" s="51">
        <v>525</v>
      </c>
      <c r="P1071" s="51">
        <v>475</v>
      </c>
      <c r="Q1071" s="51">
        <v>2661</v>
      </c>
      <c r="R1071" s="51">
        <v>2761</v>
      </c>
      <c r="S1071" s="51">
        <v>30935.584417883321</v>
      </c>
      <c r="T1071" s="51">
        <v>143778</v>
      </c>
      <c r="U1071" s="51">
        <v>45838</v>
      </c>
      <c r="V1071" s="51">
        <v>6071</v>
      </c>
    </row>
    <row r="1072" spans="1:22" x14ac:dyDescent="0.25">
      <c r="A1072" s="50" t="s">
        <v>109</v>
      </c>
      <c r="B1072" s="50" t="s">
        <v>226</v>
      </c>
      <c r="C1072" s="50" t="s">
        <v>168</v>
      </c>
      <c r="D1072" s="50" t="s">
        <v>282</v>
      </c>
      <c r="E1072" s="51">
        <v>2021</v>
      </c>
      <c r="F1072" s="50" t="s">
        <v>285</v>
      </c>
      <c r="G1072" s="52">
        <v>44256</v>
      </c>
      <c r="H1072" s="51">
        <v>437</v>
      </c>
      <c r="I1072" s="51">
        <v>194</v>
      </c>
      <c r="J1072" s="51">
        <v>392</v>
      </c>
      <c r="K1072" s="51">
        <v>235</v>
      </c>
      <c r="L1072" s="51">
        <v>235</v>
      </c>
      <c r="M1072" s="51">
        <v>595</v>
      </c>
      <c r="N1072" s="51">
        <v>568</v>
      </c>
      <c r="O1072" s="51">
        <v>535</v>
      </c>
      <c r="P1072" s="51">
        <v>549</v>
      </c>
      <c r="Q1072" s="51">
        <v>2661</v>
      </c>
      <c r="R1072" s="51">
        <v>2761</v>
      </c>
      <c r="S1072" s="51">
        <v>30935.584417883321</v>
      </c>
      <c r="T1072" s="51">
        <v>143778</v>
      </c>
      <c r="U1072" s="51">
        <v>45838</v>
      </c>
      <c r="V1072" s="51">
        <v>6071</v>
      </c>
    </row>
    <row r="1073" spans="1:22" x14ac:dyDescent="0.25">
      <c r="A1073" s="50" t="s">
        <v>109</v>
      </c>
      <c r="B1073" s="50" t="s">
        <v>226</v>
      </c>
      <c r="C1073" s="50" t="s">
        <v>168</v>
      </c>
      <c r="D1073" s="50" t="s">
        <v>282</v>
      </c>
      <c r="E1073" s="51">
        <v>2021</v>
      </c>
      <c r="F1073" s="50" t="s">
        <v>286</v>
      </c>
      <c r="G1073" s="52">
        <v>44287</v>
      </c>
      <c r="H1073" s="51">
        <v>521</v>
      </c>
      <c r="I1073" s="51">
        <v>241</v>
      </c>
      <c r="J1073" s="51">
        <v>505</v>
      </c>
      <c r="K1073" s="51">
        <v>241</v>
      </c>
      <c r="L1073" s="51">
        <v>241</v>
      </c>
      <c r="M1073" s="51">
        <v>577</v>
      </c>
      <c r="N1073" s="51">
        <v>549</v>
      </c>
      <c r="O1073" s="51">
        <v>548</v>
      </c>
      <c r="P1073" s="51">
        <v>515</v>
      </c>
      <c r="Q1073" s="51">
        <v>2661</v>
      </c>
      <c r="R1073" s="51">
        <v>2761</v>
      </c>
      <c r="S1073" s="51">
        <v>30935.584417883321</v>
      </c>
      <c r="T1073" s="51">
        <v>143778</v>
      </c>
      <c r="U1073" s="51">
        <v>45838</v>
      </c>
      <c r="V1073" s="51">
        <v>6071</v>
      </c>
    </row>
    <row r="1074" spans="1:22" x14ac:dyDescent="0.25">
      <c r="A1074" s="50" t="s">
        <v>109</v>
      </c>
      <c r="B1074" s="50" t="s">
        <v>226</v>
      </c>
      <c r="C1074" s="50" t="s">
        <v>168</v>
      </c>
      <c r="D1074" s="50" t="s">
        <v>282</v>
      </c>
      <c r="E1074" s="51">
        <v>2021</v>
      </c>
      <c r="F1074" s="50" t="s">
        <v>287</v>
      </c>
      <c r="G1074" s="52">
        <v>44317</v>
      </c>
      <c r="H1074" s="51">
        <v>537</v>
      </c>
      <c r="I1074" s="51">
        <v>221</v>
      </c>
      <c r="J1074" s="51">
        <v>568</v>
      </c>
      <c r="K1074" s="51">
        <v>270</v>
      </c>
      <c r="L1074" s="51">
        <v>270</v>
      </c>
      <c r="M1074" s="51">
        <v>689</v>
      </c>
      <c r="N1074" s="51">
        <v>591</v>
      </c>
      <c r="O1074" s="51">
        <v>567</v>
      </c>
      <c r="P1074" s="51">
        <v>612</v>
      </c>
      <c r="Q1074" s="51">
        <v>2661</v>
      </c>
      <c r="R1074" s="51">
        <v>2761</v>
      </c>
      <c r="S1074" s="51">
        <v>30935.584417883321</v>
      </c>
      <c r="T1074" s="51">
        <v>143778</v>
      </c>
      <c r="U1074" s="51">
        <v>45838</v>
      </c>
      <c r="V1074" s="51">
        <v>6071</v>
      </c>
    </row>
    <row r="1075" spans="1:22" x14ac:dyDescent="0.25">
      <c r="A1075" s="50" t="s">
        <v>109</v>
      </c>
      <c r="B1075" s="50" t="s">
        <v>226</v>
      </c>
      <c r="C1075" s="50" t="s">
        <v>168</v>
      </c>
      <c r="D1075" s="50" t="s">
        <v>282</v>
      </c>
      <c r="E1075" s="51">
        <v>2021</v>
      </c>
      <c r="F1075" s="50" t="s">
        <v>288</v>
      </c>
      <c r="G1075" s="52">
        <v>44348</v>
      </c>
      <c r="H1075" s="51">
        <v>489</v>
      </c>
      <c r="I1075" s="51">
        <v>211</v>
      </c>
      <c r="J1075" s="51">
        <v>510</v>
      </c>
      <c r="K1075" s="51">
        <v>271</v>
      </c>
      <c r="L1075" s="51">
        <v>271</v>
      </c>
      <c r="M1075" s="51">
        <v>632</v>
      </c>
      <c r="N1075" s="51">
        <v>557</v>
      </c>
      <c r="O1075" s="51">
        <v>546</v>
      </c>
      <c r="P1075" s="51">
        <v>520</v>
      </c>
      <c r="Q1075" s="51">
        <v>2661</v>
      </c>
      <c r="R1075" s="51">
        <v>2761</v>
      </c>
      <c r="S1075" s="51">
        <v>30935.584417883321</v>
      </c>
      <c r="T1075" s="51">
        <v>143778</v>
      </c>
      <c r="U1075" s="51">
        <v>45838</v>
      </c>
      <c r="V1075" s="51">
        <v>6071</v>
      </c>
    </row>
    <row r="1076" spans="1:22" x14ac:dyDescent="0.25">
      <c r="A1076" s="50" t="s">
        <v>109</v>
      </c>
      <c r="B1076" s="50" t="s">
        <v>226</v>
      </c>
      <c r="C1076" s="50" t="s">
        <v>168</v>
      </c>
      <c r="D1076" s="50" t="s">
        <v>282</v>
      </c>
      <c r="E1076" s="51">
        <v>2021</v>
      </c>
      <c r="F1076" s="50" t="s">
        <v>289</v>
      </c>
      <c r="G1076" s="52">
        <v>44378</v>
      </c>
      <c r="H1076" s="51">
        <v>410</v>
      </c>
      <c r="I1076" s="51">
        <v>160</v>
      </c>
      <c r="J1076" s="51">
        <v>413</v>
      </c>
      <c r="K1076" s="51">
        <v>208</v>
      </c>
      <c r="L1076" s="51">
        <v>208</v>
      </c>
      <c r="M1076" s="51">
        <v>560</v>
      </c>
      <c r="N1076" s="51">
        <v>536</v>
      </c>
      <c r="O1076" s="51">
        <v>569</v>
      </c>
      <c r="P1076" s="51">
        <v>535</v>
      </c>
      <c r="Q1076" s="51">
        <v>2661</v>
      </c>
      <c r="R1076" s="51">
        <v>2761</v>
      </c>
      <c r="S1076" s="51">
        <v>30935.584417883321</v>
      </c>
      <c r="T1076" s="51">
        <v>143778</v>
      </c>
      <c r="U1076" s="51">
        <v>45838</v>
      </c>
      <c r="V1076" s="51">
        <v>6071</v>
      </c>
    </row>
    <row r="1077" spans="1:22" x14ac:dyDescent="0.25">
      <c r="A1077" s="50" t="s">
        <v>109</v>
      </c>
      <c r="B1077" s="50" t="s">
        <v>226</v>
      </c>
      <c r="C1077" s="50" t="s">
        <v>168</v>
      </c>
      <c r="D1077" s="50" t="s">
        <v>282</v>
      </c>
      <c r="E1077" s="51">
        <v>2021</v>
      </c>
      <c r="F1077" s="50" t="s">
        <v>290</v>
      </c>
      <c r="G1077" s="52">
        <v>44409</v>
      </c>
      <c r="H1077" s="51">
        <v>415</v>
      </c>
      <c r="I1077" s="51">
        <v>267</v>
      </c>
      <c r="J1077" s="51">
        <v>478</v>
      </c>
      <c r="K1077" s="51">
        <v>257</v>
      </c>
      <c r="L1077" s="51">
        <v>257</v>
      </c>
      <c r="M1077" s="51">
        <v>554</v>
      </c>
      <c r="N1077" s="51">
        <v>480</v>
      </c>
      <c r="O1077" s="51">
        <v>500</v>
      </c>
      <c r="P1077" s="51">
        <v>473</v>
      </c>
      <c r="Q1077" s="51">
        <v>2661</v>
      </c>
      <c r="R1077" s="51">
        <v>2761</v>
      </c>
      <c r="S1077" s="51">
        <v>30935.584417883321</v>
      </c>
      <c r="T1077" s="51">
        <v>143778</v>
      </c>
      <c r="U1077" s="51">
        <v>45838</v>
      </c>
      <c r="V1077" s="51">
        <v>6071</v>
      </c>
    </row>
    <row r="1078" spans="1:22" x14ac:dyDescent="0.25">
      <c r="A1078" s="50" t="s">
        <v>109</v>
      </c>
      <c r="B1078" s="50" t="s">
        <v>226</v>
      </c>
      <c r="C1078" s="50" t="s">
        <v>168</v>
      </c>
      <c r="D1078" s="50" t="s">
        <v>282</v>
      </c>
      <c r="E1078" s="51">
        <v>2021</v>
      </c>
      <c r="F1078" s="50" t="s">
        <v>291</v>
      </c>
      <c r="G1078" s="52">
        <v>44440</v>
      </c>
      <c r="H1078" s="51">
        <v>595</v>
      </c>
      <c r="I1078" s="51">
        <v>263</v>
      </c>
      <c r="J1078" s="51">
        <v>539</v>
      </c>
      <c r="K1078" s="51">
        <v>234</v>
      </c>
      <c r="L1078" s="51">
        <v>234</v>
      </c>
      <c r="M1078" s="51">
        <v>600</v>
      </c>
      <c r="N1078" s="51">
        <v>551</v>
      </c>
      <c r="O1078" s="51">
        <v>552</v>
      </c>
      <c r="P1078" s="51">
        <v>547</v>
      </c>
      <c r="Q1078" s="51">
        <v>2661</v>
      </c>
      <c r="R1078" s="51">
        <v>2761</v>
      </c>
      <c r="S1078" s="51">
        <v>30935.584417883321</v>
      </c>
      <c r="T1078" s="51">
        <v>143778</v>
      </c>
      <c r="U1078" s="51">
        <v>45838</v>
      </c>
      <c r="V1078" s="51">
        <v>6071</v>
      </c>
    </row>
    <row r="1079" spans="1:22" x14ac:dyDescent="0.25">
      <c r="A1079" s="50" t="s">
        <v>109</v>
      </c>
      <c r="B1079" s="50" t="s">
        <v>226</v>
      </c>
      <c r="C1079" s="50" t="s">
        <v>168</v>
      </c>
      <c r="D1079" s="50" t="s">
        <v>282</v>
      </c>
      <c r="E1079" s="51">
        <v>2021</v>
      </c>
      <c r="F1079" s="50" t="s">
        <v>292</v>
      </c>
      <c r="G1079" s="52">
        <v>44470</v>
      </c>
      <c r="H1079" s="51">
        <v>344</v>
      </c>
      <c r="I1079" s="51">
        <v>166</v>
      </c>
      <c r="J1079" s="51">
        <v>483</v>
      </c>
      <c r="K1079" s="51">
        <v>239</v>
      </c>
      <c r="L1079" s="51">
        <v>239</v>
      </c>
      <c r="M1079" s="51">
        <v>569</v>
      </c>
      <c r="N1079" s="51">
        <v>514</v>
      </c>
      <c r="O1079" s="51">
        <v>485</v>
      </c>
      <c r="P1079" s="51">
        <v>550</v>
      </c>
      <c r="Q1079" s="51">
        <v>2661</v>
      </c>
      <c r="R1079" s="51">
        <v>2761</v>
      </c>
      <c r="S1079" s="51">
        <v>30935.584417883321</v>
      </c>
      <c r="T1079" s="51">
        <v>143778</v>
      </c>
      <c r="U1079" s="51">
        <v>45838</v>
      </c>
      <c r="V1079" s="51">
        <v>6071</v>
      </c>
    </row>
    <row r="1080" spans="1:22" x14ac:dyDescent="0.25">
      <c r="A1080" s="50" t="s">
        <v>109</v>
      </c>
      <c r="B1080" s="50" t="s">
        <v>226</v>
      </c>
      <c r="C1080" s="50" t="s">
        <v>168</v>
      </c>
      <c r="D1080" s="50" t="s">
        <v>282</v>
      </c>
      <c r="E1080" s="51">
        <v>2021</v>
      </c>
      <c r="F1080" s="50" t="s">
        <v>293</v>
      </c>
      <c r="G1080" s="52">
        <v>44501</v>
      </c>
      <c r="H1080" s="51">
        <v>512</v>
      </c>
      <c r="I1080" s="51">
        <v>207</v>
      </c>
      <c r="J1080" s="51">
        <v>515</v>
      </c>
      <c r="K1080" s="51">
        <v>229</v>
      </c>
      <c r="L1080" s="51">
        <v>229</v>
      </c>
      <c r="M1080" s="51">
        <v>317</v>
      </c>
      <c r="N1080" s="51">
        <v>385</v>
      </c>
      <c r="O1080" s="51">
        <v>359</v>
      </c>
      <c r="P1080" s="51">
        <v>360</v>
      </c>
      <c r="Q1080" s="51">
        <v>2661</v>
      </c>
      <c r="R1080" s="51">
        <v>2761</v>
      </c>
      <c r="S1080" s="51">
        <v>30935.584417883321</v>
      </c>
      <c r="T1080" s="51">
        <v>143778</v>
      </c>
      <c r="U1080" s="51">
        <v>45838</v>
      </c>
      <c r="V1080" s="51">
        <v>6071</v>
      </c>
    </row>
    <row r="1081" spans="1:22" x14ac:dyDescent="0.25">
      <c r="A1081" s="50" t="s">
        <v>109</v>
      </c>
      <c r="B1081" s="50" t="s">
        <v>226</v>
      </c>
      <c r="C1081" s="50" t="s">
        <v>168</v>
      </c>
      <c r="D1081" s="50" t="s">
        <v>282</v>
      </c>
      <c r="E1081" s="51">
        <v>2021</v>
      </c>
      <c r="F1081" s="50" t="s">
        <v>294</v>
      </c>
      <c r="G1081" s="52">
        <v>44531</v>
      </c>
      <c r="H1081" s="51">
        <v>459</v>
      </c>
      <c r="I1081" s="51">
        <v>156</v>
      </c>
      <c r="J1081" s="51">
        <v>358</v>
      </c>
      <c r="K1081" s="51">
        <v>215</v>
      </c>
      <c r="L1081" s="51">
        <v>215</v>
      </c>
      <c r="M1081" s="51">
        <v>460</v>
      </c>
      <c r="N1081" s="51">
        <v>552</v>
      </c>
      <c r="O1081" s="51">
        <v>482</v>
      </c>
      <c r="P1081" s="51">
        <v>458</v>
      </c>
      <c r="Q1081" s="51">
        <v>2661</v>
      </c>
      <c r="R1081" s="51">
        <v>2761</v>
      </c>
      <c r="S1081" s="51">
        <v>30935.584417883321</v>
      </c>
      <c r="T1081" s="51">
        <v>143778</v>
      </c>
      <c r="U1081" s="51">
        <v>45838</v>
      </c>
      <c r="V1081" s="51">
        <v>6071</v>
      </c>
    </row>
    <row r="1082" spans="1:22" x14ac:dyDescent="0.25">
      <c r="A1082" s="50" t="s">
        <v>109</v>
      </c>
      <c r="B1082" s="50" t="s">
        <v>226</v>
      </c>
      <c r="C1082" s="50" t="s">
        <v>169</v>
      </c>
      <c r="D1082" s="50" t="s">
        <v>296</v>
      </c>
      <c r="E1082" s="51">
        <v>2017</v>
      </c>
      <c r="F1082" s="50" t="s">
        <v>283</v>
      </c>
      <c r="G1082" s="52">
        <v>42736</v>
      </c>
      <c r="H1082" s="51">
        <v>1377</v>
      </c>
      <c r="I1082" s="51">
        <v>428</v>
      </c>
      <c r="J1082" s="51">
        <v>206</v>
      </c>
      <c r="K1082" s="51">
        <v>545</v>
      </c>
      <c r="L1082" s="51">
        <v>545</v>
      </c>
      <c r="M1082" s="51">
        <v>1734</v>
      </c>
      <c r="N1082" s="51">
        <v>1734</v>
      </c>
      <c r="O1082" s="51">
        <v>1515</v>
      </c>
      <c r="P1082" s="51">
        <v>1442</v>
      </c>
      <c r="Q1082" s="51">
        <v>7496</v>
      </c>
      <c r="R1082" s="51">
        <v>7882</v>
      </c>
      <c r="S1082" s="51">
        <v>66447</v>
      </c>
      <c r="T1082" s="51">
        <v>315835</v>
      </c>
      <c r="U1082" s="51">
        <v>74071</v>
      </c>
      <c r="V1082" s="51">
        <v>13837</v>
      </c>
    </row>
    <row r="1083" spans="1:22" x14ac:dyDescent="0.25">
      <c r="A1083" s="50" t="s">
        <v>109</v>
      </c>
      <c r="B1083" s="50" t="s">
        <v>226</v>
      </c>
      <c r="C1083" s="50" t="s">
        <v>169</v>
      </c>
      <c r="D1083" s="50" t="s">
        <v>296</v>
      </c>
      <c r="E1083" s="51">
        <v>2017</v>
      </c>
      <c r="F1083" s="50" t="s">
        <v>284</v>
      </c>
      <c r="G1083" s="52">
        <v>42767</v>
      </c>
      <c r="H1083" s="51">
        <v>1130</v>
      </c>
      <c r="I1083" s="51">
        <v>329</v>
      </c>
      <c r="J1083" s="51">
        <v>496</v>
      </c>
      <c r="K1083" s="51">
        <v>439</v>
      </c>
      <c r="L1083" s="51">
        <v>439</v>
      </c>
      <c r="M1083" s="51">
        <v>1758</v>
      </c>
      <c r="N1083" s="51">
        <v>1608</v>
      </c>
      <c r="O1083" s="51">
        <v>1567</v>
      </c>
      <c r="P1083" s="51">
        <v>1502</v>
      </c>
      <c r="Q1083" s="51">
        <v>7496</v>
      </c>
      <c r="R1083" s="51">
        <v>7882</v>
      </c>
      <c r="S1083" s="51">
        <v>66447</v>
      </c>
      <c r="T1083" s="51">
        <v>315835</v>
      </c>
      <c r="U1083" s="51">
        <v>74071</v>
      </c>
      <c r="V1083" s="51">
        <v>13837</v>
      </c>
    </row>
    <row r="1084" spans="1:22" x14ac:dyDescent="0.25">
      <c r="A1084" s="50" t="s">
        <v>109</v>
      </c>
      <c r="B1084" s="50" t="s">
        <v>226</v>
      </c>
      <c r="C1084" s="50" t="s">
        <v>169</v>
      </c>
      <c r="D1084" s="50" t="s">
        <v>296</v>
      </c>
      <c r="E1084" s="51">
        <v>2017</v>
      </c>
      <c r="F1084" s="50" t="s">
        <v>285</v>
      </c>
      <c r="G1084" s="52">
        <v>42795</v>
      </c>
      <c r="H1084" s="51">
        <v>1255</v>
      </c>
      <c r="I1084" s="51">
        <v>480</v>
      </c>
      <c r="J1084" s="51">
        <v>403</v>
      </c>
      <c r="K1084" s="51">
        <v>742</v>
      </c>
      <c r="L1084" s="51">
        <v>742</v>
      </c>
      <c r="M1084" s="51">
        <v>1814</v>
      </c>
      <c r="N1084" s="51">
        <v>1714</v>
      </c>
      <c r="O1084" s="51">
        <v>1526</v>
      </c>
      <c r="P1084" s="51">
        <v>1444</v>
      </c>
      <c r="Q1084" s="51">
        <v>7496</v>
      </c>
      <c r="R1084" s="51">
        <v>7882</v>
      </c>
      <c r="S1084" s="51">
        <v>66447</v>
      </c>
      <c r="T1084" s="51">
        <v>315835</v>
      </c>
      <c r="U1084" s="51">
        <v>74071</v>
      </c>
      <c r="V1084" s="51">
        <v>13837</v>
      </c>
    </row>
    <row r="1085" spans="1:22" x14ac:dyDescent="0.25">
      <c r="A1085" s="50" t="s">
        <v>109</v>
      </c>
      <c r="B1085" s="50" t="s">
        <v>226</v>
      </c>
      <c r="C1085" s="50" t="s">
        <v>169</v>
      </c>
      <c r="D1085" s="50" t="s">
        <v>296</v>
      </c>
      <c r="E1085" s="51">
        <v>2017</v>
      </c>
      <c r="F1085" s="50" t="s">
        <v>286</v>
      </c>
      <c r="G1085" s="52">
        <v>42826</v>
      </c>
      <c r="H1085" s="51">
        <v>1240</v>
      </c>
      <c r="I1085" s="51">
        <v>543</v>
      </c>
      <c r="J1085" s="51">
        <v>871</v>
      </c>
      <c r="K1085" s="51">
        <v>628</v>
      </c>
      <c r="L1085" s="51">
        <v>628</v>
      </c>
      <c r="M1085" s="51">
        <v>1689</v>
      </c>
      <c r="N1085" s="51">
        <v>1626</v>
      </c>
      <c r="O1085" s="51">
        <v>1612</v>
      </c>
      <c r="P1085" s="51">
        <v>1385</v>
      </c>
      <c r="Q1085" s="51">
        <v>7496</v>
      </c>
      <c r="R1085" s="51">
        <v>7882</v>
      </c>
      <c r="S1085" s="51">
        <v>66447</v>
      </c>
      <c r="T1085" s="51">
        <v>315835</v>
      </c>
      <c r="U1085" s="51">
        <v>74071</v>
      </c>
      <c r="V1085" s="51">
        <v>13837</v>
      </c>
    </row>
    <row r="1086" spans="1:22" x14ac:dyDescent="0.25">
      <c r="A1086" s="50" t="s">
        <v>109</v>
      </c>
      <c r="B1086" s="50" t="s">
        <v>226</v>
      </c>
      <c r="C1086" s="50" t="s">
        <v>169</v>
      </c>
      <c r="D1086" s="50" t="s">
        <v>296</v>
      </c>
      <c r="E1086" s="51">
        <v>2017</v>
      </c>
      <c r="F1086" s="50" t="s">
        <v>287</v>
      </c>
      <c r="G1086" s="52">
        <v>42856</v>
      </c>
      <c r="H1086" s="51">
        <v>1077</v>
      </c>
      <c r="I1086" s="51">
        <v>516</v>
      </c>
      <c r="J1086" s="51">
        <v>427</v>
      </c>
      <c r="K1086" s="51">
        <v>682</v>
      </c>
      <c r="L1086" s="51">
        <v>682</v>
      </c>
      <c r="M1086" s="51">
        <v>1739</v>
      </c>
      <c r="N1086" s="51">
        <v>1664</v>
      </c>
      <c r="O1086" s="51">
        <v>1518</v>
      </c>
      <c r="P1086" s="51">
        <v>1550</v>
      </c>
      <c r="Q1086" s="51">
        <v>7496</v>
      </c>
      <c r="R1086" s="51">
        <v>7882</v>
      </c>
      <c r="S1086" s="51">
        <v>66447</v>
      </c>
      <c r="T1086" s="51">
        <v>315835</v>
      </c>
      <c r="U1086" s="51">
        <v>74071</v>
      </c>
      <c r="V1086" s="51">
        <v>13837</v>
      </c>
    </row>
    <row r="1087" spans="1:22" x14ac:dyDescent="0.25">
      <c r="A1087" s="50" t="s">
        <v>109</v>
      </c>
      <c r="B1087" s="50" t="s">
        <v>226</v>
      </c>
      <c r="C1087" s="50" t="s">
        <v>169</v>
      </c>
      <c r="D1087" s="50" t="s">
        <v>296</v>
      </c>
      <c r="E1087" s="51">
        <v>2017</v>
      </c>
      <c r="F1087" s="50" t="s">
        <v>288</v>
      </c>
      <c r="G1087" s="52">
        <v>42887</v>
      </c>
      <c r="H1087" s="51">
        <v>1010</v>
      </c>
      <c r="I1087" s="51">
        <v>405</v>
      </c>
      <c r="J1087" s="51">
        <v>493</v>
      </c>
      <c r="K1087" s="51">
        <v>597</v>
      </c>
      <c r="L1087" s="51">
        <v>597</v>
      </c>
      <c r="M1087" s="51">
        <v>1391</v>
      </c>
      <c r="N1087" s="51">
        <v>1543</v>
      </c>
      <c r="O1087" s="51">
        <v>1442</v>
      </c>
      <c r="P1087" s="51">
        <v>1285</v>
      </c>
      <c r="Q1087" s="51">
        <v>7496</v>
      </c>
      <c r="R1087" s="51">
        <v>7882</v>
      </c>
      <c r="S1087" s="51">
        <v>66447</v>
      </c>
      <c r="T1087" s="51">
        <v>315835</v>
      </c>
      <c r="U1087" s="51">
        <v>74071</v>
      </c>
      <c r="V1087" s="51">
        <v>13837</v>
      </c>
    </row>
    <row r="1088" spans="1:22" x14ac:dyDescent="0.25">
      <c r="A1088" s="50" t="s">
        <v>109</v>
      </c>
      <c r="B1088" s="50" t="s">
        <v>226</v>
      </c>
      <c r="C1088" s="50" t="s">
        <v>169</v>
      </c>
      <c r="D1088" s="50" t="s">
        <v>296</v>
      </c>
      <c r="E1088" s="51">
        <v>2017</v>
      </c>
      <c r="F1088" s="50" t="s">
        <v>289</v>
      </c>
      <c r="G1088" s="52">
        <v>42917</v>
      </c>
      <c r="H1088" s="51">
        <v>1673</v>
      </c>
      <c r="I1088" s="51">
        <v>579</v>
      </c>
      <c r="J1088" s="51">
        <v>684</v>
      </c>
      <c r="K1088" s="51">
        <v>502</v>
      </c>
      <c r="L1088" s="51">
        <v>502</v>
      </c>
      <c r="M1088" s="51">
        <v>1744</v>
      </c>
      <c r="N1088" s="51">
        <v>1661</v>
      </c>
      <c r="O1088" s="51">
        <v>1420</v>
      </c>
      <c r="P1088" s="51">
        <v>1412</v>
      </c>
      <c r="Q1088" s="51">
        <v>7496</v>
      </c>
      <c r="R1088" s="51">
        <v>7882</v>
      </c>
      <c r="S1088" s="51">
        <v>66447</v>
      </c>
      <c r="T1088" s="51">
        <v>315835</v>
      </c>
      <c r="U1088" s="51">
        <v>74071</v>
      </c>
      <c r="V1088" s="51">
        <v>13837</v>
      </c>
    </row>
    <row r="1089" spans="1:22" x14ac:dyDescent="0.25">
      <c r="A1089" s="50" t="s">
        <v>109</v>
      </c>
      <c r="B1089" s="50" t="s">
        <v>226</v>
      </c>
      <c r="C1089" s="50" t="s">
        <v>169</v>
      </c>
      <c r="D1089" s="50" t="s">
        <v>296</v>
      </c>
      <c r="E1089" s="51">
        <v>2017</v>
      </c>
      <c r="F1089" s="50" t="s">
        <v>290</v>
      </c>
      <c r="G1089" s="52">
        <v>42948</v>
      </c>
      <c r="H1089" s="51">
        <v>1108</v>
      </c>
      <c r="I1089" s="51">
        <v>557</v>
      </c>
      <c r="J1089" s="51">
        <v>463</v>
      </c>
      <c r="K1089" s="51">
        <v>737</v>
      </c>
      <c r="L1089" s="51">
        <v>737</v>
      </c>
      <c r="M1089" s="51">
        <v>1625</v>
      </c>
      <c r="N1089" s="51">
        <v>1617</v>
      </c>
      <c r="O1089" s="51">
        <v>1498</v>
      </c>
      <c r="P1089" s="51">
        <v>1482</v>
      </c>
      <c r="Q1089" s="51">
        <v>7496</v>
      </c>
      <c r="R1089" s="51">
        <v>7882</v>
      </c>
      <c r="S1089" s="51">
        <v>66447</v>
      </c>
      <c r="T1089" s="51">
        <v>315835</v>
      </c>
      <c r="U1089" s="51">
        <v>74071</v>
      </c>
      <c r="V1089" s="51">
        <v>13837</v>
      </c>
    </row>
    <row r="1090" spans="1:22" x14ac:dyDescent="0.25">
      <c r="A1090" s="50" t="s">
        <v>109</v>
      </c>
      <c r="B1090" s="50" t="s">
        <v>226</v>
      </c>
      <c r="C1090" s="50" t="s">
        <v>169</v>
      </c>
      <c r="D1090" s="50" t="s">
        <v>296</v>
      </c>
      <c r="E1090" s="51">
        <v>2017</v>
      </c>
      <c r="F1090" s="50" t="s">
        <v>291</v>
      </c>
      <c r="G1090" s="52">
        <v>42979</v>
      </c>
      <c r="H1090" s="51">
        <v>1268</v>
      </c>
      <c r="I1090" s="51">
        <v>438</v>
      </c>
      <c r="J1090" s="51">
        <v>724</v>
      </c>
      <c r="K1090" s="51">
        <v>715</v>
      </c>
      <c r="L1090" s="51">
        <v>715</v>
      </c>
      <c r="M1090" s="51">
        <v>1779</v>
      </c>
      <c r="N1090" s="51">
        <v>1578</v>
      </c>
      <c r="O1090" s="51">
        <v>1710</v>
      </c>
      <c r="P1090" s="51">
        <v>1501</v>
      </c>
      <c r="Q1090" s="51">
        <v>7496</v>
      </c>
      <c r="R1090" s="51">
        <v>7882</v>
      </c>
      <c r="S1090" s="51">
        <v>66447</v>
      </c>
      <c r="T1090" s="51">
        <v>315835</v>
      </c>
      <c r="U1090" s="51">
        <v>74071</v>
      </c>
      <c r="V1090" s="51">
        <v>13837</v>
      </c>
    </row>
    <row r="1091" spans="1:22" x14ac:dyDescent="0.25">
      <c r="A1091" s="50" t="s">
        <v>109</v>
      </c>
      <c r="B1091" s="50" t="s">
        <v>226</v>
      </c>
      <c r="C1091" s="50" t="s">
        <v>169</v>
      </c>
      <c r="D1091" s="50" t="s">
        <v>296</v>
      </c>
      <c r="E1091" s="51">
        <v>2017</v>
      </c>
      <c r="F1091" s="50" t="s">
        <v>292</v>
      </c>
      <c r="G1091" s="52">
        <v>43009</v>
      </c>
      <c r="H1091" s="51">
        <v>1346</v>
      </c>
      <c r="I1091" s="51">
        <v>543</v>
      </c>
      <c r="J1091" s="51">
        <v>983</v>
      </c>
      <c r="K1091" s="51">
        <v>773</v>
      </c>
      <c r="L1091" s="51">
        <v>773</v>
      </c>
      <c r="M1091" s="51">
        <v>2016</v>
      </c>
      <c r="N1091" s="51">
        <v>1767</v>
      </c>
      <c r="O1091" s="51">
        <v>1522</v>
      </c>
      <c r="P1091" s="51">
        <v>1627</v>
      </c>
      <c r="Q1091" s="51">
        <v>7496</v>
      </c>
      <c r="R1091" s="51">
        <v>7882</v>
      </c>
      <c r="S1091" s="51">
        <v>66447</v>
      </c>
      <c r="T1091" s="51">
        <v>315835</v>
      </c>
      <c r="U1091" s="51">
        <v>74071</v>
      </c>
      <c r="V1091" s="51">
        <v>13837</v>
      </c>
    </row>
    <row r="1092" spans="1:22" x14ac:dyDescent="0.25">
      <c r="A1092" s="50" t="s">
        <v>109</v>
      </c>
      <c r="B1092" s="50" t="s">
        <v>226</v>
      </c>
      <c r="C1092" s="50" t="s">
        <v>169</v>
      </c>
      <c r="D1092" s="50" t="s">
        <v>296</v>
      </c>
      <c r="E1092" s="51">
        <v>2017</v>
      </c>
      <c r="F1092" s="50" t="s">
        <v>293</v>
      </c>
      <c r="G1092" s="52">
        <v>43040</v>
      </c>
      <c r="H1092" s="51">
        <v>1389</v>
      </c>
      <c r="I1092" s="51">
        <v>524</v>
      </c>
      <c r="J1092" s="51">
        <v>719</v>
      </c>
      <c r="K1092" s="51">
        <v>807</v>
      </c>
      <c r="L1092" s="51">
        <v>807</v>
      </c>
      <c r="M1092" s="51">
        <v>1883</v>
      </c>
      <c r="N1092" s="51">
        <v>1904</v>
      </c>
      <c r="O1092" s="51">
        <v>1522</v>
      </c>
      <c r="P1092" s="51">
        <v>1674</v>
      </c>
      <c r="Q1092" s="51">
        <v>7496</v>
      </c>
      <c r="R1092" s="51">
        <v>7882</v>
      </c>
      <c r="S1092" s="51">
        <v>66447</v>
      </c>
      <c r="T1092" s="51">
        <v>315835</v>
      </c>
      <c r="U1092" s="51">
        <v>74071</v>
      </c>
      <c r="V1092" s="51">
        <v>13837</v>
      </c>
    </row>
    <row r="1093" spans="1:22" x14ac:dyDescent="0.25">
      <c r="A1093" s="50" t="s">
        <v>109</v>
      </c>
      <c r="B1093" s="50" t="s">
        <v>226</v>
      </c>
      <c r="C1093" s="50" t="s">
        <v>169</v>
      </c>
      <c r="D1093" s="50" t="s">
        <v>296</v>
      </c>
      <c r="E1093" s="51">
        <v>2017</v>
      </c>
      <c r="F1093" s="50" t="s">
        <v>294</v>
      </c>
      <c r="G1093" s="52">
        <v>43070</v>
      </c>
      <c r="H1093" s="51">
        <v>1168</v>
      </c>
      <c r="I1093" s="51">
        <v>519</v>
      </c>
      <c r="J1093" s="51">
        <v>824</v>
      </c>
      <c r="K1093" s="51">
        <v>721</v>
      </c>
      <c r="L1093" s="51">
        <v>721</v>
      </c>
      <c r="M1093" s="51">
        <v>1682</v>
      </c>
      <c r="N1093" s="51">
        <v>1674</v>
      </c>
      <c r="O1093" s="51">
        <v>1603</v>
      </c>
      <c r="P1093" s="51">
        <v>1501</v>
      </c>
      <c r="Q1093" s="51">
        <v>7496</v>
      </c>
      <c r="R1093" s="51">
        <v>7882</v>
      </c>
      <c r="S1093" s="51">
        <v>66447</v>
      </c>
      <c r="T1093" s="51">
        <v>315835</v>
      </c>
      <c r="U1093" s="51">
        <v>74071</v>
      </c>
      <c r="V1093" s="51">
        <v>13837</v>
      </c>
    </row>
    <row r="1094" spans="1:22" x14ac:dyDescent="0.25">
      <c r="A1094" s="50" t="s">
        <v>109</v>
      </c>
      <c r="B1094" s="50" t="s">
        <v>226</v>
      </c>
      <c r="C1094" s="50" t="s">
        <v>169</v>
      </c>
      <c r="D1094" s="50" t="s">
        <v>296</v>
      </c>
      <c r="E1094" s="51">
        <v>2018</v>
      </c>
      <c r="F1094" s="50" t="s">
        <v>283</v>
      </c>
      <c r="G1094" s="52">
        <v>43101</v>
      </c>
      <c r="H1094" s="51">
        <v>854</v>
      </c>
      <c r="I1094" s="51">
        <v>361</v>
      </c>
      <c r="J1094" s="51">
        <v>669</v>
      </c>
      <c r="K1094" s="51">
        <v>567</v>
      </c>
      <c r="L1094" s="51">
        <v>567</v>
      </c>
      <c r="M1094" s="51">
        <v>1231</v>
      </c>
      <c r="N1094" s="51">
        <v>1253</v>
      </c>
      <c r="O1094" s="51">
        <v>1114</v>
      </c>
      <c r="P1094" s="51">
        <v>1298</v>
      </c>
      <c r="Q1094" s="51">
        <v>6516</v>
      </c>
      <c r="R1094" s="51">
        <v>6789</v>
      </c>
      <c r="S1094" s="51">
        <v>69487</v>
      </c>
      <c r="T1094" s="51">
        <v>327977</v>
      </c>
      <c r="U1094" s="51">
        <v>77279</v>
      </c>
      <c r="V1094" s="51">
        <v>14315</v>
      </c>
    </row>
    <row r="1095" spans="1:22" x14ac:dyDescent="0.25">
      <c r="A1095" s="50" t="s">
        <v>109</v>
      </c>
      <c r="B1095" s="50" t="s">
        <v>226</v>
      </c>
      <c r="C1095" s="50" t="s">
        <v>169</v>
      </c>
      <c r="D1095" s="50" t="s">
        <v>296</v>
      </c>
      <c r="E1095" s="51">
        <v>2018</v>
      </c>
      <c r="F1095" s="50" t="s">
        <v>284</v>
      </c>
      <c r="G1095" s="52">
        <v>43132</v>
      </c>
      <c r="H1095" s="51">
        <v>1054</v>
      </c>
      <c r="I1095" s="51">
        <v>347</v>
      </c>
      <c r="J1095" s="51">
        <v>709</v>
      </c>
      <c r="K1095" s="51">
        <v>263</v>
      </c>
      <c r="L1095" s="51">
        <v>263</v>
      </c>
      <c r="M1095" s="51">
        <v>1087</v>
      </c>
      <c r="N1095" s="51">
        <v>1168</v>
      </c>
      <c r="O1095" s="51">
        <v>1076</v>
      </c>
      <c r="P1095" s="51">
        <v>1052</v>
      </c>
      <c r="Q1095" s="51">
        <v>6516</v>
      </c>
      <c r="R1095" s="51">
        <v>6789</v>
      </c>
      <c r="S1095" s="51">
        <v>69487</v>
      </c>
      <c r="T1095" s="51">
        <v>327977</v>
      </c>
      <c r="U1095" s="51">
        <v>77279</v>
      </c>
      <c r="V1095" s="51">
        <v>14315</v>
      </c>
    </row>
    <row r="1096" spans="1:22" x14ac:dyDescent="0.25">
      <c r="A1096" s="50" t="s">
        <v>109</v>
      </c>
      <c r="B1096" s="50" t="s">
        <v>226</v>
      </c>
      <c r="C1096" s="50" t="s">
        <v>169</v>
      </c>
      <c r="D1096" s="50" t="s">
        <v>296</v>
      </c>
      <c r="E1096" s="51">
        <v>2018</v>
      </c>
      <c r="F1096" s="50" t="s">
        <v>285</v>
      </c>
      <c r="G1096" s="52">
        <v>43160</v>
      </c>
      <c r="H1096" s="51">
        <v>1225</v>
      </c>
      <c r="I1096" s="51">
        <v>558</v>
      </c>
      <c r="J1096" s="51">
        <v>676</v>
      </c>
      <c r="K1096" s="51">
        <v>543</v>
      </c>
      <c r="L1096" s="51">
        <v>543</v>
      </c>
      <c r="M1096" s="51">
        <v>1589</v>
      </c>
      <c r="N1096" s="51">
        <v>1406</v>
      </c>
      <c r="O1096" s="51">
        <v>1378</v>
      </c>
      <c r="P1096" s="51">
        <v>1241</v>
      </c>
      <c r="Q1096" s="51">
        <v>6516</v>
      </c>
      <c r="R1096" s="51">
        <v>6789</v>
      </c>
      <c r="S1096" s="51">
        <v>69487</v>
      </c>
      <c r="T1096" s="51">
        <v>327977</v>
      </c>
      <c r="U1096" s="51">
        <v>77279</v>
      </c>
      <c r="V1096" s="51">
        <v>14315</v>
      </c>
    </row>
    <row r="1097" spans="1:22" x14ac:dyDescent="0.25">
      <c r="A1097" s="50" t="s">
        <v>109</v>
      </c>
      <c r="B1097" s="50" t="s">
        <v>226</v>
      </c>
      <c r="C1097" s="50" t="s">
        <v>169</v>
      </c>
      <c r="D1097" s="50" t="s">
        <v>296</v>
      </c>
      <c r="E1097" s="51">
        <v>2018</v>
      </c>
      <c r="F1097" s="50" t="s">
        <v>286</v>
      </c>
      <c r="G1097" s="52">
        <v>43191</v>
      </c>
      <c r="H1097" s="51">
        <v>1101</v>
      </c>
      <c r="I1097" s="51">
        <v>544</v>
      </c>
      <c r="J1097" s="51">
        <v>1050</v>
      </c>
      <c r="K1097" s="51">
        <v>645</v>
      </c>
      <c r="L1097" s="51">
        <v>645</v>
      </c>
      <c r="M1097" s="51">
        <v>1256</v>
      </c>
      <c r="N1097" s="51">
        <v>1108</v>
      </c>
      <c r="O1097" s="51">
        <v>1123</v>
      </c>
      <c r="P1097" s="51">
        <v>1077</v>
      </c>
      <c r="Q1097" s="51">
        <v>6516</v>
      </c>
      <c r="R1097" s="51">
        <v>6789</v>
      </c>
      <c r="S1097" s="51">
        <v>69487</v>
      </c>
      <c r="T1097" s="51">
        <v>327977</v>
      </c>
      <c r="U1097" s="51">
        <v>77279</v>
      </c>
      <c r="V1097" s="51">
        <v>14315</v>
      </c>
    </row>
    <row r="1098" spans="1:22" x14ac:dyDescent="0.25">
      <c r="A1098" s="50" t="s">
        <v>109</v>
      </c>
      <c r="B1098" s="50" t="s">
        <v>226</v>
      </c>
      <c r="C1098" s="50" t="s">
        <v>169</v>
      </c>
      <c r="D1098" s="50" t="s">
        <v>296</v>
      </c>
      <c r="E1098" s="51">
        <v>2018</v>
      </c>
      <c r="F1098" s="50" t="s">
        <v>287</v>
      </c>
      <c r="G1098" s="52">
        <v>43221</v>
      </c>
      <c r="H1098" s="51">
        <v>1001</v>
      </c>
      <c r="I1098" s="51">
        <v>450</v>
      </c>
      <c r="J1098" s="51">
        <v>577</v>
      </c>
      <c r="K1098" s="51">
        <v>431</v>
      </c>
      <c r="L1098" s="51">
        <v>431</v>
      </c>
      <c r="M1098" s="51">
        <v>1433</v>
      </c>
      <c r="N1098" s="51">
        <v>1328</v>
      </c>
      <c r="O1098" s="51">
        <v>1256</v>
      </c>
      <c r="P1098" s="51">
        <v>1184</v>
      </c>
      <c r="Q1098" s="51">
        <v>6516</v>
      </c>
      <c r="R1098" s="51">
        <v>6789</v>
      </c>
      <c r="S1098" s="51">
        <v>69487</v>
      </c>
      <c r="T1098" s="51">
        <v>327977</v>
      </c>
      <c r="U1098" s="51">
        <v>77279</v>
      </c>
      <c r="V1098" s="51">
        <v>14315</v>
      </c>
    </row>
    <row r="1099" spans="1:22" x14ac:dyDescent="0.25">
      <c r="A1099" s="50" t="s">
        <v>109</v>
      </c>
      <c r="B1099" s="50" t="s">
        <v>226</v>
      </c>
      <c r="C1099" s="50" t="s">
        <v>169</v>
      </c>
      <c r="D1099" s="50" t="s">
        <v>296</v>
      </c>
      <c r="E1099" s="51">
        <v>2018</v>
      </c>
      <c r="F1099" s="50" t="s">
        <v>288</v>
      </c>
      <c r="G1099" s="52">
        <v>43252</v>
      </c>
      <c r="H1099" s="51">
        <v>1158</v>
      </c>
      <c r="I1099" s="51">
        <v>444</v>
      </c>
      <c r="J1099" s="51">
        <v>737</v>
      </c>
      <c r="K1099" s="51">
        <v>525</v>
      </c>
      <c r="L1099" s="51">
        <v>525</v>
      </c>
      <c r="M1099" s="51">
        <v>1225</v>
      </c>
      <c r="N1099" s="51">
        <v>1290</v>
      </c>
      <c r="O1099" s="51">
        <v>1191</v>
      </c>
      <c r="P1099" s="51">
        <v>1161</v>
      </c>
      <c r="Q1099" s="51">
        <v>6516</v>
      </c>
      <c r="R1099" s="51">
        <v>6789</v>
      </c>
      <c r="S1099" s="51">
        <v>69487</v>
      </c>
      <c r="T1099" s="51">
        <v>327977</v>
      </c>
      <c r="U1099" s="51">
        <v>77279</v>
      </c>
      <c r="V1099" s="51">
        <v>14315</v>
      </c>
    </row>
    <row r="1100" spans="1:22" x14ac:dyDescent="0.25">
      <c r="A1100" s="50" t="s">
        <v>109</v>
      </c>
      <c r="B1100" s="50" t="s">
        <v>226</v>
      </c>
      <c r="C1100" s="50" t="s">
        <v>169</v>
      </c>
      <c r="D1100" s="50" t="s">
        <v>296</v>
      </c>
      <c r="E1100" s="51">
        <v>2018</v>
      </c>
      <c r="F1100" s="50" t="s">
        <v>289</v>
      </c>
      <c r="G1100" s="52">
        <v>43282</v>
      </c>
      <c r="H1100" s="51">
        <v>1230</v>
      </c>
      <c r="I1100" s="51">
        <v>550</v>
      </c>
      <c r="J1100" s="51">
        <v>802</v>
      </c>
      <c r="K1100" s="51">
        <v>456</v>
      </c>
      <c r="L1100" s="51">
        <v>456</v>
      </c>
      <c r="M1100" s="51">
        <v>1397</v>
      </c>
      <c r="N1100" s="51">
        <v>1208</v>
      </c>
      <c r="O1100" s="51">
        <v>1185</v>
      </c>
      <c r="P1100" s="51">
        <v>1168</v>
      </c>
      <c r="Q1100" s="51">
        <v>6516</v>
      </c>
      <c r="R1100" s="51">
        <v>6789</v>
      </c>
      <c r="S1100" s="51">
        <v>69487</v>
      </c>
      <c r="T1100" s="51">
        <v>327977</v>
      </c>
      <c r="U1100" s="51">
        <v>77279</v>
      </c>
      <c r="V1100" s="51">
        <v>14315</v>
      </c>
    </row>
    <row r="1101" spans="1:22" x14ac:dyDescent="0.25">
      <c r="A1101" s="50" t="s">
        <v>109</v>
      </c>
      <c r="B1101" s="50" t="s">
        <v>226</v>
      </c>
      <c r="C1101" s="50" t="s">
        <v>169</v>
      </c>
      <c r="D1101" s="50" t="s">
        <v>296</v>
      </c>
      <c r="E1101" s="51">
        <v>2018</v>
      </c>
      <c r="F1101" s="50" t="s">
        <v>290</v>
      </c>
      <c r="G1101" s="52">
        <v>43313</v>
      </c>
      <c r="H1101" s="51">
        <v>1157</v>
      </c>
      <c r="I1101" s="51">
        <v>503</v>
      </c>
      <c r="J1101" s="51">
        <v>570</v>
      </c>
      <c r="K1101" s="51">
        <v>535</v>
      </c>
      <c r="L1101" s="51">
        <v>535</v>
      </c>
      <c r="M1101" s="51">
        <v>1358</v>
      </c>
      <c r="N1101" s="51">
        <v>1425</v>
      </c>
      <c r="O1101" s="51">
        <v>1270</v>
      </c>
      <c r="P1101" s="51">
        <v>1295</v>
      </c>
      <c r="Q1101" s="51">
        <v>6516</v>
      </c>
      <c r="R1101" s="51">
        <v>6789</v>
      </c>
      <c r="S1101" s="51">
        <v>69487</v>
      </c>
      <c r="T1101" s="51">
        <v>327977</v>
      </c>
      <c r="U1101" s="51">
        <v>77279</v>
      </c>
      <c r="V1101" s="51">
        <v>14315</v>
      </c>
    </row>
    <row r="1102" spans="1:22" x14ac:dyDescent="0.25">
      <c r="A1102" s="50" t="s">
        <v>109</v>
      </c>
      <c r="B1102" s="50" t="s">
        <v>226</v>
      </c>
      <c r="C1102" s="50" t="s">
        <v>169</v>
      </c>
      <c r="D1102" s="50" t="s">
        <v>296</v>
      </c>
      <c r="E1102" s="51">
        <v>2018</v>
      </c>
      <c r="F1102" s="50" t="s">
        <v>291</v>
      </c>
      <c r="G1102" s="52">
        <v>43344</v>
      </c>
      <c r="H1102" s="51">
        <v>1288</v>
      </c>
      <c r="I1102" s="51">
        <v>507</v>
      </c>
      <c r="J1102" s="51">
        <v>760</v>
      </c>
      <c r="K1102" s="51">
        <v>758</v>
      </c>
      <c r="L1102" s="51">
        <v>758</v>
      </c>
      <c r="M1102" s="51">
        <v>1232</v>
      </c>
      <c r="N1102" s="51">
        <v>1151</v>
      </c>
      <c r="O1102" s="51">
        <v>1210</v>
      </c>
      <c r="P1102" s="51">
        <v>1128</v>
      </c>
      <c r="Q1102" s="51">
        <v>6516</v>
      </c>
      <c r="R1102" s="51">
        <v>6789</v>
      </c>
      <c r="S1102" s="51">
        <v>69487</v>
      </c>
      <c r="T1102" s="51">
        <v>327977</v>
      </c>
      <c r="U1102" s="51">
        <v>77279</v>
      </c>
      <c r="V1102" s="51">
        <v>14315</v>
      </c>
    </row>
    <row r="1103" spans="1:22" x14ac:dyDescent="0.25">
      <c r="A1103" s="50" t="s">
        <v>109</v>
      </c>
      <c r="B1103" s="50" t="s">
        <v>226</v>
      </c>
      <c r="C1103" s="50" t="s">
        <v>169</v>
      </c>
      <c r="D1103" s="50" t="s">
        <v>296</v>
      </c>
      <c r="E1103" s="51">
        <v>2018</v>
      </c>
      <c r="F1103" s="50" t="s">
        <v>292</v>
      </c>
      <c r="G1103" s="52">
        <v>43374</v>
      </c>
      <c r="H1103" s="51">
        <v>1357</v>
      </c>
      <c r="I1103" s="51">
        <v>604</v>
      </c>
      <c r="J1103" s="51">
        <v>1002</v>
      </c>
      <c r="K1103" s="51">
        <v>803</v>
      </c>
      <c r="L1103" s="51">
        <v>803</v>
      </c>
      <c r="M1103" s="51">
        <v>1354</v>
      </c>
      <c r="N1103" s="51">
        <v>1237</v>
      </c>
      <c r="O1103" s="51">
        <v>1160</v>
      </c>
      <c r="P1103" s="51">
        <v>1148</v>
      </c>
      <c r="Q1103" s="51">
        <v>6516</v>
      </c>
      <c r="R1103" s="51">
        <v>6789</v>
      </c>
      <c r="S1103" s="51">
        <v>69487</v>
      </c>
      <c r="T1103" s="51">
        <v>327977</v>
      </c>
      <c r="U1103" s="51">
        <v>77279</v>
      </c>
      <c r="V1103" s="51">
        <v>14315</v>
      </c>
    </row>
    <row r="1104" spans="1:22" x14ac:dyDescent="0.25">
      <c r="A1104" s="50" t="s">
        <v>109</v>
      </c>
      <c r="B1104" s="50" t="s">
        <v>226</v>
      </c>
      <c r="C1104" s="50" t="s">
        <v>169</v>
      </c>
      <c r="D1104" s="50" t="s">
        <v>296</v>
      </c>
      <c r="E1104" s="51">
        <v>2018</v>
      </c>
      <c r="F1104" s="50" t="s">
        <v>293</v>
      </c>
      <c r="G1104" s="52">
        <v>43405</v>
      </c>
      <c r="H1104" s="51">
        <v>1379</v>
      </c>
      <c r="I1104" s="51">
        <v>509</v>
      </c>
      <c r="J1104" s="51">
        <v>1072</v>
      </c>
      <c r="K1104" s="51">
        <v>661</v>
      </c>
      <c r="L1104" s="51">
        <v>661</v>
      </c>
      <c r="M1104" s="51">
        <v>1259</v>
      </c>
      <c r="N1104" s="51">
        <v>1340</v>
      </c>
      <c r="O1104" s="51">
        <v>1156</v>
      </c>
      <c r="P1104" s="51">
        <v>1152</v>
      </c>
      <c r="Q1104" s="51">
        <v>6516</v>
      </c>
      <c r="R1104" s="51">
        <v>6789</v>
      </c>
      <c r="S1104" s="51">
        <v>69487</v>
      </c>
      <c r="T1104" s="51">
        <v>327977</v>
      </c>
      <c r="U1104" s="51">
        <v>77279</v>
      </c>
      <c r="V1104" s="51">
        <v>14315</v>
      </c>
    </row>
    <row r="1105" spans="1:22" x14ac:dyDescent="0.25">
      <c r="A1105" s="50" t="s">
        <v>109</v>
      </c>
      <c r="B1105" s="50" t="s">
        <v>226</v>
      </c>
      <c r="C1105" s="50" t="s">
        <v>169</v>
      </c>
      <c r="D1105" s="50" t="s">
        <v>296</v>
      </c>
      <c r="E1105" s="51">
        <v>2018</v>
      </c>
      <c r="F1105" s="50" t="s">
        <v>294</v>
      </c>
      <c r="G1105" s="52">
        <v>43435</v>
      </c>
      <c r="H1105" s="51">
        <v>1143</v>
      </c>
      <c r="I1105" s="51">
        <v>505</v>
      </c>
      <c r="J1105" s="51">
        <v>750</v>
      </c>
      <c r="K1105" s="51">
        <v>579</v>
      </c>
      <c r="L1105" s="51">
        <v>579</v>
      </c>
      <c r="M1105" s="51">
        <v>1357</v>
      </c>
      <c r="N1105" s="51">
        <v>1223</v>
      </c>
      <c r="O1105" s="51">
        <v>1269</v>
      </c>
      <c r="P1105" s="51">
        <v>1182</v>
      </c>
      <c r="Q1105" s="51">
        <v>6516</v>
      </c>
      <c r="R1105" s="51">
        <v>6789</v>
      </c>
      <c r="S1105" s="51">
        <v>69487</v>
      </c>
      <c r="T1105" s="51">
        <v>327977</v>
      </c>
      <c r="U1105" s="51">
        <v>77279</v>
      </c>
      <c r="V1105" s="51">
        <v>14315</v>
      </c>
    </row>
    <row r="1106" spans="1:22" x14ac:dyDescent="0.25">
      <c r="A1106" s="50" t="s">
        <v>109</v>
      </c>
      <c r="B1106" s="50" t="s">
        <v>226</v>
      </c>
      <c r="C1106" s="50" t="s">
        <v>169</v>
      </c>
      <c r="D1106" s="50" t="s">
        <v>296</v>
      </c>
      <c r="E1106" s="51">
        <v>2019</v>
      </c>
      <c r="F1106" s="50" t="s">
        <v>283</v>
      </c>
      <c r="G1106" s="52">
        <v>43466</v>
      </c>
      <c r="H1106" s="51">
        <v>1264</v>
      </c>
      <c r="I1106" s="51">
        <v>436</v>
      </c>
      <c r="J1106" s="51">
        <v>769</v>
      </c>
      <c r="K1106" s="51">
        <v>600</v>
      </c>
      <c r="L1106" s="51">
        <v>600</v>
      </c>
      <c r="M1106" s="51">
        <v>1412</v>
      </c>
      <c r="N1106" s="51">
        <v>1280</v>
      </c>
      <c r="O1106" s="51">
        <v>1195</v>
      </c>
      <c r="P1106" s="51">
        <v>1143</v>
      </c>
      <c r="Q1106" s="51">
        <v>6566</v>
      </c>
      <c r="R1106" s="51">
        <v>6976</v>
      </c>
      <c r="S1106" s="51">
        <v>72255.60954916272</v>
      </c>
      <c r="T1106" s="51">
        <v>338294</v>
      </c>
      <c r="U1106" s="51">
        <v>109279</v>
      </c>
      <c r="V1106" s="51">
        <v>14498</v>
      </c>
    </row>
    <row r="1107" spans="1:22" x14ac:dyDescent="0.25">
      <c r="A1107" s="50" t="s">
        <v>109</v>
      </c>
      <c r="B1107" s="50" t="s">
        <v>226</v>
      </c>
      <c r="C1107" s="50" t="s">
        <v>169</v>
      </c>
      <c r="D1107" s="50" t="s">
        <v>296</v>
      </c>
      <c r="E1107" s="51">
        <v>2019</v>
      </c>
      <c r="F1107" s="50" t="s">
        <v>284</v>
      </c>
      <c r="G1107" s="52">
        <v>43497</v>
      </c>
      <c r="H1107" s="51">
        <v>1334</v>
      </c>
      <c r="I1107" s="51">
        <v>472</v>
      </c>
      <c r="J1107" s="51">
        <v>902</v>
      </c>
      <c r="K1107" s="51">
        <v>614</v>
      </c>
      <c r="L1107" s="51">
        <v>614</v>
      </c>
      <c r="M1107" s="51">
        <v>1284</v>
      </c>
      <c r="N1107" s="51">
        <v>1134</v>
      </c>
      <c r="O1107" s="51">
        <v>1110</v>
      </c>
      <c r="P1107" s="51">
        <v>1096</v>
      </c>
      <c r="Q1107" s="51">
        <v>6566</v>
      </c>
      <c r="R1107" s="51">
        <v>6976</v>
      </c>
      <c r="S1107" s="51">
        <v>72255.60954916272</v>
      </c>
      <c r="T1107" s="51">
        <v>338294</v>
      </c>
      <c r="U1107" s="51">
        <v>109279</v>
      </c>
      <c r="V1107" s="51">
        <v>14498</v>
      </c>
    </row>
    <row r="1108" spans="1:22" x14ac:dyDescent="0.25">
      <c r="A1108" s="50" t="s">
        <v>109</v>
      </c>
      <c r="B1108" s="50" t="s">
        <v>226</v>
      </c>
      <c r="C1108" s="50" t="s">
        <v>169</v>
      </c>
      <c r="D1108" s="50" t="s">
        <v>296</v>
      </c>
      <c r="E1108" s="51">
        <v>2019</v>
      </c>
      <c r="F1108" s="50" t="s">
        <v>285</v>
      </c>
      <c r="G1108" s="52">
        <v>43525</v>
      </c>
      <c r="H1108" s="51">
        <v>845</v>
      </c>
      <c r="I1108" s="51">
        <v>494</v>
      </c>
      <c r="J1108" s="51">
        <v>732</v>
      </c>
      <c r="K1108" s="51">
        <v>786</v>
      </c>
      <c r="L1108" s="51">
        <v>786</v>
      </c>
      <c r="M1108" s="51">
        <v>403</v>
      </c>
      <c r="N1108" s="51">
        <v>1249</v>
      </c>
      <c r="O1108" s="51">
        <v>1238</v>
      </c>
      <c r="P1108" s="51">
        <v>1157</v>
      </c>
      <c r="Q1108" s="51">
        <v>6566</v>
      </c>
      <c r="R1108" s="51">
        <v>6976</v>
      </c>
      <c r="S1108" s="51">
        <v>72255.60954916272</v>
      </c>
      <c r="T1108" s="51">
        <v>338294</v>
      </c>
      <c r="U1108" s="51">
        <v>109279</v>
      </c>
      <c r="V1108" s="51">
        <v>14498</v>
      </c>
    </row>
    <row r="1109" spans="1:22" x14ac:dyDescent="0.25">
      <c r="A1109" s="50" t="s">
        <v>109</v>
      </c>
      <c r="B1109" s="50" t="s">
        <v>226</v>
      </c>
      <c r="C1109" s="50" t="s">
        <v>169</v>
      </c>
      <c r="D1109" s="50" t="s">
        <v>296</v>
      </c>
      <c r="E1109" s="51">
        <v>2019</v>
      </c>
      <c r="F1109" s="50" t="s">
        <v>286</v>
      </c>
      <c r="G1109" s="52">
        <v>43556</v>
      </c>
      <c r="H1109" s="51">
        <v>1244</v>
      </c>
      <c r="I1109" s="51">
        <v>564</v>
      </c>
      <c r="J1109" s="51">
        <v>1119</v>
      </c>
      <c r="K1109" s="51">
        <v>659</v>
      </c>
      <c r="L1109" s="51">
        <v>659</v>
      </c>
      <c r="M1109" s="51">
        <v>1295</v>
      </c>
      <c r="N1109" s="51">
        <v>1162</v>
      </c>
      <c r="O1109" s="51">
        <v>1161</v>
      </c>
      <c r="P1109" s="51">
        <v>1133</v>
      </c>
      <c r="Q1109" s="51">
        <v>6566</v>
      </c>
      <c r="R1109" s="51">
        <v>6976</v>
      </c>
      <c r="S1109" s="51">
        <v>72255.60954916272</v>
      </c>
      <c r="T1109" s="51">
        <v>338294</v>
      </c>
      <c r="U1109" s="51">
        <v>109279</v>
      </c>
      <c r="V1109" s="51">
        <v>14498</v>
      </c>
    </row>
    <row r="1110" spans="1:22" x14ac:dyDescent="0.25">
      <c r="A1110" s="50" t="s">
        <v>109</v>
      </c>
      <c r="B1110" s="50" t="s">
        <v>226</v>
      </c>
      <c r="C1110" s="50" t="s">
        <v>169</v>
      </c>
      <c r="D1110" s="50" t="s">
        <v>296</v>
      </c>
      <c r="E1110" s="51">
        <v>2019</v>
      </c>
      <c r="F1110" s="50" t="s">
        <v>287</v>
      </c>
      <c r="G1110" s="52">
        <v>43586</v>
      </c>
      <c r="H1110" s="51">
        <v>1120</v>
      </c>
      <c r="I1110" s="51">
        <v>592</v>
      </c>
      <c r="J1110" s="51">
        <v>1038</v>
      </c>
      <c r="K1110" s="51">
        <v>732</v>
      </c>
      <c r="L1110" s="51">
        <v>732</v>
      </c>
      <c r="M1110" s="51">
        <v>1311</v>
      </c>
      <c r="N1110" s="51">
        <v>1263</v>
      </c>
      <c r="O1110" s="51">
        <v>1223</v>
      </c>
      <c r="P1110" s="51">
        <v>1135</v>
      </c>
      <c r="Q1110" s="51">
        <v>6566</v>
      </c>
      <c r="R1110" s="51">
        <v>6976</v>
      </c>
      <c r="S1110" s="51">
        <v>72255.60954916272</v>
      </c>
      <c r="T1110" s="51">
        <v>338294</v>
      </c>
      <c r="U1110" s="51">
        <v>109279</v>
      </c>
      <c r="V1110" s="51">
        <v>14498</v>
      </c>
    </row>
    <row r="1111" spans="1:22" x14ac:dyDescent="0.25">
      <c r="A1111" s="50" t="s">
        <v>109</v>
      </c>
      <c r="B1111" s="50" t="s">
        <v>226</v>
      </c>
      <c r="C1111" s="50" t="s">
        <v>169</v>
      </c>
      <c r="D1111" s="50" t="s">
        <v>296</v>
      </c>
      <c r="E1111" s="51">
        <v>2019</v>
      </c>
      <c r="F1111" s="50" t="s">
        <v>288</v>
      </c>
      <c r="G1111" s="52">
        <v>43617</v>
      </c>
      <c r="H1111" s="51">
        <v>1356</v>
      </c>
      <c r="I1111" s="51">
        <v>678</v>
      </c>
      <c r="J1111" s="51">
        <v>733</v>
      </c>
      <c r="K1111" s="51">
        <v>596</v>
      </c>
      <c r="L1111" s="51">
        <v>596</v>
      </c>
      <c r="M1111" s="51">
        <v>767</v>
      </c>
      <c r="N1111" s="51">
        <v>1245</v>
      </c>
      <c r="O1111" s="51">
        <v>1178</v>
      </c>
      <c r="P1111" s="51">
        <v>1165</v>
      </c>
      <c r="Q1111" s="51">
        <v>6566</v>
      </c>
      <c r="R1111" s="51">
        <v>6976</v>
      </c>
      <c r="S1111" s="51">
        <v>72255.60954916272</v>
      </c>
      <c r="T1111" s="51">
        <v>338294</v>
      </c>
      <c r="U1111" s="51">
        <v>109279</v>
      </c>
      <c r="V1111" s="51">
        <v>14498</v>
      </c>
    </row>
    <row r="1112" spans="1:22" x14ac:dyDescent="0.25">
      <c r="A1112" s="50" t="s">
        <v>109</v>
      </c>
      <c r="B1112" s="50" t="s">
        <v>226</v>
      </c>
      <c r="C1112" s="50" t="s">
        <v>169</v>
      </c>
      <c r="D1112" s="50" t="s">
        <v>296</v>
      </c>
      <c r="E1112" s="51">
        <v>2019</v>
      </c>
      <c r="F1112" s="50" t="s">
        <v>289</v>
      </c>
      <c r="G1112" s="52">
        <v>43647</v>
      </c>
      <c r="H1112" s="51">
        <v>1414</v>
      </c>
      <c r="I1112" s="51">
        <v>459</v>
      </c>
      <c r="J1112" s="51">
        <v>1187</v>
      </c>
      <c r="K1112" s="51">
        <v>579</v>
      </c>
      <c r="L1112" s="51">
        <v>579</v>
      </c>
      <c r="M1112" s="51">
        <v>1452</v>
      </c>
      <c r="N1112" s="51">
        <v>1342</v>
      </c>
      <c r="O1112" s="51">
        <v>1256</v>
      </c>
      <c r="P1112" s="51">
        <v>1255</v>
      </c>
      <c r="Q1112" s="51">
        <v>6566</v>
      </c>
      <c r="R1112" s="51">
        <v>6976</v>
      </c>
      <c r="S1112" s="51">
        <v>72255.60954916272</v>
      </c>
      <c r="T1112" s="51">
        <v>338294</v>
      </c>
      <c r="U1112" s="51">
        <v>109279</v>
      </c>
      <c r="V1112" s="51">
        <v>14498</v>
      </c>
    </row>
    <row r="1113" spans="1:22" x14ac:dyDescent="0.25">
      <c r="A1113" s="50" t="s">
        <v>109</v>
      </c>
      <c r="B1113" s="50" t="s">
        <v>226</v>
      </c>
      <c r="C1113" s="50" t="s">
        <v>169</v>
      </c>
      <c r="D1113" s="50" t="s">
        <v>296</v>
      </c>
      <c r="E1113" s="51">
        <v>2019</v>
      </c>
      <c r="F1113" s="50" t="s">
        <v>290</v>
      </c>
      <c r="G1113" s="52">
        <v>43678</v>
      </c>
      <c r="H1113" s="51">
        <v>1318</v>
      </c>
      <c r="I1113" s="51">
        <v>602</v>
      </c>
      <c r="J1113" s="51">
        <v>813</v>
      </c>
      <c r="K1113" s="51">
        <v>719</v>
      </c>
      <c r="L1113" s="51">
        <v>719</v>
      </c>
      <c r="M1113" s="51">
        <v>653</v>
      </c>
      <c r="N1113" s="51">
        <v>1134</v>
      </c>
      <c r="O1113" s="51">
        <v>1145</v>
      </c>
      <c r="P1113" s="51">
        <v>1021</v>
      </c>
      <c r="Q1113" s="51">
        <v>6566</v>
      </c>
      <c r="R1113" s="51">
        <v>6976</v>
      </c>
      <c r="S1113" s="51">
        <v>72255.60954916272</v>
      </c>
      <c r="T1113" s="51">
        <v>338294</v>
      </c>
      <c r="U1113" s="51">
        <v>109279</v>
      </c>
      <c r="V1113" s="51">
        <v>14498</v>
      </c>
    </row>
    <row r="1114" spans="1:22" x14ac:dyDescent="0.25">
      <c r="A1114" s="50" t="s">
        <v>109</v>
      </c>
      <c r="B1114" s="50" t="s">
        <v>226</v>
      </c>
      <c r="C1114" s="50" t="s">
        <v>169</v>
      </c>
      <c r="D1114" s="50" t="s">
        <v>296</v>
      </c>
      <c r="E1114" s="51">
        <v>2019</v>
      </c>
      <c r="F1114" s="50" t="s">
        <v>291</v>
      </c>
      <c r="G1114" s="52">
        <v>43709</v>
      </c>
      <c r="H1114" s="51">
        <v>1164</v>
      </c>
      <c r="I1114" s="51">
        <v>469</v>
      </c>
      <c r="J1114" s="51">
        <v>930</v>
      </c>
      <c r="K1114" s="51">
        <v>793</v>
      </c>
      <c r="L1114" s="51">
        <v>793</v>
      </c>
      <c r="M1114" s="51">
        <v>1281</v>
      </c>
      <c r="N1114" s="51">
        <v>1192</v>
      </c>
      <c r="O1114" s="51">
        <v>1200</v>
      </c>
      <c r="P1114" s="51">
        <v>1156</v>
      </c>
      <c r="Q1114" s="51">
        <v>6566</v>
      </c>
      <c r="R1114" s="51">
        <v>6976</v>
      </c>
      <c r="S1114" s="51">
        <v>72255.60954916272</v>
      </c>
      <c r="T1114" s="51">
        <v>338294</v>
      </c>
      <c r="U1114" s="51">
        <v>109279</v>
      </c>
      <c r="V1114" s="51">
        <v>14498</v>
      </c>
    </row>
    <row r="1115" spans="1:22" x14ac:dyDescent="0.25">
      <c r="A1115" s="50" t="s">
        <v>109</v>
      </c>
      <c r="B1115" s="50" t="s">
        <v>226</v>
      </c>
      <c r="C1115" s="50" t="s">
        <v>169</v>
      </c>
      <c r="D1115" s="50" t="s">
        <v>296</v>
      </c>
      <c r="E1115" s="51">
        <v>2019</v>
      </c>
      <c r="F1115" s="50" t="s">
        <v>292</v>
      </c>
      <c r="G1115" s="52">
        <v>43739</v>
      </c>
      <c r="H1115" s="51">
        <v>1442</v>
      </c>
      <c r="I1115" s="51">
        <v>924</v>
      </c>
      <c r="J1115" s="51">
        <v>1014</v>
      </c>
      <c r="K1115" s="51">
        <v>788</v>
      </c>
      <c r="L1115" s="51">
        <v>788</v>
      </c>
      <c r="M1115" s="51">
        <v>1293</v>
      </c>
      <c r="N1115" s="51">
        <v>1216</v>
      </c>
      <c r="O1115" s="51">
        <v>1355</v>
      </c>
      <c r="P1115" s="51">
        <v>1186</v>
      </c>
      <c r="Q1115" s="51">
        <v>6566</v>
      </c>
      <c r="R1115" s="51">
        <v>6976</v>
      </c>
      <c r="S1115" s="51">
        <v>72255.60954916272</v>
      </c>
      <c r="T1115" s="51">
        <v>338294</v>
      </c>
      <c r="U1115" s="51">
        <v>109279</v>
      </c>
      <c r="V1115" s="51">
        <v>14498</v>
      </c>
    </row>
    <row r="1116" spans="1:22" x14ac:dyDescent="0.25">
      <c r="A1116" s="50" t="s">
        <v>109</v>
      </c>
      <c r="B1116" s="50" t="s">
        <v>226</v>
      </c>
      <c r="C1116" s="50" t="s">
        <v>169</v>
      </c>
      <c r="D1116" s="50" t="s">
        <v>296</v>
      </c>
      <c r="E1116" s="51">
        <v>2019</v>
      </c>
      <c r="F1116" s="50" t="s">
        <v>293</v>
      </c>
      <c r="G1116" s="52">
        <v>43770</v>
      </c>
      <c r="H1116" s="51">
        <v>1337</v>
      </c>
      <c r="I1116" s="51">
        <v>920</v>
      </c>
      <c r="J1116" s="51">
        <v>983</v>
      </c>
      <c r="K1116" s="51">
        <v>777</v>
      </c>
      <c r="L1116" s="51">
        <v>777</v>
      </c>
      <c r="M1116" s="51">
        <v>1333</v>
      </c>
      <c r="N1116" s="51">
        <v>1280</v>
      </c>
      <c r="O1116" s="51">
        <v>1320</v>
      </c>
      <c r="P1116" s="51">
        <v>1110</v>
      </c>
      <c r="Q1116" s="51">
        <v>6566</v>
      </c>
      <c r="R1116" s="51">
        <v>6976</v>
      </c>
      <c r="S1116" s="51">
        <v>72255.60954916272</v>
      </c>
      <c r="T1116" s="51">
        <v>338294</v>
      </c>
      <c r="U1116" s="51">
        <v>109279</v>
      </c>
      <c r="V1116" s="51">
        <v>14498</v>
      </c>
    </row>
    <row r="1117" spans="1:22" x14ac:dyDescent="0.25">
      <c r="A1117" s="50" t="s">
        <v>109</v>
      </c>
      <c r="B1117" s="50" t="s">
        <v>226</v>
      </c>
      <c r="C1117" s="50" t="s">
        <v>169</v>
      </c>
      <c r="D1117" s="50" t="s">
        <v>296</v>
      </c>
      <c r="E1117" s="51">
        <v>2019</v>
      </c>
      <c r="F1117" s="50" t="s">
        <v>294</v>
      </c>
      <c r="G1117" s="52">
        <v>43800</v>
      </c>
      <c r="H1117" s="51">
        <v>1542</v>
      </c>
      <c r="I1117" s="51">
        <v>847</v>
      </c>
      <c r="J1117" s="51">
        <v>1018</v>
      </c>
      <c r="K1117" s="51">
        <v>798</v>
      </c>
      <c r="L1117" s="51">
        <v>798</v>
      </c>
      <c r="M1117" s="51">
        <v>1203</v>
      </c>
      <c r="N1117" s="51">
        <v>1155</v>
      </c>
      <c r="O1117" s="51">
        <v>1188</v>
      </c>
      <c r="P1117" s="51">
        <v>1073</v>
      </c>
      <c r="Q1117" s="51">
        <v>6566</v>
      </c>
      <c r="R1117" s="51">
        <v>6976</v>
      </c>
      <c r="S1117" s="51">
        <v>72255.60954916272</v>
      </c>
      <c r="T1117" s="51">
        <v>338294</v>
      </c>
      <c r="U1117" s="51">
        <v>109279</v>
      </c>
      <c r="V1117" s="51">
        <v>14498</v>
      </c>
    </row>
    <row r="1118" spans="1:22" x14ac:dyDescent="0.25">
      <c r="A1118" s="50" t="s">
        <v>109</v>
      </c>
      <c r="B1118" s="50" t="s">
        <v>226</v>
      </c>
      <c r="C1118" s="50" t="s">
        <v>169</v>
      </c>
      <c r="D1118" s="50" t="s">
        <v>296</v>
      </c>
      <c r="E1118" s="51">
        <v>2020</v>
      </c>
      <c r="F1118" s="50" t="s">
        <v>283</v>
      </c>
      <c r="G1118" s="52">
        <v>43831</v>
      </c>
      <c r="H1118" s="51">
        <v>1376</v>
      </c>
      <c r="I1118" s="51">
        <v>546</v>
      </c>
      <c r="J1118" s="51">
        <v>946</v>
      </c>
      <c r="K1118" s="51">
        <v>717</v>
      </c>
      <c r="L1118" s="51">
        <v>717</v>
      </c>
      <c r="M1118" s="51">
        <v>1432</v>
      </c>
      <c r="N1118" s="51">
        <v>1316</v>
      </c>
      <c r="O1118" s="51">
        <v>1190</v>
      </c>
      <c r="P1118" s="51">
        <v>1090</v>
      </c>
      <c r="Q1118" s="51">
        <v>7071</v>
      </c>
      <c r="R1118" s="51">
        <v>7476</v>
      </c>
      <c r="S1118" s="51">
        <v>75261.262359192246</v>
      </c>
      <c r="T1118" s="51">
        <v>351024</v>
      </c>
      <c r="U1118" s="51">
        <v>112609</v>
      </c>
      <c r="V1118" s="51">
        <v>14929</v>
      </c>
    </row>
    <row r="1119" spans="1:22" x14ac:dyDescent="0.25">
      <c r="A1119" s="50" t="s">
        <v>109</v>
      </c>
      <c r="B1119" s="50" t="s">
        <v>226</v>
      </c>
      <c r="C1119" s="50" t="s">
        <v>169</v>
      </c>
      <c r="D1119" s="50" t="s">
        <v>296</v>
      </c>
      <c r="E1119" s="51">
        <v>2020</v>
      </c>
      <c r="F1119" s="50" t="s">
        <v>284</v>
      </c>
      <c r="G1119" s="52">
        <v>43862</v>
      </c>
      <c r="H1119" s="51">
        <v>1144</v>
      </c>
      <c r="I1119" s="51">
        <v>664</v>
      </c>
      <c r="J1119" s="51">
        <v>1021</v>
      </c>
      <c r="K1119" s="51">
        <v>706</v>
      </c>
      <c r="L1119" s="51">
        <v>706</v>
      </c>
      <c r="M1119" s="51">
        <v>1436</v>
      </c>
      <c r="N1119" s="51">
        <v>1241</v>
      </c>
      <c r="O1119" s="51">
        <v>1171</v>
      </c>
      <c r="P1119" s="51">
        <v>1215</v>
      </c>
      <c r="Q1119" s="51">
        <v>7071</v>
      </c>
      <c r="R1119" s="51">
        <v>7476</v>
      </c>
      <c r="S1119" s="51">
        <v>75261.262359192246</v>
      </c>
      <c r="T1119" s="51">
        <v>351024</v>
      </c>
      <c r="U1119" s="51">
        <v>112609</v>
      </c>
      <c r="V1119" s="51">
        <v>14929</v>
      </c>
    </row>
    <row r="1120" spans="1:22" x14ac:dyDescent="0.25">
      <c r="A1120" s="50" t="s">
        <v>109</v>
      </c>
      <c r="B1120" s="50" t="s">
        <v>226</v>
      </c>
      <c r="C1120" s="50" t="s">
        <v>169</v>
      </c>
      <c r="D1120" s="50" t="s">
        <v>296</v>
      </c>
      <c r="E1120" s="51">
        <v>2020</v>
      </c>
      <c r="F1120" s="50" t="s">
        <v>285</v>
      </c>
      <c r="G1120" s="52">
        <v>43891</v>
      </c>
      <c r="H1120" s="51">
        <v>998</v>
      </c>
      <c r="I1120" s="51">
        <v>587</v>
      </c>
      <c r="J1120" s="51">
        <v>683</v>
      </c>
      <c r="K1120" s="51">
        <v>872</v>
      </c>
      <c r="L1120" s="51">
        <v>872</v>
      </c>
      <c r="M1120" s="51">
        <v>1421</v>
      </c>
      <c r="N1120" s="51">
        <v>1247</v>
      </c>
      <c r="O1120" s="51">
        <v>1221</v>
      </c>
      <c r="P1120" s="51">
        <v>1172</v>
      </c>
      <c r="Q1120" s="51">
        <v>7071</v>
      </c>
      <c r="R1120" s="51">
        <v>7476</v>
      </c>
      <c r="S1120" s="51">
        <v>75261.262359192246</v>
      </c>
      <c r="T1120" s="51">
        <v>351024</v>
      </c>
      <c r="U1120" s="51">
        <v>112609</v>
      </c>
      <c r="V1120" s="51">
        <v>14929</v>
      </c>
    </row>
    <row r="1121" spans="1:22" x14ac:dyDescent="0.25">
      <c r="A1121" s="50" t="s">
        <v>109</v>
      </c>
      <c r="B1121" s="50" t="s">
        <v>226</v>
      </c>
      <c r="C1121" s="50" t="s">
        <v>169</v>
      </c>
      <c r="D1121" s="50" t="s">
        <v>296</v>
      </c>
      <c r="E1121" s="51">
        <v>2020</v>
      </c>
      <c r="F1121" s="50" t="s">
        <v>286</v>
      </c>
      <c r="G1121" s="52">
        <v>43922</v>
      </c>
      <c r="H1121" s="51">
        <v>1620</v>
      </c>
      <c r="I1121" s="51">
        <v>751</v>
      </c>
      <c r="J1121" s="51">
        <v>1239</v>
      </c>
      <c r="K1121" s="51">
        <v>629</v>
      </c>
      <c r="L1121" s="51">
        <v>629</v>
      </c>
      <c r="M1121" s="51">
        <v>1331</v>
      </c>
      <c r="N1121" s="51">
        <v>1142</v>
      </c>
      <c r="O1121" s="51">
        <v>1151</v>
      </c>
      <c r="P1121" s="51">
        <v>1186</v>
      </c>
      <c r="Q1121" s="51">
        <v>7071</v>
      </c>
      <c r="R1121" s="51">
        <v>7476</v>
      </c>
      <c r="S1121" s="51">
        <v>75261.262359192246</v>
      </c>
      <c r="T1121" s="51">
        <v>351024</v>
      </c>
      <c r="U1121" s="51">
        <v>112609</v>
      </c>
      <c r="V1121" s="51">
        <v>14929</v>
      </c>
    </row>
    <row r="1122" spans="1:22" x14ac:dyDescent="0.25">
      <c r="A1122" s="50" t="s">
        <v>109</v>
      </c>
      <c r="B1122" s="50" t="s">
        <v>226</v>
      </c>
      <c r="C1122" s="50" t="s">
        <v>169</v>
      </c>
      <c r="D1122" s="50" t="s">
        <v>296</v>
      </c>
      <c r="E1122" s="51">
        <v>2020</v>
      </c>
      <c r="F1122" s="50" t="s">
        <v>287</v>
      </c>
      <c r="G1122" s="52">
        <v>43952</v>
      </c>
      <c r="H1122" s="51">
        <v>1016</v>
      </c>
      <c r="I1122" s="51">
        <v>780</v>
      </c>
      <c r="J1122" s="51">
        <v>792</v>
      </c>
      <c r="K1122" s="51">
        <v>738</v>
      </c>
      <c r="L1122" s="51">
        <v>738</v>
      </c>
      <c r="M1122" s="51">
        <v>1241</v>
      </c>
      <c r="N1122" s="51">
        <v>1024</v>
      </c>
      <c r="O1122" s="51">
        <v>986</v>
      </c>
      <c r="P1122" s="51">
        <v>999</v>
      </c>
      <c r="Q1122" s="51">
        <v>7071</v>
      </c>
      <c r="R1122" s="51">
        <v>7476</v>
      </c>
      <c r="S1122" s="51">
        <v>75261.262359192246</v>
      </c>
      <c r="T1122" s="51">
        <v>351024</v>
      </c>
      <c r="U1122" s="51">
        <v>112609</v>
      </c>
      <c r="V1122" s="51">
        <v>14929</v>
      </c>
    </row>
    <row r="1123" spans="1:22" x14ac:dyDescent="0.25">
      <c r="A1123" s="50" t="s">
        <v>109</v>
      </c>
      <c r="B1123" s="50" t="s">
        <v>226</v>
      </c>
      <c r="C1123" s="50" t="s">
        <v>169</v>
      </c>
      <c r="D1123" s="50" t="s">
        <v>296</v>
      </c>
      <c r="E1123" s="51">
        <v>2020</v>
      </c>
      <c r="F1123" s="50" t="s">
        <v>288</v>
      </c>
      <c r="G1123" s="52">
        <v>43983</v>
      </c>
      <c r="H1123" s="51">
        <v>1922</v>
      </c>
      <c r="I1123" s="51">
        <v>737</v>
      </c>
      <c r="J1123" s="51">
        <v>997</v>
      </c>
      <c r="K1123" s="51">
        <v>615</v>
      </c>
      <c r="L1123" s="51">
        <v>615</v>
      </c>
      <c r="M1123" s="51">
        <v>1514</v>
      </c>
      <c r="N1123" s="51">
        <v>1428</v>
      </c>
      <c r="O1123" s="51">
        <v>1302</v>
      </c>
      <c r="P1123" s="51">
        <v>1308</v>
      </c>
      <c r="Q1123" s="51">
        <v>7071</v>
      </c>
      <c r="R1123" s="51">
        <v>7476</v>
      </c>
      <c r="S1123" s="51">
        <v>75261.262359192246</v>
      </c>
      <c r="T1123" s="51">
        <v>351024</v>
      </c>
      <c r="U1123" s="51">
        <v>112609</v>
      </c>
      <c r="V1123" s="51">
        <v>14929</v>
      </c>
    </row>
    <row r="1124" spans="1:22" x14ac:dyDescent="0.25">
      <c r="A1124" s="50" t="s">
        <v>109</v>
      </c>
      <c r="B1124" s="50" t="s">
        <v>226</v>
      </c>
      <c r="C1124" s="50" t="s">
        <v>169</v>
      </c>
      <c r="D1124" s="50" t="s">
        <v>296</v>
      </c>
      <c r="E1124" s="51">
        <v>2020</v>
      </c>
      <c r="F1124" s="50" t="s">
        <v>289</v>
      </c>
      <c r="G1124" s="52">
        <v>44013</v>
      </c>
      <c r="H1124" s="51">
        <v>1611</v>
      </c>
      <c r="I1124" s="51">
        <v>558</v>
      </c>
      <c r="J1124" s="51">
        <v>1203</v>
      </c>
      <c r="K1124" s="51">
        <v>608</v>
      </c>
      <c r="L1124" s="51">
        <v>608</v>
      </c>
      <c r="M1124" s="51">
        <v>1387</v>
      </c>
      <c r="N1124" s="51">
        <v>1344</v>
      </c>
      <c r="O1124" s="51">
        <v>1266</v>
      </c>
      <c r="P1124" s="51">
        <v>1220</v>
      </c>
      <c r="Q1124" s="51">
        <v>7071</v>
      </c>
      <c r="R1124" s="51">
        <v>7476</v>
      </c>
      <c r="S1124" s="51">
        <v>75261.262359192246</v>
      </c>
      <c r="T1124" s="51">
        <v>351024</v>
      </c>
      <c r="U1124" s="51">
        <v>112609</v>
      </c>
      <c r="V1124" s="51">
        <v>14929</v>
      </c>
    </row>
    <row r="1125" spans="1:22" x14ac:dyDescent="0.25">
      <c r="A1125" s="50" t="s">
        <v>109</v>
      </c>
      <c r="B1125" s="50" t="s">
        <v>226</v>
      </c>
      <c r="C1125" s="50" t="s">
        <v>169</v>
      </c>
      <c r="D1125" s="50" t="s">
        <v>296</v>
      </c>
      <c r="E1125" s="51">
        <v>2020</v>
      </c>
      <c r="F1125" s="50" t="s">
        <v>290</v>
      </c>
      <c r="G1125" s="52">
        <v>44044</v>
      </c>
      <c r="H1125" s="51">
        <v>860</v>
      </c>
      <c r="I1125" s="51">
        <v>516</v>
      </c>
      <c r="J1125" s="51">
        <v>662</v>
      </c>
      <c r="K1125" s="51">
        <v>749</v>
      </c>
      <c r="L1125" s="51">
        <v>749</v>
      </c>
      <c r="M1125" s="51">
        <v>1169</v>
      </c>
      <c r="N1125" s="51">
        <v>915</v>
      </c>
      <c r="O1125" s="51">
        <v>927</v>
      </c>
      <c r="P1125" s="51">
        <v>872</v>
      </c>
      <c r="Q1125" s="51">
        <v>7071</v>
      </c>
      <c r="R1125" s="51">
        <v>7476</v>
      </c>
      <c r="S1125" s="51">
        <v>75261.262359192246</v>
      </c>
      <c r="T1125" s="51">
        <v>351024</v>
      </c>
      <c r="U1125" s="51">
        <v>112609</v>
      </c>
      <c r="V1125" s="51">
        <v>14929</v>
      </c>
    </row>
    <row r="1126" spans="1:22" x14ac:dyDescent="0.25">
      <c r="A1126" s="50" t="s">
        <v>109</v>
      </c>
      <c r="B1126" s="50" t="s">
        <v>226</v>
      </c>
      <c r="C1126" s="50" t="s">
        <v>169</v>
      </c>
      <c r="D1126" s="50" t="s">
        <v>296</v>
      </c>
      <c r="E1126" s="51">
        <v>2020</v>
      </c>
      <c r="F1126" s="50" t="s">
        <v>291</v>
      </c>
      <c r="G1126" s="52">
        <v>44075</v>
      </c>
      <c r="H1126" s="51">
        <v>1387</v>
      </c>
      <c r="I1126" s="51">
        <v>861</v>
      </c>
      <c r="J1126" s="51">
        <v>1209</v>
      </c>
      <c r="K1126" s="51">
        <v>877</v>
      </c>
      <c r="L1126" s="51">
        <v>877</v>
      </c>
      <c r="M1126" s="51">
        <v>1369</v>
      </c>
      <c r="N1126" s="51">
        <v>1086</v>
      </c>
      <c r="O1126" s="51">
        <v>1252</v>
      </c>
      <c r="P1126" s="51">
        <v>1128</v>
      </c>
      <c r="Q1126" s="51">
        <v>7071</v>
      </c>
      <c r="R1126" s="51">
        <v>7476</v>
      </c>
      <c r="S1126" s="51">
        <v>75261.262359192246</v>
      </c>
      <c r="T1126" s="51">
        <v>351024</v>
      </c>
      <c r="U1126" s="51">
        <v>112609</v>
      </c>
      <c r="V1126" s="51">
        <v>14929</v>
      </c>
    </row>
    <row r="1127" spans="1:22" x14ac:dyDescent="0.25">
      <c r="A1127" s="50" t="s">
        <v>109</v>
      </c>
      <c r="B1127" s="50" t="s">
        <v>226</v>
      </c>
      <c r="C1127" s="50" t="s">
        <v>169</v>
      </c>
      <c r="D1127" s="50" t="s">
        <v>296</v>
      </c>
      <c r="E1127" s="51">
        <v>2020</v>
      </c>
      <c r="F1127" s="50" t="s">
        <v>292</v>
      </c>
      <c r="G1127" s="52">
        <v>44105</v>
      </c>
      <c r="H1127" s="51">
        <v>1361</v>
      </c>
      <c r="I1127" s="51">
        <v>683</v>
      </c>
      <c r="J1127" s="51">
        <v>1195</v>
      </c>
      <c r="K1127" s="51">
        <v>1015</v>
      </c>
      <c r="L1127" s="51">
        <v>1015</v>
      </c>
      <c r="M1127" s="51">
        <v>1525</v>
      </c>
      <c r="N1127" s="51">
        <v>1231</v>
      </c>
      <c r="O1127" s="51">
        <v>1232</v>
      </c>
      <c r="P1127" s="51">
        <v>1257</v>
      </c>
      <c r="Q1127" s="51">
        <v>7071</v>
      </c>
      <c r="R1127" s="51">
        <v>7476</v>
      </c>
      <c r="S1127" s="51">
        <v>75261.262359192246</v>
      </c>
      <c r="T1127" s="51">
        <v>351024</v>
      </c>
      <c r="U1127" s="51">
        <v>112609</v>
      </c>
      <c r="V1127" s="51">
        <v>14929</v>
      </c>
    </row>
    <row r="1128" spans="1:22" x14ac:dyDescent="0.25">
      <c r="A1128" s="50" t="s">
        <v>109</v>
      </c>
      <c r="B1128" s="50" t="s">
        <v>226</v>
      </c>
      <c r="C1128" s="50" t="s">
        <v>169</v>
      </c>
      <c r="D1128" s="50" t="s">
        <v>296</v>
      </c>
      <c r="E1128" s="51">
        <v>2020</v>
      </c>
      <c r="F1128" s="50" t="s">
        <v>293</v>
      </c>
      <c r="G1128" s="52">
        <v>44136</v>
      </c>
      <c r="H1128" s="51">
        <v>1404</v>
      </c>
      <c r="I1128" s="51">
        <v>758</v>
      </c>
      <c r="J1128" s="51">
        <v>1115</v>
      </c>
      <c r="K1128" s="51">
        <v>952</v>
      </c>
      <c r="L1128" s="51">
        <v>952</v>
      </c>
      <c r="M1128" s="51">
        <v>1547</v>
      </c>
      <c r="N1128" s="51">
        <v>1231</v>
      </c>
      <c r="O1128" s="51">
        <v>1140</v>
      </c>
      <c r="P1128" s="51">
        <v>1188</v>
      </c>
      <c r="Q1128" s="51">
        <v>7071</v>
      </c>
      <c r="R1128" s="51">
        <v>7476</v>
      </c>
      <c r="S1128" s="51">
        <v>75261.262359192246</v>
      </c>
      <c r="T1128" s="51">
        <v>351024</v>
      </c>
      <c r="U1128" s="51">
        <v>112609</v>
      </c>
      <c r="V1128" s="51">
        <v>14929</v>
      </c>
    </row>
    <row r="1129" spans="1:22" x14ac:dyDescent="0.25">
      <c r="A1129" s="50" t="s">
        <v>109</v>
      </c>
      <c r="B1129" s="50" t="s">
        <v>226</v>
      </c>
      <c r="C1129" s="50" t="s">
        <v>169</v>
      </c>
      <c r="D1129" s="50" t="s">
        <v>296</v>
      </c>
      <c r="E1129" s="51">
        <v>2020</v>
      </c>
      <c r="F1129" s="50" t="s">
        <v>294</v>
      </c>
      <c r="G1129" s="52">
        <v>44166</v>
      </c>
      <c r="H1129" s="51">
        <v>1527</v>
      </c>
      <c r="I1129" s="51">
        <v>826</v>
      </c>
      <c r="J1129" s="51">
        <v>1092</v>
      </c>
      <c r="K1129" s="51">
        <v>889</v>
      </c>
      <c r="L1129" s="51">
        <v>889</v>
      </c>
      <c r="M1129" s="51">
        <v>1678</v>
      </c>
      <c r="N1129" s="51">
        <v>1599</v>
      </c>
      <c r="O1129" s="51">
        <v>1227</v>
      </c>
      <c r="P1129" s="51">
        <v>1255</v>
      </c>
      <c r="Q1129" s="51">
        <v>7071</v>
      </c>
      <c r="R1129" s="51">
        <v>7476</v>
      </c>
      <c r="S1129" s="51">
        <v>75261.262359192246</v>
      </c>
      <c r="T1129" s="51">
        <v>351024</v>
      </c>
      <c r="U1129" s="51">
        <v>112609</v>
      </c>
      <c r="V1129" s="51">
        <v>14929</v>
      </c>
    </row>
    <row r="1130" spans="1:22" x14ac:dyDescent="0.25">
      <c r="A1130" s="50" t="s">
        <v>109</v>
      </c>
      <c r="B1130" s="50" t="s">
        <v>226</v>
      </c>
      <c r="C1130" s="50" t="s">
        <v>169</v>
      </c>
      <c r="D1130" s="50" t="s">
        <v>296</v>
      </c>
      <c r="E1130" s="51">
        <v>2021</v>
      </c>
      <c r="F1130" s="50" t="s">
        <v>283</v>
      </c>
      <c r="G1130" s="52">
        <v>44197</v>
      </c>
      <c r="H1130" s="51">
        <v>1350</v>
      </c>
      <c r="I1130" s="51">
        <v>678</v>
      </c>
      <c r="J1130" s="51">
        <v>1097</v>
      </c>
      <c r="K1130" s="51">
        <v>773</v>
      </c>
      <c r="L1130" s="51">
        <v>773</v>
      </c>
      <c r="M1130" s="51">
        <v>1513</v>
      </c>
      <c r="N1130" s="51">
        <v>1352</v>
      </c>
      <c r="O1130" s="51">
        <v>1270</v>
      </c>
      <c r="P1130" s="51">
        <v>1311</v>
      </c>
      <c r="Q1130" s="51">
        <v>7741</v>
      </c>
      <c r="R1130" s="51">
        <v>8372</v>
      </c>
      <c r="S1130" s="51">
        <v>78375.579164781506</v>
      </c>
      <c r="T1130" s="51">
        <v>364263</v>
      </c>
      <c r="U1130" s="51">
        <v>116131</v>
      </c>
      <c r="V1130" s="51">
        <v>15381</v>
      </c>
    </row>
    <row r="1131" spans="1:22" x14ac:dyDescent="0.25">
      <c r="A1131" s="50" t="s">
        <v>109</v>
      </c>
      <c r="B1131" s="50" t="s">
        <v>226</v>
      </c>
      <c r="C1131" s="50" t="s">
        <v>169</v>
      </c>
      <c r="D1131" s="50" t="s">
        <v>296</v>
      </c>
      <c r="E1131" s="51">
        <v>2021</v>
      </c>
      <c r="F1131" s="50" t="s">
        <v>284</v>
      </c>
      <c r="G1131" s="52">
        <v>44228</v>
      </c>
      <c r="H1131" s="51">
        <v>1141</v>
      </c>
      <c r="I1131" s="51">
        <v>697</v>
      </c>
      <c r="J1131" s="51">
        <v>1179</v>
      </c>
      <c r="K1131" s="51">
        <v>689</v>
      </c>
      <c r="L1131" s="51">
        <v>689</v>
      </c>
      <c r="M1131" s="51">
        <v>1583</v>
      </c>
      <c r="N1131" s="51">
        <v>1457</v>
      </c>
      <c r="O1131" s="51">
        <v>1355</v>
      </c>
      <c r="P1131" s="51">
        <v>1355</v>
      </c>
      <c r="Q1131" s="51">
        <v>7741</v>
      </c>
      <c r="R1131" s="51">
        <v>8372</v>
      </c>
      <c r="S1131" s="51">
        <v>78375.579164781506</v>
      </c>
      <c r="T1131" s="51">
        <v>364263</v>
      </c>
      <c r="U1131" s="51">
        <v>116131</v>
      </c>
      <c r="V1131" s="51">
        <v>15381</v>
      </c>
    </row>
    <row r="1132" spans="1:22" x14ac:dyDescent="0.25">
      <c r="A1132" s="50" t="s">
        <v>109</v>
      </c>
      <c r="B1132" s="50" t="s">
        <v>226</v>
      </c>
      <c r="C1132" s="50" t="s">
        <v>169</v>
      </c>
      <c r="D1132" s="50" t="s">
        <v>296</v>
      </c>
      <c r="E1132" s="51">
        <v>2021</v>
      </c>
      <c r="F1132" s="50" t="s">
        <v>285</v>
      </c>
      <c r="G1132" s="52">
        <v>44256</v>
      </c>
      <c r="H1132" s="51">
        <v>1415</v>
      </c>
      <c r="I1132" s="51">
        <v>715</v>
      </c>
      <c r="J1132" s="51">
        <v>1071</v>
      </c>
      <c r="K1132" s="51">
        <v>885</v>
      </c>
      <c r="L1132" s="51">
        <v>885</v>
      </c>
      <c r="M1132" s="51">
        <v>1470</v>
      </c>
      <c r="N1132" s="51">
        <v>1360</v>
      </c>
      <c r="O1132" s="51">
        <v>1193</v>
      </c>
      <c r="P1132" s="51">
        <v>1180</v>
      </c>
      <c r="Q1132" s="51">
        <v>7741</v>
      </c>
      <c r="R1132" s="51">
        <v>8372</v>
      </c>
      <c r="S1132" s="51">
        <v>78375.579164781506</v>
      </c>
      <c r="T1132" s="51">
        <v>364263</v>
      </c>
      <c r="U1132" s="51">
        <v>116131</v>
      </c>
      <c r="V1132" s="51">
        <v>15381</v>
      </c>
    </row>
    <row r="1133" spans="1:22" x14ac:dyDescent="0.25">
      <c r="A1133" s="50" t="s">
        <v>109</v>
      </c>
      <c r="B1133" s="50" t="s">
        <v>226</v>
      </c>
      <c r="C1133" s="50" t="s">
        <v>169</v>
      </c>
      <c r="D1133" s="50" t="s">
        <v>296</v>
      </c>
      <c r="E1133" s="51">
        <v>2021</v>
      </c>
      <c r="F1133" s="50" t="s">
        <v>286</v>
      </c>
      <c r="G1133" s="52">
        <v>44287</v>
      </c>
      <c r="H1133" s="51">
        <v>1354</v>
      </c>
      <c r="I1133" s="51">
        <v>717</v>
      </c>
      <c r="J1133" s="51">
        <v>1157</v>
      </c>
      <c r="K1133" s="51">
        <v>823</v>
      </c>
      <c r="L1133" s="51">
        <v>823</v>
      </c>
      <c r="M1133" s="51">
        <v>1575</v>
      </c>
      <c r="N1133" s="51">
        <v>1393</v>
      </c>
      <c r="O1133" s="51">
        <v>1353</v>
      </c>
      <c r="P1133" s="51">
        <v>1408</v>
      </c>
      <c r="Q1133" s="51">
        <v>7741</v>
      </c>
      <c r="R1133" s="51">
        <v>8372</v>
      </c>
      <c r="S1133" s="51">
        <v>78375.579164781506</v>
      </c>
      <c r="T1133" s="51">
        <v>364263</v>
      </c>
      <c r="U1133" s="51">
        <v>116131</v>
      </c>
      <c r="V1133" s="51">
        <v>15381</v>
      </c>
    </row>
    <row r="1134" spans="1:22" x14ac:dyDescent="0.25">
      <c r="A1134" s="50" t="s">
        <v>109</v>
      </c>
      <c r="B1134" s="50" t="s">
        <v>226</v>
      </c>
      <c r="C1134" s="50" t="s">
        <v>169</v>
      </c>
      <c r="D1134" s="50" t="s">
        <v>296</v>
      </c>
      <c r="E1134" s="51">
        <v>2021</v>
      </c>
      <c r="F1134" s="50" t="s">
        <v>287</v>
      </c>
      <c r="G1134" s="52">
        <v>44317</v>
      </c>
      <c r="H1134" s="51">
        <v>1354</v>
      </c>
      <c r="I1134" s="51">
        <v>909</v>
      </c>
      <c r="J1134" s="51">
        <v>1193</v>
      </c>
      <c r="K1134" s="51">
        <v>768</v>
      </c>
      <c r="L1134" s="51">
        <v>768</v>
      </c>
      <c r="M1134" s="51">
        <v>1558</v>
      </c>
      <c r="N1134" s="51">
        <v>1383</v>
      </c>
      <c r="O1134" s="51">
        <v>1422</v>
      </c>
      <c r="P1134" s="51">
        <v>1318</v>
      </c>
      <c r="Q1134" s="51">
        <v>7741</v>
      </c>
      <c r="R1134" s="51">
        <v>8372</v>
      </c>
      <c r="S1134" s="51">
        <v>78375.579164781506</v>
      </c>
      <c r="T1134" s="51">
        <v>364263</v>
      </c>
      <c r="U1134" s="51">
        <v>116131</v>
      </c>
      <c r="V1134" s="51">
        <v>15381</v>
      </c>
    </row>
    <row r="1135" spans="1:22" x14ac:dyDescent="0.25">
      <c r="A1135" s="50" t="s">
        <v>109</v>
      </c>
      <c r="B1135" s="50" t="s">
        <v>226</v>
      </c>
      <c r="C1135" s="50" t="s">
        <v>169</v>
      </c>
      <c r="D1135" s="50" t="s">
        <v>296</v>
      </c>
      <c r="E1135" s="51">
        <v>2021</v>
      </c>
      <c r="F1135" s="50" t="s">
        <v>288</v>
      </c>
      <c r="G1135" s="52">
        <v>44348</v>
      </c>
      <c r="H1135" s="51">
        <v>1474</v>
      </c>
      <c r="I1135" s="51">
        <v>771</v>
      </c>
      <c r="J1135" s="51">
        <v>1082</v>
      </c>
      <c r="K1135" s="51">
        <v>738</v>
      </c>
      <c r="L1135" s="51">
        <v>738</v>
      </c>
      <c r="M1135" s="51">
        <v>1503</v>
      </c>
      <c r="N1135" s="51">
        <v>1389</v>
      </c>
      <c r="O1135" s="51">
        <v>1233</v>
      </c>
      <c r="P1135" s="51">
        <v>1278</v>
      </c>
      <c r="Q1135" s="51">
        <v>7741</v>
      </c>
      <c r="R1135" s="51">
        <v>8372</v>
      </c>
      <c r="S1135" s="51">
        <v>78375.579164781506</v>
      </c>
      <c r="T1135" s="51">
        <v>364263</v>
      </c>
      <c r="U1135" s="51">
        <v>116131</v>
      </c>
      <c r="V1135" s="51">
        <v>15381</v>
      </c>
    </row>
    <row r="1136" spans="1:22" x14ac:dyDescent="0.25">
      <c r="A1136" s="50" t="s">
        <v>109</v>
      </c>
      <c r="B1136" s="50" t="s">
        <v>226</v>
      </c>
      <c r="C1136" s="50" t="s">
        <v>169</v>
      </c>
      <c r="D1136" s="50" t="s">
        <v>296</v>
      </c>
      <c r="E1136" s="51">
        <v>2021</v>
      </c>
      <c r="F1136" s="50" t="s">
        <v>289</v>
      </c>
      <c r="G1136" s="52">
        <v>44378</v>
      </c>
      <c r="H1136" s="51">
        <v>1303</v>
      </c>
      <c r="I1136" s="51">
        <v>682</v>
      </c>
      <c r="J1136" s="51">
        <v>1080</v>
      </c>
      <c r="K1136" s="51">
        <v>683</v>
      </c>
      <c r="L1136" s="51">
        <v>683</v>
      </c>
      <c r="M1136" s="51">
        <v>1338</v>
      </c>
      <c r="N1136" s="51">
        <v>1302</v>
      </c>
      <c r="O1136" s="51">
        <v>1316</v>
      </c>
      <c r="P1136" s="51">
        <v>1231</v>
      </c>
      <c r="Q1136" s="51">
        <v>7741</v>
      </c>
      <c r="R1136" s="51">
        <v>8372</v>
      </c>
      <c r="S1136" s="51">
        <v>78375.579164781506</v>
      </c>
      <c r="T1136" s="51">
        <v>364263</v>
      </c>
      <c r="U1136" s="51">
        <v>116131</v>
      </c>
      <c r="V1136" s="51">
        <v>15381</v>
      </c>
    </row>
    <row r="1137" spans="1:22" x14ac:dyDescent="0.25">
      <c r="A1137" s="50" t="s">
        <v>109</v>
      </c>
      <c r="B1137" s="50" t="s">
        <v>226</v>
      </c>
      <c r="C1137" s="50" t="s">
        <v>169</v>
      </c>
      <c r="D1137" s="50" t="s">
        <v>296</v>
      </c>
      <c r="E1137" s="51">
        <v>2021</v>
      </c>
      <c r="F1137" s="50" t="s">
        <v>290</v>
      </c>
      <c r="G1137" s="52">
        <v>44409</v>
      </c>
      <c r="H1137" s="51">
        <v>1152</v>
      </c>
      <c r="I1137" s="51">
        <v>803</v>
      </c>
      <c r="J1137" s="51">
        <v>1030</v>
      </c>
      <c r="K1137" s="51">
        <v>920</v>
      </c>
      <c r="L1137" s="51">
        <v>920</v>
      </c>
      <c r="M1137" s="51">
        <v>1508</v>
      </c>
      <c r="N1137" s="51">
        <v>1283</v>
      </c>
      <c r="O1137" s="51">
        <v>1279</v>
      </c>
      <c r="P1137" s="51">
        <v>1206</v>
      </c>
      <c r="Q1137" s="51">
        <v>7741</v>
      </c>
      <c r="R1137" s="51">
        <v>8372</v>
      </c>
      <c r="S1137" s="51">
        <v>78375.579164781506</v>
      </c>
      <c r="T1137" s="51">
        <v>364263</v>
      </c>
      <c r="U1137" s="51">
        <v>116131</v>
      </c>
      <c r="V1137" s="51">
        <v>15381</v>
      </c>
    </row>
    <row r="1138" spans="1:22" x14ac:dyDescent="0.25">
      <c r="A1138" s="50" t="s">
        <v>109</v>
      </c>
      <c r="B1138" s="50" t="s">
        <v>226</v>
      </c>
      <c r="C1138" s="50" t="s">
        <v>169</v>
      </c>
      <c r="D1138" s="50" t="s">
        <v>296</v>
      </c>
      <c r="E1138" s="51">
        <v>2021</v>
      </c>
      <c r="F1138" s="50" t="s">
        <v>291</v>
      </c>
      <c r="G1138" s="52">
        <v>44440</v>
      </c>
      <c r="H1138" s="51">
        <v>1527</v>
      </c>
      <c r="I1138" s="51">
        <v>792</v>
      </c>
      <c r="J1138" s="51">
        <v>1233</v>
      </c>
      <c r="K1138" s="51">
        <v>839</v>
      </c>
      <c r="L1138" s="51">
        <v>839</v>
      </c>
      <c r="M1138" s="51">
        <v>1445</v>
      </c>
      <c r="N1138" s="51">
        <v>1297</v>
      </c>
      <c r="O1138" s="51">
        <v>1326</v>
      </c>
      <c r="P1138" s="51">
        <v>1390</v>
      </c>
      <c r="Q1138" s="51">
        <v>7741</v>
      </c>
      <c r="R1138" s="51">
        <v>8372</v>
      </c>
      <c r="S1138" s="51">
        <v>78375.579164781506</v>
      </c>
      <c r="T1138" s="51">
        <v>364263</v>
      </c>
      <c r="U1138" s="51">
        <v>116131</v>
      </c>
      <c r="V1138" s="51">
        <v>15381</v>
      </c>
    </row>
    <row r="1139" spans="1:22" x14ac:dyDescent="0.25">
      <c r="A1139" s="50" t="s">
        <v>109</v>
      </c>
      <c r="B1139" s="50" t="s">
        <v>226</v>
      </c>
      <c r="C1139" s="50" t="s">
        <v>169</v>
      </c>
      <c r="D1139" s="50" t="s">
        <v>296</v>
      </c>
      <c r="E1139" s="51">
        <v>2021</v>
      </c>
      <c r="F1139" s="50" t="s">
        <v>292</v>
      </c>
      <c r="G1139" s="52">
        <v>44470</v>
      </c>
      <c r="H1139" s="51">
        <v>1541</v>
      </c>
      <c r="I1139" s="51">
        <v>704</v>
      </c>
      <c r="J1139" s="51">
        <v>1123</v>
      </c>
      <c r="K1139" s="51">
        <v>893</v>
      </c>
      <c r="L1139" s="51">
        <v>893</v>
      </c>
      <c r="M1139" s="51">
        <v>1475</v>
      </c>
      <c r="N1139" s="51">
        <v>1377</v>
      </c>
      <c r="O1139" s="51">
        <v>1333</v>
      </c>
      <c r="P1139" s="51">
        <v>1286</v>
      </c>
      <c r="Q1139" s="51">
        <v>7741</v>
      </c>
      <c r="R1139" s="51">
        <v>8372</v>
      </c>
      <c r="S1139" s="51">
        <v>78375.579164781506</v>
      </c>
      <c r="T1139" s="51">
        <v>364263</v>
      </c>
      <c r="U1139" s="51">
        <v>116131</v>
      </c>
      <c r="V1139" s="51">
        <v>15381</v>
      </c>
    </row>
    <row r="1140" spans="1:22" x14ac:dyDescent="0.25">
      <c r="A1140" s="50" t="s">
        <v>109</v>
      </c>
      <c r="B1140" s="50" t="s">
        <v>226</v>
      </c>
      <c r="C1140" s="50" t="s">
        <v>169</v>
      </c>
      <c r="D1140" s="50" t="s">
        <v>296</v>
      </c>
      <c r="E1140" s="51">
        <v>2021</v>
      </c>
      <c r="F1140" s="50" t="s">
        <v>293</v>
      </c>
      <c r="G1140" s="52">
        <v>44501</v>
      </c>
      <c r="H1140" s="51">
        <v>1628</v>
      </c>
      <c r="I1140" s="51">
        <v>789</v>
      </c>
      <c r="J1140" s="51">
        <v>1232</v>
      </c>
      <c r="K1140" s="51">
        <v>927</v>
      </c>
      <c r="L1140" s="51">
        <v>927</v>
      </c>
      <c r="M1140" s="51">
        <v>1136</v>
      </c>
      <c r="N1140" s="51">
        <v>1393</v>
      </c>
      <c r="O1140" s="51">
        <v>1420</v>
      </c>
      <c r="P1140" s="51">
        <v>1298</v>
      </c>
      <c r="Q1140" s="51">
        <v>7741</v>
      </c>
      <c r="R1140" s="51">
        <v>8372</v>
      </c>
      <c r="S1140" s="51">
        <v>78375.579164781506</v>
      </c>
      <c r="T1140" s="51">
        <v>364263</v>
      </c>
      <c r="U1140" s="51">
        <v>116131</v>
      </c>
      <c r="V1140" s="51">
        <v>15381</v>
      </c>
    </row>
    <row r="1141" spans="1:22" x14ac:dyDescent="0.25">
      <c r="A1141" s="50" t="s">
        <v>109</v>
      </c>
      <c r="B1141" s="50" t="s">
        <v>226</v>
      </c>
      <c r="C1141" s="50" t="s">
        <v>169</v>
      </c>
      <c r="D1141" s="50" t="s">
        <v>296</v>
      </c>
      <c r="E1141" s="51">
        <v>2021</v>
      </c>
      <c r="F1141" s="50" t="s">
        <v>294</v>
      </c>
      <c r="G1141" s="52">
        <v>44531</v>
      </c>
      <c r="H1141" s="51">
        <v>1315</v>
      </c>
      <c r="I1141" s="51">
        <v>704</v>
      </c>
      <c r="J1141" s="51">
        <v>1123</v>
      </c>
      <c r="K1141" s="51">
        <v>857</v>
      </c>
      <c r="L1141" s="51">
        <v>857</v>
      </c>
      <c r="M1141" s="51">
        <v>1421</v>
      </c>
      <c r="N1141" s="51">
        <v>1429</v>
      </c>
      <c r="O1141" s="51">
        <v>1534</v>
      </c>
      <c r="P1141" s="51">
        <v>1378</v>
      </c>
      <c r="Q1141" s="51">
        <v>7741</v>
      </c>
      <c r="R1141" s="51">
        <v>8372</v>
      </c>
      <c r="S1141" s="51">
        <v>78375.579164781506</v>
      </c>
      <c r="T1141" s="51">
        <v>364263</v>
      </c>
      <c r="U1141" s="51">
        <v>116131</v>
      </c>
      <c r="V1141" s="51">
        <v>15381</v>
      </c>
    </row>
    <row r="1142" spans="1:22" x14ac:dyDescent="0.25">
      <c r="A1142" s="50" t="s">
        <v>109</v>
      </c>
      <c r="B1142" s="50" t="s">
        <v>226</v>
      </c>
      <c r="C1142" s="50" t="s">
        <v>170</v>
      </c>
      <c r="D1142" s="50" t="s">
        <v>282</v>
      </c>
      <c r="E1142" s="51">
        <v>2017</v>
      </c>
      <c r="F1142" s="50" t="s">
        <v>283</v>
      </c>
      <c r="G1142" s="52">
        <v>42736</v>
      </c>
      <c r="H1142" s="51">
        <v>764</v>
      </c>
      <c r="I1142" s="51">
        <v>216</v>
      </c>
      <c r="J1142" s="51">
        <v>453</v>
      </c>
      <c r="K1142" s="51">
        <v>341</v>
      </c>
      <c r="L1142" s="51">
        <v>341</v>
      </c>
      <c r="M1142" s="51">
        <v>778</v>
      </c>
      <c r="N1142" s="51">
        <v>746</v>
      </c>
      <c r="O1142" s="51">
        <v>725</v>
      </c>
      <c r="P1142" s="51">
        <v>732</v>
      </c>
      <c r="Q1142" s="51">
        <v>3007</v>
      </c>
      <c r="R1142" s="51">
        <v>3118</v>
      </c>
      <c r="S1142" s="51">
        <v>44582</v>
      </c>
      <c r="T1142" s="51">
        <v>211906</v>
      </c>
      <c r="U1142" s="51">
        <v>49698</v>
      </c>
      <c r="V1142" s="51">
        <v>9284</v>
      </c>
    </row>
    <row r="1143" spans="1:22" x14ac:dyDescent="0.25">
      <c r="A1143" s="50" t="s">
        <v>109</v>
      </c>
      <c r="B1143" s="50" t="s">
        <v>226</v>
      </c>
      <c r="C1143" s="50" t="s">
        <v>170</v>
      </c>
      <c r="D1143" s="50" t="s">
        <v>282</v>
      </c>
      <c r="E1143" s="51">
        <v>2017</v>
      </c>
      <c r="F1143" s="50" t="s">
        <v>284</v>
      </c>
      <c r="G1143" s="52">
        <v>42767</v>
      </c>
      <c r="H1143" s="51">
        <v>693</v>
      </c>
      <c r="I1143" s="51">
        <v>269</v>
      </c>
      <c r="J1143" s="51">
        <v>554</v>
      </c>
      <c r="K1143" s="51">
        <v>320</v>
      </c>
      <c r="L1143" s="51">
        <v>320</v>
      </c>
      <c r="M1143" s="51">
        <v>794</v>
      </c>
      <c r="N1143" s="51">
        <v>799</v>
      </c>
      <c r="O1143" s="51">
        <v>775</v>
      </c>
      <c r="P1143" s="51">
        <v>640</v>
      </c>
      <c r="Q1143" s="51">
        <v>3007</v>
      </c>
      <c r="R1143" s="51">
        <v>3118</v>
      </c>
      <c r="S1143" s="51">
        <v>44582</v>
      </c>
      <c r="T1143" s="51">
        <v>211906</v>
      </c>
      <c r="U1143" s="51">
        <v>49698</v>
      </c>
      <c r="V1143" s="51">
        <v>9284</v>
      </c>
    </row>
    <row r="1144" spans="1:22" x14ac:dyDescent="0.25">
      <c r="A1144" s="50" t="s">
        <v>109</v>
      </c>
      <c r="B1144" s="50" t="s">
        <v>226</v>
      </c>
      <c r="C1144" s="50" t="s">
        <v>170</v>
      </c>
      <c r="D1144" s="50" t="s">
        <v>282</v>
      </c>
      <c r="E1144" s="51">
        <v>2017</v>
      </c>
      <c r="F1144" s="50" t="s">
        <v>285</v>
      </c>
      <c r="G1144" s="52">
        <v>42795</v>
      </c>
      <c r="H1144" s="51">
        <v>511</v>
      </c>
      <c r="I1144" s="51">
        <v>303</v>
      </c>
      <c r="J1144" s="51">
        <v>520</v>
      </c>
      <c r="K1144" s="51">
        <v>344</v>
      </c>
      <c r="L1144" s="51">
        <v>344</v>
      </c>
      <c r="M1144" s="51">
        <v>760</v>
      </c>
      <c r="N1144" s="51">
        <v>804</v>
      </c>
      <c r="O1144" s="51">
        <v>713</v>
      </c>
      <c r="P1144" s="51">
        <v>693</v>
      </c>
      <c r="Q1144" s="51">
        <v>3007</v>
      </c>
      <c r="R1144" s="51">
        <v>3118</v>
      </c>
      <c r="S1144" s="51">
        <v>44582</v>
      </c>
      <c r="T1144" s="51">
        <v>211906</v>
      </c>
      <c r="U1144" s="51">
        <v>49698</v>
      </c>
      <c r="V1144" s="51">
        <v>9284</v>
      </c>
    </row>
    <row r="1145" spans="1:22" x14ac:dyDescent="0.25">
      <c r="A1145" s="50" t="s">
        <v>109</v>
      </c>
      <c r="B1145" s="50" t="s">
        <v>226</v>
      </c>
      <c r="C1145" s="50" t="s">
        <v>170</v>
      </c>
      <c r="D1145" s="50" t="s">
        <v>282</v>
      </c>
      <c r="E1145" s="51">
        <v>2017</v>
      </c>
      <c r="F1145" s="50" t="s">
        <v>286</v>
      </c>
      <c r="G1145" s="52">
        <v>42826</v>
      </c>
      <c r="H1145" s="51">
        <v>584</v>
      </c>
      <c r="I1145" s="51">
        <v>237</v>
      </c>
      <c r="J1145" s="51">
        <v>426</v>
      </c>
      <c r="K1145" s="51">
        <v>306</v>
      </c>
      <c r="L1145" s="51">
        <v>306</v>
      </c>
      <c r="M1145" s="51">
        <v>875</v>
      </c>
      <c r="N1145" s="51">
        <v>801</v>
      </c>
      <c r="O1145" s="51">
        <v>767</v>
      </c>
      <c r="P1145" s="51">
        <v>740</v>
      </c>
      <c r="Q1145" s="51">
        <v>3007</v>
      </c>
      <c r="R1145" s="51">
        <v>3118</v>
      </c>
      <c r="S1145" s="51">
        <v>44582</v>
      </c>
      <c r="T1145" s="51">
        <v>211906</v>
      </c>
      <c r="U1145" s="51">
        <v>49698</v>
      </c>
      <c r="V1145" s="51">
        <v>9284</v>
      </c>
    </row>
    <row r="1146" spans="1:22" x14ac:dyDescent="0.25">
      <c r="A1146" s="50" t="s">
        <v>109</v>
      </c>
      <c r="B1146" s="50" t="s">
        <v>226</v>
      </c>
      <c r="C1146" s="50" t="s">
        <v>170</v>
      </c>
      <c r="D1146" s="50" t="s">
        <v>282</v>
      </c>
      <c r="E1146" s="51">
        <v>2017</v>
      </c>
      <c r="F1146" s="50" t="s">
        <v>287</v>
      </c>
      <c r="G1146" s="52">
        <v>42856</v>
      </c>
      <c r="H1146" s="51">
        <v>654</v>
      </c>
      <c r="I1146" s="51">
        <v>332</v>
      </c>
      <c r="J1146" s="51">
        <v>476</v>
      </c>
      <c r="K1146" s="51">
        <v>404</v>
      </c>
      <c r="L1146" s="51">
        <v>404</v>
      </c>
      <c r="M1146" s="51">
        <v>947</v>
      </c>
      <c r="N1146" s="51">
        <v>768</v>
      </c>
      <c r="O1146" s="51">
        <v>738</v>
      </c>
      <c r="P1146" s="51">
        <v>752</v>
      </c>
      <c r="Q1146" s="51">
        <v>3007</v>
      </c>
      <c r="R1146" s="51">
        <v>3118</v>
      </c>
      <c r="S1146" s="51">
        <v>44582</v>
      </c>
      <c r="T1146" s="51">
        <v>211906</v>
      </c>
      <c r="U1146" s="51">
        <v>49698</v>
      </c>
      <c r="V1146" s="51">
        <v>9284</v>
      </c>
    </row>
    <row r="1147" spans="1:22" x14ac:dyDescent="0.25">
      <c r="A1147" s="50" t="s">
        <v>109</v>
      </c>
      <c r="B1147" s="50" t="s">
        <v>226</v>
      </c>
      <c r="C1147" s="50" t="s">
        <v>170</v>
      </c>
      <c r="D1147" s="50" t="s">
        <v>282</v>
      </c>
      <c r="E1147" s="51">
        <v>2017</v>
      </c>
      <c r="F1147" s="50" t="s">
        <v>288</v>
      </c>
      <c r="G1147" s="52">
        <v>42887</v>
      </c>
      <c r="H1147" s="51">
        <v>529</v>
      </c>
      <c r="I1147" s="51">
        <v>286</v>
      </c>
      <c r="J1147" s="51">
        <v>492</v>
      </c>
      <c r="K1147" s="51">
        <v>339</v>
      </c>
      <c r="L1147" s="51">
        <v>339</v>
      </c>
      <c r="M1147" s="51">
        <v>837</v>
      </c>
      <c r="N1147" s="51">
        <v>734</v>
      </c>
      <c r="O1147" s="51">
        <v>730</v>
      </c>
      <c r="P1147" s="51">
        <v>736</v>
      </c>
      <c r="Q1147" s="51">
        <v>3007</v>
      </c>
      <c r="R1147" s="51">
        <v>3118</v>
      </c>
      <c r="S1147" s="51">
        <v>44582</v>
      </c>
      <c r="T1147" s="51">
        <v>211906</v>
      </c>
      <c r="U1147" s="51">
        <v>49698</v>
      </c>
      <c r="V1147" s="51">
        <v>9284</v>
      </c>
    </row>
    <row r="1148" spans="1:22" x14ac:dyDescent="0.25">
      <c r="A1148" s="50" t="s">
        <v>109</v>
      </c>
      <c r="B1148" s="50" t="s">
        <v>226</v>
      </c>
      <c r="C1148" s="50" t="s">
        <v>170</v>
      </c>
      <c r="D1148" s="50" t="s">
        <v>282</v>
      </c>
      <c r="E1148" s="51">
        <v>2017</v>
      </c>
      <c r="F1148" s="50" t="s">
        <v>289</v>
      </c>
      <c r="G1148" s="52">
        <v>42917</v>
      </c>
      <c r="H1148" s="51">
        <v>664</v>
      </c>
      <c r="I1148" s="51">
        <v>256</v>
      </c>
      <c r="J1148" s="51">
        <v>482</v>
      </c>
      <c r="K1148" s="51">
        <v>273</v>
      </c>
      <c r="L1148" s="51">
        <v>273</v>
      </c>
      <c r="M1148" s="51">
        <v>865</v>
      </c>
      <c r="N1148" s="51">
        <v>818</v>
      </c>
      <c r="O1148" s="51">
        <v>740</v>
      </c>
      <c r="P1148" s="51">
        <v>709</v>
      </c>
      <c r="Q1148" s="51">
        <v>3007</v>
      </c>
      <c r="R1148" s="51">
        <v>3118</v>
      </c>
      <c r="S1148" s="51">
        <v>44582</v>
      </c>
      <c r="T1148" s="51">
        <v>211906</v>
      </c>
      <c r="U1148" s="51">
        <v>49698</v>
      </c>
      <c r="V1148" s="51">
        <v>9284</v>
      </c>
    </row>
    <row r="1149" spans="1:22" x14ac:dyDescent="0.25">
      <c r="A1149" s="50" t="s">
        <v>109</v>
      </c>
      <c r="B1149" s="50" t="s">
        <v>226</v>
      </c>
      <c r="C1149" s="50" t="s">
        <v>170</v>
      </c>
      <c r="D1149" s="50" t="s">
        <v>282</v>
      </c>
      <c r="E1149" s="51">
        <v>2017</v>
      </c>
      <c r="F1149" s="50" t="s">
        <v>290</v>
      </c>
      <c r="G1149" s="52">
        <v>42948</v>
      </c>
      <c r="H1149" s="51">
        <v>610</v>
      </c>
      <c r="I1149" s="51">
        <v>265</v>
      </c>
      <c r="J1149" s="51">
        <v>504</v>
      </c>
      <c r="K1149" s="51">
        <v>360</v>
      </c>
      <c r="L1149" s="51">
        <v>360</v>
      </c>
      <c r="M1149" s="51">
        <v>864</v>
      </c>
      <c r="N1149" s="51">
        <v>791</v>
      </c>
      <c r="O1149" s="51">
        <v>783</v>
      </c>
      <c r="P1149" s="51">
        <v>758</v>
      </c>
      <c r="Q1149" s="51">
        <v>3007</v>
      </c>
      <c r="R1149" s="51">
        <v>3118</v>
      </c>
      <c r="S1149" s="51">
        <v>44582</v>
      </c>
      <c r="T1149" s="51">
        <v>211906</v>
      </c>
      <c r="U1149" s="51">
        <v>49698</v>
      </c>
      <c r="V1149" s="51">
        <v>9284</v>
      </c>
    </row>
    <row r="1150" spans="1:22" x14ac:dyDescent="0.25">
      <c r="A1150" s="50" t="s">
        <v>109</v>
      </c>
      <c r="B1150" s="50" t="s">
        <v>226</v>
      </c>
      <c r="C1150" s="50" t="s">
        <v>170</v>
      </c>
      <c r="D1150" s="50" t="s">
        <v>282</v>
      </c>
      <c r="E1150" s="51">
        <v>2017</v>
      </c>
      <c r="F1150" s="50" t="s">
        <v>291</v>
      </c>
      <c r="G1150" s="52">
        <v>42979</v>
      </c>
      <c r="H1150" s="51">
        <v>576</v>
      </c>
      <c r="I1150" s="51">
        <v>226</v>
      </c>
      <c r="J1150" s="51">
        <v>437</v>
      </c>
      <c r="K1150" s="51">
        <v>261</v>
      </c>
      <c r="L1150" s="51">
        <v>261</v>
      </c>
      <c r="M1150" s="51">
        <v>827</v>
      </c>
      <c r="N1150" s="51">
        <v>803</v>
      </c>
      <c r="O1150" s="51">
        <v>765</v>
      </c>
      <c r="P1150" s="51">
        <v>627</v>
      </c>
      <c r="Q1150" s="51">
        <v>3007</v>
      </c>
      <c r="R1150" s="51">
        <v>3118</v>
      </c>
      <c r="S1150" s="51">
        <v>44582</v>
      </c>
      <c r="T1150" s="51">
        <v>211906</v>
      </c>
      <c r="U1150" s="51">
        <v>49698</v>
      </c>
      <c r="V1150" s="51">
        <v>9284</v>
      </c>
    </row>
    <row r="1151" spans="1:22" x14ac:dyDescent="0.25">
      <c r="A1151" s="50" t="s">
        <v>109</v>
      </c>
      <c r="B1151" s="50" t="s">
        <v>226</v>
      </c>
      <c r="C1151" s="50" t="s">
        <v>170</v>
      </c>
      <c r="D1151" s="50" t="s">
        <v>282</v>
      </c>
      <c r="E1151" s="51">
        <v>2017</v>
      </c>
      <c r="F1151" s="50" t="s">
        <v>292</v>
      </c>
      <c r="G1151" s="52">
        <v>43009</v>
      </c>
      <c r="H1151" s="51">
        <v>646</v>
      </c>
      <c r="I1151" s="51">
        <v>230</v>
      </c>
      <c r="J1151" s="51">
        <v>428</v>
      </c>
      <c r="K1151" s="51">
        <v>197</v>
      </c>
      <c r="L1151" s="51">
        <v>197</v>
      </c>
      <c r="M1151" s="51">
        <v>796</v>
      </c>
      <c r="N1151" s="51">
        <v>752</v>
      </c>
      <c r="O1151" s="51">
        <v>734</v>
      </c>
      <c r="P1151" s="51">
        <v>720</v>
      </c>
      <c r="Q1151" s="51">
        <v>3007</v>
      </c>
      <c r="R1151" s="51">
        <v>3118</v>
      </c>
      <c r="S1151" s="51">
        <v>44582</v>
      </c>
      <c r="T1151" s="51">
        <v>211906</v>
      </c>
      <c r="U1151" s="51">
        <v>49698</v>
      </c>
      <c r="V1151" s="51">
        <v>9284</v>
      </c>
    </row>
    <row r="1152" spans="1:22" x14ac:dyDescent="0.25">
      <c r="A1152" s="50" t="s">
        <v>109</v>
      </c>
      <c r="B1152" s="50" t="s">
        <v>226</v>
      </c>
      <c r="C1152" s="50" t="s">
        <v>170</v>
      </c>
      <c r="D1152" s="50" t="s">
        <v>282</v>
      </c>
      <c r="E1152" s="51">
        <v>2017</v>
      </c>
      <c r="F1152" s="50" t="s">
        <v>293</v>
      </c>
      <c r="G1152" s="52">
        <v>43040</v>
      </c>
      <c r="H1152" s="51">
        <v>928</v>
      </c>
      <c r="I1152" s="51">
        <v>300</v>
      </c>
      <c r="J1152" s="51">
        <v>509</v>
      </c>
      <c r="K1152" s="51">
        <v>233</v>
      </c>
      <c r="L1152" s="51">
        <v>233</v>
      </c>
      <c r="M1152" s="51">
        <v>815</v>
      </c>
      <c r="N1152" s="51">
        <v>765</v>
      </c>
      <c r="O1152" s="51">
        <v>628</v>
      </c>
      <c r="P1152" s="51">
        <v>704</v>
      </c>
      <c r="Q1152" s="51">
        <v>3007</v>
      </c>
      <c r="R1152" s="51">
        <v>3118</v>
      </c>
      <c r="S1152" s="51">
        <v>44582</v>
      </c>
      <c r="T1152" s="51">
        <v>211906</v>
      </c>
      <c r="U1152" s="51">
        <v>49698</v>
      </c>
      <c r="V1152" s="51">
        <v>9284</v>
      </c>
    </row>
    <row r="1153" spans="1:22" x14ac:dyDescent="0.25">
      <c r="A1153" s="50" t="s">
        <v>109</v>
      </c>
      <c r="B1153" s="50" t="s">
        <v>226</v>
      </c>
      <c r="C1153" s="50" t="s">
        <v>170</v>
      </c>
      <c r="D1153" s="50" t="s">
        <v>282</v>
      </c>
      <c r="E1153" s="51">
        <v>2017</v>
      </c>
      <c r="F1153" s="50" t="s">
        <v>294</v>
      </c>
      <c r="G1153" s="52">
        <v>43070</v>
      </c>
      <c r="H1153" s="51">
        <v>657</v>
      </c>
      <c r="I1153" s="51">
        <v>244</v>
      </c>
      <c r="J1153" s="51">
        <v>417</v>
      </c>
      <c r="K1153" s="51">
        <v>208</v>
      </c>
      <c r="L1153" s="51">
        <v>208</v>
      </c>
      <c r="M1153" s="51">
        <v>778</v>
      </c>
      <c r="N1153" s="51">
        <v>702</v>
      </c>
      <c r="O1153" s="51">
        <v>670</v>
      </c>
      <c r="P1153" s="51">
        <v>774</v>
      </c>
      <c r="Q1153" s="51">
        <v>3007</v>
      </c>
      <c r="R1153" s="51">
        <v>3118</v>
      </c>
      <c r="S1153" s="51">
        <v>44582</v>
      </c>
      <c r="T1153" s="51">
        <v>211906</v>
      </c>
      <c r="U1153" s="51">
        <v>49698</v>
      </c>
      <c r="V1153" s="51">
        <v>9284</v>
      </c>
    </row>
    <row r="1154" spans="1:22" x14ac:dyDescent="0.25">
      <c r="A1154" s="50" t="s">
        <v>109</v>
      </c>
      <c r="B1154" s="50" t="s">
        <v>226</v>
      </c>
      <c r="C1154" s="50" t="s">
        <v>170</v>
      </c>
      <c r="D1154" s="50" t="s">
        <v>282</v>
      </c>
      <c r="E1154" s="51">
        <v>2018</v>
      </c>
      <c r="F1154" s="50" t="s">
        <v>283</v>
      </c>
      <c r="G1154" s="52">
        <v>43101</v>
      </c>
      <c r="H1154" s="51">
        <v>1071</v>
      </c>
      <c r="I1154" s="51">
        <v>331</v>
      </c>
      <c r="J1154" s="51">
        <v>695</v>
      </c>
      <c r="K1154" s="51">
        <v>220</v>
      </c>
      <c r="L1154" s="51">
        <v>220</v>
      </c>
      <c r="M1154" s="51">
        <v>760</v>
      </c>
      <c r="N1154" s="51">
        <v>633</v>
      </c>
      <c r="O1154" s="51">
        <v>656</v>
      </c>
      <c r="P1154" s="51">
        <v>730</v>
      </c>
      <c r="Q1154" s="51">
        <v>2038</v>
      </c>
      <c r="R1154" s="51">
        <v>2136</v>
      </c>
      <c r="S1154" s="51">
        <v>46621</v>
      </c>
      <c r="T1154" s="51">
        <v>220052</v>
      </c>
      <c r="U1154" s="51">
        <v>51849</v>
      </c>
      <c r="V1154" s="51">
        <v>9604</v>
      </c>
    </row>
    <row r="1155" spans="1:22" x14ac:dyDescent="0.25">
      <c r="A1155" s="50" t="s">
        <v>109</v>
      </c>
      <c r="B1155" s="50" t="s">
        <v>226</v>
      </c>
      <c r="C1155" s="50" t="s">
        <v>170</v>
      </c>
      <c r="D1155" s="50" t="s">
        <v>282</v>
      </c>
      <c r="E1155" s="51">
        <v>2018</v>
      </c>
      <c r="F1155" s="50" t="s">
        <v>284</v>
      </c>
      <c r="G1155" s="52">
        <v>43132</v>
      </c>
      <c r="H1155" s="51">
        <v>527</v>
      </c>
      <c r="I1155" s="51">
        <v>263</v>
      </c>
      <c r="J1155" s="51">
        <v>452</v>
      </c>
      <c r="K1155" s="51">
        <v>271</v>
      </c>
      <c r="L1155" s="51">
        <v>271</v>
      </c>
      <c r="M1155" s="51">
        <v>776</v>
      </c>
      <c r="N1155" s="51">
        <v>739</v>
      </c>
      <c r="O1155" s="51">
        <v>635</v>
      </c>
      <c r="P1155" s="51">
        <v>735</v>
      </c>
      <c r="Q1155" s="51">
        <v>2038</v>
      </c>
      <c r="R1155" s="51">
        <v>2136</v>
      </c>
      <c r="S1155" s="51">
        <v>46621</v>
      </c>
      <c r="T1155" s="51">
        <v>220052</v>
      </c>
      <c r="U1155" s="51">
        <v>51849</v>
      </c>
      <c r="V1155" s="51">
        <v>9604</v>
      </c>
    </row>
    <row r="1156" spans="1:22" x14ac:dyDescent="0.25">
      <c r="A1156" s="50" t="s">
        <v>109</v>
      </c>
      <c r="B1156" s="50" t="s">
        <v>226</v>
      </c>
      <c r="C1156" s="50" t="s">
        <v>170</v>
      </c>
      <c r="D1156" s="50" t="s">
        <v>282</v>
      </c>
      <c r="E1156" s="51">
        <v>2018</v>
      </c>
      <c r="F1156" s="50" t="s">
        <v>285</v>
      </c>
      <c r="G1156" s="52">
        <v>43160</v>
      </c>
      <c r="H1156" s="51">
        <v>514</v>
      </c>
      <c r="I1156" s="51">
        <v>208</v>
      </c>
      <c r="J1156" s="51">
        <v>523</v>
      </c>
      <c r="K1156" s="51">
        <v>310</v>
      </c>
      <c r="L1156" s="51">
        <v>310</v>
      </c>
      <c r="M1156" s="51">
        <v>1029</v>
      </c>
      <c r="N1156" s="51">
        <v>844</v>
      </c>
      <c r="O1156" s="51">
        <v>754</v>
      </c>
      <c r="P1156" s="51">
        <v>725</v>
      </c>
      <c r="Q1156" s="51">
        <v>2038</v>
      </c>
      <c r="R1156" s="51">
        <v>2136</v>
      </c>
      <c r="S1156" s="51">
        <v>46621</v>
      </c>
      <c r="T1156" s="51">
        <v>220052</v>
      </c>
      <c r="U1156" s="51">
        <v>51849</v>
      </c>
      <c r="V1156" s="51">
        <v>9604</v>
      </c>
    </row>
    <row r="1157" spans="1:22" x14ac:dyDescent="0.25">
      <c r="A1157" s="50" t="s">
        <v>109</v>
      </c>
      <c r="B1157" s="50" t="s">
        <v>226</v>
      </c>
      <c r="C1157" s="50" t="s">
        <v>170</v>
      </c>
      <c r="D1157" s="50" t="s">
        <v>282</v>
      </c>
      <c r="E1157" s="51">
        <v>2018</v>
      </c>
      <c r="F1157" s="50" t="s">
        <v>286</v>
      </c>
      <c r="G1157" s="52">
        <v>43191</v>
      </c>
      <c r="H1157" s="51">
        <v>384</v>
      </c>
      <c r="I1157" s="51">
        <v>191</v>
      </c>
      <c r="J1157" s="51">
        <v>304</v>
      </c>
      <c r="K1157" s="51">
        <v>266</v>
      </c>
      <c r="L1157" s="51">
        <v>266</v>
      </c>
      <c r="M1157" s="51">
        <v>771</v>
      </c>
      <c r="N1157" s="51">
        <v>659</v>
      </c>
      <c r="O1157" s="51">
        <v>672</v>
      </c>
      <c r="P1157" s="51">
        <v>593</v>
      </c>
      <c r="Q1157" s="51">
        <v>2038</v>
      </c>
      <c r="R1157" s="51">
        <v>2136</v>
      </c>
      <c r="S1157" s="51">
        <v>46621</v>
      </c>
      <c r="T1157" s="51">
        <v>220052</v>
      </c>
      <c r="U1157" s="51">
        <v>51849</v>
      </c>
      <c r="V1157" s="51">
        <v>9604</v>
      </c>
    </row>
    <row r="1158" spans="1:22" x14ac:dyDescent="0.25">
      <c r="A1158" s="50" t="s">
        <v>109</v>
      </c>
      <c r="B1158" s="50" t="s">
        <v>226</v>
      </c>
      <c r="C1158" s="50" t="s">
        <v>170</v>
      </c>
      <c r="D1158" s="50" t="s">
        <v>282</v>
      </c>
      <c r="E1158" s="51">
        <v>2018</v>
      </c>
      <c r="F1158" s="50" t="s">
        <v>287</v>
      </c>
      <c r="G1158" s="52">
        <v>43221</v>
      </c>
      <c r="H1158" s="51">
        <v>620</v>
      </c>
      <c r="I1158" s="51">
        <v>264</v>
      </c>
      <c r="J1158" s="51">
        <v>696</v>
      </c>
      <c r="K1158" s="51">
        <v>394</v>
      </c>
      <c r="L1158" s="51">
        <v>394</v>
      </c>
      <c r="M1158" s="51">
        <v>913</v>
      </c>
      <c r="N1158" s="51">
        <v>823</v>
      </c>
      <c r="O1158" s="51">
        <v>777</v>
      </c>
      <c r="P1158" s="51">
        <v>872</v>
      </c>
      <c r="Q1158" s="51">
        <v>2038</v>
      </c>
      <c r="R1158" s="51">
        <v>2136</v>
      </c>
      <c r="S1158" s="51">
        <v>46621</v>
      </c>
      <c r="T1158" s="51">
        <v>220052</v>
      </c>
      <c r="U1158" s="51">
        <v>51849</v>
      </c>
      <c r="V1158" s="51">
        <v>9604</v>
      </c>
    </row>
    <row r="1159" spans="1:22" x14ac:dyDescent="0.25">
      <c r="A1159" s="50" t="s">
        <v>109</v>
      </c>
      <c r="B1159" s="50" t="s">
        <v>226</v>
      </c>
      <c r="C1159" s="50" t="s">
        <v>170</v>
      </c>
      <c r="D1159" s="50" t="s">
        <v>282</v>
      </c>
      <c r="E1159" s="51">
        <v>2018</v>
      </c>
      <c r="F1159" s="50" t="s">
        <v>288</v>
      </c>
      <c r="G1159" s="52">
        <v>43252</v>
      </c>
      <c r="H1159" s="51">
        <v>563</v>
      </c>
      <c r="I1159" s="51">
        <v>252</v>
      </c>
      <c r="J1159" s="51">
        <v>417</v>
      </c>
      <c r="K1159" s="51">
        <v>232</v>
      </c>
      <c r="L1159" s="51">
        <v>232</v>
      </c>
      <c r="M1159" s="51">
        <v>949</v>
      </c>
      <c r="N1159" s="51">
        <v>915</v>
      </c>
      <c r="O1159" s="51">
        <v>836</v>
      </c>
      <c r="P1159" s="51">
        <v>774</v>
      </c>
      <c r="Q1159" s="51">
        <v>2038</v>
      </c>
      <c r="R1159" s="51">
        <v>2136</v>
      </c>
      <c r="S1159" s="51">
        <v>46621</v>
      </c>
      <c r="T1159" s="51">
        <v>220052</v>
      </c>
      <c r="U1159" s="51">
        <v>51849</v>
      </c>
      <c r="V1159" s="51">
        <v>9604</v>
      </c>
    </row>
    <row r="1160" spans="1:22" x14ac:dyDescent="0.25">
      <c r="A1160" s="50" t="s">
        <v>109</v>
      </c>
      <c r="B1160" s="50" t="s">
        <v>226</v>
      </c>
      <c r="C1160" s="50" t="s">
        <v>170</v>
      </c>
      <c r="D1160" s="50" t="s">
        <v>282</v>
      </c>
      <c r="E1160" s="51">
        <v>2018</v>
      </c>
      <c r="F1160" s="50" t="s">
        <v>289</v>
      </c>
      <c r="G1160" s="52">
        <v>43282</v>
      </c>
      <c r="H1160" s="51">
        <v>418</v>
      </c>
      <c r="I1160" s="51">
        <v>196</v>
      </c>
      <c r="J1160" s="51">
        <v>393</v>
      </c>
      <c r="K1160" s="51">
        <v>293</v>
      </c>
      <c r="L1160" s="51">
        <v>293</v>
      </c>
      <c r="M1160" s="51">
        <v>759</v>
      </c>
      <c r="N1160" s="51">
        <v>769</v>
      </c>
      <c r="O1160" s="51">
        <v>763</v>
      </c>
      <c r="P1160" s="51">
        <v>734</v>
      </c>
      <c r="Q1160" s="51">
        <v>2038</v>
      </c>
      <c r="R1160" s="51">
        <v>2136</v>
      </c>
      <c r="S1160" s="51">
        <v>46621</v>
      </c>
      <c r="T1160" s="51">
        <v>220052</v>
      </c>
      <c r="U1160" s="51">
        <v>51849</v>
      </c>
      <c r="V1160" s="51">
        <v>9604</v>
      </c>
    </row>
    <row r="1161" spans="1:22" x14ac:dyDescent="0.25">
      <c r="A1161" s="50" t="s">
        <v>109</v>
      </c>
      <c r="B1161" s="50" t="s">
        <v>226</v>
      </c>
      <c r="C1161" s="50" t="s">
        <v>170</v>
      </c>
      <c r="D1161" s="50" t="s">
        <v>282</v>
      </c>
      <c r="E1161" s="51">
        <v>2018</v>
      </c>
      <c r="F1161" s="50" t="s">
        <v>290</v>
      </c>
      <c r="G1161" s="52">
        <v>43313</v>
      </c>
      <c r="H1161" s="51">
        <v>584</v>
      </c>
      <c r="I1161" s="51">
        <v>230</v>
      </c>
      <c r="J1161" s="51">
        <v>558</v>
      </c>
      <c r="K1161" s="51">
        <v>338</v>
      </c>
      <c r="L1161" s="51">
        <v>338</v>
      </c>
      <c r="M1161" s="51">
        <v>960</v>
      </c>
      <c r="N1161" s="51">
        <v>874</v>
      </c>
      <c r="O1161" s="51">
        <v>797</v>
      </c>
      <c r="P1161" s="51">
        <v>835</v>
      </c>
      <c r="Q1161" s="51">
        <v>2038</v>
      </c>
      <c r="R1161" s="51">
        <v>2136</v>
      </c>
      <c r="S1161" s="51">
        <v>46621</v>
      </c>
      <c r="T1161" s="51">
        <v>220052</v>
      </c>
      <c r="U1161" s="51">
        <v>51849</v>
      </c>
      <c r="V1161" s="51">
        <v>9604</v>
      </c>
    </row>
    <row r="1162" spans="1:22" x14ac:dyDescent="0.25">
      <c r="A1162" s="50" t="s">
        <v>109</v>
      </c>
      <c r="B1162" s="50" t="s">
        <v>226</v>
      </c>
      <c r="C1162" s="50" t="s">
        <v>170</v>
      </c>
      <c r="D1162" s="50" t="s">
        <v>282</v>
      </c>
      <c r="E1162" s="51">
        <v>2018</v>
      </c>
      <c r="F1162" s="50" t="s">
        <v>291</v>
      </c>
      <c r="G1162" s="52">
        <v>43344</v>
      </c>
      <c r="H1162" s="51">
        <v>596</v>
      </c>
      <c r="I1162" s="51">
        <v>219</v>
      </c>
      <c r="J1162" s="51">
        <v>427</v>
      </c>
      <c r="K1162" s="51">
        <v>286</v>
      </c>
      <c r="L1162" s="51">
        <v>286</v>
      </c>
      <c r="M1162" s="51">
        <v>758</v>
      </c>
      <c r="N1162" s="51">
        <v>748</v>
      </c>
      <c r="O1162" s="51">
        <v>745</v>
      </c>
      <c r="P1162" s="51">
        <v>678</v>
      </c>
      <c r="Q1162" s="51">
        <v>2038</v>
      </c>
      <c r="R1162" s="51">
        <v>2136</v>
      </c>
      <c r="S1162" s="51">
        <v>46621</v>
      </c>
      <c r="T1162" s="51">
        <v>220052</v>
      </c>
      <c r="U1162" s="51">
        <v>51849</v>
      </c>
      <c r="V1162" s="51">
        <v>9604</v>
      </c>
    </row>
    <row r="1163" spans="1:22" x14ac:dyDescent="0.25">
      <c r="A1163" s="50" t="s">
        <v>109</v>
      </c>
      <c r="B1163" s="50" t="s">
        <v>226</v>
      </c>
      <c r="C1163" s="50" t="s">
        <v>170</v>
      </c>
      <c r="D1163" s="50" t="s">
        <v>282</v>
      </c>
      <c r="E1163" s="51">
        <v>2018</v>
      </c>
      <c r="F1163" s="50" t="s">
        <v>292</v>
      </c>
      <c r="G1163" s="52">
        <v>43374</v>
      </c>
      <c r="H1163" s="51">
        <v>704</v>
      </c>
      <c r="I1163" s="51">
        <v>226</v>
      </c>
      <c r="J1163" s="51">
        <v>420</v>
      </c>
      <c r="K1163" s="51">
        <v>238</v>
      </c>
      <c r="L1163" s="51">
        <v>238</v>
      </c>
      <c r="M1163" s="51">
        <v>751</v>
      </c>
      <c r="N1163" s="51">
        <v>723</v>
      </c>
      <c r="O1163" s="51">
        <v>716</v>
      </c>
      <c r="P1163" s="51">
        <v>702</v>
      </c>
      <c r="Q1163" s="51">
        <v>2038</v>
      </c>
      <c r="R1163" s="51">
        <v>2136</v>
      </c>
      <c r="S1163" s="51">
        <v>46621</v>
      </c>
      <c r="T1163" s="51">
        <v>220052</v>
      </c>
      <c r="U1163" s="51">
        <v>51849</v>
      </c>
      <c r="V1163" s="51">
        <v>9604</v>
      </c>
    </row>
    <row r="1164" spans="1:22" x14ac:dyDescent="0.25">
      <c r="A1164" s="50" t="s">
        <v>109</v>
      </c>
      <c r="B1164" s="50" t="s">
        <v>226</v>
      </c>
      <c r="C1164" s="50" t="s">
        <v>170</v>
      </c>
      <c r="D1164" s="50" t="s">
        <v>282</v>
      </c>
      <c r="E1164" s="51">
        <v>2018</v>
      </c>
      <c r="F1164" s="50" t="s">
        <v>293</v>
      </c>
      <c r="G1164" s="52">
        <v>43405</v>
      </c>
      <c r="H1164" s="51">
        <v>758</v>
      </c>
      <c r="I1164" s="51">
        <v>170</v>
      </c>
      <c r="J1164" s="51">
        <v>458</v>
      </c>
      <c r="K1164" s="51">
        <v>218</v>
      </c>
      <c r="L1164" s="51">
        <v>218</v>
      </c>
      <c r="M1164" s="51">
        <v>649</v>
      </c>
      <c r="N1164" s="51">
        <v>657</v>
      </c>
      <c r="O1164" s="51">
        <v>665</v>
      </c>
      <c r="P1164" s="51">
        <v>632</v>
      </c>
      <c r="Q1164" s="51">
        <v>2038</v>
      </c>
      <c r="R1164" s="51">
        <v>2136</v>
      </c>
      <c r="S1164" s="51">
        <v>46621</v>
      </c>
      <c r="T1164" s="51">
        <v>220052</v>
      </c>
      <c r="U1164" s="51">
        <v>51849</v>
      </c>
      <c r="V1164" s="51">
        <v>9604</v>
      </c>
    </row>
    <row r="1165" spans="1:22" x14ac:dyDescent="0.25">
      <c r="A1165" s="50" t="s">
        <v>109</v>
      </c>
      <c r="B1165" s="50" t="s">
        <v>226</v>
      </c>
      <c r="C1165" s="50" t="s">
        <v>170</v>
      </c>
      <c r="D1165" s="50" t="s">
        <v>282</v>
      </c>
      <c r="E1165" s="51">
        <v>2018</v>
      </c>
      <c r="F1165" s="50" t="s">
        <v>294</v>
      </c>
      <c r="G1165" s="52">
        <v>43435</v>
      </c>
      <c r="H1165" s="51">
        <v>842</v>
      </c>
      <c r="I1165" s="51">
        <v>247</v>
      </c>
      <c r="J1165" s="51">
        <v>489</v>
      </c>
      <c r="K1165" s="51">
        <v>237</v>
      </c>
      <c r="L1165" s="51">
        <v>237</v>
      </c>
      <c r="M1165" s="51">
        <v>667</v>
      </c>
      <c r="N1165" s="51">
        <v>694</v>
      </c>
      <c r="O1165" s="51">
        <v>667</v>
      </c>
      <c r="P1165" s="51">
        <v>665</v>
      </c>
      <c r="Q1165" s="51">
        <v>2038</v>
      </c>
      <c r="R1165" s="51">
        <v>2136</v>
      </c>
      <c r="S1165" s="51">
        <v>46621</v>
      </c>
      <c r="T1165" s="51">
        <v>220052</v>
      </c>
      <c r="U1165" s="51">
        <v>51849</v>
      </c>
      <c r="V1165" s="51">
        <v>9604</v>
      </c>
    </row>
    <row r="1166" spans="1:22" x14ac:dyDescent="0.25">
      <c r="A1166" s="50" t="s">
        <v>109</v>
      </c>
      <c r="B1166" s="50" t="s">
        <v>226</v>
      </c>
      <c r="C1166" s="50" t="s">
        <v>170</v>
      </c>
      <c r="D1166" s="50" t="s">
        <v>282</v>
      </c>
      <c r="E1166" s="51">
        <v>2019</v>
      </c>
      <c r="F1166" s="50" t="s">
        <v>283</v>
      </c>
      <c r="G1166" s="52">
        <v>43466</v>
      </c>
      <c r="H1166" s="51">
        <v>851</v>
      </c>
      <c r="I1166" s="51">
        <v>339</v>
      </c>
      <c r="J1166" s="51">
        <v>730</v>
      </c>
      <c r="K1166" s="51">
        <v>292</v>
      </c>
      <c r="L1166" s="51">
        <v>292</v>
      </c>
      <c r="M1166" s="51">
        <v>966</v>
      </c>
      <c r="N1166" s="51">
        <v>819</v>
      </c>
      <c r="O1166" s="51">
        <v>790</v>
      </c>
      <c r="P1166" s="51">
        <v>777</v>
      </c>
      <c r="Q1166" s="51">
        <v>2291</v>
      </c>
      <c r="R1166" s="51">
        <v>2399</v>
      </c>
      <c r="S1166" s="51">
        <v>48479.068281704778</v>
      </c>
      <c r="T1166" s="51">
        <v>226974</v>
      </c>
      <c r="U1166" s="51">
        <v>73320</v>
      </c>
      <c r="V1166" s="51">
        <v>9727</v>
      </c>
    </row>
    <row r="1167" spans="1:22" x14ac:dyDescent="0.25">
      <c r="A1167" s="50" t="s">
        <v>109</v>
      </c>
      <c r="B1167" s="50" t="s">
        <v>226</v>
      </c>
      <c r="C1167" s="50" t="s">
        <v>170</v>
      </c>
      <c r="D1167" s="50" t="s">
        <v>282</v>
      </c>
      <c r="E1167" s="51">
        <v>2019</v>
      </c>
      <c r="F1167" s="50" t="s">
        <v>284</v>
      </c>
      <c r="G1167" s="52">
        <v>43497</v>
      </c>
      <c r="H1167" s="51">
        <v>642</v>
      </c>
      <c r="I1167" s="51">
        <v>306</v>
      </c>
      <c r="J1167" s="51">
        <v>590</v>
      </c>
      <c r="K1167" s="51">
        <v>353</v>
      </c>
      <c r="L1167" s="51">
        <v>353</v>
      </c>
      <c r="M1167" s="51">
        <v>901</v>
      </c>
      <c r="N1167" s="51">
        <v>769</v>
      </c>
      <c r="O1167" s="51">
        <v>769</v>
      </c>
      <c r="P1167" s="51">
        <v>774</v>
      </c>
      <c r="Q1167" s="51">
        <v>2291</v>
      </c>
      <c r="R1167" s="51">
        <v>2399</v>
      </c>
      <c r="S1167" s="51">
        <v>48479.068281704778</v>
      </c>
      <c r="T1167" s="51">
        <v>226974</v>
      </c>
      <c r="U1167" s="51">
        <v>73320</v>
      </c>
      <c r="V1167" s="51">
        <v>9727</v>
      </c>
    </row>
    <row r="1168" spans="1:22" x14ac:dyDescent="0.25">
      <c r="A1168" s="50" t="s">
        <v>109</v>
      </c>
      <c r="B1168" s="50" t="s">
        <v>226</v>
      </c>
      <c r="C1168" s="50" t="s">
        <v>170</v>
      </c>
      <c r="D1168" s="50" t="s">
        <v>282</v>
      </c>
      <c r="E1168" s="51">
        <v>2019</v>
      </c>
      <c r="F1168" s="50" t="s">
        <v>285</v>
      </c>
      <c r="G1168" s="52">
        <v>43525</v>
      </c>
      <c r="H1168" s="51">
        <v>549</v>
      </c>
      <c r="I1168" s="51">
        <v>270</v>
      </c>
      <c r="J1168" s="51">
        <v>482</v>
      </c>
      <c r="K1168" s="51">
        <v>346</v>
      </c>
      <c r="L1168" s="51">
        <v>346</v>
      </c>
      <c r="M1168" s="51">
        <v>589</v>
      </c>
      <c r="N1168" s="51">
        <v>785</v>
      </c>
      <c r="O1168" s="51">
        <v>755</v>
      </c>
      <c r="P1168" s="51">
        <v>735</v>
      </c>
      <c r="Q1168" s="51">
        <v>2291</v>
      </c>
      <c r="R1168" s="51">
        <v>2399</v>
      </c>
      <c r="S1168" s="51">
        <v>48479.068281704778</v>
      </c>
      <c r="T1168" s="51">
        <v>226974</v>
      </c>
      <c r="U1168" s="51">
        <v>73320</v>
      </c>
      <c r="V1168" s="51">
        <v>9727</v>
      </c>
    </row>
    <row r="1169" spans="1:22" x14ac:dyDescent="0.25">
      <c r="A1169" s="50" t="s">
        <v>109</v>
      </c>
      <c r="B1169" s="50" t="s">
        <v>226</v>
      </c>
      <c r="C1169" s="50" t="s">
        <v>170</v>
      </c>
      <c r="D1169" s="50" t="s">
        <v>282</v>
      </c>
      <c r="E1169" s="51">
        <v>2019</v>
      </c>
      <c r="F1169" s="50" t="s">
        <v>286</v>
      </c>
      <c r="G1169" s="52">
        <v>43556</v>
      </c>
      <c r="H1169" s="51">
        <v>544</v>
      </c>
      <c r="I1169" s="51">
        <v>343</v>
      </c>
      <c r="J1169" s="51">
        <v>515</v>
      </c>
      <c r="K1169" s="51">
        <v>305</v>
      </c>
      <c r="L1169" s="51">
        <v>305</v>
      </c>
      <c r="M1169" s="51">
        <v>830</v>
      </c>
      <c r="N1169" s="51">
        <v>737</v>
      </c>
      <c r="O1169" s="51">
        <v>758</v>
      </c>
      <c r="P1169" s="51">
        <v>713</v>
      </c>
      <c r="Q1169" s="51">
        <v>2291</v>
      </c>
      <c r="R1169" s="51">
        <v>2399</v>
      </c>
      <c r="S1169" s="51">
        <v>48479.068281704778</v>
      </c>
      <c r="T1169" s="51">
        <v>226974</v>
      </c>
      <c r="U1169" s="51">
        <v>73320</v>
      </c>
      <c r="V1169" s="51">
        <v>9727</v>
      </c>
    </row>
    <row r="1170" spans="1:22" x14ac:dyDescent="0.25">
      <c r="A1170" s="50" t="s">
        <v>109</v>
      </c>
      <c r="B1170" s="50" t="s">
        <v>226</v>
      </c>
      <c r="C1170" s="50" t="s">
        <v>170</v>
      </c>
      <c r="D1170" s="50" t="s">
        <v>282</v>
      </c>
      <c r="E1170" s="51">
        <v>2019</v>
      </c>
      <c r="F1170" s="50" t="s">
        <v>287</v>
      </c>
      <c r="G1170" s="52">
        <v>43586</v>
      </c>
      <c r="H1170" s="51">
        <v>588</v>
      </c>
      <c r="I1170" s="51">
        <v>327</v>
      </c>
      <c r="J1170" s="51">
        <v>559</v>
      </c>
      <c r="K1170" s="51">
        <v>371</v>
      </c>
      <c r="L1170" s="51">
        <v>371</v>
      </c>
      <c r="M1170" s="51">
        <v>823</v>
      </c>
      <c r="N1170" s="51">
        <v>831</v>
      </c>
      <c r="O1170" s="51">
        <v>801</v>
      </c>
      <c r="P1170" s="51">
        <v>857</v>
      </c>
      <c r="Q1170" s="51">
        <v>2291</v>
      </c>
      <c r="R1170" s="51">
        <v>2399</v>
      </c>
      <c r="S1170" s="51">
        <v>48479.068281704778</v>
      </c>
      <c r="T1170" s="51">
        <v>226974</v>
      </c>
      <c r="U1170" s="51">
        <v>73320</v>
      </c>
      <c r="V1170" s="51">
        <v>9727</v>
      </c>
    </row>
    <row r="1171" spans="1:22" x14ac:dyDescent="0.25">
      <c r="A1171" s="50" t="s">
        <v>109</v>
      </c>
      <c r="B1171" s="50" t="s">
        <v>226</v>
      </c>
      <c r="C1171" s="50" t="s">
        <v>170</v>
      </c>
      <c r="D1171" s="50" t="s">
        <v>282</v>
      </c>
      <c r="E1171" s="51">
        <v>2019</v>
      </c>
      <c r="F1171" s="50" t="s">
        <v>288</v>
      </c>
      <c r="G1171" s="52">
        <v>43617</v>
      </c>
      <c r="H1171" s="51">
        <v>430</v>
      </c>
      <c r="I1171" s="51">
        <v>265</v>
      </c>
      <c r="J1171" s="51">
        <v>465</v>
      </c>
      <c r="K1171" s="51">
        <v>283</v>
      </c>
      <c r="L1171" s="51">
        <v>283</v>
      </c>
      <c r="M1171" s="51">
        <v>579</v>
      </c>
      <c r="N1171" s="51">
        <v>690</v>
      </c>
      <c r="O1171" s="51">
        <v>651</v>
      </c>
      <c r="P1171" s="51">
        <v>613</v>
      </c>
      <c r="Q1171" s="51">
        <v>2291</v>
      </c>
      <c r="R1171" s="51">
        <v>2399</v>
      </c>
      <c r="S1171" s="51">
        <v>48479.068281704778</v>
      </c>
      <c r="T1171" s="51">
        <v>226974</v>
      </c>
      <c r="U1171" s="51">
        <v>73320</v>
      </c>
      <c r="V1171" s="51">
        <v>9727</v>
      </c>
    </row>
    <row r="1172" spans="1:22" x14ac:dyDescent="0.25">
      <c r="A1172" s="50" t="s">
        <v>109</v>
      </c>
      <c r="B1172" s="50" t="s">
        <v>226</v>
      </c>
      <c r="C1172" s="50" t="s">
        <v>170</v>
      </c>
      <c r="D1172" s="50" t="s">
        <v>282</v>
      </c>
      <c r="E1172" s="51">
        <v>2019</v>
      </c>
      <c r="F1172" s="50" t="s">
        <v>289</v>
      </c>
      <c r="G1172" s="52">
        <v>43647</v>
      </c>
      <c r="H1172" s="51">
        <v>546</v>
      </c>
      <c r="I1172" s="51">
        <v>324</v>
      </c>
      <c r="J1172" s="51">
        <v>522</v>
      </c>
      <c r="K1172" s="51">
        <v>260</v>
      </c>
      <c r="L1172" s="51">
        <v>260</v>
      </c>
      <c r="M1172" s="51">
        <v>892</v>
      </c>
      <c r="N1172" s="51">
        <v>707</v>
      </c>
      <c r="O1172" s="51">
        <v>701</v>
      </c>
      <c r="P1172" s="51">
        <v>667</v>
      </c>
      <c r="Q1172" s="51">
        <v>2291</v>
      </c>
      <c r="R1172" s="51">
        <v>2399</v>
      </c>
      <c r="S1172" s="51">
        <v>48479.068281704778</v>
      </c>
      <c r="T1172" s="51">
        <v>226974</v>
      </c>
      <c r="U1172" s="51">
        <v>73320</v>
      </c>
      <c r="V1172" s="51">
        <v>9727</v>
      </c>
    </row>
    <row r="1173" spans="1:22" x14ac:dyDescent="0.25">
      <c r="A1173" s="50" t="s">
        <v>109</v>
      </c>
      <c r="B1173" s="50" t="s">
        <v>226</v>
      </c>
      <c r="C1173" s="50" t="s">
        <v>170</v>
      </c>
      <c r="D1173" s="50" t="s">
        <v>282</v>
      </c>
      <c r="E1173" s="51">
        <v>2019</v>
      </c>
      <c r="F1173" s="50" t="s">
        <v>290</v>
      </c>
      <c r="G1173" s="52">
        <v>43678</v>
      </c>
      <c r="H1173" s="51">
        <v>632</v>
      </c>
      <c r="I1173" s="51">
        <v>301</v>
      </c>
      <c r="J1173" s="51">
        <v>516</v>
      </c>
      <c r="K1173" s="51">
        <v>364</v>
      </c>
      <c r="L1173" s="51">
        <v>364</v>
      </c>
      <c r="M1173" s="51">
        <v>656</v>
      </c>
      <c r="N1173" s="51">
        <v>810</v>
      </c>
      <c r="O1173" s="51">
        <v>769</v>
      </c>
      <c r="P1173" s="51">
        <v>769</v>
      </c>
      <c r="Q1173" s="51">
        <v>2291</v>
      </c>
      <c r="R1173" s="51">
        <v>2399</v>
      </c>
      <c r="S1173" s="51">
        <v>48479.068281704778</v>
      </c>
      <c r="T1173" s="51">
        <v>226974</v>
      </c>
      <c r="U1173" s="51">
        <v>73320</v>
      </c>
      <c r="V1173" s="51">
        <v>9727</v>
      </c>
    </row>
    <row r="1174" spans="1:22" x14ac:dyDescent="0.25">
      <c r="A1174" s="50" t="s">
        <v>109</v>
      </c>
      <c r="B1174" s="50" t="s">
        <v>226</v>
      </c>
      <c r="C1174" s="50" t="s">
        <v>170</v>
      </c>
      <c r="D1174" s="50" t="s">
        <v>282</v>
      </c>
      <c r="E1174" s="51">
        <v>2019</v>
      </c>
      <c r="F1174" s="50" t="s">
        <v>291</v>
      </c>
      <c r="G1174" s="52">
        <v>43709</v>
      </c>
      <c r="H1174" s="51">
        <v>640</v>
      </c>
      <c r="I1174" s="51">
        <v>274</v>
      </c>
      <c r="J1174" s="51">
        <v>500</v>
      </c>
      <c r="K1174" s="51">
        <v>307</v>
      </c>
      <c r="L1174" s="51">
        <v>307</v>
      </c>
      <c r="M1174" s="51">
        <v>761</v>
      </c>
      <c r="N1174" s="51">
        <v>740</v>
      </c>
      <c r="O1174" s="51">
        <v>725</v>
      </c>
      <c r="P1174" s="51">
        <v>734</v>
      </c>
      <c r="Q1174" s="51">
        <v>2291</v>
      </c>
      <c r="R1174" s="51">
        <v>2399</v>
      </c>
      <c r="S1174" s="51">
        <v>48479.068281704778</v>
      </c>
      <c r="T1174" s="51">
        <v>226974</v>
      </c>
      <c r="U1174" s="51">
        <v>73320</v>
      </c>
      <c r="V1174" s="51">
        <v>9727</v>
      </c>
    </row>
    <row r="1175" spans="1:22" x14ac:dyDescent="0.25">
      <c r="A1175" s="50" t="s">
        <v>109</v>
      </c>
      <c r="B1175" s="50" t="s">
        <v>226</v>
      </c>
      <c r="C1175" s="50" t="s">
        <v>170</v>
      </c>
      <c r="D1175" s="50" t="s">
        <v>282</v>
      </c>
      <c r="E1175" s="51">
        <v>2019</v>
      </c>
      <c r="F1175" s="50" t="s">
        <v>292</v>
      </c>
      <c r="G1175" s="52">
        <v>43739</v>
      </c>
      <c r="H1175" s="51">
        <v>673</v>
      </c>
      <c r="I1175" s="51">
        <v>271</v>
      </c>
      <c r="J1175" s="51">
        <v>535</v>
      </c>
      <c r="K1175" s="51">
        <v>223</v>
      </c>
      <c r="L1175" s="51">
        <v>223</v>
      </c>
      <c r="M1175" s="51">
        <v>688</v>
      </c>
      <c r="N1175" s="51">
        <v>679</v>
      </c>
      <c r="O1175" s="51">
        <v>647</v>
      </c>
      <c r="P1175" s="51">
        <v>604</v>
      </c>
      <c r="Q1175" s="51">
        <v>2291</v>
      </c>
      <c r="R1175" s="51">
        <v>2399</v>
      </c>
      <c r="S1175" s="51">
        <v>48479.068281704778</v>
      </c>
      <c r="T1175" s="51">
        <v>226974</v>
      </c>
      <c r="U1175" s="51">
        <v>73320</v>
      </c>
      <c r="V1175" s="51">
        <v>9727</v>
      </c>
    </row>
    <row r="1176" spans="1:22" x14ac:dyDescent="0.25">
      <c r="A1176" s="50" t="s">
        <v>109</v>
      </c>
      <c r="B1176" s="50" t="s">
        <v>226</v>
      </c>
      <c r="C1176" s="50" t="s">
        <v>170</v>
      </c>
      <c r="D1176" s="50" t="s">
        <v>282</v>
      </c>
      <c r="E1176" s="51">
        <v>2019</v>
      </c>
      <c r="F1176" s="50" t="s">
        <v>293</v>
      </c>
      <c r="G1176" s="52">
        <v>43770</v>
      </c>
      <c r="H1176" s="51">
        <v>852</v>
      </c>
      <c r="I1176" s="51">
        <v>247</v>
      </c>
      <c r="J1176" s="51">
        <v>528</v>
      </c>
      <c r="K1176" s="51">
        <v>185</v>
      </c>
      <c r="L1176" s="51">
        <v>185</v>
      </c>
      <c r="M1176" s="51">
        <v>821</v>
      </c>
      <c r="N1176" s="51">
        <v>836</v>
      </c>
      <c r="O1176" s="51">
        <v>786</v>
      </c>
      <c r="P1176" s="51">
        <v>798</v>
      </c>
      <c r="Q1176" s="51">
        <v>2291</v>
      </c>
      <c r="R1176" s="51">
        <v>2399</v>
      </c>
      <c r="S1176" s="51">
        <v>48479.068281704778</v>
      </c>
      <c r="T1176" s="51">
        <v>226974</v>
      </c>
      <c r="U1176" s="51">
        <v>73320</v>
      </c>
      <c r="V1176" s="51">
        <v>9727</v>
      </c>
    </row>
    <row r="1177" spans="1:22" x14ac:dyDescent="0.25">
      <c r="A1177" s="50" t="s">
        <v>109</v>
      </c>
      <c r="B1177" s="50" t="s">
        <v>226</v>
      </c>
      <c r="C1177" s="50" t="s">
        <v>170</v>
      </c>
      <c r="D1177" s="50" t="s">
        <v>282</v>
      </c>
      <c r="E1177" s="51">
        <v>2019</v>
      </c>
      <c r="F1177" s="50" t="s">
        <v>294</v>
      </c>
      <c r="G1177" s="52">
        <v>43800</v>
      </c>
      <c r="H1177" s="51">
        <v>1124</v>
      </c>
      <c r="I1177" s="51">
        <v>301</v>
      </c>
      <c r="J1177" s="51">
        <v>808</v>
      </c>
      <c r="K1177" s="51">
        <v>236</v>
      </c>
      <c r="L1177" s="51">
        <v>236</v>
      </c>
      <c r="M1177" s="51">
        <v>747</v>
      </c>
      <c r="N1177" s="51">
        <v>780</v>
      </c>
      <c r="O1177" s="51">
        <v>768</v>
      </c>
      <c r="P1177" s="51">
        <v>738</v>
      </c>
      <c r="Q1177" s="51">
        <v>2291</v>
      </c>
      <c r="R1177" s="51">
        <v>2399</v>
      </c>
      <c r="S1177" s="51">
        <v>48479.068281704778</v>
      </c>
      <c r="T1177" s="51">
        <v>226974</v>
      </c>
      <c r="U1177" s="51">
        <v>73320</v>
      </c>
      <c r="V1177" s="51">
        <v>9727</v>
      </c>
    </row>
    <row r="1178" spans="1:22" x14ac:dyDescent="0.25">
      <c r="A1178" s="50" t="s">
        <v>109</v>
      </c>
      <c r="B1178" s="50" t="s">
        <v>226</v>
      </c>
      <c r="C1178" s="50" t="s">
        <v>170</v>
      </c>
      <c r="D1178" s="50" t="s">
        <v>282</v>
      </c>
      <c r="E1178" s="51">
        <v>2020</v>
      </c>
      <c r="F1178" s="50" t="s">
        <v>283</v>
      </c>
      <c r="G1178" s="52">
        <v>43831</v>
      </c>
      <c r="H1178" s="51">
        <v>1052</v>
      </c>
      <c r="I1178" s="51">
        <v>334</v>
      </c>
      <c r="J1178" s="51">
        <v>765</v>
      </c>
      <c r="K1178" s="51">
        <v>288</v>
      </c>
      <c r="L1178" s="51">
        <v>288</v>
      </c>
      <c r="M1178" s="51">
        <v>811</v>
      </c>
      <c r="N1178" s="51">
        <v>800</v>
      </c>
      <c r="O1178" s="51">
        <v>788</v>
      </c>
      <c r="P1178" s="51">
        <v>839</v>
      </c>
      <c r="Q1178" s="51">
        <v>3709</v>
      </c>
      <c r="R1178" s="51">
        <v>3881</v>
      </c>
      <c r="S1178" s="51">
        <v>50495.676386150662</v>
      </c>
      <c r="T1178" s="51">
        <v>235515</v>
      </c>
      <c r="U1178" s="51">
        <v>75554</v>
      </c>
      <c r="V1178" s="51">
        <v>10017</v>
      </c>
    </row>
    <row r="1179" spans="1:22" x14ac:dyDescent="0.25">
      <c r="A1179" s="50" t="s">
        <v>109</v>
      </c>
      <c r="B1179" s="50" t="s">
        <v>226</v>
      </c>
      <c r="C1179" s="50" t="s">
        <v>170</v>
      </c>
      <c r="D1179" s="50" t="s">
        <v>282</v>
      </c>
      <c r="E1179" s="51">
        <v>2020</v>
      </c>
      <c r="F1179" s="50" t="s">
        <v>284</v>
      </c>
      <c r="G1179" s="52">
        <v>43862</v>
      </c>
      <c r="H1179" s="51">
        <v>699</v>
      </c>
      <c r="I1179" s="51">
        <v>361</v>
      </c>
      <c r="J1179" s="51">
        <v>760</v>
      </c>
      <c r="K1179" s="51">
        <v>368</v>
      </c>
      <c r="L1179" s="51">
        <v>368</v>
      </c>
      <c r="M1179" s="51">
        <v>843</v>
      </c>
      <c r="N1179" s="51">
        <v>770</v>
      </c>
      <c r="O1179" s="51">
        <v>758</v>
      </c>
      <c r="P1179" s="51">
        <v>784</v>
      </c>
      <c r="Q1179" s="51">
        <v>3709</v>
      </c>
      <c r="R1179" s="51">
        <v>3881</v>
      </c>
      <c r="S1179" s="51">
        <v>50495.676386150662</v>
      </c>
      <c r="T1179" s="51">
        <v>235515</v>
      </c>
      <c r="U1179" s="51">
        <v>75554</v>
      </c>
      <c r="V1179" s="51">
        <v>10017</v>
      </c>
    </row>
    <row r="1180" spans="1:22" x14ac:dyDescent="0.25">
      <c r="A1180" s="50" t="s">
        <v>109</v>
      </c>
      <c r="B1180" s="50" t="s">
        <v>226</v>
      </c>
      <c r="C1180" s="50" t="s">
        <v>170</v>
      </c>
      <c r="D1180" s="50" t="s">
        <v>282</v>
      </c>
      <c r="E1180" s="51">
        <v>2020</v>
      </c>
      <c r="F1180" s="50" t="s">
        <v>285</v>
      </c>
      <c r="G1180" s="52">
        <v>43891</v>
      </c>
      <c r="H1180" s="51">
        <v>669</v>
      </c>
      <c r="I1180" s="51">
        <v>369</v>
      </c>
      <c r="J1180" s="51">
        <v>516</v>
      </c>
      <c r="K1180" s="51">
        <v>454</v>
      </c>
      <c r="L1180" s="51">
        <v>454</v>
      </c>
      <c r="M1180" s="51">
        <v>894</v>
      </c>
      <c r="N1180" s="51">
        <v>916</v>
      </c>
      <c r="O1180" s="51">
        <v>781</v>
      </c>
      <c r="P1180" s="51">
        <v>779</v>
      </c>
      <c r="Q1180" s="51">
        <v>3709</v>
      </c>
      <c r="R1180" s="51">
        <v>3881</v>
      </c>
      <c r="S1180" s="51">
        <v>50495.676386150662</v>
      </c>
      <c r="T1180" s="51">
        <v>235515</v>
      </c>
      <c r="U1180" s="51">
        <v>75554</v>
      </c>
      <c r="V1180" s="51">
        <v>10017</v>
      </c>
    </row>
    <row r="1181" spans="1:22" x14ac:dyDescent="0.25">
      <c r="A1181" s="50" t="s">
        <v>109</v>
      </c>
      <c r="B1181" s="50" t="s">
        <v>226</v>
      </c>
      <c r="C1181" s="50" t="s">
        <v>170</v>
      </c>
      <c r="D1181" s="50" t="s">
        <v>282</v>
      </c>
      <c r="E1181" s="51">
        <v>2020</v>
      </c>
      <c r="F1181" s="50" t="s">
        <v>286</v>
      </c>
      <c r="G1181" s="52">
        <v>43922</v>
      </c>
      <c r="H1181" s="51">
        <v>666</v>
      </c>
      <c r="I1181" s="51">
        <v>341</v>
      </c>
      <c r="J1181" s="51">
        <v>705</v>
      </c>
      <c r="K1181" s="51">
        <v>383</v>
      </c>
      <c r="L1181" s="51">
        <v>383</v>
      </c>
      <c r="M1181" s="51">
        <v>897</v>
      </c>
      <c r="N1181" s="51">
        <v>905</v>
      </c>
      <c r="O1181" s="51">
        <v>862</v>
      </c>
      <c r="P1181" s="51">
        <v>725</v>
      </c>
      <c r="Q1181" s="51">
        <v>3709</v>
      </c>
      <c r="R1181" s="51">
        <v>3881</v>
      </c>
      <c r="S1181" s="51">
        <v>50495.676386150662</v>
      </c>
      <c r="T1181" s="51">
        <v>235515</v>
      </c>
      <c r="U1181" s="51">
        <v>75554</v>
      </c>
      <c r="V1181" s="51">
        <v>10017</v>
      </c>
    </row>
    <row r="1182" spans="1:22" x14ac:dyDescent="0.25">
      <c r="A1182" s="50" t="s">
        <v>109</v>
      </c>
      <c r="B1182" s="50" t="s">
        <v>226</v>
      </c>
      <c r="C1182" s="50" t="s">
        <v>170</v>
      </c>
      <c r="D1182" s="50" t="s">
        <v>282</v>
      </c>
      <c r="E1182" s="51">
        <v>2020</v>
      </c>
      <c r="F1182" s="50" t="s">
        <v>287</v>
      </c>
      <c r="G1182" s="52">
        <v>43952</v>
      </c>
      <c r="H1182" s="51">
        <v>570</v>
      </c>
      <c r="I1182" s="51">
        <v>336</v>
      </c>
      <c r="J1182" s="51">
        <v>682</v>
      </c>
      <c r="K1182" s="51">
        <v>453</v>
      </c>
      <c r="L1182" s="51">
        <v>453</v>
      </c>
      <c r="M1182" s="51">
        <v>713</v>
      </c>
      <c r="N1182" s="51">
        <v>705</v>
      </c>
      <c r="O1182" s="51">
        <v>577</v>
      </c>
      <c r="P1182" s="51">
        <v>631</v>
      </c>
      <c r="Q1182" s="51">
        <v>3709</v>
      </c>
      <c r="R1182" s="51">
        <v>3881</v>
      </c>
      <c r="S1182" s="51">
        <v>50495.676386150662</v>
      </c>
      <c r="T1182" s="51">
        <v>235515</v>
      </c>
      <c r="U1182" s="51">
        <v>75554</v>
      </c>
      <c r="V1182" s="51">
        <v>10017</v>
      </c>
    </row>
    <row r="1183" spans="1:22" x14ac:dyDescent="0.25">
      <c r="A1183" s="50" t="s">
        <v>109</v>
      </c>
      <c r="B1183" s="50" t="s">
        <v>226</v>
      </c>
      <c r="C1183" s="50" t="s">
        <v>170</v>
      </c>
      <c r="D1183" s="50" t="s">
        <v>282</v>
      </c>
      <c r="E1183" s="51">
        <v>2020</v>
      </c>
      <c r="F1183" s="50" t="s">
        <v>288</v>
      </c>
      <c r="G1183" s="52">
        <v>43983</v>
      </c>
      <c r="H1183" s="51">
        <v>675</v>
      </c>
      <c r="I1183" s="51">
        <v>311</v>
      </c>
      <c r="J1183" s="51">
        <v>466</v>
      </c>
      <c r="K1183" s="51">
        <v>333</v>
      </c>
      <c r="L1183" s="51">
        <v>333</v>
      </c>
      <c r="M1183" s="51">
        <v>958</v>
      </c>
      <c r="N1183" s="51">
        <v>958</v>
      </c>
      <c r="O1183" s="51">
        <v>871</v>
      </c>
      <c r="P1183" s="51">
        <v>766</v>
      </c>
      <c r="Q1183" s="51">
        <v>3709</v>
      </c>
      <c r="R1183" s="51">
        <v>3881</v>
      </c>
      <c r="S1183" s="51">
        <v>50495.676386150662</v>
      </c>
      <c r="T1183" s="51">
        <v>235515</v>
      </c>
      <c r="U1183" s="51">
        <v>75554</v>
      </c>
      <c r="V1183" s="51">
        <v>10017</v>
      </c>
    </row>
    <row r="1184" spans="1:22" x14ac:dyDescent="0.25">
      <c r="A1184" s="50" t="s">
        <v>109</v>
      </c>
      <c r="B1184" s="50" t="s">
        <v>226</v>
      </c>
      <c r="C1184" s="50" t="s">
        <v>170</v>
      </c>
      <c r="D1184" s="50" t="s">
        <v>282</v>
      </c>
      <c r="E1184" s="51">
        <v>2020</v>
      </c>
      <c r="F1184" s="50" t="s">
        <v>289</v>
      </c>
      <c r="G1184" s="52">
        <v>44013</v>
      </c>
      <c r="H1184" s="51">
        <v>497</v>
      </c>
      <c r="I1184" s="51">
        <v>310</v>
      </c>
      <c r="J1184" s="51">
        <v>373</v>
      </c>
      <c r="K1184" s="51">
        <v>271</v>
      </c>
      <c r="L1184" s="51">
        <v>271</v>
      </c>
      <c r="M1184" s="51">
        <v>798</v>
      </c>
      <c r="N1184" s="51">
        <v>818</v>
      </c>
      <c r="O1184" s="51">
        <v>864</v>
      </c>
      <c r="P1184" s="51">
        <v>784</v>
      </c>
      <c r="Q1184" s="51">
        <v>3709</v>
      </c>
      <c r="R1184" s="51">
        <v>3881</v>
      </c>
      <c r="S1184" s="51">
        <v>50495.676386150662</v>
      </c>
      <c r="T1184" s="51">
        <v>235515</v>
      </c>
      <c r="U1184" s="51">
        <v>75554</v>
      </c>
      <c r="V1184" s="51">
        <v>10017</v>
      </c>
    </row>
    <row r="1185" spans="1:22" x14ac:dyDescent="0.25">
      <c r="A1185" s="50" t="s">
        <v>109</v>
      </c>
      <c r="B1185" s="50" t="s">
        <v>226</v>
      </c>
      <c r="C1185" s="50" t="s">
        <v>170</v>
      </c>
      <c r="D1185" s="50" t="s">
        <v>282</v>
      </c>
      <c r="E1185" s="51">
        <v>2020</v>
      </c>
      <c r="F1185" s="50" t="s">
        <v>290</v>
      </c>
      <c r="G1185" s="52">
        <v>44044</v>
      </c>
      <c r="H1185" s="51">
        <v>504</v>
      </c>
      <c r="I1185" s="51">
        <v>301</v>
      </c>
      <c r="J1185" s="51">
        <v>438</v>
      </c>
      <c r="K1185" s="51">
        <v>471</v>
      </c>
      <c r="L1185" s="51">
        <v>471</v>
      </c>
      <c r="M1185" s="51">
        <v>785</v>
      </c>
      <c r="N1185" s="51">
        <v>727</v>
      </c>
      <c r="O1185" s="51">
        <v>629</v>
      </c>
      <c r="P1185" s="51">
        <v>621</v>
      </c>
      <c r="Q1185" s="51">
        <v>3709</v>
      </c>
      <c r="R1185" s="51">
        <v>3881</v>
      </c>
      <c r="S1185" s="51">
        <v>50495.676386150662</v>
      </c>
      <c r="T1185" s="51">
        <v>235515</v>
      </c>
      <c r="U1185" s="51">
        <v>75554</v>
      </c>
      <c r="V1185" s="51">
        <v>10017</v>
      </c>
    </row>
    <row r="1186" spans="1:22" x14ac:dyDescent="0.25">
      <c r="A1186" s="50" t="s">
        <v>109</v>
      </c>
      <c r="B1186" s="50" t="s">
        <v>226</v>
      </c>
      <c r="C1186" s="50" t="s">
        <v>170</v>
      </c>
      <c r="D1186" s="50" t="s">
        <v>282</v>
      </c>
      <c r="E1186" s="51">
        <v>2020</v>
      </c>
      <c r="F1186" s="50" t="s">
        <v>291</v>
      </c>
      <c r="G1186" s="52">
        <v>44075</v>
      </c>
      <c r="H1186" s="51">
        <v>601</v>
      </c>
      <c r="I1186" s="51">
        <v>285</v>
      </c>
      <c r="J1186" s="51">
        <v>558</v>
      </c>
      <c r="K1186" s="51">
        <v>316</v>
      </c>
      <c r="L1186" s="51">
        <v>316</v>
      </c>
      <c r="M1186" s="51">
        <v>759</v>
      </c>
      <c r="N1186" s="51">
        <v>775</v>
      </c>
      <c r="O1186" s="51">
        <v>823</v>
      </c>
      <c r="P1186" s="51">
        <v>751</v>
      </c>
      <c r="Q1186" s="51">
        <v>3709</v>
      </c>
      <c r="R1186" s="51">
        <v>3881</v>
      </c>
      <c r="S1186" s="51">
        <v>50495.676386150662</v>
      </c>
      <c r="T1186" s="51">
        <v>235515</v>
      </c>
      <c r="U1186" s="51">
        <v>75554</v>
      </c>
      <c r="V1186" s="51">
        <v>10017</v>
      </c>
    </row>
    <row r="1187" spans="1:22" x14ac:dyDescent="0.25">
      <c r="A1187" s="50" t="s">
        <v>109</v>
      </c>
      <c r="B1187" s="50" t="s">
        <v>226</v>
      </c>
      <c r="C1187" s="50" t="s">
        <v>170</v>
      </c>
      <c r="D1187" s="50" t="s">
        <v>282</v>
      </c>
      <c r="E1187" s="51">
        <v>2020</v>
      </c>
      <c r="F1187" s="50" t="s">
        <v>292</v>
      </c>
      <c r="G1187" s="52">
        <v>44105</v>
      </c>
      <c r="H1187" s="51">
        <v>521</v>
      </c>
      <c r="I1187" s="51">
        <v>289</v>
      </c>
      <c r="J1187" s="51">
        <v>641</v>
      </c>
      <c r="K1187" s="51">
        <v>322</v>
      </c>
      <c r="L1187" s="51">
        <v>322</v>
      </c>
      <c r="M1187" s="51">
        <v>828</v>
      </c>
      <c r="N1187" s="51">
        <v>782</v>
      </c>
      <c r="O1187" s="51">
        <v>772</v>
      </c>
      <c r="P1187" s="51">
        <v>792</v>
      </c>
      <c r="Q1187" s="51">
        <v>3709</v>
      </c>
      <c r="R1187" s="51">
        <v>3881</v>
      </c>
      <c r="S1187" s="51">
        <v>50495.676386150662</v>
      </c>
      <c r="T1187" s="51">
        <v>235515</v>
      </c>
      <c r="U1187" s="51">
        <v>75554</v>
      </c>
      <c r="V1187" s="51">
        <v>10017</v>
      </c>
    </row>
    <row r="1188" spans="1:22" x14ac:dyDescent="0.25">
      <c r="A1188" s="50" t="s">
        <v>109</v>
      </c>
      <c r="B1188" s="50" t="s">
        <v>226</v>
      </c>
      <c r="C1188" s="50" t="s">
        <v>170</v>
      </c>
      <c r="D1188" s="50" t="s">
        <v>282</v>
      </c>
      <c r="E1188" s="51">
        <v>2020</v>
      </c>
      <c r="F1188" s="50" t="s">
        <v>293</v>
      </c>
      <c r="G1188" s="52">
        <v>44136</v>
      </c>
      <c r="H1188" s="51">
        <v>786</v>
      </c>
      <c r="I1188" s="51">
        <v>274</v>
      </c>
      <c r="J1188" s="51">
        <v>579</v>
      </c>
      <c r="K1188" s="51">
        <v>254</v>
      </c>
      <c r="L1188" s="51">
        <v>254</v>
      </c>
      <c r="M1188" s="51">
        <v>854</v>
      </c>
      <c r="N1188" s="51">
        <v>837</v>
      </c>
      <c r="O1188" s="51">
        <v>826</v>
      </c>
      <c r="P1188" s="51">
        <v>817</v>
      </c>
      <c r="Q1188" s="51">
        <v>3709</v>
      </c>
      <c r="R1188" s="51">
        <v>3881</v>
      </c>
      <c r="S1188" s="51">
        <v>50495.676386150662</v>
      </c>
      <c r="T1188" s="51">
        <v>235515</v>
      </c>
      <c r="U1188" s="51">
        <v>75554</v>
      </c>
      <c r="V1188" s="51">
        <v>10017</v>
      </c>
    </row>
    <row r="1189" spans="1:22" x14ac:dyDescent="0.25">
      <c r="A1189" s="50" t="s">
        <v>109</v>
      </c>
      <c r="B1189" s="50" t="s">
        <v>226</v>
      </c>
      <c r="C1189" s="50" t="s">
        <v>170</v>
      </c>
      <c r="D1189" s="50" t="s">
        <v>282</v>
      </c>
      <c r="E1189" s="51">
        <v>2020</v>
      </c>
      <c r="F1189" s="50" t="s">
        <v>294</v>
      </c>
      <c r="G1189" s="52">
        <v>44166</v>
      </c>
      <c r="H1189" s="51">
        <v>1086</v>
      </c>
      <c r="I1189" s="51">
        <v>288</v>
      </c>
      <c r="J1189" s="51">
        <v>554</v>
      </c>
      <c r="K1189" s="51">
        <v>302</v>
      </c>
      <c r="L1189" s="51">
        <v>302</v>
      </c>
      <c r="M1189" s="51">
        <v>796</v>
      </c>
      <c r="N1189" s="51">
        <v>779</v>
      </c>
      <c r="O1189" s="51">
        <v>832</v>
      </c>
      <c r="P1189" s="51">
        <v>774</v>
      </c>
      <c r="Q1189" s="51">
        <v>3709</v>
      </c>
      <c r="R1189" s="51">
        <v>3881</v>
      </c>
      <c r="S1189" s="51">
        <v>50495.676386150662</v>
      </c>
      <c r="T1189" s="51">
        <v>235515</v>
      </c>
      <c r="U1189" s="51">
        <v>75554</v>
      </c>
      <c r="V1189" s="51">
        <v>10017</v>
      </c>
    </row>
    <row r="1190" spans="1:22" x14ac:dyDescent="0.25">
      <c r="A1190" s="50" t="s">
        <v>109</v>
      </c>
      <c r="B1190" s="50" t="s">
        <v>226</v>
      </c>
      <c r="C1190" s="50" t="s">
        <v>170</v>
      </c>
      <c r="D1190" s="50" t="s">
        <v>282</v>
      </c>
      <c r="E1190" s="51">
        <v>2021</v>
      </c>
      <c r="F1190" s="50" t="s">
        <v>283</v>
      </c>
      <c r="G1190" s="52">
        <v>44197</v>
      </c>
      <c r="H1190" s="51">
        <v>879</v>
      </c>
      <c r="I1190" s="51">
        <v>258</v>
      </c>
      <c r="J1190" s="51">
        <v>682</v>
      </c>
      <c r="K1190" s="51">
        <v>308</v>
      </c>
      <c r="L1190" s="51">
        <v>308</v>
      </c>
      <c r="M1190" s="51">
        <v>766</v>
      </c>
      <c r="N1190" s="51">
        <v>812</v>
      </c>
      <c r="O1190" s="51">
        <v>767</v>
      </c>
      <c r="P1190" s="51">
        <v>733</v>
      </c>
      <c r="Q1190" s="51">
        <v>3348</v>
      </c>
      <c r="R1190" s="51">
        <v>3569</v>
      </c>
      <c r="S1190" s="51">
        <v>52585.191345764928</v>
      </c>
      <c r="T1190" s="51">
        <v>244398</v>
      </c>
      <c r="U1190" s="51">
        <v>77917</v>
      </c>
      <c r="V1190" s="51">
        <v>10320</v>
      </c>
    </row>
    <row r="1191" spans="1:22" x14ac:dyDescent="0.25">
      <c r="A1191" s="50" t="s">
        <v>109</v>
      </c>
      <c r="B1191" s="50" t="s">
        <v>226</v>
      </c>
      <c r="C1191" s="50" t="s">
        <v>170</v>
      </c>
      <c r="D1191" s="50" t="s">
        <v>282</v>
      </c>
      <c r="E1191" s="51">
        <v>2021</v>
      </c>
      <c r="F1191" s="50" t="s">
        <v>284</v>
      </c>
      <c r="G1191" s="52">
        <v>44228</v>
      </c>
      <c r="H1191" s="51">
        <v>764</v>
      </c>
      <c r="I1191" s="51">
        <v>204</v>
      </c>
      <c r="J1191" s="51">
        <v>642</v>
      </c>
      <c r="K1191" s="51">
        <v>295</v>
      </c>
      <c r="L1191" s="51">
        <v>295</v>
      </c>
      <c r="M1191" s="51">
        <v>816</v>
      </c>
      <c r="N1191" s="51">
        <v>819</v>
      </c>
      <c r="O1191" s="51">
        <v>776</v>
      </c>
      <c r="P1191" s="51">
        <v>728</v>
      </c>
      <c r="Q1191" s="51">
        <v>3348</v>
      </c>
      <c r="R1191" s="51">
        <v>3569</v>
      </c>
      <c r="S1191" s="51">
        <v>52585.191345764928</v>
      </c>
      <c r="T1191" s="51">
        <v>244398</v>
      </c>
      <c r="U1191" s="51">
        <v>77917</v>
      </c>
      <c r="V1191" s="51">
        <v>10320</v>
      </c>
    </row>
    <row r="1192" spans="1:22" x14ac:dyDescent="0.25">
      <c r="A1192" s="50" t="s">
        <v>109</v>
      </c>
      <c r="B1192" s="50" t="s">
        <v>226</v>
      </c>
      <c r="C1192" s="50" t="s">
        <v>170</v>
      </c>
      <c r="D1192" s="50" t="s">
        <v>282</v>
      </c>
      <c r="E1192" s="51">
        <v>2021</v>
      </c>
      <c r="F1192" s="50" t="s">
        <v>285</v>
      </c>
      <c r="G1192" s="52">
        <v>44256</v>
      </c>
      <c r="H1192" s="51">
        <v>761</v>
      </c>
      <c r="I1192" s="51">
        <v>366</v>
      </c>
      <c r="J1192" s="51">
        <v>605</v>
      </c>
      <c r="K1192" s="51">
        <v>429</v>
      </c>
      <c r="L1192" s="51">
        <v>429</v>
      </c>
      <c r="M1192" s="51">
        <v>906</v>
      </c>
      <c r="N1192" s="51">
        <v>908</v>
      </c>
      <c r="O1192" s="51">
        <v>820</v>
      </c>
      <c r="P1192" s="51">
        <v>793</v>
      </c>
      <c r="Q1192" s="51">
        <v>3348</v>
      </c>
      <c r="R1192" s="51">
        <v>3569</v>
      </c>
      <c r="S1192" s="51">
        <v>52585.191345764928</v>
      </c>
      <c r="T1192" s="51">
        <v>244398</v>
      </c>
      <c r="U1192" s="51">
        <v>77917</v>
      </c>
      <c r="V1192" s="51">
        <v>10320</v>
      </c>
    </row>
    <row r="1193" spans="1:22" x14ac:dyDescent="0.25">
      <c r="A1193" s="50" t="s">
        <v>109</v>
      </c>
      <c r="B1193" s="50" t="s">
        <v>226</v>
      </c>
      <c r="C1193" s="50" t="s">
        <v>170</v>
      </c>
      <c r="D1193" s="50" t="s">
        <v>282</v>
      </c>
      <c r="E1193" s="51">
        <v>2021</v>
      </c>
      <c r="F1193" s="50" t="s">
        <v>286</v>
      </c>
      <c r="G1193" s="52">
        <v>44287</v>
      </c>
      <c r="H1193" s="51">
        <v>819</v>
      </c>
      <c r="I1193" s="51">
        <v>351</v>
      </c>
      <c r="J1193" s="51">
        <v>786</v>
      </c>
      <c r="K1193" s="51">
        <v>368</v>
      </c>
      <c r="L1193" s="51">
        <v>368</v>
      </c>
      <c r="M1193" s="51">
        <v>859</v>
      </c>
      <c r="N1193" s="51">
        <v>874</v>
      </c>
      <c r="O1193" s="51">
        <v>848</v>
      </c>
      <c r="P1193" s="51">
        <v>868</v>
      </c>
      <c r="Q1193" s="51">
        <v>3348</v>
      </c>
      <c r="R1193" s="51">
        <v>3569</v>
      </c>
      <c r="S1193" s="51">
        <v>52585.191345764928</v>
      </c>
      <c r="T1193" s="51">
        <v>244398</v>
      </c>
      <c r="U1193" s="51">
        <v>77917</v>
      </c>
      <c r="V1193" s="51">
        <v>10320</v>
      </c>
    </row>
    <row r="1194" spans="1:22" x14ac:dyDescent="0.25">
      <c r="A1194" s="50" t="s">
        <v>109</v>
      </c>
      <c r="B1194" s="50" t="s">
        <v>226</v>
      </c>
      <c r="C1194" s="50" t="s">
        <v>170</v>
      </c>
      <c r="D1194" s="50" t="s">
        <v>282</v>
      </c>
      <c r="E1194" s="51">
        <v>2021</v>
      </c>
      <c r="F1194" s="50" t="s">
        <v>287</v>
      </c>
      <c r="G1194" s="52">
        <v>44317</v>
      </c>
      <c r="H1194" s="51">
        <v>726</v>
      </c>
      <c r="I1194" s="51">
        <v>400</v>
      </c>
      <c r="J1194" s="51">
        <v>824</v>
      </c>
      <c r="K1194" s="51">
        <v>402</v>
      </c>
      <c r="L1194" s="51">
        <v>402</v>
      </c>
      <c r="M1194" s="51">
        <v>961</v>
      </c>
      <c r="N1194" s="51">
        <v>893</v>
      </c>
      <c r="O1194" s="51">
        <v>822</v>
      </c>
      <c r="P1194" s="51">
        <v>972</v>
      </c>
      <c r="Q1194" s="51">
        <v>3348</v>
      </c>
      <c r="R1194" s="51">
        <v>3569</v>
      </c>
      <c r="S1194" s="51">
        <v>52585.191345764928</v>
      </c>
      <c r="T1194" s="51">
        <v>244398</v>
      </c>
      <c r="U1194" s="51">
        <v>77917</v>
      </c>
      <c r="V1194" s="51">
        <v>10320</v>
      </c>
    </row>
    <row r="1195" spans="1:22" x14ac:dyDescent="0.25">
      <c r="A1195" s="50" t="s">
        <v>109</v>
      </c>
      <c r="B1195" s="50" t="s">
        <v>226</v>
      </c>
      <c r="C1195" s="50" t="s">
        <v>170</v>
      </c>
      <c r="D1195" s="50" t="s">
        <v>282</v>
      </c>
      <c r="E1195" s="51">
        <v>2021</v>
      </c>
      <c r="F1195" s="50" t="s">
        <v>288</v>
      </c>
      <c r="G1195" s="52">
        <v>44348</v>
      </c>
      <c r="H1195" s="51">
        <v>704</v>
      </c>
      <c r="I1195" s="51">
        <v>338</v>
      </c>
      <c r="J1195" s="51">
        <v>605</v>
      </c>
      <c r="K1195" s="51">
        <v>367</v>
      </c>
      <c r="L1195" s="51">
        <v>367</v>
      </c>
      <c r="M1195" s="51">
        <v>913</v>
      </c>
      <c r="N1195" s="51">
        <v>945</v>
      </c>
      <c r="O1195" s="51">
        <v>811</v>
      </c>
      <c r="P1195" s="51">
        <v>803</v>
      </c>
      <c r="Q1195" s="51">
        <v>3348</v>
      </c>
      <c r="R1195" s="51">
        <v>3569</v>
      </c>
      <c r="S1195" s="51">
        <v>52585.191345764928</v>
      </c>
      <c r="T1195" s="51">
        <v>244398</v>
      </c>
      <c r="U1195" s="51">
        <v>77917</v>
      </c>
      <c r="V1195" s="51">
        <v>10320</v>
      </c>
    </row>
    <row r="1196" spans="1:22" x14ac:dyDescent="0.25">
      <c r="A1196" s="50" t="s">
        <v>109</v>
      </c>
      <c r="B1196" s="50" t="s">
        <v>226</v>
      </c>
      <c r="C1196" s="50" t="s">
        <v>170</v>
      </c>
      <c r="D1196" s="50" t="s">
        <v>282</v>
      </c>
      <c r="E1196" s="51">
        <v>2021</v>
      </c>
      <c r="F1196" s="50" t="s">
        <v>289</v>
      </c>
      <c r="G1196" s="52">
        <v>44378</v>
      </c>
      <c r="H1196" s="51">
        <v>620</v>
      </c>
      <c r="I1196" s="51">
        <v>509</v>
      </c>
      <c r="J1196" s="51">
        <v>593</v>
      </c>
      <c r="K1196" s="51">
        <v>282</v>
      </c>
      <c r="L1196" s="51">
        <v>282</v>
      </c>
      <c r="M1196" s="51">
        <v>774</v>
      </c>
      <c r="N1196" s="51">
        <v>873</v>
      </c>
      <c r="O1196" s="51">
        <v>817</v>
      </c>
      <c r="P1196" s="51">
        <v>758</v>
      </c>
      <c r="Q1196" s="51">
        <v>3348</v>
      </c>
      <c r="R1196" s="51">
        <v>3569</v>
      </c>
      <c r="S1196" s="51">
        <v>52585.191345764928</v>
      </c>
      <c r="T1196" s="51">
        <v>244398</v>
      </c>
      <c r="U1196" s="51">
        <v>77917</v>
      </c>
      <c r="V1196" s="51">
        <v>10320</v>
      </c>
    </row>
    <row r="1197" spans="1:22" x14ac:dyDescent="0.25">
      <c r="A1197" s="50" t="s">
        <v>109</v>
      </c>
      <c r="B1197" s="50" t="s">
        <v>226</v>
      </c>
      <c r="C1197" s="50" t="s">
        <v>170</v>
      </c>
      <c r="D1197" s="50" t="s">
        <v>282</v>
      </c>
      <c r="E1197" s="51">
        <v>2021</v>
      </c>
      <c r="F1197" s="50" t="s">
        <v>290</v>
      </c>
      <c r="G1197" s="52">
        <v>44409</v>
      </c>
      <c r="H1197" s="51">
        <v>544</v>
      </c>
      <c r="I1197" s="51">
        <v>352</v>
      </c>
      <c r="J1197" s="51">
        <v>533</v>
      </c>
      <c r="K1197" s="51">
        <v>485</v>
      </c>
      <c r="L1197" s="51">
        <v>485</v>
      </c>
      <c r="M1197" s="51">
        <v>783</v>
      </c>
      <c r="N1197" s="51">
        <v>859</v>
      </c>
      <c r="O1197" s="51">
        <v>797</v>
      </c>
      <c r="P1197" s="51">
        <v>822</v>
      </c>
      <c r="Q1197" s="51">
        <v>3348</v>
      </c>
      <c r="R1197" s="51">
        <v>3569</v>
      </c>
      <c r="S1197" s="51">
        <v>52585.191345764928</v>
      </c>
      <c r="T1197" s="51">
        <v>244398</v>
      </c>
      <c r="U1197" s="51">
        <v>77917</v>
      </c>
      <c r="V1197" s="51">
        <v>10320</v>
      </c>
    </row>
    <row r="1198" spans="1:22" x14ac:dyDescent="0.25">
      <c r="A1198" s="50" t="s">
        <v>109</v>
      </c>
      <c r="B1198" s="50" t="s">
        <v>226</v>
      </c>
      <c r="C1198" s="50" t="s">
        <v>170</v>
      </c>
      <c r="D1198" s="50" t="s">
        <v>282</v>
      </c>
      <c r="E1198" s="51">
        <v>2021</v>
      </c>
      <c r="F1198" s="50" t="s">
        <v>291</v>
      </c>
      <c r="G1198" s="52">
        <v>44440</v>
      </c>
      <c r="H1198" s="51">
        <v>942</v>
      </c>
      <c r="I1198" s="51">
        <v>399</v>
      </c>
      <c r="J1198" s="51">
        <v>745</v>
      </c>
      <c r="K1198" s="51">
        <v>315</v>
      </c>
      <c r="L1198" s="51">
        <v>315</v>
      </c>
      <c r="M1198" s="51">
        <v>1005</v>
      </c>
      <c r="N1198" s="51">
        <v>876</v>
      </c>
      <c r="O1198" s="51">
        <v>874</v>
      </c>
      <c r="P1198" s="51">
        <v>861</v>
      </c>
      <c r="Q1198" s="51">
        <v>3348</v>
      </c>
      <c r="R1198" s="51">
        <v>3569</v>
      </c>
      <c r="S1198" s="51">
        <v>52585.191345764928</v>
      </c>
      <c r="T1198" s="51">
        <v>244398</v>
      </c>
      <c r="U1198" s="51">
        <v>77917</v>
      </c>
      <c r="V1198" s="51">
        <v>10320</v>
      </c>
    </row>
    <row r="1199" spans="1:22" x14ac:dyDescent="0.25">
      <c r="A1199" s="50" t="s">
        <v>109</v>
      </c>
      <c r="B1199" s="50" t="s">
        <v>226</v>
      </c>
      <c r="C1199" s="50" t="s">
        <v>170</v>
      </c>
      <c r="D1199" s="50" t="s">
        <v>282</v>
      </c>
      <c r="E1199" s="51">
        <v>2021</v>
      </c>
      <c r="F1199" s="50" t="s">
        <v>292</v>
      </c>
      <c r="G1199" s="52">
        <v>44470</v>
      </c>
      <c r="H1199" s="51">
        <v>759</v>
      </c>
      <c r="I1199" s="51">
        <v>337</v>
      </c>
      <c r="J1199" s="51">
        <v>534</v>
      </c>
      <c r="K1199" s="51">
        <v>335</v>
      </c>
      <c r="L1199" s="51">
        <v>335</v>
      </c>
      <c r="M1199" s="51">
        <v>812</v>
      </c>
      <c r="N1199" s="51">
        <v>831</v>
      </c>
      <c r="O1199" s="51">
        <v>795</v>
      </c>
      <c r="P1199" s="51">
        <v>763</v>
      </c>
      <c r="Q1199" s="51">
        <v>3348</v>
      </c>
      <c r="R1199" s="51">
        <v>3569</v>
      </c>
      <c r="S1199" s="51">
        <v>52585.191345764928</v>
      </c>
      <c r="T1199" s="51">
        <v>244398</v>
      </c>
      <c r="U1199" s="51">
        <v>77917</v>
      </c>
      <c r="V1199" s="51">
        <v>10320</v>
      </c>
    </row>
    <row r="1200" spans="1:22" x14ac:dyDescent="0.25">
      <c r="A1200" s="50" t="s">
        <v>109</v>
      </c>
      <c r="B1200" s="50" t="s">
        <v>226</v>
      </c>
      <c r="C1200" s="50" t="s">
        <v>170</v>
      </c>
      <c r="D1200" s="50" t="s">
        <v>282</v>
      </c>
      <c r="E1200" s="51">
        <v>2021</v>
      </c>
      <c r="F1200" s="50" t="s">
        <v>293</v>
      </c>
      <c r="G1200" s="52">
        <v>44501</v>
      </c>
      <c r="H1200" s="51">
        <v>1091</v>
      </c>
      <c r="I1200" s="51">
        <v>335</v>
      </c>
      <c r="J1200" s="51">
        <v>712</v>
      </c>
      <c r="K1200" s="51">
        <v>326</v>
      </c>
      <c r="L1200" s="51">
        <v>326</v>
      </c>
      <c r="M1200" s="51">
        <v>782</v>
      </c>
      <c r="N1200" s="51">
        <v>832</v>
      </c>
      <c r="O1200" s="51">
        <v>815</v>
      </c>
      <c r="P1200" s="51">
        <v>763</v>
      </c>
      <c r="Q1200" s="51">
        <v>3348</v>
      </c>
      <c r="R1200" s="51">
        <v>3569</v>
      </c>
      <c r="S1200" s="51">
        <v>52585.191345764928</v>
      </c>
      <c r="T1200" s="51">
        <v>244398</v>
      </c>
      <c r="U1200" s="51">
        <v>77917</v>
      </c>
      <c r="V1200" s="51">
        <v>10320</v>
      </c>
    </row>
    <row r="1201" spans="1:22" x14ac:dyDescent="0.25">
      <c r="A1201" s="50" t="s">
        <v>109</v>
      </c>
      <c r="B1201" s="50" t="s">
        <v>226</v>
      </c>
      <c r="C1201" s="50" t="s">
        <v>170</v>
      </c>
      <c r="D1201" s="50" t="s">
        <v>282</v>
      </c>
      <c r="E1201" s="51">
        <v>2021</v>
      </c>
      <c r="F1201" s="50" t="s">
        <v>294</v>
      </c>
      <c r="G1201" s="52">
        <v>44531</v>
      </c>
      <c r="H1201" s="51">
        <v>1065</v>
      </c>
      <c r="I1201" s="51">
        <v>354</v>
      </c>
      <c r="J1201" s="51">
        <v>693</v>
      </c>
      <c r="K1201" s="51">
        <v>357</v>
      </c>
      <c r="L1201" s="51">
        <v>357</v>
      </c>
      <c r="M1201" s="51">
        <v>1018</v>
      </c>
      <c r="N1201" s="51">
        <v>836</v>
      </c>
      <c r="O1201" s="51">
        <v>838</v>
      </c>
      <c r="P1201" s="51">
        <v>850</v>
      </c>
      <c r="Q1201" s="51">
        <v>3348</v>
      </c>
      <c r="R1201" s="51">
        <v>3569</v>
      </c>
      <c r="S1201" s="51">
        <v>52585.191345764928</v>
      </c>
      <c r="T1201" s="51">
        <v>244398</v>
      </c>
      <c r="U1201" s="51">
        <v>77917</v>
      </c>
      <c r="V1201" s="51">
        <v>10320</v>
      </c>
    </row>
    <row r="1202" spans="1:22" x14ac:dyDescent="0.25">
      <c r="A1202" s="50" t="s">
        <v>109</v>
      </c>
      <c r="B1202" s="50" t="s">
        <v>226</v>
      </c>
      <c r="C1202" s="50" t="s">
        <v>171</v>
      </c>
      <c r="D1202" s="50" t="s">
        <v>282</v>
      </c>
      <c r="E1202" s="51">
        <v>2017</v>
      </c>
      <c r="F1202" s="50" t="s">
        <v>283</v>
      </c>
      <c r="G1202" s="52">
        <v>42736</v>
      </c>
      <c r="H1202" s="51">
        <v>1480</v>
      </c>
      <c r="I1202" s="51">
        <v>425</v>
      </c>
      <c r="J1202" s="51">
        <v>235</v>
      </c>
      <c r="K1202" s="51">
        <v>574</v>
      </c>
      <c r="L1202" s="51">
        <v>574</v>
      </c>
      <c r="M1202" s="51">
        <v>1343</v>
      </c>
      <c r="N1202" s="51">
        <v>1267</v>
      </c>
      <c r="O1202" s="51">
        <v>1220</v>
      </c>
      <c r="P1202" s="51">
        <v>1213</v>
      </c>
      <c r="Q1202" s="51">
        <v>7037</v>
      </c>
      <c r="R1202" s="51">
        <v>7145</v>
      </c>
      <c r="S1202" s="51">
        <v>68575</v>
      </c>
      <c r="T1202" s="51">
        <v>325948</v>
      </c>
      <c r="U1202" s="51">
        <v>76442</v>
      </c>
      <c r="V1202" s="51">
        <v>14280</v>
      </c>
    </row>
    <row r="1203" spans="1:22" x14ac:dyDescent="0.25">
      <c r="A1203" s="50" t="s">
        <v>109</v>
      </c>
      <c r="B1203" s="50" t="s">
        <v>226</v>
      </c>
      <c r="C1203" s="50" t="s">
        <v>171</v>
      </c>
      <c r="D1203" s="50" t="s">
        <v>282</v>
      </c>
      <c r="E1203" s="51">
        <v>2017</v>
      </c>
      <c r="F1203" s="50" t="s">
        <v>284</v>
      </c>
      <c r="G1203" s="52">
        <v>42767</v>
      </c>
      <c r="H1203" s="51">
        <v>1165</v>
      </c>
      <c r="I1203" s="51">
        <v>414</v>
      </c>
      <c r="J1203" s="51">
        <v>220</v>
      </c>
      <c r="K1203" s="51">
        <v>516</v>
      </c>
      <c r="L1203" s="51">
        <v>516</v>
      </c>
      <c r="M1203" s="51">
        <v>1295</v>
      </c>
      <c r="N1203" s="51">
        <v>1242</v>
      </c>
      <c r="O1203" s="51">
        <v>1203</v>
      </c>
      <c r="P1203" s="51">
        <v>1177</v>
      </c>
      <c r="Q1203" s="51">
        <v>7037</v>
      </c>
      <c r="R1203" s="51">
        <v>7145</v>
      </c>
      <c r="S1203" s="51">
        <v>68575</v>
      </c>
      <c r="T1203" s="51">
        <v>325948</v>
      </c>
      <c r="U1203" s="51">
        <v>76442</v>
      </c>
      <c r="V1203" s="51">
        <v>14280</v>
      </c>
    </row>
    <row r="1204" spans="1:22" x14ac:dyDescent="0.25">
      <c r="A1204" s="50" t="s">
        <v>109</v>
      </c>
      <c r="B1204" s="50" t="s">
        <v>226</v>
      </c>
      <c r="C1204" s="50" t="s">
        <v>171</v>
      </c>
      <c r="D1204" s="50" t="s">
        <v>282</v>
      </c>
      <c r="E1204" s="51">
        <v>2017</v>
      </c>
      <c r="F1204" s="50" t="s">
        <v>285</v>
      </c>
      <c r="G1204" s="52">
        <v>42795</v>
      </c>
      <c r="H1204" s="51">
        <v>1243</v>
      </c>
      <c r="I1204" s="51">
        <v>431</v>
      </c>
      <c r="J1204" s="51">
        <v>208</v>
      </c>
      <c r="K1204" s="51">
        <v>556</v>
      </c>
      <c r="L1204" s="51">
        <v>556</v>
      </c>
      <c r="M1204" s="51">
        <v>1354</v>
      </c>
      <c r="N1204" s="51">
        <v>1299</v>
      </c>
      <c r="O1204" s="51">
        <v>1289</v>
      </c>
      <c r="P1204" s="51">
        <v>1189</v>
      </c>
      <c r="Q1204" s="51">
        <v>7037</v>
      </c>
      <c r="R1204" s="51">
        <v>7145</v>
      </c>
      <c r="S1204" s="51">
        <v>68575</v>
      </c>
      <c r="T1204" s="51">
        <v>325948</v>
      </c>
      <c r="U1204" s="51">
        <v>76442</v>
      </c>
      <c r="V1204" s="51">
        <v>14280</v>
      </c>
    </row>
    <row r="1205" spans="1:22" x14ac:dyDescent="0.25">
      <c r="A1205" s="50" t="s">
        <v>109</v>
      </c>
      <c r="B1205" s="50" t="s">
        <v>226</v>
      </c>
      <c r="C1205" s="50" t="s">
        <v>171</v>
      </c>
      <c r="D1205" s="50" t="s">
        <v>282</v>
      </c>
      <c r="E1205" s="51">
        <v>2017</v>
      </c>
      <c r="F1205" s="50" t="s">
        <v>286</v>
      </c>
      <c r="G1205" s="52">
        <v>42826</v>
      </c>
      <c r="H1205" s="51">
        <v>1325</v>
      </c>
      <c r="I1205" s="51">
        <v>405</v>
      </c>
      <c r="J1205" s="51">
        <v>302</v>
      </c>
      <c r="K1205" s="51">
        <v>474</v>
      </c>
      <c r="L1205" s="51">
        <v>474</v>
      </c>
      <c r="M1205" s="51">
        <v>1310</v>
      </c>
      <c r="N1205" s="51">
        <v>1241</v>
      </c>
      <c r="O1205" s="51">
        <v>1201</v>
      </c>
      <c r="P1205" s="51">
        <v>1213</v>
      </c>
      <c r="Q1205" s="51">
        <v>7037</v>
      </c>
      <c r="R1205" s="51">
        <v>7145</v>
      </c>
      <c r="S1205" s="51">
        <v>68575</v>
      </c>
      <c r="T1205" s="51">
        <v>325948</v>
      </c>
      <c r="U1205" s="51">
        <v>76442</v>
      </c>
      <c r="V1205" s="51">
        <v>14280</v>
      </c>
    </row>
    <row r="1206" spans="1:22" x14ac:dyDescent="0.25">
      <c r="A1206" s="50" t="s">
        <v>109</v>
      </c>
      <c r="B1206" s="50" t="s">
        <v>226</v>
      </c>
      <c r="C1206" s="50" t="s">
        <v>171</v>
      </c>
      <c r="D1206" s="50" t="s">
        <v>282</v>
      </c>
      <c r="E1206" s="51">
        <v>2017</v>
      </c>
      <c r="F1206" s="50" t="s">
        <v>287</v>
      </c>
      <c r="G1206" s="52">
        <v>42856</v>
      </c>
      <c r="H1206" s="51">
        <v>1177</v>
      </c>
      <c r="I1206" s="51">
        <v>573</v>
      </c>
      <c r="J1206" s="51">
        <v>339</v>
      </c>
      <c r="K1206" s="51">
        <v>686</v>
      </c>
      <c r="L1206" s="51">
        <v>686</v>
      </c>
      <c r="M1206" s="51">
        <v>1148</v>
      </c>
      <c r="N1206" s="51">
        <v>1222</v>
      </c>
      <c r="O1206" s="51">
        <v>1199</v>
      </c>
      <c r="P1206" s="51">
        <v>1170</v>
      </c>
      <c r="Q1206" s="51">
        <v>7037</v>
      </c>
      <c r="R1206" s="51">
        <v>7145</v>
      </c>
      <c r="S1206" s="51">
        <v>68575</v>
      </c>
      <c r="T1206" s="51">
        <v>325948</v>
      </c>
      <c r="U1206" s="51">
        <v>76442</v>
      </c>
      <c r="V1206" s="51">
        <v>14280</v>
      </c>
    </row>
    <row r="1207" spans="1:22" x14ac:dyDescent="0.25">
      <c r="A1207" s="50" t="s">
        <v>109</v>
      </c>
      <c r="B1207" s="50" t="s">
        <v>226</v>
      </c>
      <c r="C1207" s="50" t="s">
        <v>171</v>
      </c>
      <c r="D1207" s="50" t="s">
        <v>282</v>
      </c>
      <c r="E1207" s="51">
        <v>2017</v>
      </c>
      <c r="F1207" s="50" t="s">
        <v>288</v>
      </c>
      <c r="G1207" s="52">
        <v>42887</v>
      </c>
      <c r="H1207" s="51">
        <v>1158</v>
      </c>
      <c r="I1207" s="51">
        <v>258</v>
      </c>
      <c r="J1207" s="51">
        <v>155</v>
      </c>
      <c r="K1207" s="51">
        <v>513</v>
      </c>
      <c r="L1207" s="51">
        <v>513</v>
      </c>
      <c r="M1207" s="51">
        <v>1822</v>
      </c>
      <c r="N1207" s="51">
        <v>1284</v>
      </c>
      <c r="O1207" s="51">
        <v>1237</v>
      </c>
      <c r="P1207" s="51">
        <v>1209</v>
      </c>
      <c r="Q1207" s="51">
        <v>7037</v>
      </c>
      <c r="R1207" s="51">
        <v>7145</v>
      </c>
      <c r="S1207" s="51">
        <v>68575</v>
      </c>
      <c r="T1207" s="51">
        <v>325948</v>
      </c>
      <c r="U1207" s="51">
        <v>76442</v>
      </c>
      <c r="V1207" s="51">
        <v>14280</v>
      </c>
    </row>
    <row r="1208" spans="1:22" x14ac:dyDescent="0.25">
      <c r="A1208" s="50" t="s">
        <v>109</v>
      </c>
      <c r="B1208" s="50" t="s">
        <v>226</v>
      </c>
      <c r="C1208" s="50" t="s">
        <v>171</v>
      </c>
      <c r="D1208" s="50" t="s">
        <v>282</v>
      </c>
      <c r="E1208" s="51">
        <v>2017</v>
      </c>
      <c r="F1208" s="50" t="s">
        <v>289</v>
      </c>
      <c r="G1208" s="52">
        <v>42917</v>
      </c>
      <c r="H1208" s="51">
        <v>1116</v>
      </c>
      <c r="I1208" s="51">
        <v>447</v>
      </c>
      <c r="J1208" s="51">
        <v>296</v>
      </c>
      <c r="K1208" s="51">
        <v>445</v>
      </c>
      <c r="L1208" s="51">
        <v>445</v>
      </c>
      <c r="M1208" s="51">
        <v>1189</v>
      </c>
      <c r="N1208" s="51">
        <v>1131</v>
      </c>
      <c r="O1208" s="51">
        <v>1095</v>
      </c>
      <c r="P1208" s="51">
        <v>1065</v>
      </c>
      <c r="Q1208" s="51">
        <v>7037</v>
      </c>
      <c r="R1208" s="51">
        <v>7145</v>
      </c>
      <c r="S1208" s="51">
        <v>68575</v>
      </c>
      <c r="T1208" s="51">
        <v>325948</v>
      </c>
      <c r="U1208" s="51">
        <v>76442</v>
      </c>
      <c r="V1208" s="51">
        <v>14280</v>
      </c>
    </row>
    <row r="1209" spans="1:22" x14ac:dyDescent="0.25">
      <c r="A1209" s="50" t="s">
        <v>109</v>
      </c>
      <c r="B1209" s="50" t="s">
        <v>226</v>
      </c>
      <c r="C1209" s="50" t="s">
        <v>171</v>
      </c>
      <c r="D1209" s="50" t="s">
        <v>282</v>
      </c>
      <c r="E1209" s="51">
        <v>2017</v>
      </c>
      <c r="F1209" s="50" t="s">
        <v>290</v>
      </c>
      <c r="G1209" s="52">
        <v>42948</v>
      </c>
      <c r="H1209" s="51">
        <v>1078</v>
      </c>
      <c r="I1209" s="51">
        <v>427</v>
      </c>
      <c r="J1209" s="51">
        <v>293</v>
      </c>
      <c r="K1209" s="51">
        <v>601</v>
      </c>
      <c r="L1209" s="51">
        <v>601</v>
      </c>
      <c r="M1209" s="51">
        <v>1259</v>
      </c>
      <c r="N1209" s="51">
        <v>1284</v>
      </c>
      <c r="O1209" s="51">
        <v>1255</v>
      </c>
      <c r="P1209" s="51">
        <v>1214</v>
      </c>
      <c r="Q1209" s="51">
        <v>7037</v>
      </c>
      <c r="R1209" s="51">
        <v>7145</v>
      </c>
      <c r="S1209" s="51">
        <v>68575</v>
      </c>
      <c r="T1209" s="51">
        <v>325948</v>
      </c>
      <c r="U1209" s="51">
        <v>76442</v>
      </c>
      <c r="V1209" s="51">
        <v>14280</v>
      </c>
    </row>
    <row r="1210" spans="1:22" x14ac:dyDescent="0.25">
      <c r="A1210" s="50" t="s">
        <v>109</v>
      </c>
      <c r="B1210" s="50" t="s">
        <v>226</v>
      </c>
      <c r="C1210" s="50" t="s">
        <v>171</v>
      </c>
      <c r="D1210" s="50" t="s">
        <v>282</v>
      </c>
      <c r="E1210" s="51">
        <v>2017</v>
      </c>
      <c r="F1210" s="50" t="s">
        <v>291</v>
      </c>
      <c r="G1210" s="52">
        <v>42979</v>
      </c>
      <c r="H1210" s="51">
        <v>1248</v>
      </c>
      <c r="I1210" s="51">
        <v>858</v>
      </c>
      <c r="J1210" s="51">
        <v>651</v>
      </c>
      <c r="K1210" s="51">
        <v>489</v>
      </c>
      <c r="L1210" s="51">
        <v>489</v>
      </c>
      <c r="M1210" s="51">
        <v>1336</v>
      </c>
      <c r="N1210" s="51">
        <v>1259</v>
      </c>
      <c r="O1210" s="51">
        <v>1254</v>
      </c>
      <c r="P1210" s="51">
        <v>1308</v>
      </c>
      <c r="Q1210" s="51">
        <v>7037</v>
      </c>
      <c r="R1210" s="51">
        <v>7145</v>
      </c>
      <c r="S1210" s="51">
        <v>68575</v>
      </c>
      <c r="T1210" s="51">
        <v>325948</v>
      </c>
      <c r="U1210" s="51">
        <v>76442</v>
      </c>
      <c r="V1210" s="51">
        <v>14280</v>
      </c>
    </row>
    <row r="1211" spans="1:22" x14ac:dyDescent="0.25">
      <c r="A1211" s="50" t="s">
        <v>109</v>
      </c>
      <c r="B1211" s="50" t="s">
        <v>226</v>
      </c>
      <c r="C1211" s="50" t="s">
        <v>171</v>
      </c>
      <c r="D1211" s="50" t="s">
        <v>282</v>
      </c>
      <c r="E1211" s="51">
        <v>2017</v>
      </c>
      <c r="F1211" s="50" t="s">
        <v>292</v>
      </c>
      <c r="G1211" s="52">
        <v>43009</v>
      </c>
      <c r="H1211" s="51">
        <v>1310</v>
      </c>
      <c r="I1211" s="51">
        <v>491</v>
      </c>
      <c r="J1211" s="51">
        <v>764</v>
      </c>
      <c r="K1211" s="51">
        <v>465</v>
      </c>
      <c r="L1211" s="51">
        <v>465</v>
      </c>
      <c r="M1211" s="51">
        <v>1346</v>
      </c>
      <c r="N1211" s="51">
        <v>1280</v>
      </c>
      <c r="O1211" s="51">
        <v>1212</v>
      </c>
      <c r="P1211" s="51">
        <v>1291</v>
      </c>
      <c r="Q1211" s="51">
        <v>7037</v>
      </c>
      <c r="R1211" s="51">
        <v>7145</v>
      </c>
      <c r="S1211" s="51">
        <v>68575</v>
      </c>
      <c r="T1211" s="51">
        <v>325948</v>
      </c>
      <c r="U1211" s="51">
        <v>76442</v>
      </c>
      <c r="V1211" s="51">
        <v>14280</v>
      </c>
    </row>
    <row r="1212" spans="1:22" x14ac:dyDescent="0.25">
      <c r="A1212" s="50" t="s">
        <v>109</v>
      </c>
      <c r="B1212" s="50" t="s">
        <v>226</v>
      </c>
      <c r="C1212" s="50" t="s">
        <v>171</v>
      </c>
      <c r="D1212" s="50" t="s">
        <v>282</v>
      </c>
      <c r="E1212" s="51">
        <v>2017</v>
      </c>
      <c r="F1212" s="50" t="s">
        <v>293</v>
      </c>
      <c r="G1212" s="52">
        <v>43040</v>
      </c>
      <c r="H1212" s="51">
        <v>1108</v>
      </c>
      <c r="I1212" s="51">
        <v>631</v>
      </c>
      <c r="J1212" s="51">
        <v>779</v>
      </c>
      <c r="K1212" s="51">
        <v>475</v>
      </c>
      <c r="L1212" s="51">
        <v>475</v>
      </c>
      <c r="M1212" s="51">
        <v>1229</v>
      </c>
      <c r="N1212" s="51">
        <v>1305</v>
      </c>
      <c r="O1212" s="51">
        <v>1213</v>
      </c>
      <c r="P1212" s="51">
        <v>1216</v>
      </c>
      <c r="Q1212" s="51">
        <v>7037</v>
      </c>
      <c r="R1212" s="51">
        <v>7145</v>
      </c>
      <c r="S1212" s="51">
        <v>68575</v>
      </c>
      <c r="T1212" s="51">
        <v>325948</v>
      </c>
      <c r="U1212" s="51">
        <v>76442</v>
      </c>
      <c r="V1212" s="51">
        <v>14280</v>
      </c>
    </row>
    <row r="1213" spans="1:22" x14ac:dyDescent="0.25">
      <c r="A1213" s="50" t="s">
        <v>109</v>
      </c>
      <c r="B1213" s="50" t="s">
        <v>226</v>
      </c>
      <c r="C1213" s="50" t="s">
        <v>171</v>
      </c>
      <c r="D1213" s="50" t="s">
        <v>282</v>
      </c>
      <c r="E1213" s="51">
        <v>2017</v>
      </c>
      <c r="F1213" s="50" t="s">
        <v>294</v>
      </c>
      <c r="G1213" s="52">
        <v>43070</v>
      </c>
      <c r="H1213" s="51">
        <v>1087</v>
      </c>
      <c r="I1213" s="51">
        <v>374</v>
      </c>
      <c r="J1213" s="51">
        <v>782</v>
      </c>
      <c r="K1213" s="51">
        <v>477</v>
      </c>
      <c r="L1213" s="51">
        <v>477</v>
      </c>
      <c r="M1213" s="51">
        <v>1395</v>
      </c>
      <c r="N1213" s="51">
        <v>1301</v>
      </c>
      <c r="O1213" s="51">
        <v>1264</v>
      </c>
      <c r="P1213" s="51">
        <v>1270</v>
      </c>
      <c r="Q1213" s="51">
        <v>7037</v>
      </c>
      <c r="R1213" s="51">
        <v>7145</v>
      </c>
      <c r="S1213" s="51">
        <v>68575</v>
      </c>
      <c r="T1213" s="51">
        <v>325948</v>
      </c>
      <c r="U1213" s="51">
        <v>76442</v>
      </c>
      <c r="V1213" s="51">
        <v>14280</v>
      </c>
    </row>
    <row r="1214" spans="1:22" x14ac:dyDescent="0.25">
      <c r="A1214" s="50" t="s">
        <v>109</v>
      </c>
      <c r="B1214" s="50" t="s">
        <v>226</v>
      </c>
      <c r="C1214" s="50" t="s">
        <v>171</v>
      </c>
      <c r="D1214" s="50" t="s">
        <v>282</v>
      </c>
      <c r="E1214" s="51">
        <v>2018</v>
      </c>
      <c r="F1214" s="50" t="s">
        <v>283</v>
      </c>
      <c r="G1214" s="52">
        <v>43101</v>
      </c>
      <c r="H1214" s="51">
        <v>1110</v>
      </c>
      <c r="I1214" s="51">
        <v>416</v>
      </c>
      <c r="J1214" s="51">
        <v>482</v>
      </c>
      <c r="K1214" s="51">
        <v>439</v>
      </c>
      <c r="L1214" s="51">
        <v>439</v>
      </c>
      <c r="M1214" s="51">
        <v>1231</v>
      </c>
      <c r="N1214" s="51">
        <v>1192</v>
      </c>
      <c r="O1214" s="51">
        <v>1145</v>
      </c>
      <c r="P1214" s="51">
        <v>1121</v>
      </c>
      <c r="Q1214" s="51">
        <v>5019</v>
      </c>
      <c r="R1214" s="51">
        <v>5123</v>
      </c>
      <c r="S1214" s="51">
        <v>71712</v>
      </c>
      <c r="T1214" s="51">
        <v>338479</v>
      </c>
      <c r="U1214" s="51">
        <v>79754</v>
      </c>
      <c r="V1214" s="51">
        <v>14773</v>
      </c>
    </row>
    <row r="1215" spans="1:22" x14ac:dyDescent="0.25">
      <c r="A1215" s="50" t="s">
        <v>109</v>
      </c>
      <c r="B1215" s="50" t="s">
        <v>226</v>
      </c>
      <c r="C1215" s="50" t="s">
        <v>171</v>
      </c>
      <c r="D1215" s="50" t="s">
        <v>282</v>
      </c>
      <c r="E1215" s="51">
        <v>2018</v>
      </c>
      <c r="F1215" s="50" t="s">
        <v>284</v>
      </c>
      <c r="G1215" s="52">
        <v>43132</v>
      </c>
      <c r="H1215" s="51">
        <v>1048</v>
      </c>
      <c r="I1215" s="51">
        <v>349</v>
      </c>
      <c r="J1215" s="51">
        <v>581</v>
      </c>
      <c r="K1215" s="51">
        <v>385</v>
      </c>
      <c r="L1215" s="51">
        <v>385</v>
      </c>
      <c r="M1215" s="51">
        <v>1133</v>
      </c>
      <c r="N1215" s="51">
        <v>1096</v>
      </c>
      <c r="O1215" s="51">
        <v>1072</v>
      </c>
      <c r="P1215" s="51">
        <v>1068</v>
      </c>
      <c r="Q1215" s="51">
        <v>5019</v>
      </c>
      <c r="R1215" s="51">
        <v>5123</v>
      </c>
      <c r="S1215" s="51">
        <v>71712</v>
      </c>
      <c r="T1215" s="51">
        <v>338479</v>
      </c>
      <c r="U1215" s="51">
        <v>79754</v>
      </c>
      <c r="V1215" s="51">
        <v>14773</v>
      </c>
    </row>
    <row r="1216" spans="1:22" x14ac:dyDescent="0.25">
      <c r="A1216" s="50" t="s">
        <v>109</v>
      </c>
      <c r="B1216" s="50" t="s">
        <v>226</v>
      </c>
      <c r="C1216" s="50" t="s">
        <v>171</v>
      </c>
      <c r="D1216" s="50" t="s">
        <v>282</v>
      </c>
      <c r="E1216" s="51">
        <v>2018</v>
      </c>
      <c r="F1216" s="50" t="s">
        <v>285</v>
      </c>
      <c r="G1216" s="52">
        <v>43160</v>
      </c>
      <c r="H1216" s="51">
        <v>1034</v>
      </c>
      <c r="I1216" s="51">
        <v>451</v>
      </c>
      <c r="J1216" s="51">
        <v>608</v>
      </c>
      <c r="K1216" s="51">
        <v>519</v>
      </c>
      <c r="L1216" s="51">
        <v>519</v>
      </c>
      <c r="M1216" s="51">
        <v>1220</v>
      </c>
      <c r="N1216" s="51">
        <v>1270</v>
      </c>
      <c r="O1216" s="51">
        <v>1253</v>
      </c>
      <c r="P1216" s="51">
        <v>1247</v>
      </c>
      <c r="Q1216" s="51">
        <v>5019</v>
      </c>
      <c r="R1216" s="51">
        <v>5123</v>
      </c>
      <c r="S1216" s="51">
        <v>71712</v>
      </c>
      <c r="T1216" s="51">
        <v>338479</v>
      </c>
      <c r="U1216" s="51">
        <v>79754</v>
      </c>
      <c r="V1216" s="51">
        <v>14773</v>
      </c>
    </row>
    <row r="1217" spans="1:22" x14ac:dyDescent="0.25">
      <c r="A1217" s="50" t="s">
        <v>109</v>
      </c>
      <c r="B1217" s="50" t="s">
        <v>226</v>
      </c>
      <c r="C1217" s="50" t="s">
        <v>171</v>
      </c>
      <c r="D1217" s="50" t="s">
        <v>282</v>
      </c>
      <c r="E1217" s="51">
        <v>2018</v>
      </c>
      <c r="F1217" s="50" t="s">
        <v>286</v>
      </c>
      <c r="G1217" s="52">
        <v>43191</v>
      </c>
      <c r="H1217" s="51">
        <v>1354</v>
      </c>
      <c r="I1217" s="51">
        <v>420</v>
      </c>
      <c r="J1217" s="51">
        <v>640</v>
      </c>
      <c r="K1217" s="51">
        <v>563</v>
      </c>
      <c r="L1217" s="51">
        <v>563</v>
      </c>
      <c r="M1217" s="51">
        <v>1324</v>
      </c>
      <c r="N1217" s="51">
        <v>1284</v>
      </c>
      <c r="O1217" s="51">
        <v>1251</v>
      </c>
      <c r="P1217" s="51">
        <v>1241</v>
      </c>
      <c r="Q1217" s="51">
        <v>5019</v>
      </c>
      <c r="R1217" s="51">
        <v>5123</v>
      </c>
      <c r="S1217" s="51">
        <v>71712</v>
      </c>
      <c r="T1217" s="51">
        <v>338479</v>
      </c>
      <c r="U1217" s="51">
        <v>79754</v>
      </c>
      <c r="V1217" s="51">
        <v>14773</v>
      </c>
    </row>
    <row r="1218" spans="1:22" x14ac:dyDescent="0.25">
      <c r="A1218" s="50" t="s">
        <v>109</v>
      </c>
      <c r="B1218" s="50" t="s">
        <v>226</v>
      </c>
      <c r="C1218" s="50" t="s">
        <v>171</v>
      </c>
      <c r="D1218" s="50" t="s">
        <v>282</v>
      </c>
      <c r="E1218" s="51">
        <v>2018</v>
      </c>
      <c r="F1218" s="50" t="s">
        <v>287</v>
      </c>
      <c r="G1218" s="52">
        <v>43221</v>
      </c>
      <c r="H1218" s="51">
        <v>1276</v>
      </c>
      <c r="I1218" s="51">
        <v>426</v>
      </c>
      <c r="J1218" s="51">
        <v>455</v>
      </c>
      <c r="K1218" s="51">
        <v>434</v>
      </c>
      <c r="L1218" s="51">
        <v>434</v>
      </c>
      <c r="M1218" s="51">
        <v>1098</v>
      </c>
      <c r="N1218" s="51">
        <v>1145</v>
      </c>
      <c r="O1218" s="51">
        <v>1040</v>
      </c>
      <c r="P1218" s="51">
        <v>1067</v>
      </c>
      <c r="Q1218" s="51">
        <v>5019</v>
      </c>
      <c r="R1218" s="51">
        <v>5123</v>
      </c>
      <c r="S1218" s="51">
        <v>71712</v>
      </c>
      <c r="T1218" s="51">
        <v>338479</v>
      </c>
      <c r="U1218" s="51">
        <v>79754</v>
      </c>
      <c r="V1218" s="51">
        <v>14773</v>
      </c>
    </row>
    <row r="1219" spans="1:22" x14ac:dyDescent="0.25">
      <c r="A1219" s="50" t="s">
        <v>109</v>
      </c>
      <c r="B1219" s="50" t="s">
        <v>226</v>
      </c>
      <c r="C1219" s="50" t="s">
        <v>171</v>
      </c>
      <c r="D1219" s="50" t="s">
        <v>282</v>
      </c>
      <c r="E1219" s="51">
        <v>2018</v>
      </c>
      <c r="F1219" s="50" t="s">
        <v>288</v>
      </c>
      <c r="G1219" s="52">
        <v>43252</v>
      </c>
      <c r="H1219" s="51">
        <v>1035</v>
      </c>
      <c r="I1219" s="51">
        <v>435</v>
      </c>
      <c r="J1219" s="51">
        <v>553</v>
      </c>
      <c r="K1219" s="51">
        <v>467</v>
      </c>
      <c r="L1219" s="51">
        <v>467</v>
      </c>
      <c r="M1219" s="51">
        <v>1297</v>
      </c>
      <c r="N1219" s="51">
        <v>1278</v>
      </c>
      <c r="O1219" s="51">
        <v>1264</v>
      </c>
      <c r="P1219" s="51">
        <v>1219</v>
      </c>
      <c r="Q1219" s="51">
        <v>5019</v>
      </c>
      <c r="R1219" s="51">
        <v>5123</v>
      </c>
      <c r="S1219" s="51">
        <v>71712</v>
      </c>
      <c r="T1219" s="51">
        <v>338479</v>
      </c>
      <c r="U1219" s="51">
        <v>79754</v>
      </c>
      <c r="V1219" s="51">
        <v>14773</v>
      </c>
    </row>
    <row r="1220" spans="1:22" x14ac:dyDescent="0.25">
      <c r="A1220" s="50" t="s">
        <v>109</v>
      </c>
      <c r="B1220" s="50" t="s">
        <v>226</v>
      </c>
      <c r="C1220" s="50" t="s">
        <v>171</v>
      </c>
      <c r="D1220" s="50" t="s">
        <v>282</v>
      </c>
      <c r="E1220" s="51">
        <v>2018</v>
      </c>
      <c r="F1220" s="50" t="s">
        <v>289</v>
      </c>
      <c r="G1220" s="52">
        <v>43282</v>
      </c>
      <c r="H1220" s="51">
        <v>1810</v>
      </c>
      <c r="I1220" s="51">
        <v>405</v>
      </c>
      <c r="J1220" s="51">
        <v>516</v>
      </c>
      <c r="K1220" s="51">
        <v>430</v>
      </c>
      <c r="L1220" s="51">
        <v>430</v>
      </c>
      <c r="M1220" s="51">
        <v>1092</v>
      </c>
      <c r="N1220" s="51">
        <v>1105</v>
      </c>
      <c r="O1220" s="51">
        <v>1068</v>
      </c>
      <c r="P1220" s="51">
        <v>1023</v>
      </c>
      <c r="Q1220" s="51">
        <v>5019</v>
      </c>
      <c r="R1220" s="51">
        <v>5123</v>
      </c>
      <c r="S1220" s="51">
        <v>71712</v>
      </c>
      <c r="T1220" s="51">
        <v>338479</v>
      </c>
      <c r="U1220" s="51">
        <v>79754</v>
      </c>
      <c r="V1220" s="51">
        <v>14773</v>
      </c>
    </row>
    <row r="1221" spans="1:22" x14ac:dyDescent="0.25">
      <c r="A1221" s="50" t="s">
        <v>109</v>
      </c>
      <c r="B1221" s="50" t="s">
        <v>226</v>
      </c>
      <c r="C1221" s="50" t="s">
        <v>171</v>
      </c>
      <c r="D1221" s="50" t="s">
        <v>282</v>
      </c>
      <c r="E1221" s="51">
        <v>2018</v>
      </c>
      <c r="F1221" s="50" t="s">
        <v>290</v>
      </c>
      <c r="G1221" s="52">
        <v>43313</v>
      </c>
      <c r="H1221" s="51">
        <v>1381</v>
      </c>
      <c r="I1221" s="51">
        <v>415</v>
      </c>
      <c r="J1221" s="51">
        <v>562</v>
      </c>
      <c r="K1221" s="51">
        <v>478</v>
      </c>
      <c r="L1221" s="51">
        <v>478</v>
      </c>
      <c r="M1221" s="51">
        <v>1375</v>
      </c>
      <c r="N1221" s="51">
        <v>1273</v>
      </c>
      <c r="O1221" s="51">
        <v>1252</v>
      </c>
      <c r="P1221" s="51">
        <v>1293</v>
      </c>
      <c r="Q1221" s="51">
        <v>5019</v>
      </c>
      <c r="R1221" s="51">
        <v>5123</v>
      </c>
      <c r="S1221" s="51">
        <v>71712</v>
      </c>
      <c r="T1221" s="51">
        <v>338479</v>
      </c>
      <c r="U1221" s="51">
        <v>79754</v>
      </c>
      <c r="V1221" s="51">
        <v>14773</v>
      </c>
    </row>
    <row r="1222" spans="1:22" x14ac:dyDescent="0.25">
      <c r="A1222" s="50" t="s">
        <v>109</v>
      </c>
      <c r="B1222" s="50" t="s">
        <v>226</v>
      </c>
      <c r="C1222" s="50" t="s">
        <v>171</v>
      </c>
      <c r="D1222" s="50" t="s">
        <v>282</v>
      </c>
      <c r="E1222" s="51">
        <v>2018</v>
      </c>
      <c r="F1222" s="50" t="s">
        <v>291</v>
      </c>
      <c r="G1222" s="52">
        <v>43344</v>
      </c>
      <c r="H1222" s="51">
        <v>1230</v>
      </c>
      <c r="I1222" s="51">
        <v>499</v>
      </c>
      <c r="J1222" s="51">
        <v>739</v>
      </c>
      <c r="K1222" s="51">
        <v>584</v>
      </c>
      <c r="L1222" s="51">
        <v>584</v>
      </c>
      <c r="M1222" s="51">
        <v>1394</v>
      </c>
      <c r="N1222" s="51">
        <v>1321</v>
      </c>
      <c r="O1222" s="51">
        <v>1257</v>
      </c>
      <c r="P1222" s="51">
        <v>1273</v>
      </c>
      <c r="Q1222" s="51">
        <v>5019</v>
      </c>
      <c r="R1222" s="51">
        <v>5123</v>
      </c>
      <c r="S1222" s="51">
        <v>71712</v>
      </c>
      <c r="T1222" s="51">
        <v>338479</v>
      </c>
      <c r="U1222" s="51">
        <v>79754</v>
      </c>
      <c r="V1222" s="51">
        <v>14773</v>
      </c>
    </row>
    <row r="1223" spans="1:22" x14ac:dyDescent="0.25">
      <c r="A1223" s="50" t="s">
        <v>109</v>
      </c>
      <c r="B1223" s="50" t="s">
        <v>226</v>
      </c>
      <c r="C1223" s="50" t="s">
        <v>171</v>
      </c>
      <c r="D1223" s="50" t="s">
        <v>282</v>
      </c>
      <c r="E1223" s="51">
        <v>2018</v>
      </c>
      <c r="F1223" s="50" t="s">
        <v>292</v>
      </c>
      <c r="G1223" s="52">
        <v>43374</v>
      </c>
      <c r="H1223" s="51">
        <v>1045</v>
      </c>
      <c r="I1223" s="51">
        <v>315</v>
      </c>
      <c r="J1223" s="51">
        <v>572</v>
      </c>
      <c r="K1223" s="51">
        <v>506</v>
      </c>
      <c r="L1223" s="51">
        <v>506</v>
      </c>
      <c r="M1223" s="51">
        <v>1374</v>
      </c>
      <c r="N1223" s="51">
        <v>1295</v>
      </c>
      <c r="O1223" s="51">
        <v>1269</v>
      </c>
      <c r="P1223" s="51">
        <v>1269</v>
      </c>
      <c r="Q1223" s="51">
        <v>5019</v>
      </c>
      <c r="R1223" s="51">
        <v>5123</v>
      </c>
      <c r="S1223" s="51">
        <v>71712</v>
      </c>
      <c r="T1223" s="51">
        <v>338479</v>
      </c>
      <c r="U1223" s="51">
        <v>79754</v>
      </c>
      <c r="V1223" s="51">
        <v>14773</v>
      </c>
    </row>
    <row r="1224" spans="1:22" x14ac:dyDescent="0.25">
      <c r="A1224" s="50" t="s">
        <v>109</v>
      </c>
      <c r="B1224" s="50" t="s">
        <v>226</v>
      </c>
      <c r="C1224" s="50" t="s">
        <v>171</v>
      </c>
      <c r="D1224" s="50" t="s">
        <v>282</v>
      </c>
      <c r="E1224" s="51">
        <v>2018</v>
      </c>
      <c r="F1224" s="50" t="s">
        <v>293</v>
      </c>
      <c r="G1224" s="52">
        <v>43405</v>
      </c>
      <c r="H1224" s="51">
        <v>1223</v>
      </c>
      <c r="I1224" s="51">
        <v>567</v>
      </c>
      <c r="J1224" s="51">
        <v>974</v>
      </c>
      <c r="K1224" s="51">
        <v>445</v>
      </c>
      <c r="L1224" s="51">
        <v>445</v>
      </c>
      <c r="M1224" s="51">
        <v>1169</v>
      </c>
      <c r="N1224" s="51">
        <v>1264</v>
      </c>
      <c r="O1224" s="51">
        <v>1220</v>
      </c>
      <c r="P1224" s="51">
        <v>1242</v>
      </c>
      <c r="Q1224" s="51">
        <v>5019</v>
      </c>
      <c r="R1224" s="51">
        <v>5123</v>
      </c>
      <c r="S1224" s="51">
        <v>71712</v>
      </c>
      <c r="T1224" s="51">
        <v>338479</v>
      </c>
      <c r="U1224" s="51">
        <v>79754</v>
      </c>
      <c r="V1224" s="51">
        <v>14773</v>
      </c>
    </row>
    <row r="1225" spans="1:22" x14ac:dyDescent="0.25">
      <c r="A1225" s="50" t="s">
        <v>109</v>
      </c>
      <c r="B1225" s="50" t="s">
        <v>226</v>
      </c>
      <c r="C1225" s="50" t="s">
        <v>171</v>
      </c>
      <c r="D1225" s="50" t="s">
        <v>282</v>
      </c>
      <c r="E1225" s="51">
        <v>2018</v>
      </c>
      <c r="F1225" s="50" t="s">
        <v>294</v>
      </c>
      <c r="G1225" s="52">
        <v>43435</v>
      </c>
      <c r="H1225" s="51">
        <v>1235</v>
      </c>
      <c r="I1225" s="51">
        <v>596</v>
      </c>
      <c r="J1225" s="51">
        <v>954</v>
      </c>
      <c r="K1225" s="51">
        <v>478</v>
      </c>
      <c r="L1225" s="51">
        <v>478</v>
      </c>
      <c r="M1225" s="51">
        <v>1276</v>
      </c>
      <c r="N1225" s="51">
        <v>1066</v>
      </c>
      <c r="O1225" s="51">
        <v>901</v>
      </c>
      <c r="P1225" s="51">
        <v>938</v>
      </c>
      <c r="Q1225" s="51">
        <v>5019</v>
      </c>
      <c r="R1225" s="51">
        <v>5123</v>
      </c>
      <c r="S1225" s="51">
        <v>71712</v>
      </c>
      <c r="T1225" s="51">
        <v>338479</v>
      </c>
      <c r="U1225" s="51">
        <v>79754</v>
      </c>
      <c r="V1225" s="51">
        <v>14773</v>
      </c>
    </row>
    <row r="1226" spans="1:22" x14ac:dyDescent="0.25">
      <c r="A1226" s="50" t="s">
        <v>109</v>
      </c>
      <c r="B1226" s="50" t="s">
        <v>226</v>
      </c>
      <c r="C1226" s="50" t="s">
        <v>171</v>
      </c>
      <c r="D1226" s="50" t="s">
        <v>282</v>
      </c>
      <c r="E1226" s="51">
        <v>2019</v>
      </c>
      <c r="F1226" s="50" t="s">
        <v>283</v>
      </c>
      <c r="G1226" s="52">
        <v>43466</v>
      </c>
      <c r="H1226" s="51">
        <v>1138</v>
      </c>
      <c r="I1226" s="51">
        <v>491</v>
      </c>
      <c r="J1226" s="51">
        <v>858</v>
      </c>
      <c r="K1226" s="51">
        <v>597</v>
      </c>
      <c r="L1226" s="51">
        <v>597</v>
      </c>
      <c r="M1226" s="51">
        <v>1293</v>
      </c>
      <c r="N1226" s="51">
        <v>1255</v>
      </c>
      <c r="O1226" s="51">
        <v>1184</v>
      </c>
      <c r="P1226" s="51">
        <v>1208</v>
      </c>
      <c r="Q1226" s="51">
        <v>4795</v>
      </c>
      <c r="R1226" s="51">
        <v>4891</v>
      </c>
      <c r="S1226" s="51">
        <v>74569.331167593104</v>
      </c>
      <c r="T1226" s="51">
        <v>349127</v>
      </c>
      <c r="U1226" s="51">
        <v>112779</v>
      </c>
      <c r="V1226" s="51">
        <v>14962</v>
      </c>
    </row>
    <row r="1227" spans="1:22" x14ac:dyDescent="0.25">
      <c r="A1227" s="50" t="s">
        <v>109</v>
      </c>
      <c r="B1227" s="50" t="s">
        <v>226</v>
      </c>
      <c r="C1227" s="50" t="s">
        <v>171</v>
      </c>
      <c r="D1227" s="50" t="s">
        <v>282</v>
      </c>
      <c r="E1227" s="51">
        <v>2019</v>
      </c>
      <c r="F1227" s="50" t="s">
        <v>284</v>
      </c>
      <c r="G1227" s="52">
        <v>43497</v>
      </c>
      <c r="H1227" s="51">
        <v>1282</v>
      </c>
      <c r="I1227" s="51">
        <v>534</v>
      </c>
      <c r="J1227" s="51">
        <v>1063</v>
      </c>
      <c r="K1227" s="51">
        <v>503</v>
      </c>
      <c r="L1227" s="51">
        <v>503</v>
      </c>
      <c r="M1227" s="51">
        <v>1357</v>
      </c>
      <c r="N1227" s="51">
        <v>1322</v>
      </c>
      <c r="O1227" s="51">
        <v>1261</v>
      </c>
      <c r="P1227" s="51">
        <v>1272</v>
      </c>
      <c r="Q1227" s="51">
        <v>4795</v>
      </c>
      <c r="R1227" s="51">
        <v>4891</v>
      </c>
      <c r="S1227" s="51">
        <v>74569.331167593104</v>
      </c>
      <c r="T1227" s="51">
        <v>349127</v>
      </c>
      <c r="U1227" s="51">
        <v>112779</v>
      </c>
      <c r="V1227" s="51">
        <v>14962</v>
      </c>
    </row>
    <row r="1228" spans="1:22" x14ac:dyDescent="0.25">
      <c r="A1228" s="50" t="s">
        <v>109</v>
      </c>
      <c r="B1228" s="50" t="s">
        <v>226</v>
      </c>
      <c r="C1228" s="50" t="s">
        <v>171</v>
      </c>
      <c r="D1228" s="50" t="s">
        <v>282</v>
      </c>
      <c r="E1228" s="51">
        <v>2019</v>
      </c>
      <c r="F1228" s="50" t="s">
        <v>285</v>
      </c>
      <c r="G1228" s="52">
        <v>43525</v>
      </c>
      <c r="H1228" s="51">
        <v>1063</v>
      </c>
      <c r="I1228" s="51">
        <v>467</v>
      </c>
      <c r="J1228" s="51">
        <v>643</v>
      </c>
      <c r="K1228" s="51">
        <v>448</v>
      </c>
      <c r="L1228" s="51">
        <v>448</v>
      </c>
      <c r="M1228" s="51">
        <v>1359</v>
      </c>
      <c r="N1228" s="51">
        <v>1176</v>
      </c>
      <c r="O1228" s="51">
        <v>1129</v>
      </c>
      <c r="P1228" s="51">
        <v>1119</v>
      </c>
      <c r="Q1228" s="51">
        <v>4795</v>
      </c>
      <c r="R1228" s="51">
        <v>4891</v>
      </c>
      <c r="S1228" s="51">
        <v>74569.331167593104</v>
      </c>
      <c r="T1228" s="51">
        <v>349127</v>
      </c>
      <c r="U1228" s="51">
        <v>112779</v>
      </c>
      <c r="V1228" s="51">
        <v>14962</v>
      </c>
    </row>
    <row r="1229" spans="1:22" x14ac:dyDescent="0.25">
      <c r="A1229" s="50" t="s">
        <v>109</v>
      </c>
      <c r="B1229" s="50" t="s">
        <v>226</v>
      </c>
      <c r="C1229" s="50" t="s">
        <v>171</v>
      </c>
      <c r="D1229" s="50" t="s">
        <v>282</v>
      </c>
      <c r="E1229" s="51">
        <v>2019</v>
      </c>
      <c r="F1229" s="50" t="s">
        <v>286</v>
      </c>
      <c r="G1229" s="52">
        <v>43556</v>
      </c>
      <c r="H1229" s="51">
        <v>1301</v>
      </c>
      <c r="I1229" s="51">
        <v>616</v>
      </c>
      <c r="J1229" s="51">
        <v>1202</v>
      </c>
      <c r="K1229" s="51">
        <v>559</v>
      </c>
      <c r="L1229" s="51">
        <v>559</v>
      </c>
      <c r="M1229" s="51">
        <v>1359</v>
      </c>
      <c r="N1229" s="51">
        <v>1277</v>
      </c>
      <c r="O1229" s="51">
        <v>1228</v>
      </c>
      <c r="P1229" s="51">
        <v>1227</v>
      </c>
      <c r="Q1229" s="51">
        <v>4795</v>
      </c>
      <c r="R1229" s="51">
        <v>4891</v>
      </c>
      <c r="S1229" s="51">
        <v>74569.331167593104</v>
      </c>
      <c r="T1229" s="51">
        <v>349127</v>
      </c>
      <c r="U1229" s="51">
        <v>112779</v>
      </c>
      <c r="V1229" s="51">
        <v>14962</v>
      </c>
    </row>
    <row r="1230" spans="1:22" x14ac:dyDescent="0.25">
      <c r="A1230" s="50" t="s">
        <v>109</v>
      </c>
      <c r="B1230" s="50" t="s">
        <v>226</v>
      </c>
      <c r="C1230" s="50" t="s">
        <v>171</v>
      </c>
      <c r="D1230" s="50" t="s">
        <v>282</v>
      </c>
      <c r="E1230" s="51">
        <v>2019</v>
      </c>
      <c r="F1230" s="50" t="s">
        <v>287</v>
      </c>
      <c r="G1230" s="52">
        <v>43586</v>
      </c>
      <c r="H1230" s="51">
        <v>1127</v>
      </c>
      <c r="I1230" s="51">
        <v>549</v>
      </c>
      <c r="J1230" s="51">
        <v>949</v>
      </c>
      <c r="K1230" s="51">
        <v>522</v>
      </c>
      <c r="L1230" s="51">
        <v>522</v>
      </c>
      <c r="M1230" s="51">
        <v>1323</v>
      </c>
      <c r="N1230" s="51">
        <v>1336</v>
      </c>
      <c r="O1230" s="51">
        <v>1269</v>
      </c>
      <c r="P1230" s="51">
        <v>1239</v>
      </c>
      <c r="Q1230" s="51">
        <v>4795</v>
      </c>
      <c r="R1230" s="51">
        <v>4891</v>
      </c>
      <c r="S1230" s="51">
        <v>74569.331167593104</v>
      </c>
      <c r="T1230" s="51">
        <v>349127</v>
      </c>
      <c r="U1230" s="51">
        <v>112779</v>
      </c>
      <c r="V1230" s="51">
        <v>14962</v>
      </c>
    </row>
    <row r="1231" spans="1:22" x14ac:dyDescent="0.25">
      <c r="A1231" s="50" t="s">
        <v>109</v>
      </c>
      <c r="B1231" s="50" t="s">
        <v>226</v>
      </c>
      <c r="C1231" s="50" t="s">
        <v>171</v>
      </c>
      <c r="D1231" s="50" t="s">
        <v>282</v>
      </c>
      <c r="E1231" s="51">
        <v>2019</v>
      </c>
      <c r="F1231" s="50" t="s">
        <v>288</v>
      </c>
      <c r="G1231" s="52">
        <v>43617</v>
      </c>
      <c r="H1231" s="51">
        <v>1248</v>
      </c>
      <c r="I1231" s="51">
        <v>509</v>
      </c>
      <c r="J1231" s="51">
        <v>823</v>
      </c>
      <c r="K1231" s="51">
        <v>455</v>
      </c>
      <c r="L1231" s="51">
        <v>455</v>
      </c>
      <c r="M1231" s="51">
        <v>1359</v>
      </c>
      <c r="N1231" s="51">
        <v>1206</v>
      </c>
      <c r="O1231" s="51">
        <v>1157</v>
      </c>
      <c r="P1231" s="51">
        <v>1148</v>
      </c>
      <c r="Q1231" s="51">
        <v>4795</v>
      </c>
      <c r="R1231" s="51">
        <v>4891</v>
      </c>
      <c r="S1231" s="51">
        <v>74569.331167593104</v>
      </c>
      <c r="T1231" s="51">
        <v>349127</v>
      </c>
      <c r="U1231" s="51">
        <v>112779</v>
      </c>
      <c r="V1231" s="51">
        <v>14962</v>
      </c>
    </row>
    <row r="1232" spans="1:22" x14ac:dyDescent="0.25">
      <c r="A1232" s="50" t="s">
        <v>109</v>
      </c>
      <c r="B1232" s="50" t="s">
        <v>226</v>
      </c>
      <c r="C1232" s="50" t="s">
        <v>171</v>
      </c>
      <c r="D1232" s="50" t="s">
        <v>282</v>
      </c>
      <c r="E1232" s="51">
        <v>2019</v>
      </c>
      <c r="F1232" s="50" t="s">
        <v>289</v>
      </c>
      <c r="G1232" s="52">
        <v>43647</v>
      </c>
      <c r="H1232" s="51">
        <v>1306</v>
      </c>
      <c r="I1232" s="51">
        <v>479</v>
      </c>
      <c r="J1232" s="51">
        <v>1049</v>
      </c>
      <c r="K1232" s="51">
        <v>427</v>
      </c>
      <c r="L1232" s="51">
        <v>427</v>
      </c>
      <c r="M1232" s="51">
        <v>1520</v>
      </c>
      <c r="N1232" s="51">
        <v>1215</v>
      </c>
      <c r="O1232" s="51">
        <v>1185</v>
      </c>
      <c r="P1232" s="51">
        <v>1158</v>
      </c>
      <c r="Q1232" s="51">
        <v>4795</v>
      </c>
      <c r="R1232" s="51">
        <v>4891</v>
      </c>
      <c r="S1232" s="51">
        <v>74569.331167593104</v>
      </c>
      <c r="T1232" s="51">
        <v>349127</v>
      </c>
      <c r="U1232" s="51">
        <v>112779</v>
      </c>
      <c r="V1232" s="51">
        <v>14962</v>
      </c>
    </row>
    <row r="1233" spans="1:22" x14ac:dyDescent="0.25">
      <c r="A1233" s="50" t="s">
        <v>109</v>
      </c>
      <c r="B1233" s="50" t="s">
        <v>226</v>
      </c>
      <c r="C1233" s="50" t="s">
        <v>171</v>
      </c>
      <c r="D1233" s="50" t="s">
        <v>282</v>
      </c>
      <c r="E1233" s="51">
        <v>2019</v>
      </c>
      <c r="F1233" s="50" t="s">
        <v>290</v>
      </c>
      <c r="G1233" s="52">
        <v>43678</v>
      </c>
      <c r="H1233" s="51">
        <v>956</v>
      </c>
      <c r="I1233" s="51">
        <v>454</v>
      </c>
      <c r="J1233" s="51">
        <v>843</v>
      </c>
      <c r="K1233" s="51">
        <v>451</v>
      </c>
      <c r="L1233" s="51">
        <v>451</v>
      </c>
      <c r="M1233" s="51">
        <v>1359</v>
      </c>
      <c r="N1233" s="51">
        <v>1158</v>
      </c>
      <c r="O1233" s="51">
        <v>1130</v>
      </c>
      <c r="P1233" s="51">
        <v>1144</v>
      </c>
      <c r="Q1233" s="51">
        <v>4795</v>
      </c>
      <c r="R1233" s="51">
        <v>4891</v>
      </c>
      <c r="S1233" s="51">
        <v>74569.331167593104</v>
      </c>
      <c r="T1233" s="51">
        <v>349127</v>
      </c>
      <c r="U1233" s="51">
        <v>112779</v>
      </c>
      <c r="V1233" s="51">
        <v>14962</v>
      </c>
    </row>
    <row r="1234" spans="1:22" x14ac:dyDescent="0.25">
      <c r="A1234" s="50" t="s">
        <v>109</v>
      </c>
      <c r="B1234" s="50" t="s">
        <v>226</v>
      </c>
      <c r="C1234" s="50" t="s">
        <v>171</v>
      </c>
      <c r="D1234" s="50" t="s">
        <v>282</v>
      </c>
      <c r="E1234" s="51">
        <v>2019</v>
      </c>
      <c r="F1234" s="50" t="s">
        <v>291</v>
      </c>
      <c r="G1234" s="52">
        <v>43709</v>
      </c>
      <c r="H1234" s="51">
        <v>1126</v>
      </c>
      <c r="I1234" s="51">
        <v>494</v>
      </c>
      <c r="J1234" s="51">
        <v>1142</v>
      </c>
      <c r="K1234" s="51">
        <v>591</v>
      </c>
      <c r="L1234" s="51">
        <v>591</v>
      </c>
      <c r="M1234" s="51">
        <v>1435</v>
      </c>
      <c r="N1234" s="51">
        <v>1214</v>
      </c>
      <c r="O1234" s="51">
        <v>1164</v>
      </c>
      <c r="P1234" s="51">
        <v>1175</v>
      </c>
      <c r="Q1234" s="51">
        <v>4795</v>
      </c>
      <c r="R1234" s="51">
        <v>4891</v>
      </c>
      <c r="S1234" s="51">
        <v>74569.331167593104</v>
      </c>
      <c r="T1234" s="51">
        <v>349127</v>
      </c>
      <c r="U1234" s="51">
        <v>112779</v>
      </c>
      <c r="V1234" s="51">
        <v>14962</v>
      </c>
    </row>
    <row r="1235" spans="1:22" x14ac:dyDescent="0.25">
      <c r="A1235" s="50" t="s">
        <v>109</v>
      </c>
      <c r="B1235" s="50" t="s">
        <v>226</v>
      </c>
      <c r="C1235" s="50" t="s">
        <v>171</v>
      </c>
      <c r="D1235" s="50" t="s">
        <v>282</v>
      </c>
      <c r="E1235" s="51">
        <v>2019</v>
      </c>
      <c r="F1235" s="50" t="s">
        <v>292</v>
      </c>
      <c r="G1235" s="52">
        <v>43739</v>
      </c>
      <c r="H1235" s="51">
        <v>1282</v>
      </c>
      <c r="I1235" s="51">
        <v>616</v>
      </c>
      <c r="J1235" s="51">
        <v>949</v>
      </c>
      <c r="K1235" s="51">
        <v>568</v>
      </c>
      <c r="L1235" s="51">
        <v>568</v>
      </c>
      <c r="M1235" s="51">
        <v>1428</v>
      </c>
      <c r="N1235" s="51">
        <v>1351</v>
      </c>
      <c r="O1235" s="51">
        <v>1314</v>
      </c>
      <c r="P1235" s="51">
        <v>1254</v>
      </c>
      <c r="Q1235" s="51">
        <v>4795</v>
      </c>
      <c r="R1235" s="51">
        <v>4891</v>
      </c>
      <c r="S1235" s="51">
        <v>74569.331167593104</v>
      </c>
      <c r="T1235" s="51">
        <v>349127</v>
      </c>
      <c r="U1235" s="51">
        <v>112779</v>
      </c>
      <c r="V1235" s="51">
        <v>14962</v>
      </c>
    </row>
    <row r="1236" spans="1:22" x14ac:dyDescent="0.25">
      <c r="A1236" s="50" t="s">
        <v>109</v>
      </c>
      <c r="B1236" s="50" t="s">
        <v>226</v>
      </c>
      <c r="C1236" s="50" t="s">
        <v>171</v>
      </c>
      <c r="D1236" s="50" t="s">
        <v>282</v>
      </c>
      <c r="E1236" s="51">
        <v>2019</v>
      </c>
      <c r="F1236" s="50" t="s">
        <v>293</v>
      </c>
      <c r="G1236" s="52">
        <v>43770</v>
      </c>
      <c r="H1236" s="51">
        <v>1312</v>
      </c>
      <c r="I1236" s="51">
        <v>547</v>
      </c>
      <c r="J1236" s="51">
        <v>1115</v>
      </c>
      <c r="K1236" s="51">
        <v>500</v>
      </c>
      <c r="L1236" s="51">
        <v>500</v>
      </c>
      <c r="M1236" s="51">
        <v>1440</v>
      </c>
      <c r="N1236" s="51">
        <v>1339</v>
      </c>
      <c r="O1236" s="51">
        <v>1297</v>
      </c>
      <c r="P1236" s="51">
        <v>1293</v>
      </c>
      <c r="Q1236" s="51">
        <v>4795</v>
      </c>
      <c r="R1236" s="51">
        <v>4891</v>
      </c>
      <c r="S1236" s="51">
        <v>74569.331167593104</v>
      </c>
      <c r="T1236" s="51">
        <v>349127</v>
      </c>
      <c r="U1236" s="51">
        <v>112779</v>
      </c>
      <c r="V1236" s="51">
        <v>14962</v>
      </c>
    </row>
    <row r="1237" spans="1:22" x14ac:dyDescent="0.25">
      <c r="A1237" s="50" t="s">
        <v>109</v>
      </c>
      <c r="B1237" s="50" t="s">
        <v>226</v>
      </c>
      <c r="C1237" s="50" t="s">
        <v>171</v>
      </c>
      <c r="D1237" s="50" t="s">
        <v>282</v>
      </c>
      <c r="E1237" s="51">
        <v>2019</v>
      </c>
      <c r="F1237" s="50" t="s">
        <v>294</v>
      </c>
      <c r="G1237" s="52">
        <v>43800</v>
      </c>
      <c r="H1237" s="51">
        <v>1348</v>
      </c>
      <c r="I1237" s="51">
        <v>591</v>
      </c>
      <c r="J1237" s="51">
        <v>1119</v>
      </c>
      <c r="K1237" s="51">
        <v>538</v>
      </c>
      <c r="L1237" s="51">
        <v>538</v>
      </c>
      <c r="M1237" s="51">
        <v>1221</v>
      </c>
      <c r="N1237" s="51">
        <v>1235</v>
      </c>
      <c r="O1237" s="51">
        <v>1165</v>
      </c>
      <c r="P1237" s="51">
        <v>1179</v>
      </c>
      <c r="Q1237" s="51">
        <v>4795</v>
      </c>
      <c r="R1237" s="51">
        <v>4891</v>
      </c>
      <c r="S1237" s="51">
        <v>74569.331167593104</v>
      </c>
      <c r="T1237" s="51">
        <v>349127</v>
      </c>
      <c r="U1237" s="51">
        <v>112779</v>
      </c>
      <c r="V1237" s="51">
        <v>14962</v>
      </c>
    </row>
    <row r="1238" spans="1:22" x14ac:dyDescent="0.25">
      <c r="A1238" s="50" t="s">
        <v>109</v>
      </c>
      <c r="B1238" s="50" t="s">
        <v>226</v>
      </c>
      <c r="C1238" s="50" t="s">
        <v>171</v>
      </c>
      <c r="D1238" s="50" t="s">
        <v>282</v>
      </c>
      <c r="E1238" s="51">
        <v>2020</v>
      </c>
      <c r="F1238" s="50" t="s">
        <v>283</v>
      </c>
      <c r="G1238" s="52">
        <v>43831</v>
      </c>
      <c r="H1238" s="51">
        <v>1454</v>
      </c>
      <c r="I1238" s="51">
        <v>776</v>
      </c>
      <c r="J1238" s="51">
        <v>1012</v>
      </c>
      <c r="K1238" s="51">
        <v>588</v>
      </c>
      <c r="L1238" s="51">
        <v>588</v>
      </c>
      <c r="M1238" s="51">
        <v>1546</v>
      </c>
      <c r="N1238" s="51">
        <v>1520</v>
      </c>
      <c r="O1238" s="51">
        <v>1375</v>
      </c>
      <c r="P1238" s="51">
        <v>1314</v>
      </c>
      <c r="Q1238" s="51">
        <v>5320</v>
      </c>
      <c r="R1238" s="51">
        <v>5430</v>
      </c>
      <c r="S1238" s="51">
        <v>77671.229015585108</v>
      </c>
      <c r="T1238" s="51">
        <v>362264</v>
      </c>
      <c r="U1238" s="51">
        <v>116215</v>
      </c>
      <c r="V1238" s="51">
        <v>15407</v>
      </c>
    </row>
    <row r="1239" spans="1:22" x14ac:dyDescent="0.25">
      <c r="A1239" s="50" t="s">
        <v>109</v>
      </c>
      <c r="B1239" s="50" t="s">
        <v>226</v>
      </c>
      <c r="C1239" s="50" t="s">
        <v>171</v>
      </c>
      <c r="D1239" s="50" t="s">
        <v>282</v>
      </c>
      <c r="E1239" s="51">
        <v>2020</v>
      </c>
      <c r="F1239" s="50" t="s">
        <v>284</v>
      </c>
      <c r="G1239" s="52">
        <v>43862</v>
      </c>
      <c r="H1239" s="51">
        <v>1297</v>
      </c>
      <c r="I1239" s="51">
        <v>897</v>
      </c>
      <c r="J1239" s="51">
        <v>1485</v>
      </c>
      <c r="K1239" s="51">
        <v>558</v>
      </c>
      <c r="L1239" s="51">
        <v>558</v>
      </c>
      <c r="M1239" s="51">
        <v>1448</v>
      </c>
      <c r="N1239" s="51">
        <v>1372</v>
      </c>
      <c r="O1239" s="51">
        <v>1265</v>
      </c>
      <c r="P1239" s="51">
        <v>1270</v>
      </c>
      <c r="Q1239" s="51">
        <v>5320</v>
      </c>
      <c r="R1239" s="51">
        <v>5430</v>
      </c>
      <c r="S1239" s="51">
        <v>77671.229015585108</v>
      </c>
      <c r="T1239" s="51">
        <v>362264</v>
      </c>
      <c r="U1239" s="51">
        <v>116215</v>
      </c>
      <c r="V1239" s="51">
        <v>15407</v>
      </c>
    </row>
    <row r="1240" spans="1:22" x14ac:dyDescent="0.25">
      <c r="A1240" s="50" t="s">
        <v>109</v>
      </c>
      <c r="B1240" s="50" t="s">
        <v>226</v>
      </c>
      <c r="C1240" s="50" t="s">
        <v>171</v>
      </c>
      <c r="D1240" s="50" t="s">
        <v>282</v>
      </c>
      <c r="E1240" s="51">
        <v>2020</v>
      </c>
      <c r="F1240" s="50" t="s">
        <v>285</v>
      </c>
      <c r="G1240" s="52">
        <v>43891</v>
      </c>
      <c r="H1240" s="51">
        <v>1280</v>
      </c>
      <c r="I1240" s="51">
        <v>869</v>
      </c>
      <c r="J1240" s="51">
        <v>1224</v>
      </c>
      <c r="K1240" s="51">
        <v>649</v>
      </c>
      <c r="L1240" s="51">
        <v>649</v>
      </c>
      <c r="M1240" s="51">
        <v>1424</v>
      </c>
      <c r="N1240" s="51">
        <v>1420</v>
      </c>
      <c r="O1240" s="51">
        <v>1327</v>
      </c>
      <c r="P1240" s="51">
        <v>1310</v>
      </c>
      <c r="Q1240" s="51">
        <v>5320</v>
      </c>
      <c r="R1240" s="51">
        <v>5430</v>
      </c>
      <c r="S1240" s="51">
        <v>77671.229015585108</v>
      </c>
      <c r="T1240" s="51">
        <v>362264</v>
      </c>
      <c r="U1240" s="51">
        <v>116215</v>
      </c>
      <c r="V1240" s="51">
        <v>15407</v>
      </c>
    </row>
    <row r="1241" spans="1:22" x14ac:dyDescent="0.25">
      <c r="A1241" s="50" t="s">
        <v>109</v>
      </c>
      <c r="B1241" s="50" t="s">
        <v>226</v>
      </c>
      <c r="C1241" s="50" t="s">
        <v>171</v>
      </c>
      <c r="D1241" s="50" t="s">
        <v>282</v>
      </c>
      <c r="E1241" s="51">
        <v>2020</v>
      </c>
      <c r="F1241" s="50" t="s">
        <v>286</v>
      </c>
      <c r="G1241" s="52">
        <v>43922</v>
      </c>
      <c r="H1241" s="51">
        <v>1361</v>
      </c>
      <c r="I1241" s="51">
        <v>719</v>
      </c>
      <c r="J1241" s="51">
        <v>1270</v>
      </c>
      <c r="K1241" s="51">
        <v>567</v>
      </c>
      <c r="L1241" s="51">
        <v>567</v>
      </c>
      <c r="M1241" s="51">
        <v>1423</v>
      </c>
      <c r="N1241" s="51">
        <v>1384</v>
      </c>
      <c r="O1241" s="51">
        <v>1360</v>
      </c>
      <c r="P1241" s="51">
        <v>1340</v>
      </c>
      <c r="Q1241" s="51">
        <v>5320</v>
      </c>
      <c r="R1241" s="51">
        <v>5430</v>
      </c>
      <c r="S1241" s="51">
        <v>77671.229015585108</v>
      </c>
      <c r="T1241" s="51">
        <v>362264</v>
      </c>
      <c r="U1241" s="51">
        <v>116215</v>
      </c>
      <c r="V1241" s="51">
        <v>15407</v>
      </c>
    </row>
    <row r="1242" spans="1:22" x14ac:dyDescent="0.25">
      <c r="A1242" s="50" t="s">
        <v>109</v>
      </c>
      <c r="B1242" s="50" t="s">
        <v>226</v>
      </c>
      <c r="C1242" s="50" t="s">
        <v>171</v>
      </c>
      <c r="D1242" s="50" t="s">
        <v>282</v>
      </c>
      <c r="E1242" s="51">
        <v>2020</v>
      </c>
      <c r="F1242" s="50" t="s">
        <v>287</v>
      </c>
      <c r="G1242" s="52">
        <v>43952</v>
      </c>
      <c r="H1242" s="51">
        <v>1407</v>
      </c>
      <c r="I1242" s="51">
        <v>917</v>
      </c>
      <c r="J1242" s="51">
        <v>1268</v>
      </c>
      <c r="K1242" s="51">
        <v>655</v>
      </c>
      <c r="L1242" s="51">
        <v>655</v>
      </c>
      <c r="M1242" s="51">
        <v>1471</v>
      </c>
      <c r="N1242" s="51">
        <v>1449</v>
      </c>
      <c r="O1242" s="51">
        <v>1383</v>
      </c>
      <c r="P1242" s="51">
        <v>1361</v>
      </c>
      <c r="Q1242" s="51">
        <v>5320</v>
      </c>
      <c r="R1242" s="51">
        <v>5430</v>
      </c>
      <c r="S1242" s="51">
        <v>77671.229015585108</v>
      </c>
      <c r="T1242" s="51">
        <v>362264</v>
      </c>
      <c r="U1242" s="51">
        <v>116215</v>
      </c>
      <c r="V1242" s="51">
        <v>15407</v>
      </c>
    </row>
    <row r="1243" spans="1:22" x14ac:dyDescent="0.25">
      <c r="A1243" s="50" t="s">
        <v>109</v>
      </c>
      <c r="B1243" s="50" t="s">
        <v>226</v>
      </c>
      <c r="C1243" s="50" t="s">
        <v>171</v>
      </c>
      <c r="D1243" s="50" t="s">
        <v>282</v>
      </c>
      <c r="E1243" s="51">
        <v>2020</v>
      </c>
      <c r="F1243" s="50" t="s">
        <v>288</v>
      </c>
      <c r="G1243" s="52">
        <v>43983</v>
      </c>
      <c r="H1243" s="51">
        <v>1414</v>
      </c>
      <c r="I1243" s="51">
        <v>720</v>
      </c>
      <c r="J1243" s="51">
        <v>1066</v>
      </c>
      <c r="K1243" s="51">
        <v>491</v>
      </c>
      <c r="L1243" s="51">
        <v>491</v>
      </c>
      <c r="M1243" s="51">
        <v>1436</v>
      </c>
      <c r="N1243" s="51">
        <v>1424</v>
      </c>
      <c r="O1243" s="51">
        <v>1279</v>
      </c>
      <c r="P1243" s="51">
        <v>1323</v>
      </c>
      <c r="Q1243" s="51">
        <v>5320</v>
      </c>
      <c r="R1243" s="51">
        <v>5430</v>
      </c>
      <c r="S1243" s="51">
        <v>77671.229015585108</v>
      </c>
      <c r="T1243" s="51">
        <v>362264</v>
      </c>
      <c r="U1243" s="51">
        <v>116215</v>
      </c>
      <c r="V1243" s="51">
        <v>15407</v>
      </c>
    </row>
    <row r="1244" spans="1:22" x14ac:dyDescent="0.25">
      <c r="A1244" s="50" t="s">
        <v>109</v>
      </c>
      <c r="B1244" s="50" t="s">
        <v>226</v>
      </c>
      <c r="C1244" s="50" t="s">
        <v>171</v>
      </c>
      <c r="D1244" s="50" t="s">
        <v>282</v>
      </c>
      <c r="E1244" s="51">
        <v>2020</v>
      </c>
      <c r="F1244" s="50" t="s">
        <v>289</v>
      </c>
      <c r="G1244" s="52">
        <v>44013</v>
      </c>
      <c r="H1244" s="51">
        <v>1197</v>
      </c>
      <c r="I1244" s="51">
        <v>711</v>
      </c>
      <c r="J1244" s="51">
        <v>1164</v>
      </c>
      <c r="K1244" s="51">
        <v>448</v>
      </c>
      <c r="L1244" s="51">
        <v>448</v>
      </c>
      <c r="M1244" s="51">
        <v>1343</v>
      </c>
      <c r="N1244" s="51">
        <v>1312</v>
      </c>
      <c r="O1244" s="51">
        <v>1284</v>
      </c>
      <c r="P1244" s="51">
        <v>1280</v>
      </c>
      <c r="Q1244" s="51">
        <v>5320</v>
      </c>
      <c r="R1244" s="51">
        <v>5430</v>
      </c>
      <c r="S1244" s="51">
        <v>77671.229015585108</v>
      </c>
      <c r="T1244" s="51">
        <v>362264</v>
      </c>
      <c r="U1244" s="51">
        <v>116215</v>
      </c>
      <c r="V1244" s="51">
        <v>15407</v>
      </c>
    </row>
    <row r="1245" spans="1:22" x14ac:dyDescent="0.25">
      <c r="A1245" s="50" t="s">
        <v>109</v>
      </c>
      <c r="B1245" s="50" t="s">
        <v>226</v>
      </c>
      <c r="C1245" s="50" t="s">
        <v>171</v>
      </c>
      <c r="D1245" s="50" t="s">
        <v>282</v>
      </c>
      <c r="E1245" s="51">
        <v>2020</v>
      </c>
      <c r="F1245" s="50" t="s">
        <v>290</v>
      </c>
      <c r="G1245" s="52">
        <v>44044</v>
      </c>
      <c r="H1245" s="51">
        <v>1281</v>
      </c>
      <c r="I1245" s="51">
        <v>878</v>
      </c>
      <c r="J1245" s="51">
        <v>1271</v>
      </c>
      <c r="K1245" s="51">
        <v>640</v>
      </c>
      <c r="L1245" s="51">
        <v>640</v>
      </c>
      <c r="M1245" s="51">
        <v>1414</v>
      </c>
      <c r="N1245" s="51">
        <v>1346</v>
      </c>
      <c r="O1245" s="51">
        <v>1319</v>
      </c>
      <c r="P1245" s="51">
        <v>1234</v>
      </c>
      <c r="Q1245" s="51">
        <v>5320</v>
      </c>
      <c r="R1245" s="51">
        <v>5430</v>
      </c>
      <c r="S1245" s="51">
        <v>77671.229015585108</v>
      </c>
      <c r="T1245" s="51">
        <v>362264</v>
      </c>
      <c r="U1245" s="51">
        <v>116215</v>
      </c>
      <c r="V1245" s="51">
        <v>15407</v>
      </c>
    </row>
    <row r="1246" spans="1:22" x14ac:dyDescent="0.25">
      <c r="A1246" s="50" t="s">
        <v>109</v>
      </c>
      <c r="B1246" s="50" t="s">
        <v>226</v>
      </c>
      <c r="C1246" s="50" t="s">
        <v>171</v>
      </c>
      <c r="D1246" s="50" t="s">
        <v>282</v>
      </c>
      <c r="E1246" s="51">
        <v>2020</v>
      </c>
      <c r="F1246" s="50" t="s">
        <v>291</v>
      </c>
      <c r="G1246" s="52">
        <v>44075</v>
      </c>
      <c r="H1246" s="51">
        <v>1315</v>
      </c>
      <c r="I1246" s="51">
        <v>750</v>
      </c>
      <c r="J1246" s="51">
        <v>1315</v>
      </c>
      <c r="K1246" s="51">
        <v>709</v>
      </c>
      <c r="L1246" s="51">
        <v>709</v>
      </c>
      <c r="M1246" s="51">
        <v>1453</v>
      </c>
      <c r="N1246" s="51">
        <v>1367</v>
      </c>
      <c r="O1246" s="51">
        <v>1347</v>
      </c>
      <c r="P1246" s="51">
        <v>1396</v>
      </c>
      <c r="Q1246" s="51">
        <v>5320</v>
      </c>
      <c r="R1246" s="51">
        <v>5430</v>
      </c>
      <c r="S1246" s="51">
        <v>77671.229015585108</v>
      </c>
      <c r="T1246" s="51">
        <v>362264</v>
      </c>
      <c r="U1246" s="51">
        <v>116215</v>
      </c>
      <c r="V1246" s="51">
        <v>15407</v>
      </c>
    </row>
    <row r="1247" spans="1:22" x14ac:dyDescent="0.25">
      <c r="A1247" s="50" t="s">
        <v>109</v>
      </c>
      <c r="B1247" s="50" t="s">
        <v>226</v>
      </c>
      <c r="C1247" s="50" t="s">
        <v>171</v>
      </c>
      <c r="D1247" s="50" t="s">
        <v>282</v>
      </c>
      <c r="E1247" s="51">
        <v>2020</v>
      </c>
      <c r="F1247" s="50" t="s">
        <v>292</v>
      </c>
      <c r="G1247" s="52">
        <v>44105</v>
      </c>
      <c r="H1247" s="51">
        <v>1424</v>
      </c>
      <c r="I1247" s="51">
        <v>622</v>
      </c>
      <c r="J1247" s="51">
        <v>1203</v>
      </c>
      <c r="K1247" s="51">
        <v>707</v>
      </c>
      <c r="L1247" s="51">
        <v>707</v>
      </c>
      <c r="M1247" s="51">
        <v>1355</v>
      </c>
      <c r="N1247" s="51">
        <v>1398</v>
      </c>
      <c r="O1247" s="51">
        <v>1279</v>
      </c>
      <c r="P1247" s="51">
        <v>1220</v>
      </c>
      <c r="Q1247" s="51">
        <v>5320</v>
      </c>
      <c r="R1247" s="51">
        <v>5430</v>
      </c>
      <c r="S1247" s="51">
        <v>77671.229015585108</v>
      </c>
      <c r="T1247" s="51">
        <v>362264</v>
      </c>
      <c r="U1247" s="51">
        <v>116215</v>
      </c>
      <c r="V1247" s="51">
        <v>15407</v>
      </c>
    </row>
    <row r="1248" spans="1:22" x14ac:dyDescent="0.25">
      <c r="A1248" s="50" t="s">
        <v>109</v>
      </c>
      <c r="B1248" s="50" t="s">
        <v>226</v>
      </c>
      <c r="C1248" s="50" t="s">
        <v>171</v>
      </c>
      <c r="D1248" s="50" t="s">
        <v>282</v>
      </c>
      <c r="E1248" s="51">
        <v>2020</v>
      </c>
      <c r="F1248" s="50" t="s">
        <v>293</v>
      </c>
      <c r="G1248" s="52">
        <v>44136</v>
      </c>
      <c r="H1248" s="51">
        <v>1446</v>
      </c>
      <c r="I1248" s="51">
        <v>779</v>
      </c>
      <c r="J1248" s="51">
        <v>1398</v>
      </c>
      <c r="K1248" s="51">
        <v>593</v>
      </c>
      <c r="L1248" s="51">
        <v>593</v>
      </c>
      <c r="M1248" s="51">
        <v>1434</v>
      </c>
      <c r="N1248" s="51">
        <v>1459</v>
      </c>
      <c r="O1248" s="51">
        <v>1374</v>
      </c>
      <c r="P1248" s="51">
        <v>1319</v>
      </c>
      <c r="Q1248" s="51">
        <v>5320</v>
      </c>
      <c r="R1248" s="51">
        <v>5430</v>
      </c>
      <c r="S1248" s="51">
        <v>77671.229015585108</v>
      </c>
      <c r="T1248" s="51">
        <v>362264</v>
      </c>
      <c r="U1248" s="51">
        <v>116215</v>
      </c>
      <c r="V1248" s="51">
        <v>15407</v>
      </c>
    </row>
    <row r="1249" spans="1:22" x14ac:dyDescent="0.25">
      <c r="A1249" s="50" t="s">
        <v>109</v>
      </c>
      <c r="B1249" s="50" t="s">
        <v>226</v>
      </c>
      <c r="C1249" s="50" t="s">
        <v>171</v>
      </c>
      <c r="D1249" s="50" t="s">
        <v>282</v>
      </c>
      <c r="E1249" s="51">
        <v>2020</v>
      </c>
      <c r="F1249" s="50" t="s">
        <v>294</v>
      </c>
      <c r="G1249" s="52">
        <v>44166</v>
      </c>
      <c r="H1249" s="51">
        <v>1317</v>
      </c>
      <c r="I1249" s="51">
        <v>705</v>
      </c>
      <c r="J1249" s="51">
        <v>1442</v>
      </c>
      <c r="K1249" s="51">
        <v>664</v>
      </c>
      <c r="L1249" s="51">
        <v>664</v>
      </c>
      <c r="M1249" s="51">
        <v>1327</v>
      </c>
      <c r="N1249" s="51">
        <v>1407</v>
      </c>
      <c r="O1249" s="51">
        <v>1363</v>
      </c>
      <c r="P1249" s="51">
        <v>1376</v>
      </c>
      <c r="Q1249" s="51">
        <v>5320</v>
      </c>
      <c r="R1249" s="51">
        <v>5430</v>
      </c>
      <c r="S1249" s="51">
        <v>77671.229015585108</v>
      </c>
      <c r="T1249" s="51">
        <v>362264</v>
      </c>
      <c r="U1249" s="51">
        <v>116215</v>
      </c>
      <c r="V1249" s="51">
        <v>15407</v>
      </c>
    </row>
    <row r="1250" spans="1:22" x14ac:dyDescent="0.25">
      <c r="A1250" s="50" t="s">
        <v>109</v>
      </c>
      <c r="B1250" s="50" t="s">
        <v>226</v>
      </c>
      <c r="C1250" s="50" t="s">
        <v>171</v>
      </c>
      <c r="D1250" s="50" t="s">
        <v>282</v>
      </c>
      <c r="E1250" s="51">
        <v>2021</v>
      </c>
      <c r="F1250" s="50" t="s">
        <v>283</v>
      </c>
      <c r="G1250" s="52">
        <v>44197</v>
      </c>
      <c r="H1250" s="51">
        <v>1098</v>
      </c>
      <c r="I1250" s="51">
        <v>539</v>
      </c>
      <c r="J1250" s="51">
        <v>979</v>
      </c>
      <c r="K1250" s="51">
        <v>644</v>
      </c>
      <c r="L1250" s="51">
        <v>644</v>
      </c>
      <c r="M1250" s="51">
        <v>1402</v>
      </c>
      <c r="N1250" s="51">
        <v>1361</v>
      </c>
      <c r="O1250" s="51">
        <v>1300</v>
      </c>
      <c r="P1250" s="51">
        <v>1339</v>
      </c>
      <c r="Q1250" s="51">
        <v>5574</v>
      </c>
      <c r="R1250" s="51">
        <v>5782</v>
      </c>
      <c r="S1250" s="51">
        <v>80885.270426152361</v>
      </c>
      <c r="T1250" s="51">
        <v>375927</v>
      </c>
      <c r="U1250" s="51">
        <v>119850</v>
      </c>
      <c r="V1250" s="51">
        <v>15873</v>
      </c>
    </row>
    <row r="1251" spans="1:22" x14ac:dyDescent="0.25">
      <c r="A1251" s="50" t="s">
        <v>109</v>
      </c>
      <c r="B1251" s="50" t="s">
        <v>226</v>
      </c>
      <c r="C1251" s="50" t="s">
        <v>171</v>
      </c>
      <c r="D1251" s="50" t="s">
        <v>282</v>
      </c>
      <c r="E1251" s="51">
        <v>2021</v>
      </c>
      <c r="F1251" s="50" t="s">
        <v>284</v>
      </c>
      <c r="G1251" s="52">
        <v>44228</v>
      </c>
      <c r="H1251" s="51">
        <v>1189</v>
      </c>
      <c r="I1251" s="51">
        <v>688</v>
      </c>
      <c r="J1251" s="51">
        <v>1441</v>
      </c>
      <c r="K1251" s="51">
        <v>558</v>
      </c>
      <c r="L1251" s="51">
        <v>558</v>
      </c>
      <c r="M1251" s="51">
        <v>1470</v>
      </c>
      <c r="N1251" s="51">
        <v>1418</v>
      </c>
      <c r="O1251" s="51">
        <v>1336</v>
      </c>
      <c r="P1251" s="51">
        <v>1380</v>
      </c>
      <c r="Q1251" s="51">
        <v>5574</v>
      </c>
      <c r="R1251" s="51">
        <v>5782</v>
      </c>
      <c r="S1251" s="51">
        <v>80885.270426152361</v>
      </c>
      <c r="T1251" s="51">
        <v>375927</v>
      </c>
      <c r="U1251" s="51">
        <v>119850</v>
      </c>
      <c r="V1251" s="51">
        <v>15873</v>
      </c>
    </row>
    <row r="1252" spans="1:22" x14ac:dyDescent="0.25">
      <c r="A1252" s="50" t="s">
        <v>109</v>
      </c>
      <c r="B1252" s="50" t="s">
        <v>226</v>
      </c>
      <c r="C1252" s="50" t="s">
        <v>171</v>
      </c>
      <c r="D1252" s="50" t="s">
        <v>282</v>
      </c>
      <c r="E1252" s="51">
        <v>2021</v>
      </c>
      <c r="F1252" s="50" t="s">
        <v>285</v>
      </c>
      <c r="G1252" s="52">
        <v>44256</v>
      </c>
      <c r="H1252" s="51">
        <v>1481</v>
      </c>
      <c r="I1252" s="51">
        <v>664</v>
      </c>
      <c r="J1252" s="51">
        <v>1075</v>
      </c>
      <c r="K1252" s="51">
        <v>651</v>
      </c>
      <c r="L1252" s="51">
        <v>651</v>
      </c>
      <c r="M1252" s="51">
        <v>1475</v>
      </c>
      <c r="N1252" s="51">
        <v>1432</v>
      </c>
      <c r="O1252" s="51">
        <v>1331</v>
      </c>
      <c r="P1252" s="51">
        <v>1307</v>
      </c>
      <c r="Q1252" s="51">
        <v>5574</v>
      </c>
      <c r="R1252" s="51">
        <v>5782</v>
      </c>
      <c r="S1252" s="51">
        <v>80885.270426152361</v>
      </c>
      <c r="T1252" s="51">
        <v>375927</v>
      </c>
      <c r="U1252" s="51">
        <v>119850</v>
      </c>
      <c r="V1252" s="51">
        <v>15873</v>
      </c>
    </row>
    <row r="1253" spans="1:22" x14ac:dyDescent="0.25">
      <c r="A1253" s="50" t="s">
        <v>109</v>
      </c>
      <c r="B1253" s="50" t="s">
        <v>226</v>
      </c>
      <c r="C1253" s="50" t="s">
        <v>171</v>
      </c>
      <c r="D1253" s="50" t="s">
        <v>282</v>
      </c>
      <c r="E1253" s="51">
        <v>2021</v>
      </c>
      <c r="F1253" s="50" t="s">
        <v>286</v>
      </c>
      <c r="G1253" s="52">
        <v>44287</v>
      </c>
      <c r="H1253" s="51">
        <v>1596</v>
      </c>
      <c r="I1253" s="51">
        <v>793</v>
      </c>
      <c r="J1253" s="51">
        <v>1248</v>
      </c>
      <c r="K1253" s="51">
        <v>669</v>
      </c>
      <c r="L1253" s="51">
        <v>669</v>
      </c>
      <c r="M1253" s="51">
        <v>1268</v>
      </c>
      <c r="N1253" s="51">
        <v>1253</v>
      </c>
      <c r="O1253" s="51">
        <v>1195</v>
      </c>
      <c r="P1253" s="51">
        <v>1183</v>
      </c>
      <c r="Q1253" s="51">
        <v>5574</v>
      </c>
      <c r="R1253" s="51">
        <v>5782</v>
      </c>
      <c r="S1253" s="51">
        <v>80885.270426152361</v>
      </c>
      <c r="T1253" s="51">
        <v>375927</v>
      </c>
      <c r="U1253" s="51">
        <v>119850</v>
      </c>
      <c r="V1253" s="51">
        <v>15873</v>
      </c>
    </row>
    <row r="1254" spans="1:22" x14ac:dyDescent="0.25">
      <c r="A1254" s="50" t="s">
        <v>109</v>
      </c>
      <c r="B1254" s="50" t="s">
        <v>226</v>
      </c>
      <c r="C1254" s="50" t="s">
        <v>171</v>
      </c>
      <c r="D1254" s="50" t="s">
        <v>282</v>
      </c>
      <c r="E1254" s="51">
        <v>2021</v>
      </c>
      <c r="F1254" s="50" t="s">
        <v>287</v>
      </c>
      <c r="G1254" s="52">
        <v>44317</v>
      </c>
      <c r="H1254" s="51">
        <v>1296</v>
      </c>
      <c r="I1254" s="51">
        <v>765</v>
      </c>
      <c r="J1254" s="51">
        <v>1226</v>
      </c>
      <c r="K1254" s="51">
        <v>638</v>
      </c>
      <c r="L1254" s="51">
        <v>638</v>
      </c>
      <c r="M1254" s="51">
        <v>1418</v>
      </c>
      <c r="N1254" s="51">
        <v>1360</v>
      </c>
      <c r="O1254" s="51">
        <v>1338</v>
      </c>
      <c r="P1254" s="51">
        <v>1248</v>
      </c>
      <c r="Q1254" s="51">
        <v>5574</v>
      </c>
      <c r="R1254" s="51">
        <v>5782</v>
      </c>
      <c r="S1254" s="51">
        <v>80885.270426152361</v>
      </c>
      <c r="T1254" s="51">
        <v>375927</v>
      </c>
      <c r="U1254" s="51">
        <v>119850</v>
      </c>
      <c r="V1254" s="51">
        <v>15873</v>
      </c>
    </row>
    <row r="1255" spans="1:22" x14ac:dyDescent="0.25">
      <c r="A1255" s="50" t="s">
        <v>109</v>
      </c>
      <c r="B1255" s="50" t="s">
        <v>226</v>
      </c>
      <c r="C1255" s="50" t="s">
        <v>171</v>
      </c>
      <c r="D1255" s="50" t="s">
        <v>282</v>
      </c>
      <c r="E1255" s="51">
        <v>2021</v>
      </c>
      <c r="F1255" s="50" t="s">
        <v>288</v>
      </c>
      <c r="G1255" s="52">
        <v>44348</v>
      </c>
      <c r="H1255" s="51">
        <v>1381</v>
      </c>
      <c r="I1255" s="51">
        <v>678</v>
      </c>
      <c r="J1255" s="51">
        <v>1084</v>
      </c>
      <c r="K1255" s="51">
        <v>594</v>
      </c>
      <c r="L1255" s="51">
        <v>594</v>
      </c>
      <c r="M1255" s="51">
        <v>1371</v>
      </c>
      <c r="N1255" s="51">
        <v>1449</v>
      </c>
      <c r="O1255" s="51">
        <v>1300</v>
      </c>
      <c r="P1255" s="51">
        <v>1236</v>
      </c>
      <c r="Q1255" s="51">
        <v>5574</v>
      </c>
      <c r="R1255" s="51">
        <v>5782</v>
      </c>
      <c r="S1255" s="51">
        <v>80885.270426152361</v>
      </c>
      <c r="T1255" s="51">
        <v>375927</v>
      </c>
      <c r="U1255" s="51">
        <v>119850</v>
      </c>
      <c r="V1255" s="51">
        <v>15873</v>
      </c>
    </row>
    <row r="1256" spans="1:22" x14ac:dyDescent="0.25">
      <c r="A1256" s="50" t="s">
        <v>109</v>
      </c>
      <c r="B1256" s="50" t="s">
        <v>226</v>
      </c>
      <c r="C1256" s="50" t="s">
        <v>171</v>
      </c>
      <c r="D1256" s="50" t="s">
        <v>282</v>
      </c>
      <c r="E1256" s="51">
        <v>2021</v>
      </c>
      <c r="F1256" s="50" t="s">
        <v>289</v>
      </c>
      <c r="G1256" s="52">
        <v>44378</v>
      </c>
      <c r="H1256" s="51">
        <v>1191</v>
      </c>
      <c r="I1256" s="51">
        <v>612</v>
      </c>
      <c r="J1256" s="51">
        <v>1147</v>
      </c>
      <c r="K1256" s="51">
        <v>577</v>
      </c>
      <c r="L1256" s="51">
        <v>577</v>
      </c>
      <c r="M1256" s="51">
        <v>1220</v>
      </c>
      <c r="N1256" s="51">
        <v>1257</v>
      </c>
      <c r="O1256" s="51">
        <v>1145</v>
      </c>
      <c r="P1256" s="51">
        <v>1122</v>
      </c>
      <c r="Q1256" s="51">
        <v>5574</v>
      </c>
      <c r="R1256" s="51">
        <v>5782</v>
      </c>
      <c r="S1256" s="51">
        <v>80885.270426152361</v>
      </c>
      <c r="T1256" s="51">
        <v>375927</v>
      </c>
      <c r="U1256" s="51">
        <v>119850</v>
      </c>
      <c r="V1256" s="51">
        <v>15873</v>
      </c>
    </row>
    <row r="1257" spans="1:22" x14ac:dyDescent="0.25">
      <c r="A1257" s="50" t="s">
        <v>109</v>
      </c>
      <c r="B1257" s="50" t="s">
        <v>226</v>
      </c>
      <c r="C1257" s="50" t="s">
        <v>171</v>
      </c>
      <c r="D1257" s="50" t="s">
        <v>282</v>
      </c>
      <c r="E1257" s="51">
        <v>2021</v>
      </c>
      <c r="F1257" s="50" t="s">
        <v>290</v>
      </c>
      <c r="G1257" s="52">
        <v>44409</v>
      </c>
      <c r="H1257" s="51">
        <v>1083</v>
      </c>
      <c r="I1257" s="51">
        <v>646</v>
      </c>
      <c r="J1257" s="51">
        <v>978</v>
      </c>
      <c r="K1257" s="51">
        <v>691</v>
      </c>
      <c r="L1257" s="51">
        <v>691</v>
      </c>
      <c r="M1257" s="51">
        <v>1521</v>
      </c>
      <c r="N1257" s="51">
        <v>1432</v>
      </c>
      <c r="O1257" s="51">
        <v>1379</v>
      </c>
      <c r="P1257" s="51">
        <v>1313</v>
      </c>
      <c r="Q1257" s="51">
        <v>5574</v>
      </c>
      <c r="R1257" s="51">
        <v>5782</v>
      </c>
      <c r="S1257" s="51">
        <v>80885.270426152361</v>
      </c>
      <c r="T1257" s="51">
        <v>375927</v>
      </c>
      <c r="U1257" s="51">
        <v>119850</v>
      </c>
      <c r="V1257" s="51">
        <v>15873</v>
      </c>
    </row>
    <row r="1258" spans="1:22" x14ac:dyDescent="0.25">
      <c r="A1258" s="50" t="s">
        <v>109</v>
      </c>
      <c r="B1258" s="50" t="s">
        <v>226</v>
      </c>
      <c r="C1258" s="50" t="s">
        <v>171</v>
      </c>
      <c r="D1258" s="50" t="s">
        <v>282</v>
      </c>
      <c r="E1258" s="51">
        <v>2021</v>
      </c>
      <c r="F1258" s="50" t="s">
        <v>291</v>
      </c>
      <c r="G1258" s="52">
        <v>44440</v>
      </c>
      <c r="H1258" s="51">
        <v>1495</v>
      </c>
      <c r="I1258" s="51">
        <v>778</v>
      </c>
      <c r="J1258" s="51">
        <v>1254</v>
      </c>
      <c r="K1258" s="51">
        <v>802</v>
      </c>
      <c r="L1258" s="51">
        <v>802</v>
      </c>
      <c r="M1258" s="51">
        <v>1390</v>
      </c>
      <c r="N1258" s="51">
        <v>1345</v>
      </c>
      <c r="O1258" s="51">
        <v>1288</v>
      </c>
      <c r="P1258" s="51">
        <v>1299</v>
      </c>
      <c r="Q1258" s="51">
        <v>5574</v>
      </c>
      <c r="R1258" s="51">
        <v>5782</v>
      </c>
      <c r="S1258" s="51">
        <v>80885.270426152361</v>
      </c>
      <c r="T1258" s="51">
        <v>375927</v>
      </c>
      <c r="U1258" s="51">
        <v>119850</v>
      </c>
      <c r="V1258" s="51">
        <v>15873</v>
      </c>
    </row>
    <row r="1259" spans="1:22" x14ac:dyDescent="0.25">
      <c r="A1259" s="50" t="s">
        <v>109</v>
      </c>
      <c r="B1259" s="50" t="s">
        <v>226</v>
      </c>
      <c r="C1259" s="50" t="s">
        <v>171</v>
      </c>
      <c r="D1259" s="50" t="s">
        <v>282</v>
      </c>
      <c r="E1259" s="51">
        <v>2021</v>
      </c>
      <c r="F1259" s="50" t="s">
        <v>292</v>
      </c>
      <c r="G1259" s="52">
        <v>44470</v>
      </c>
      <c r="H1259" s="51">
        <v>1428</v>
      </c>
      <c r="I1259" s="51">
        <v>790</v>
      </c>
      <c r="J1259" s="51">
        <v>1313</v>
      </c>
      <c r="K1259" s="51">
        <v>834</v>
      </c>
      <c r="L1259" s="51">
        <v>834</v>
      </c>
      <c r="M1259" s="51">
        <v>1449</v>
      </c>
      <c r="N1259" s="51">
        <v>1410</v>
      </c>
      <c r="O1259" s="51">
        <v>1349</v>
      </c>
      <c r="P1259" s="51">
        <v>1330</v>
      </c>
      <c r="Q1259" s="51">
        <v>5574</v>
      </c>
      <c r="R1259" s="51">
        <v>5782</v>
      </c>
      <c r="S1259" s="51">
        <v>80885.270426152361</v>
      </c>
      <c r="T1259" s="51">
        <v>375927</v>
      </c>
      <c r="U1259" s="51">
        <v>119850</v>
      </c>
      <c r="V1259" s="51">
        <v>15873</v>
      </c>
    </row>
    <row r="1260" spans="1:22" x14ac:dyDescent="0.25">
      <c r="A1260" s="50" t="s">
        <v>109</v>
      </c>
      <c r="B1260" s="50" t="s">
        <v>226</v>
      </c>
      <c r="C1260" s="50" t="s">
        <v>171</v>
      </c>
      <c r="D1260" s="50" t="s">
        <v>282</v>
      </c>
      <c r="E1260" s="51">
        <v>2021</v>
      </c>
      <c r="F1260" s="50" t="s">
        <v>293</v>
      </c>
      <c r="G1260" s="52">
        <v>44501</v>
      </c>
      <c r="H1260" s="51">
        <v>1580</v>
      </c>
      <c r="I1260" s="51">
        <v>582</v>
      </c>
      <c r="J1260" s="51">
        <v>1410</v>
      </c>
      <c r="K1260" s="51">
        <v>688</v>
      </c>
      <c r="L1260" s="51">
        <v>688</v>
      </c>
      <c r="M1260" s="51">
        <v>1405</v>
      </c>
      <c r="N1260" s="51">
        <v>1465</v>
      </c>
      <c r="O1260" s="51">
        <v>1358</v>
      </c>
      <c r="P1260" s="51">
        <v>1307</v>
      </c>
      <c r="Q1260" s="51">
        <v>5574</v>
      </c>
      <c r="R1260" s="51">
        <v>5782</v>
      </c>
      <c r="S1260" s="51">
        <v>80885.270426152361</v>
      </c>
      <c r="T1260" s="51">
        <v>375927</v>
      </c>
      <c r="U1260" s="51">
        <v>119850</v>
      </c>
      <c r="V1260" s="51">
        <v>15873</v>
      </c>
    </row>
    <row r="1261" spans="1:22" x14ac:dyDescent="0.25">
      <c r="A1261" s="50" t="s">
        <v>109</v>
      </c>
      <c r="B1261" s="50" t="s">
        <v>226</v>
      </c>
      <c r="C1261" s="50" t="s">
        <v>171</v>
      </c>
      <c r="D1261" s="50" t="s">
        <v>282</v>
      </c>
      <c r="E1261" s="51">
        <v>2021</v>
      </c>
      <c r="F1261" s="50" t="s">
        <v>294</v>
      </c>
      <c r="G1261" s="52">
        <v>44531</v>
      </c>
      <c r="H1261" s="51">
        <v>1492</v>
      </c>
      <c r="I1261" s="51">
        <v>796</v>
      </c>
      <c r="J1261" s="51">
        <v>1359</v>
      </c>
      <c r="K1261" s="51">
        <v>689</v>
      </c>
      <c r="L1261" s="51">
        <v>689</v>
      </c>
      <c r="M1261" s="51">
        <v>1506</v>
      </c>
      <c r="N1261" s="51">
        <v>1622</v>
      </c>
      <c r="O1261" s="51">
        <v>1501</v>
      </c>
      <c r="P1261" s="51">
        <v>1565</v>
      </c>
      <c r="Q1261" s="51">
        <v>5574</v>
      </c>
      <c r="R1261" s="51">
        <v>5782</v>
      </c>
      <c r="S1261" s="51">
        <v>80885.270426152361</v>
      </c>
      <c r="T1261" s="51">
        <v>375927</v>
      </c>
      <c r="U1261" s="51">
        <v>119850</v>
      </c>
      <c r="V1261" s="51">
        <v>15873</v>
      </c>
    </row>
    <row r="1262" spans="1:22" x14ac:dyDescent="0.25">
      <c r="A1262" s="50" t="s">
        <v>109</v>
      </c>
      <c r="B1262" s="50" t="s">
        <v>227</v>
      </c>
      <c r="C1262" s="50" t="s">
        <v>172</v>
      </c>
      <c r="D1262" s="50" t="s">
        <v>282</v>
      </c>
      <c r="E1262" s="51">
        <v>2017</v>
      </c>
      <c r="F1262" s="50" t="s">
        <v>283</v>
      </c>
      <c r="G1262" s="52">
        <v>42736</v>
      </c>
      <c r="H1262" s="51">
        <v>1190</v>
      </c>
      <c r="I1262" s="51">
        <v>530</v>
      </c>
      <c r="J1262" s="51">
        <v>1023</v>
      </c>
      <c r="K1262" s="51">
        <v>378</v>
      </c>
      <c r="L1262" s="51">
        <v>378</v>
      </c>
      <c r="M1262" s="51">
        <v>1417</v>
      </c>
      <c r="N1262" s="51">
        <v>1209</v>
      </c>
      <c r="O1262" s="51">
        <v>1101</v>
      </c>
      <c r="P1262" s="51">
        <v>1028</v>
      </c>
      <c r="Q1262" s="51">
        <v>5952</v>
      </c>
      <c r="R1262" s="51">
        <v>6149</v>
      </c>
      <c r="S1262" s="51">
        <v>59102</v>
      </c>
      <c r="T1262" s="51">
        <v>300815</v>
      </c>
      <c r="U1262" s="51">
        <v>64196</v>
      </c>
      <c r="V1262" s="51">
        <v>13958</v>
      </c>
    </row>
    <row r="1263" spans="1:22" x14ac:dyDescent="0.25">
      <c r="A1263" s="50" t="s">
        <v>109</v>
      </c>
      <c r="B1263" s="50" t="s">
        <v>227</v>
      </c>
      <c r="C1263" s="50" t="s">
        <v>172</v>
      </c>
      <c r="D1263" s="50" t="s">
        <v>282</v>
      </c>
      <c r="E1263" s="51">
        <v>2017</v>
      </c>
      <c r="F1263" s="50" t="s">
        <v>284</v>
      </c>
      <c r="G1263" s="52">
        <v>42767</v>
      </c>
      <c r="H1263" s="51">
        <v>1299</v>
      </c>
      <c r="I1263" s="51">
        <v>704</v>
      </c>
      <c r="J1263" s="51">
        <v>1129</v>
      </c>
      <c r="K1263" s="51">
        <v>376</v>
      </c>
      <c r="L1263" s="51">
        <v>376</v>
      </c>
      <c r="M1263" s="51">
        <v>1615</v>
      </c>
      <c r="N1263" s="51">
        <v>1272</v>
      </c>
      <c r="O1263" s="51">
        <v>1175</v>
      </c>
      <c r="P1263" s="51">
        <v>1196</v>
      </c>
      <c r="Q1263" s="51">
        <v>5952</v>
      </c>
      <c r="R1263" s="51">
        <v>6149</v>
      </c>
      <c r="S1263" s="51">
        <v>59102</v>
      </c>
      <c r="T1263" s="51">
        <v>300815</v>
      </c>
      <c r="U1263" s="51">
        <v>64196</v>
      </c>
      <c r="V1263" s="51">
        <v>13958</v>
      </c>
    </row>
    <row r="1264" spans="1:22" x14ac:dyDescent="0.25">
      <c r="A1264" s="50" t="s">
        <v>109</v>
      </c>
      <c r="B1264" s="50" t="s">
        <v>227</v>
      </c>
      <c r="C1264" s="50" t="s">
        <v>172</v>
      </c>
      <c r="D1264" s="50" t="s">
        <v>282</v>
      </c>
      <c r="E1264" s="51">
        <v>2017</v>
      </c>
      <c r="F1264" s="50" t="s">
        <v>285</v>
      </c>
      <c r="G1264" s="52">
        <v>42795</v>
      </c>
      <c r="H1264" s="51">
        <v>1558</v>
      </c>
      <c r="I1264" s="51">
        <v>767</v>
      </c>
      <c r="J1264" s="51">
        <v>1125</v>
      </c>
      <c r="K1264" s="51">
        <v>470</v>
      </c>
      <c r="L1264" s="51">
        <v>470</v>
      </c>
      <c r="M1264" s="51">
        <v>1584</v>
      </c>
      <c r="N1264" s="51">
        <v>1559</v>
      </c>
      <c r="O1264" s="51">
        <v>1352</v>
      </c>
      <c r="P1264" s="51">
        <v>1393</v>
      </c>
      <c r="Q1264" s="51">
        <v>5952</v>
      </c>
      <c r="R1264" s="51">
        <v>6149</v>
      </c>
      <c r="S1264" s="51">
        <v>59102</v>
      </c>
      <c r="T1264" s="51">
        <v>300815</v>
      </c>
      <c r="U1264" s="51">
        <v>64196</v>
      </c>
      <c r="V1264" s="51">
        <v>13958</v>
      </c>
    </row>
    <row r="1265" spans="1:22" x14ac:dyDescent="0.25">
      <c r="A1265" s="50" t="s">
        <v>109</v>
      </c>
      <c r="B1265" s="50" t="s">
        <v>227</v>
      </c>
      <c r="C1265" s="50" t="s">
        <v>172</v>
      </c>
      <c r="D1265" s="50" t="s">
        <v>282</v>
      </c>
      <c r="E1265" s="51">
        <v>2017</v>
      </c>
      <c r="F1265" s="50" t="s">
        <v>286</v>
      </c>
      <c r="G1265" s="52">
        <v>42826</v>
      </c>
      <c r="H1265" s="51">
        <v>1325</v>
      </c>
      <c r="I1265" s="51">
        <v>738</v>
      </c>
      <c r="J1265" s="51">
        <v>982</v>
      </c>
      <c r="K1265" s="51">
        <v>412</v>
      </c>
      <c r="L1265" s="51">
        <v>412</v>
      </c>
      <c r="M1265" s="51">
        <v>1552</v>
      </c>
      <c r="N1265" s="51">
        <v>1190</v>
      </c>
      <c r="O1265" s="51">
        <v>1218</v>
      </c>
      <c r="P1265" s="51">
        <v>1297</v>
      </c>
      <c r="Q1265" s="51">
        <v>5952</v>
      </c>
      <c r="R1265" s="51">
        <v>6149</v>
      </c>
      <c r="S1265" s="51">
        <v>59102</v>
      </c>
      <c r="T1265" s="51">
        <v>300815</v>
      </c>
      <c r="U1265" s="51">
        <v>64196</v>
      </c>
      <c r="V1265" s="51">
        <v>13958</v>
      </c>
    </row>
    <row r="1266" spans="1:22" x14ac:dyDescent="0.25">
      <c r="A1266" s="50" t="s">
        <v>109</v>
      </c>
      <c r="B1266" s="50" t="s">
        <v>227</v>
      </c>
      <c r="C1266" s="50" t="s">
        <v>172</v>
      </c>
      <c r="D1266" s="50" t="s">
        <v>282</v>
      </c>
      <c r="E1266" s="51">
        <v>2017</v>
      </c>
      <c r="F1266" s="50" t="s">
        <v>287</v>
      </c>
      <c r="G1266" s="52">
        <v>42856</v>
      </c>
      <c r="H1266" s="51">
        <v>1127</v>
      </c>
      <c r="I1266" s="51">
        <v>685</v>
      </c>
      <c r="J1266" s="51">
        <v>1074</v>
      </c>
      <c r="K1266" s="51">
        <v>427</v>
      </c>
      <c r="L1266" s="51">
        <v>427</v>
      </c>
      <c r="M1266" s="51">
        <v>1351</v>
      </c>
      <c r="N1266" s="51">
        <v>1232</v>
      </c>
      <c r="O1266" s="51">
        <v>1182</v>
      </c>
      <c r="P1266" s="51">
        <v>1127</v>
      </c>
      <c r="Q1266" s="51">
        <v>5952</v>
      </c>
      <c r="R1266" s="51">
        <v>6149</v>
      </c>
      <c r="S1266" s="51">
        <v>59102</v>
      </c>
      <c r="T1266" s="51">
        <v>300815</v>
      </c>
      <c r="U1266" s="51">
        <v>64196</v>
      </c>
      <c r="V1266" s="51">
        <v>13958</v>
      </c>
    </row>
    <row r="1267" spans="1:22" x14ac:dyDescent="0.25">
      <c r="A1267" s="50" t="s">
        <v>109</v>
      </c>
      <c r="B1267" s="50" t="s">
        <v>227</v>
      </c>
      <c r="C1267" s="50" t="s">
        <v>172</v>
      </c>
      <c r="D1267" s="50" t="s">
        <v>282</v>
      </c>
      <c r="E1267" s="51">
        <v>2017</v>
      </c>
      <c r="F1267" s="50" t="s">
        <v>288</v>
      </c>
      <c r="G1267" s="52">
        <v>42887</v>
      </c>
      <c r="H1267" s="51">
        <v>1152</v>
      </c>
      <c r="I1267" s="51">
        <v>659</v>
      </c>
      <c r="J1267" s="51">
        <v>913</v>
      </c>
      <c r="K1267" s="51">
        <v>381</v>
      </c>
      <c r="L1267" s="51">
        <v>381</v>
      </c>
      <c r="M1267" s="51">
        <v>1242</v>
      </c>
      <c r="N1267" s="51">
        <v>1157</v>
      </c>
      <c r="O1267" s="51">
        <v>1064</v>
      </c>
      <c r="P1267" s="51">
        <v>1078</v>
      </c>
      <c r="Q1267" s="51">
        <v>5952</v>
      </c>
      <c r="R1267" s="51">
        <v>6149</v>
      </c>
      <c r="S1267" s="51">
        <v>59102</v>
      </c>
      <c r="T1267" s="51">
        <v>300815</v>
      </c>
      <c r="U1267" s="51">
        <v>64196</v>
      </c>
      <c r="V1267" s="51">
        <v>13958</v>
      </c>
    </row>
    <row r="1268" spans="1:22" x14ac:dyDescent="0.25">
      <c r="A1268" s="50" t="s">
        <v>109</v>
      </c>
      <c r="B1268" s="50" t="s">
        <v>227</v>
      </c>
      <c r="C1268" s="50" t="s">
        <v>172</v>
      </c>
      <c r="D1268" s="50" t="s">
        <v>282</v>
      </c>
      <c r="E1268" s="51">
        <v>2017</v>
      </c>
      <c r="F1268" s="50" t="s">
        <v>289</v>
      </c>
      <c r="G1268" s="52">
        <v>42917</v>
      </c>
      <c r="H1268" s="51">
        <v>1441</v>
      </c>
      <c r="I1268" s="51">
        <v>656</v>
      </c>
      <c r="J1268" s="51">
        <v>1008</v>
      </c>
      <c r="K1268" s="51">
        <v>390</v>
      </c>
      <c r="L1268" s="51">
        <v>390</v>
      </c>
      <c r="M1268" s="51">
        <v>1355</v>
      </c>
      <c r="N1268" s="51">
        <v>1373</v>
      </c>
      <c r="O1268" s="51">
        <v>1226</v>
      </c>
      <c r="P1268" s="51">
        <v>1175</v>
      </c>
      <c r="Q1268" s="51">
        <v>5952</v>
      </c>
      <c r="R1268" s="51">
        <v>6149</v>
      </c>
      <c r="S1268" s="51">
        <v>59102</v>
      </c>
      <c r="T1268" s="51">
        <v>300815</v>
      </c>
      <c r="U1268" s="51">
        <v>64196</v>
      </c>
      <c r="V1268" s="51">
        <v>13958</v>
      </c>
    </row>
    <row r="1269" spans="1:22" x14ac:dyDescent="0.25">
      <c r="A1269" s="50" t="s">
        <v>109</v>
      </c>
      <c r="B1269" s="50" t="s">
        <v>227</v>
      </c>
      <c r="C1269" s="50" t="s">
        <v>172</v>
      </c>
      <c r="D1269" s="50" t="s">
        <v>282</v>
      </c>
      <c r="E1269" s="51">
        <v>2017</v>
      </c>
      <c r="F1269" s="50" t="s">
        <v>290</v>
      </c>
      <c r="G1269" s="52">
        <v>42948</v>
      </c>
      <c r="H1269" s="51">
        <v>906</v>
      </c>
      <c r="I1269" s="51">
        <v>361</v>
      </c>
      <c r="J1269" s="51">
        <v>808</v>
      </c>
      <c r="K1269" s="51">
        <v>402</v>
      </c>
      <c r="L1269" s="51">
        <v>402</v>
      </c>
      <c r="M1269" s="51">
        <v>1287</v>
      </c>
      <c r="N1269" s="51">
        <v>1090</v>
      </c>
      <c r="O1269" s="51">
        <v>1042</v>
      </c>
      <c r="P1269" s="51">
        <v>998</v>
      </c>
      <c r="Q1269" s="51">
        <v>5952</v>
      </c>
      <c r="R1269" s="51">
        <v>6149</v>
      </c>
      <c r="S1269" s="51">
        <v>59102</v>
      </c>
      <c r="T1269" s="51">
        <v>300815</v>
      </c>
      <c r="U1269" s="51">
        <v>64196</v>
      </c>
      <c r="V1269" s="51">
        <v>13958</v>
      </c>
    </row>
    <row r="1270" spans="1:22" x14ac:dyDescent="0.25">
      <c r="A1270" s="50" t="s">
        <v>109</v>
      </c>
      <c r="B1270" s="50" t="s">
        <v>227</v>
      </c>
      <c r="C1270" s="50" t="s">
        <v>172</v>
      </c>
      <c r="D1270" s="50" t="s">
        <v>282</v>
      </c>
      <c r="E1270" s="51">
        <v>2017</v>
      </c>
      <c r="F1270" s="50" t="s">
        <v>291</v>
      </c>
      <c r="G1270" s="52">
        <v>42979</v>
      </c>
      <c r="H1270" s="51">
        <v>1208</v>
      </c>
      <c r="I1270" s="51">
        <v>575</v>
      </c>
      <c r="J1270" s="51">
        <v>991</v>
      </c>
      <c r="K1270" s="51">
        <v>509</v>
      </c>
      <c r="L1270" s="51">
        <v>509</v>
      </c>
      <c r="M1270" s="51">
        <v>1432</v>
      </c>
      <c r="N1270" s="51">
        <v>1247</v>
      </c>
      <c r="O1270" s="51">
        <v>1117</v>
      </c>
      <c r="P1270" s="51">
        <v>1134</v>
      </c>
      <c r="Q1270" s="51">
        <v>5952</v>
      </c>
      <c r="R1270" s="51">
        <v>6149</v>
      </c>
      <c r="S1270" s="51">
        <v>59102</v>
      </c>
      <c r="T1270" s="51">
        <v>300815</v>
      </c>
      <c r="U1270" s="51">
        <v>64196</v>
      </c>
      <c r="V1270" s="51">
        <v>13958</v>
      </c>
    </row>
    <row r="1271" spans="1:22" x14ac:dyDescent="0.25">
      <c r="A1271" s="50" t="s">
        <v>109</v>
      </c>
      <c r="B1271" s="50" t="s">
        <v>227</v>
      </c>
      <c r="C1271" s="50" t="s">
        <v>172</v>
      </c>
      <c r="D1271" s="50" t="s">
        <v>282</v>
      </c>
      <c r="E1271" s="51">
        <v>2017</v>
      </c>
      <c r="F1271" s="50" t="s">
        <v>292</v>
      </c>
      <c r="G1271" s="52">
        <v>43009</v>
      </c>
      <c r="H1271" s="51">
        <v>1039</v>
      </c>
      <c r="I1271" s="51">
        <v>571</v>
      </c>
      <c r="J1271" s="51">
        <v>894</v>
      </c>
      <c r="K1271" s="51">
        <v>411</v>
      </c>
      <c r="L1271" s="51">
        <v>411</v>
      </c>
      <c r="M1271" s="51">
        <v>1303</v>
      </c>
      <c r="N1271" s="51">
        <v>1109</v>
      </c>
      <c r="O1271" s="51">
        <v>984</v>
      </c>
      <c r="P1271" s="51">
        <v>1026</v>
      </c>
      <c r="Q1271" s="51">
        <v>5952</v>
      </c>
      <c r="R1271" s="51">
        <v>6149</v>
      </c>
      <c r="S1271" s="51">
        <v>59102</v>
      </c>
      <c r="T1271" s="51">
        <v>300815</v>
      </c>
      <c r="U1271" s="51">
        <v>64196</v>
      </c>
      <c r="V1271" s="51">
        <v>13958</v>
      </c>
    </row>
    <row r="1272" spans="1:22" x14ac:dyDescent="0.25">
      <c r="A1272" s="50" t="s">
        <v>109</v>
      </c>
      <c r="B1272" s="50" t="s">
        <v>227</v>
      </c>
      <c r="C1272" s="50" t="s">
        <v>172</v>
      </c>
      <c r="D1272" s="50" t="s">
        <v>282</v>
      </c>
      <c r="E1272" s="51">
        <v>2017</v>
      </c>
      <c r="F1272" s="50" t="s">
        <v>293</v>
      </c>
      <c r="G1272" s="52">
        <v>43040</v>
      </c>
      <c r="H1272" s="51">
        <v>1089</v>
      </c>
      <c r="I1272" s="51">
        <v>594</v>
      </c>
      <c r="J1272" s="51">
        <v>859</v>
      </c>
      <c r="K1272" s="51">
        <v>379</v>
      </c>
      <c r="L1272" s="51">
        <v>379</v>
      </c>
      <c r="M1272" s="51">
        <v>1419</v>
      </c>
      <c r="N1272" s="51">
        <v>1234</v>
      </c>
      <c r="O1272" s="51">
        <v>1103</v>
      </c>
      <c r="P1272" s="51">
        <v>1105</v>
      </c>
      <c r="Q1272" s="51">
        <v>5952</v>
      </c>
      <c r="R1272" s="51">
        <v>6149</v>
      </c>
      <c r="S1272" s="51">
        <v>59102</v>
      </c>
      <c r="T1272" s="51">
        <v>300815</v>
      </c>
      <c r="U1272" s="51">
        <v>64196</v>
      </c>
      <c r="V1272" s="51">
        <v>13958</v>
      </c>
    </row>
    <row r="1273" spans="1:22" x14ac:dyDescent="0.25">
      <c r="A1273" s="50" t="s">
        <v>109</v>
      </c>
      <c r="B1273" s="50" t="s">
        <v>227</v>
      </c>
      <c r="C1273" s="50" t="s">
        <v>172</v>
      </c>
      <c r="D1273" s="50" t="s">
        <v>282</v>
      </c>
      <c r="E1273" s="51">
        <v>2017</v>
      </c>
      <c r="F1273" s="50" t="s">
        <v>294</v>
      </c>
      <c r="G1273" s="52">
        <v>43070</v>
      </c>
      <c r="H1273" s="51">
        <v>1067</v>
      </c>
      <c r="I1273" s="51">
        <v>610</v>
      </c>
      <c r="J1273" s="51">
        <v>917</v>
      </c>
      <c r="K1273" s="51">
        <v>452</v>
      </c>
      <c r="L1273" s="51">
        <v>452</v>
      </c>
      <c r="M1273" s="51">
        <v>1262</v>
      </c>
      <c r="N1273" s="51">
        <v>1141</v>
      </c>
      <c r="O1273" s="51">
        <v>1105</v>
      </c>
      <c r="P1273" s="51">
        <v>1018</v>
      </c>
      <c r="Q1273" s="51">
        <v>5952</v>
      </c>
      <c r="R1273" s="51">
        <v>6149</v>
      </c>
      <c r="S1273" s="51">
        <v>59102</v>
      </c>
      <c r="T1273" s="51">
        <v>300815</v>
      </c>
      <c r="U1273" s="51">
        <v>64196</v>
      </c>
      <c r="V1273" s="51">
        <v>13958</v>
      </c>
    </row>
    <row r="1274" spans="1:22" x14ac:dyDescent="0.25">
      <c r="A1274" s="50" t="s">
        <v>109</v>
      </c>
      <c r="B1274" s="50" t="s">
        <v>227</v>
      </c>
      <c r="C1274" s="50" t="s">
        <v>172</v>
      </c>
      <c r="D1274" s="50" t="s">
        <v>282</v>
      </c>
      <c r="E1274" s="51">
        <v>2018</v>
      </c>
      <c r="F1274" s="50" t="s">
        <v>283</v>
      </c>
      <c r="G1274" s="52">
        <v>43101</v>
      </c>
      <c r="H1274" s="51">
        <v>1171</v>
      </c>
      <c r="I1274" s="51">
        <v>573</v>
      </c>
      <c r="J1274" s="51">
        <v>888</v>
      </c>
      <c r="K1274" s="51">
        <v>380</v>
      </c>
      <c r="L1274" s="51">
        <v>380</v>
      </c>
      <c r="M1274" s="51">
        <v>1376</v>
      </c>
      <c r="N1274" s="51">
        <v>1220</v>
      </c>
      <c r="O1274" s="51">
        <v>1038</v>
      </c>
      <c r="P1274" s="51">
        <v>945</v>
      </c>
      <c r="Q1274" s="51">
        <v>4689</v>
      </c>
      <c r="R1274" s="51">
        <v>4858</v>
      </c>
      <c r="S1274" s="51">
        <v>62135</v>
      </c>
      <c r="T1274" s="51">
        <v>313884</v>
      </c>
      <c r="U1274" s="51">
        <v>66803</v>
      </c>
      <c r="V1274" s="51">
        <v>14528</v>
      </c>
    </row>
    <row r="1275" spans="1:22" x14ac:dyDescent="0.25">
      <c r="A1275" s="50" t="s">
        <v>109</v>
      </c>
      <c r="B1275" s="50" t="s">
        <v>227</v>
      </c>
      <c r="C1275" s="50" t="s">
        <v>172</v>
      </c>
      <c r="D1275" s="50" t="s">
        <v>282</v>
      </c>
      <c r="E1275" s="51">
        <v>2018</v>
      </c>
      <c r="F1275" s="50" t="s">
        <v>284</v>
      </c>
      <c r="G1275" s="52">
        <v>43132</v>
      </c>
      <c r="H1275" s="51">
        <v>994</v>
      </c>
      <c r="I1275" s="51">
        <v>474</v>
      </c>
      <c r="J1275" s="51">
        <v>756</v>
      </c>
      <c r="K1275" s="51">
        <v>322</v>
      </c>
      <c r="L1275" s="51">
        <v>322</v>
      </c>
      <c r="M1275" s="51">
        <v>1228</v>
      </c>
      <c r="N1275" s="51">
        <v>1106</v>
      </c>
      <c r="O1275" s="51">
        <v>993</v>
      </c>
      <c r="P1275" s="51">
        <v>1027</v>
      </c>
      <c r="Q1275" s="51">
        <v>4689</v>
      </c>
      <c r="R1275" s="51">
        <v>4858</v>
      </c>
      <c r="S1275" s="51">
        <v>62135</v>
      </c>
      <c r="T1275" s="51">
        <v>313884</v>
      </c>
      <c r="U1275" s="51">
        <v>66803</v>
      </c>
      <c r="V1275" s="51">
        <v>14528</v>
      </c>
    </row>
    <row r="1276" spans="1:22" x14ac:dyDescent="0.25">
      <c r="A1276" s="50" t="s">
        <v>109</v>
      </c>
      <c r="B1276" s="50" t="s">
        <v>227</v>
      </c>
      <c r="C1276" s="50" t="s">
        <v>172</v>
      </c>
      <c r="D1276" s="50" t="s">
        <v>282</v>
      </c>
      <c r="E1276" s="51">
        <v>2018</v>
      </c>
      <c r="F1276" s="50" t="s">
        <v>285</v>
      </c>
      <c r="G1276" s="52">
        <v>43160</v>
      </c>
      <c r="H1276" s="51">
        <v>1156</v>
      </c>
      <c r="I1276" s="51">
        <v>542</v>
      </c>
      <c r="J1276" s="51">
        <v>953</v>
      </c>
      <c r="K1276" s="51">
        <v>422</v>
      </c>
      <c r="L1276" s="51">
        <v>422</v>
      </c>
      <c r="M1276" s="51">
        <v>1475</v>
      </c>
      <c r="N1276" s="51">
        <v>1409</v>
      </c>
      <c r="O1276" s="51">
        <v>1287</v>
      </c>
      <c r="P1276" s="51">
        <v>1064</v>
      </c>
      <c r="Q1276" s="51">
        <v>4689</v>
      </c>
      <c r="R1276" s="51">
        <v>4858</v>
      </c>
      <c r="S1276" s="51">
        <v>62135</v>
      </c>
      <c r="T1276" s="51">
        <v>313884</v>
      </c>
      <c r="U1276" s="51">
        <v>66803</v>
      </c>
      <c r="V1276" s="51">
        <v>14528</v>
      </c>
    </row>
    <row r="1277" spans="1:22" x14ac:dyDescent="0.25">
      <c r="A1277" s="50" t="s">
        <v>109</v>
      </c>
      <c r="B1277" s="50" t="s">
        <v>227</v>
      </c>
      <c r="C1277" s="50" t="s">
        <v>172</v>
      </c>
      <c r="D1277" s="50" t="s">
        <v>282</v>
      </c>
      <c r="E1277" s="51">
        <v>2018</v>
      </c>
      <c r="F1277" s="50" t="s">
        <v>286</v>
      </c>
      <c r="G1277" s="52">
        <v>43191</v>
      </c>
      <c r="H1277" s="51">
        <v>908</v>
      </c>
      <c r="I1277" s="51">
        <v>502</v>
      </c>
      <c r="J1277" s="51">
        <v>852</v>
      </c>
      <c r="K1277" s="51">
        <v>536</v>
      </c>
      <c r="L1277" s="51">
        <v>536</v>
      </c>
      <c r="M1277" s="51">
        <v>1064</v>
      </c>
      <c r="N1277" s="51">
        <v>1095</v>
      </c>
      <c r="O1277" s="51">
        <v>1194</v>
      </c>
      <c r="P1277" s="51">
        <v>1137</v>
      </c>
      <c r="Q1277" s="51">
        <v>4689</v>
      </c>
      <c r="R1277" s="51">
        <v>4858</v>
      </c>
      <c r="S1277" s="51">
        <v>62135</v>
      </c>
      <c r="T1277" s="51">
        <v>313884</v>
      </c>
      <c r="U1277" s="51">
        <v>66803</v>
      </c>
      <c r="V1277" s="51">
        <v>14528</v>
      </c>
    </row>
    <row r="1278" spans="1:22" x14ac:dyDescent="0.25">
      <c r="A1278" s="50" t="s">
        <v>109</v>
      </c>
      <c r="B1278" s="50" t="s">
        <v>227</v>
      </c>
      <c r="C1278" s="50" t="s">
        <v>172</v>
      </c>
      <c r="D1278" s="50" t="s">
        <v>282</v>
      </c>
      <c r="E1278" s="51">
        <v>2018</v>
      </c>
      <c r="F1278" s="50" t="s">
        <v>287</v>
      </c>
      <c r="G1278" s="52">
        <v>43221</v>
      </c>
      <c r="H1278" s="51">
        <v>1129</v>
      </c>
      <c r="I1278" s="51">
        <v>597</v>
      </c>
      <c r="J1278" s="51">
        <v>948</v>
      </c>
      <c r="K1278" s="51">
        <v>374</v>
      </c>
      <c r="L1278" s="51">
        <v>374</v>
      </c>
      <c r="M1278" s="51">
        <v>1168</v>
      </c>
      <c r="N1278" s="51">
        <v>1155</v>
      </c>
      <c r="O1278" s="51">
        <v>1036</v>
      </c>
      <c r="P1278" s="51">
        <v>1036</v>
      </c>
      <c r="Q1278" s="51">
        <v>4689</v>
      </c>
      <c r="R1278" s="51">
        <v>4858</v>
      </c>
      <c r="S1278" s="51">
        <v>62135</v>
      </c>
      <c r="T1278" s="51">
        <v>313884</v>
      </c>
      <c r="U1278" s="51">
        <v>66803</v>
      </c>
      <c r="V1278" s="51">
        <v>14528</v>
      </c>
    </row>
    <row r="1279" spans="1:22" x14ac:dyDescent="0.25">
      <c r="A1279" s="50" t="s">
        <v>109</v>
      </c>
      <c r="B1279" s="50" t="s">
        <v>227</v>
      </c>
      <c r="C1279" s="50" t="s">
        <v>172</v>
      </c>
      <c r="D1279" s="50" t="s">
        <v>282</v>
      </c>
      <c r="E1279" s="51">
        <v>2018</v>
      </c>
      <c r="F1279" s="50" t="s">
        <v>288</v>
      </c>
      <c r="G1279" s="52">
        <v>43252</v>
      </c>
      <c r="H1279" s="51">
        <v>1293</v>
      </c>
      <c r="I1279" s="51">
        <v>530</v>
      </c>
      <c r="J1279" s="51">
        <v>977</v>
      </c>
      <c r="K1279" s="51">
        <v>352</v>
      </c>
      <c r="L1279" s="51">
        <v>352</v>
      </c>
      <c r="M1279" s="51">
        <v>1308</v>
      </c>
      <c r="N1279" s="51">
        <v>1128</v>
      </c>
      <c r="O1279" s="51">
        <v>1193</v>
      </c>
      <c r="P1279" s="51">
        <v>1061</v>
      </c>
      <c r="Q1279" s="51">
        <v>4689</v>
      </c>
      <c r="R1279" s="51">
        <v>4858</v>
      </c>
      <c r="S1279" s="51">
        <v>62135</v>
      </c>
      <c r="T1279" s="51">
        <v>313884</v>
      </c>
      <c r="U1279" s="51">
        <v>66803</v>
      </c>
      <c r="V1279" s="51">
        <v>14528</v>
      </c>
    </row>
    <row r="1280" spans="1:22" x14ac:dyDescent="0.25">
      <c r="A1280" s="50" t="s">
        <v>109</v>
      </c>
      <c r="B1280" s="50" t="s">
        <v>227</v>
      </c>
      <c r="C1280" s="50" t="s">
        <v>172</v>
      </c>
      <c r="D1280" s="50" t="s">
        <v>282</v>
      </c>
      <c r="E1280" s="51">
        <v>2018</v>
      </c>
      <c r="F1280" s="50" t="s">
        <v>289</v>
      </c>
      <c r="G1280" s="52">
        <v>43282</v>
      </c>
      <c r="H1280" s="51">
        <v>1495</v>
      </c>
      <c r="I1280" s="51">
        <v>654</v>
      </c>
      <c r="J1280" s="51">
        <v>998</v>
      </c>
      <c r="K1280" s="51">
        <v>366</v>
      </c>
      <c r="L1280" s="51">
        <v>366</v>
      </c>
      <c r="M1280" s="51">
        <v>1164</v>
      </c>
      <c r="N1280" s="51">
        <v>1244</v>
      </c>
      <c r="O1280" s="51">
        <v>1286</v>
      </c>
      <c r="P1280" s="51">
        <v>1222</v>
      </c>
      <c r="Q1280" s="51">
        <v>4689</v>
      </c>
      <c r="R1280" s="51">
        <v>4858</v>
      </c>
      <c r="S1280" s="51">
        <v>62135</v>
      </c>
      <c r="T1280" s="51">
        <v>313884</v>
      </c>
      <c r="U1280" s="51">
        <v>66803</v>
      </c>
      <c r="V1280" s="51">
        <v>14528</v>
      </c>
    </row>
    <row r="1281" spans="1:22" x14ac:dyDescent="0.25">
      <c r="A1281" s="50" t="s">
        <v>109</v>
      </c>
      <c r="B1281" s="50" t="s">
        <v>227</v>
      </c>
      <c r="C1281" s="50" t="s">
        <v>172</v>
      </c>
      <c r="D1281" s="50" t="s">
        <v>282</v>
      </c>
      <c r="E1281" s="51">
        <v>2018</v>
      </c>
      <c r="F1281" s="50" t="s">
        <v>290</v>
      </c>
      <c r="G1281" s="52">
        <v>43313</v>
      </c>
      <c r="H1281" s="51">
        <v>1322</v>
      </c>
      <c r="I1281" s="51">
        <v>452</v>
      </c>
      <c r="J1281" s="51">
        <v>843</v>
      </c>
      <c r="K1281" s="51">
        <v>346</v>
      </c>
      <c r="L1281" s="51">
        <v>346</v>
      </c>
      <c r="M1281" s="51">
        <v>1849</v>
      </c>
      <c r="N1281" s="51">
        <v>1517</v>
      </c>
      <c r="O1281" s="51">
        <v>1216</v>
      </c>
      <c r="P1281" s="51">
        <v>1397</v>
      </c>
      <c r="Q1281" s="51">
        <v>4689</v>
      </c>
      <c r="R1281" s="51">
        <v>4858</v>
      </c>
      <c r="S1281" s="51">
        <v>62135</v>
      </c>
      <c r="T1281" s="51">
        <v>313884</v>
      </c>
      <c r="U1281" s="51">
        <v>66803</v>
      </c>
      <c r="V1281" s="51">
        <v>14528</v>
      </c>
    </row>
    <row r="1282" spans="1:22" x14ac:dyDescent="0.25">
      <c r="A1282" s="50" t="s">
        <v>109</v>
      </c>
      <c r="B1282" s="50" t="s">
        <v>227</v>
      </c>
      <c r="C1282" s="50" t="s">
        <v>172</v>
      </c>
      <c r="D1282" s="50" t="s">
        <v>282</v>
      </c>
      <c r="E1282" s="51">
        <v>2018</v>
      </c>
      <c r="F1282" s="50" t="s">
        <v>291</v>
      </c>
      <c r="G1282" s="52">
        <v>43344</v>
      </c>
      <c r="H1282" s="51">
        <v>891</v>
      </c>
      <c r="I1282" s="51">
        <v>425</v>
      </c>
      <c r="J1282" s="51">
        <v>701</v>
      </c>
      <c r="K1282" s="51">
        <v>347</v>
      </c>
      <c r="L1282" s="51">
        <v>347</v>
      </c>
      <c r="M1282" s="51">
        <v>1386</v>
      </c>
      <c r="N1282" s="51">
        <v>1304</v>
      </c>
      <c r="O1282" s="51">
        <v>1169</v>
      </c>
      <c r="P1282" s="51">
        <v>1244</v>
      </c>
      <c r="Q1282" s="51">
        <v>4689</v>
      </c>
      <c r="R1282" s="51">
        <v>4858</v>
      </c>
      <c r="S1282" s="51">
        <v>62135</v>
      </c>
      <c r="T1282" s="51">
        <v>313884</v>
      </c>
      <c r="U1282" s="51">
        <v>66803</v>
      </c>
      <c r="V1282" s="51">
        <v>14528</v>
      </c>
    </row>
    <row r="1283" spans="1:22" x14ac:dyDescent="0.25">
      <c r="A1283" s="50" t="s">
        <v>109</v>
      </c>
      <c r="B1283" s="50" t="s">
        <v>227</v>
      </c>
      <c r="C1283" s="50" t="s">
        <v>172</v>
      </c>
      <c r="D1283" s="50" t="s">
        <v>282</v>
      </c>
      <c r="E1283" s="51">
        <v>2018</v>
      </c>
      <c r="F1283" s="50" t="s">
        <v>292</v>
      </c>
      <c r="G1283" s="52">
        <v>43374</v>
      </c>
      <c r="H1283" s="51">
        <v>865</v>
      </c>
      <c r="I1283" s="51">
        <v>444</v>
      </c>
      <c r="J1283" s="51">
        <v>687</v>
      </c>
      <c r="K1283" s="51">
        <v>359</v>
      </c>
      <c r="L1283" s="51">
        <v>359</v>
      </c>
      <c r="M1283" s="51">
        <v>1320</v>
      </c>
      <c r="N1283" s="51">
        <v>1250</v>
      </c>
      <c r="O1283" s="51">
        <v>1280</v>
      </c>
      <c r="P1283" s="51">
        <v>1001</v>
      </c>
      <c r="Q1283" s="51">
        <v>4689</v>
      </c>
      <c r="R1283" s="51">
        <v>4858</v>
      </c>
      <c r="S1283" s="51">
        <v>62135</v>
      </c>
      <c r="T1283" s="51">
        <v>313884</v>
      </c>
      <c r="U1283" s="51">
        <v>66803</v>
      </c>
      <c r="V1283" s="51">
        <v>14528</v>
      </c>
    </row>
    <row r="1284" spans="1:22" x14ac:dyDescent="0.25">
      <c r="A1284" s="50" t="s">
        <v>109</v>
      </c>
      <c r="B1284" s="50" t="s">
        <v>227</v>
      </c>
      <c r="C1284" s="50" t="s">
        <v>172</v>
      </c>
      <c r="D1284" s="50" t="s">
        <v>282</v>
      </c>
      <c r="E1284" s="51">
        <v>2018</v>
      </c>
      <c r="F1284" s="50" t="s">
        <v>293</v>
      </c>
      <c r="G1284" s="52">
        <v>43405</v>
      </c>
      <c r="H1284" s="51">
        <v>1171</v>
      </c>
      <c r="I1284" s="51">
        <v>507</v>
      </c>
      <c r="J1284" s="51">
        <v>1219</v>
      </c>
      <c r="K1284" s="51">
        <v>375</v>
      </c>
      <c r="L1284" s="51">
        <v>375</v>
      </c>
      <c r="M1284" s="51">
        <v>1417</v>
      </c>
      <c r="N1284" s="51">
        <v>1252</v>
      </c>
      <c r="O1284" s="51">
        <v>1149</v>
      </c>
      <c r="P1284" s="51">
        <v>1110</v>
      </c>
      <c r="Q1284" s="51">
        <v>4689</v>
      </c>
      <c r="R1284" s="51">
        <v>4858</v>
      </c>
      <c r="S1284" s="51">
        <v>62135</v>
      </c>
      <c r="T1284" s="51">
        <v>313884</v>
      </c>
      <c r="U1284" s="51">
        <v>66803</v>
      </c>
      <c r="V1284" s="51">
        <v>14528</v>
      </c>
    </row>
    <row r="1285" spans="1:22" x14ac:dyDescent="0.25">
      <c r="A1285" s="50" t="s">
        <v>109</v>
      </c>
      <c r="B1285" s="50" t="s">
        <v>227</v>
      </c>
      <c r="C1285" s="50" t="s">
        <v>172</v>
      </c>
      <c r="D1285" s="50" t="s">
        <v>282</v>
      </c>
      <c r="E1285" s="51">
        <v>2018</v>
      </c>
      <c r="F1285" s="50" t="s">
        <v>294</v>
      </c>
      <c r="G1285" s="52">
        <v>43435</v>
      </c>
      <c r="H1285" s="51">
        <v>971</v>
      </c>
      <c r="I1285" s="51">
        <v>533</v>
      </c>
      <c r="J1285" s="51">
        <v>787</v>
      </c>
      <c r="K1285" s="51">
        <v>353</v>
      </c>
      <c r="L1285" s="51">
        <v>353</v>
      </c>
      <c r="M1285" s="51">
        <v>1314</v>
      </c>
      <c r="N1285" s="51">
        <v>1275</v>
      </c>
      <c r="O1285" s="51">
        <v>1243</v>
      </c>
      <c r="P1285" s="51">
        <v>1156</v>
      </c>
      <c r="Q1285" s="51">
        <v>4689</v>
      </c>
      <c r="R1285" s="51">
        <v>4858</v>
      </c>
      <c r="S1285" s="51">
        <v>62135</v>
      </c>
      <c r="T1285" s="51">
        <v>313884</v>
      </c>
      <c r="U1285" s="51">
        <v>66803</v>
      </c>
      <c r="V1285" s="51">
        <v>14528</v>
      </c>
    </row>
    <row r="1286" spans="1:22" x14ac:dyDescent="0.25">
      <c r="A1286" s="50" t="s">
        <v>109</v>
      </c>
      <c r="B1286" s="50" t="s">
        <v>227</v>
      </c>
      <c r="C1286" s="50" t="s">
        <v>172</v>
      </c>
      <c r="D1286" s="50" t="s">
        <v>282</v>
      </c>
      <c r="E1286" s="51">
        <v>2019</v>
      </c>
      <c r="F1286" s="50" t="s">
        <v>283</v>
      </c>
      <c r="G1286" s="52">
        <v>43466</v>
      </c>
      <c r="H1286" s="51">
        <v>1367</v>
      </c>
      <c r="I1286" s="51">
        <v>702</v>
      </c>
      <c r="J1286" s="51">
        <v>1144</v>
      </c>
      <c r="K1286" s="51">
        <v>491</v>
      </c>
      <c r="L1286" s="51">
        <v>491</v>
      </c>
      <c r="M1286" s="51">
        <v>1112</v>
      </c>
      <c r="N1286" s="51">
        <v>1355</v>
      </c>
      <c r="O1286" s="51">
        <v>1269</v>
      </c>
      <c r="P1286" s="51">
        <v>1289</v>
      </c>
      <c r="Q1286" s="51">
        <v>6249</v>
      </c>
      <c r="R1286" s="51">
        <v>6472</v>
      </c>
      <c r="S1286" s="51">
        <v>67524.706198292915</v>
      </c>
      <c r="T1286" s="51">
        <v>315216</v>
      </c>
      <c r="U1286" s="51">
        <v>101824</v>
      </c>
      <c r="V1286" s="51">
        <v>13509</v>
      </c>
    </row>
    <row r="1287" spans="1:22" x14ac:dyDescent="0.25">
      <c r="A1287" s="50" t="s">
        <v>109</v>
      </c>
      <c r="B1287" s="50" t="s">
        <v>227</v>
      </c>
      <c r="C1287" s="50" t="s">
        <v>172</v>
      </c>
      <c r="D1287" s="50" t="s">
        <v>282</v>
      </c>
      <c r="E1287" s="51">
        <v>2019</v>
      </c>
      <c r="F1287" s="50" t="s">
        <v>284</v>
      </c>
      <c r="G1287" s="52">
        <v>43497</v>
      </c>
      <c r="H1287" s="51">
        <v>1046</v>
      </c>
      <c r="I1287" s="51">
        <v>528</v>
      </c>
      <c r="J1287" s="51">
        <v>959</v>
      </c>
      <c r="K1287" s="51">
        <v>443</v>
      </c>
      <c r="L1287" s="51">
        <v>443</v>
      </c>
      <c r="M1287" s="51">
        <v>1421</v>
      </c>
      <c r="N1287" s="51">
        <v>1231</v>
      </c>
      <c r="O1287" s="51">
        <v>1301</v>
      </c>
      <c r="P1287" s="51">
        <v>1232</v>
      </c>
      <c r="Q1287" s="51">
        <v>6249</v>
      </c>
      <c r="R1287" s="51">
        <v>6472</v>
      </c>
      <c r="S1287" s="51">
        <v>67524.706198292915</v>
      </c>
      <c r="T1287" s="51">
        <v>315216</v>
      </c>
      <c r="U1287" s="51">
        <v>101824</v>
      </c>
      <c r="V1287" s="51">
        <v>13509</v>
      </c>
    </row>
    <row r="1288" spans="1:22" x14ac:dyDescent="0.25">
      <c r="A1288" s="50" t="s">
        <v>109</v>
      </c>
      <c r="B1288" s="50" t="s">
        <v>227</v>
      </c>
      <c r="C1288" s="50" t="s">
        <v>172</v>
      </c>
      <c r="D1288" s="50" t="s">
        <v>282</v>
      </c>
      <c r="E1288" s="51">
        <v>2019</v>
      </c>
      <c r="F1288" s="50" t="s">
        <v>285</v>
      </c>
      <c r="G1288" s="52">
        <v>43525</v>
      </c>
      <c r="H1288" s="51">
        <v>1346</v>
      </c>
      <c r="I1288" s="51">
        <v>511</v>
      </c>
      <c r="J1288" s="51">
        <v>1074</v>
      </c>
      <c r="K1288" s="51">
        <v>466</v>
      </c>
      <c r="L1288" s="51">
        <v>466</v>
      </c>
      <c r="M1288" s="51">
        <v>1421</v>
      </c>
      <c r="N1288" s="51">
        <v>1297</v>
      </c>
      <c r="O1288" s="51">
        <v>1277</v>
      </c>
      <c r="P1288" s="51">
        <v>1257</v>
      </c>
      <c r="Q1288" s="51">
        <v>6249</v>
      </c>
      <c r="R1288" s="51">
        <v>6472</v>
      </c>
      <c r="S1288" s="51">
        <v>67524.706198292915</v>
      </c>
      <c r="T1288" s="51">
        <v>315216</v>
      </c>
      <c r="U1288" s="51">
        <v>101824</v>
      </c>
      <c r="V1288" s="51">
        <v>13509</v>
      </c>
    </row>
    <row r="1289" spans="1:22" x14ac:dyDescent="0.25">
      <c r="A1289" s="50" t="s">
        <v>109</v>
      </c>
      <c r="B1289" s="50" t="s">
        <v>227</v>
      </c>
      <c r="C1289" s="50" t="s">
        <v>172</v>
      </c>
      <c r="D1289" s="50" t="s">
        <v>282</v>
      </c>
      <c r="E1289" s="51">
        <v>2019</v>
      </c>
      <c r="F1289" s="50" t="s">
        <v>286</v>
      </c>
      <c r="G1289" s="52">
        <v>43556</v>
      </c>
      <c r="H1289" s="51">
        <v>1444</v>
      </c>
      <c r="I1289" s="51">
        <v>637</v>
      </c>
      <c r="J1289" s="51">
        <v>1295</v>
      </c>
      <c r="K1289" s="51">
        <v>567</v>
      </c>
      <c r="L1289" s="51">
        <v>567</v>
      </c>
      <c r="M1289" s="51">
        <v>1452</v>
      </c>
      <c r="N1289" s="51">
        <v>1301</v>
      </c>
      <c r="O1289" s="51">
        <v>1300</v>
      </c>
      <c r="P1289" s="51">
        <v>1380</v>
      </c>
      <c r="Q1289" s="51">
        <v>6249</v>
      </c>
      <c r="R1289" s="51">
        <v>6472</v>
      </c>
      <c r="S1289" s="51">
        <v>67524.706198292915</v>
      </c>
      <c r="T1289" s="51">
        <v>315216</v>
      </c>
      <c r="U1289" s="51">
        <v>101824</v>
      </c>
      <c r="V1289" s="51">
        <v>13509</v>
      </c>
    </row>
    <row r="1290" spans="1:22" x14ac:dyDescent="0.25">
      <c r="A1290" s="50" t="s">
        <v>109</v>
      </c>
      <c r="B1290" s="50" t="s">
        <v>227</v>
      </c>
      <c r="C1290" s="50" t="s">
        <v>172</v>
      </c>
      <c r="D1290" s="50" t="s">
        <v>282</v>
      </c>
      <c r="E1290" s="51">
        <v>2019</v>
      </c>
      <c r="F1290" s="50" t="s">
        <v>287</v>
      </c>
      <c r="G1290" s="52">
        <v>43586</v>
      </c>
      <c r="H1290" s="51">
        <v>1033</v>
      </c>
      <c r="I1290" s="51">
        <v>378</v>
      </c>
      <c r="J1290" s="51">
        <v>839</v>
      </c>
      <c r="K1290" s="51">
        <v>517</v>
      </c>
      <c r="L1290" s="51">
        <v>517</v>
      </c>
      <c r="M1290" s="51">
        <v>1421</v>
      </c>
      <c r="N1290" s="51">
        <v>1171</v>
      </c>
      <c r="O1290" s="51">
        <v>1131</v>
      </c>
      <c r="P1290" s="51">
        <v>997</v>
      </c>
      <c r="Q1290" s="51">
        <v>6249</v>
      </c>
      <c r="R1290" s="51">
        <v>6472</v>
      </c>
      <c r="S1290" s="51">
        <v>67524.706198292915</v>
      </c>
      <c r="T1290" s="51">
        <v>315216</v>
      </c>
      <c r="U1290" s="51">
        <v>101824</v>
      </c>
      <c r="V1290" s="51">
        <v>13509</v>
      </c>
    </row>
    <row r="1291" spans="1:22" x14ac:dyDescent="0.25">
      <c r="A1291" s="50" t="s">
        <v>109</v>
      </c>
      <c r="B1291" s="50" t="s">
        <v>227</v>
      </c>
      <c r="C1291" s="50" t="s">
        <v>172</v>
      </c>
      <c r="D1291" s="50" t="s">
        <v>282</v>
      </c>
      <c r="E1291" s="51">
        <v>2019</v>
      </c>
      <c r="F1291" s="50" t="s">
        <v>288</v>
      </c>
      <c r="G1291" s="52">
        <v>43617</v>
      </c>
      <c r="H1291" s="51">
        <v>1452</v>
      </c>
      <c r="I1291" s="51">
        <v>595</v>
      </c>
      <c r="J1291" s="51">
        <v>896</v>
      </c>
      <c r="K1291" s="51">
        <v>417</v>
      </c>
      <c r="L1291" s="51">
        <v>417</v>
      </c>
      <c r="M1291" s="51">
        <v>920</v>
      </c>
      <c r="N1291" s="51">
        <v>1135</v>
      </c>
      <c r="O1291" s="51">
        <v>1143</v>
      </c>
      <c r="P1291" s="51">
        <v>1173</v>
      </c>
      <c r="Q1291" s="51">
        <v>6249</v>
      </c>
      <c r="R1291" s="51">
        <v>6472</v>
      </c>
      <c r="S1291" s="51">
        <v>67524.706198292915</v>
      </c>
      <c r="T1291" s="51">
        <v>315216</v>
      </c>
      <c r="U1291" s="51">
        <v>101824</v>
      </c>
      <c r="V1291" s="51">
        <v>13509</v>
      </c>
    </row>
    <row r="1292" spans="1:22" x14ac:dyDescent="0.25">
      <c r="A1292" s="50" t="s">
        <v>109</v>
      </c>
      <c r="B1292" s="50" t="s">
        <v>227</v>
      </c>
      <c r="C1292" s="50" t="s">
        <v>172</v>
      </c>
      <c r="D1292" s="50" t="s">
        <v>282</v>
      </c>
      <c r="E1292" s="51">
        <v>2019</v>
      </c>
      <c r="F1292" s="50" t="s">
        <v>289</v>
      </c>
      <c r="G1292" s="52">
        <v>43647</v>
      </c>
      <c r="H1292" s="51">
        <v>1614</v>
      </c>
      <c r="I1292" s="51">
        <v>618</v>
      </c>
      <c r="J1292" s="51">
        <v>1214</v>
      </c>
      <c r="K1292" s="51">
        <v>506</v>
      </c>
      <c r="L1292" s="51">
        <v>506</v>
      </c>
      <c r="M1292" s="51">
        <v>2115</v>
      </c>
      <c r="N1292" s="51">
        <v>1400</v>
      </c>
      <c r="O1292" s="51">
        <v>1381</v>
      </c>
      <c r="P1292" s="51">
        <v>1690</v>
      </c>
      <c r="Q1292" s="51">
        <v>6249</v>
      </c>
      <c r="R1292" s="51">
        <v>6472</v>
      </c>
      <c r="S1292" s="51">
        <v>67524.706198292915</v>
      </c>
      <c r="T1292" s="51">
        <v>315216</v>
      </c>
      <c r="U1292" s="51">
        <v>101824</v>
      </c>
      <c r="V1292" s="51">
        <v>13509</v>
      </c>
    </row>
    <row r="1293" spans="1:22" x14ac:dyDescent="0.25">
      <c r="A1293" s="50" t="s">
        <v>109</v>
      </c>
      <c r="B1293" s="50" t="s">
        <v>227</v>
      </c>
      <c r="C1293" s="50" t="s">
        <v>172</v>
      </c>
      <c r="D1293" s="50" t="s">
        <v>282</v>
      </c>
      <c r="E1293" s="51">
        <v>2019</v>
      </c>
      <c r="F1293" s="50" t="s">
        <v>290</v>
      </c>
      <c r="G1293" s="52">
        <v>43678</v>
      </c>
      <c r="H1293" s="51">
        <v>1370</v>
      </c>
      <c r="I1293" s="51">
        <v>639</v>
      </c>
      <c r="J1293" s="51">
        <v>976</v>
      </c>
      <c r="K1293" s="51">
        <v>500</v>
      </c>
      <c r="L1293" s="51">
        <v>500</v>
      </c>
      <c r="M1293" s="51">
        <v>1421</v>
      </c>
      <c r="N1293" s="51">
        <v>1364</v>
      </c>
      <c r="O1293" s="51">
        <v>1283</v>
      </c>
      <c r="P1293" s="51">
        <v>1253</v>
      </c>
      <c r="Q1293" s="51">
        <v>6249</v>
      </c>
      <c r="R1293" s="51">
        <v>6472</v>
      </c>
      <c r="S1293" s="51">
        <v>67524.706198292915</v>
      </c>
      <c r="T1293" s="51">
        <v>315216</v>
      </c>
      <c r="U1293" s="51">
        <v>101824</v>
      </c>
      <c r="V1293" s="51">
        <v>13509</v>
      </c>
    </row>
    <row r="1294" spans="1:22" x14ac:dyDescent="0.25">
      <c r="A1294" s="50" t="s">
        <v>109</v>
      </c>
      <c r="B1294" s="50" t="s">
        <v>227</v>
      </c>
      <c r="C1294" s="50" t="s">
        <v>172</v>
      </c>
      <c r="D1294" s="50" t="s">
        <v>282</v>
      </c>
      <c r="E1294" s="51">
        <v>2019</v>
      </c>
      <c r="F1294" s="50" t="s">
        <v>291</v>
      </c>
      <c r="G1294" s="52">
        <v>43709</v>
      </c>
      <c r="H1294" s="51">
        <v>1352</v>
      </c>
      <c r="I1294" s="51">
        <v>620</v>
      </c>
      <c r="J1294" s="51">
        <v>1167</v>
      </c>
      <c r="K1294" s="51">
        <v>615</v>
      </c>
      <c r="L1294" s="51">
        <v>615</v>
      </c>
      <c r="M1294" s="51">
        <v>1308</v>
      </c>
      <c r="N1294" s="51">
        <v>1302</v>
      </c>
      <c r="O1294" s="51">
        <v>1247</v>
      </c>
      <c r="P1294" s="51">
        <v>1333</v>
      </c>
      <c r="Q1294" s="51">
        <v>6249</v>
      </c>
      <c r="R1294" s="51">
        <v>6472</v>
      </c>
      <c r="S1294" s="51">
        <v>67524.706198292915</v>
      </c>
      <c r="T1294" s="51">
        <v>315216</v>
      </c>
      <c r="U1294" s="51">
        <v>101824</v>
      </c>
      <c r="V1294" s="51">
        <v>13509</v>
      </c>
    </row>
    <row r="1295" spans="1:22" x14ac:dyDescent="0.25">
      <c r="A1295" s="50" t="s">
        <v>109</v>
      </c>
      <c r="B1295" s="50" t="s">
        <v>227</v>
      </c>
      <c r="C1295" s="50" t="s">
        <v>172</v>
      </c>
      <c r="D1295" s="50" t="s">
        <v>282</v>
      </c>
      <c r="E1295" s="51">
        <v>2019</v>
      </c>
      <c r="F1295" s="50" t="s">
        <v>292</v>
      </c>
      <c r="G1295" s="52">
        <v>43739</v>
      </c>
      <c r="H1295" s="51">
        <v>1479</v>
      </c>
      <c r="I1295" s="51">
        <v>570</v>
      </c>
      <c r="J1295" s="51">
        <v>1142</v>
      </c>
      <c r="K1295" s="51">
        <v>661</v>
      </c>
      <c r="L1295" s="51">
        <v>661</v>
      </c>
      <c r="M1295" s="51">
        <v>1819</v>
      </c>
      <c r="N1295" s="51">
        <v>1451</v>
      </c>
      <c r="O1295" s="51">
        <v>1283</v>
      </c>
      <c r="P1295" s="51">
        <v>1248</v>
      </c>
      <c r="Q1295" s="51">
        <v>6249</v>
      </c>
      <c r="R1295" s="51">
        <v>6472</v>
      </c>
      <c r="S1295" s="51">
        <v>67524.706198292915</v>
      </c>
      <c r="T1295" s="51">
        <v>315216</v>
      </c>
      <c r="U1295" s="51">
        <v>101824</v>
      </c>
      <c r="V1295" s="51">
        <v>13509</v>
      </c>
    </row>
    <row r="1296" spans="1:22" x14ac:dyDescent="0.25">
      <c r="A1296" s="50" t="s">
        <v>109</v>
      </c>
      <c r="B1296" s="50" t="s">
        <v>227</v>
      </c>
      <c r="C1296" s="50" t="s">
        <v>172</v>
      </c>
      <c r="D1296" s="50" t="s">
        <v>282</v>
      </c>
      <c r="E1296" s="51">
        <v>2019</v>
      </c>
      <c r="F1296" s="50" t="s">
        <v>293</v>
      </c>
      <c r="G1296" s="52">
        <v>43770</v>
      </c>
      <c r="H1296" s="51">
        <v>1186</v>
      </c>
      <c r="I1296" s="51">
        <v>389</v>
      </c>
      <c r="J1296" s="51">
        <v>916</v>
      </c>
      <c r="K1296" s="51">
        <v>577</v>
      </c>
      <c r="L1296" s="51">
        <v>577</v>
      </c>
      <c r="M1296" s="51">
        <v>1687</v>
      </c>
      <c r="N1296" s="51">
        <v>1437</v>
      </c>
      <c r="O1296" s="51">
        <v>1233</v>
      </c>
      <c r="P1296" s="51">
        <v>1246</v>
      </c>
      <c r="Q1296" s="51">
        <v>6249</v>
      </c>
      <c r="R1296" s="51">
        <v>6472</v>
      </c>
      <c r="S1296" s="51">
        <v>67524.706198292915</v>
      </c>
      <c r="T1296" s="51">
        <v>315216</v>
      </c>
      <c r="U1296" s="51">
        <v>101824</v>
      </c>
      <c r="V1296" s="51">
        <v>13509</v>
      </c>
    </row>
    <row r="1297" spans="1:22" x14ac:dyDescent="0.25">
      <c r="A1297" s="50" t="s">
        <v>109</v>
      </c>
      <c r="B1297" s="50" t="s">
        <v>227</v>
      </c>
      <c r="C1297" s="50" t="s">
        <v>172</v>
      </c>
      <c r="D1297" s="50" t="s">
        <v>282</v>
      </c>
      <c r="E1297" s="51">
        <v>2019</v>
      </c>
      <c r="F1297" s="50" t="s">
        <v>294</v>
      </c>
      <c r="G1297" s="52">
        <v>43800</v>
      </c>
      <c r="H1297" s="51">
        <v>1376</v>
      </c>
      <c r="I1297" s="51">
        <v>497</v>
      </c>
      <c r="J1297" s="51">
        <v>1001</v>
      </c>
      <c r="K1297" s="51">
        <v>484</v>
      </c>
      <c r="L1297" s="51">
        <v>484</v>
      </c>
      <c r="M1297" s="51">
        <v>1035</v>
      </c>
      <c r="N1297" s="51">
        <v>1394</v>
      </c>
      <c r="O1297" s="51">
        <v>1389</v>
      </c>
      <c r="P1297" s="51">
        <v>1321</v>
      </c>
      <c r="Q1297" s="51">
        <v>6249</v>
      </c>
      <c r="R1297" s="51">
        <v>6472</v>
      </c>
      <c r="S1297" s="51">
        <v>67524.706198292915</v>
      </c>
      <c r="T1297" s="51">
        <v>315216</v>
      </c>
      <c r="U1297" s="51">
        <v>101824</v>
      </c>
      <c r="V1297" s="51">
        <v>13509</v>
      </c>
    </row>
    <row r="1298" spans="1:22" x14ac:dyDescent="0.25">
      <c r="A1298" s="50" t="s">
        <v>109</v>
      </c>
      <c r="B1298" s="50" t="s">
        <v>227</v>
      </c>
      <c r="C1298" s="50" t="s">
        <v>172</v>
      </c>
      <c r="D1298" s="50" t="s">
        <v>282</v>
      </c>
      <c r="E1298" s="51">
        <v>2020</v>
      </c>
      <c r="F1298" s="50" t="s">
        <v>283</v>
      </c>
      <c r="G1298" s="52">
        <v>43831</v>
      </c>
      <c r="H1298" s="51">
        <v>1401</v>
      </c>
      <c r="I1298" s="51">
        <v>482</v>
      </c>
      <c r="J1298" s="51">
        <v>959</v>
      </c>
      <c r="K1298" s="51">
        <v>511</v>
      </c>
      <c r="L1298" s="51">
        <v>511</v>
      </c>
      <c r="M1298" s="51">
        <v>1683</v>
      </c>
      <c r="N1298" s="51">
        <v>1461</v>
      </c>
      <c r="O1298" s="51">
        <v>1336</v>
      </c>
      <c r="P1298" s="51">
        <v>1219</v>
      </c>
      <c r="Q1298" s="51">
        <v>6926</v>
      </c>
      <c r="R1298" s="51">
        <v>7338</v>
      </c>
      <c r="S1298" s="51">
        <v>70334.178673341012</v>
      </c>
      <c r="T1298" s="51">
        <v>327077</v>
      </c>
      <c r="U1298" s="51">
        <v>104927</v>
      </c>
      <c r="V1298" s="51">
        <v>13911</v>
      </c>
    </row>
    <row r="1299" spans="1:22" x14ac:dyDescent="0.25">
      <c r="A1299" s="50" t="s">
        <v>109</v>
      </c>
      <c r="B1299" s="50" t="s">
        <v>227</v>
      </c>
      <c r="C1299" s="50" t="s">
        <v>172</v>
      </c>
      <c r="D1299" s="50" t="s">
        <v>282</v>
      </c>
      <c r="E1299" s="51">
        <v>2020</v>
      </c>
      <c r="F1299" s="50" t="s">
        <v>284</v>
      </c>
      <c r="G1299" s="52">
        <v>43862</v>
      </c>
      <c r="H1299" s="51">
        <v>1355</v>
      </c>
      <c r="I1299" s="51">
        <v>576</v>
      </c>
      <c r="J1299" s="51">
        <v>1161</v>
      </c>
      <c r="K1299" s="51">
        <v>526</v>
      </c>
      <c r="L1299" s="51">
        <v>526</v>
      </c>
      <c r="M1299" s="51">
        <v>1277</v>
      </c>
      <c r="N1299" s="51">
        <v>1343</v>
      </c>
      <c r="O1299" s="51">
        <v>1394</v>
      </c>
      <c r="P1299" s="51">
        <v>1337</v>
      </c>
      <c r="Q1299" s="51">
        <v>6926</v>
      </c>
      <c r="R1299" s="51">
        <v>7338</v>
      </c>
      <c r="S1299" s="51">
        <v>70334.178673341012</v>
      </c>
      <c r="T1299" s="51">
        <v>327077</v>
      </c>
      <c r="U1299" s="51">
        <v>104927</v>
      </c>
      <c r="V1299" s="51">
        <v>13911</v>
      </c>
    </row>
    <row r="1300" spans="1:22" x14ac:dyDescent="0.25">
      <c r="A1300" s="50" t="s">
        <v>109</v>
      </c>
      <c r="B1300" s="50" t="s">
        <v>227</v>
      </c>
      <c r="C1300" s="50" t="s">
        <v>172</v>
      </c>
      <c r="D1300" s="50" t="s">
        <v>282</v>
      </c>
      <c r="E1300" s="51">
        <v>2020</v>
      </c>
      <c r="F1300" s="50" t="s">
        <v>285</v>
      </c>
      <c r="G1300" s="52">
        <v>43891</v>
      </c>
      <c r="H1300" s="51">
        <v>1194</v>
      </c>
      <c r="I1300" s="51">
        <v>477</v>
      </c>
      <c r="J1300" s="51">
        <v>824</v>
      </c>
      <c r="K1300" s="51">
        <v>567</v>
      </c>
      <c r="L1300" s="51">
        <v>567</v>
      </c>
      <c r="M1300" s="51">
        <v>1128</v>
      </c>
      <c r="N1300" s="51">
        <v>1247</v>
      </c>
      <c r="O1300" s="51">
        <v>1163</v>
      </c>
      <c r="P1300" s="51">
        <v>1224</v>
      </c>
      <c r="Q1300" s="51">
        <v>6926</v>
      </c>
      <c r="R1300" s="51">
        <v>7338</v>
      </c>
      <c r="S1300" s="51">
        <v>70334.178673341012</v>
      </c>
      <c r="T1300" s="51">
        <v>327077</v>
      </c>
      <c r="U1300" s="51">
        <v>104927</v>
      </c>
      <c r="V1300" s="51">
        <v>13911</v>
      </c>
    </row>
    <row r="1301" spans="1:22" x14ac:dyDescent="0.25">
      <c r="A1301" s="50" t="s">
        <v>109</v>
      </c>
      <c r="B1301" s="50" t="s">
        <v>227</v>
      </c>
      <c r="C1301" s="50" t="s">
        <v>172</v>
      </c>
      <c r="D1301" s="50" t="s">
        <v>282</v>
      </c>
      <c r="E1301" s="51">
        <v>2020</v>
      </c>
      <c r="F1301" s="50" t="s">
        <v>286</v>
      </c>
      <c r="G1301" s="52">
        <v>43922</v>
      </c>
      <c r="H1301" s="51">
        <v>1709</v>
      </c>
      <c r="I1301" s="51">
        <v>645</v>
      </c>
      <c r="J1301" s="51">
        <v>1356</v>
      </c>
      <c r="K1301" s="51">
        <v>582</v>
      </c>
      <c r="L1301" s="51">
        <v>582</v>
      </c>
      <c r="M1301" s="51">
        <v>1375</v>
      </c>
      <c r="N1301" s="51">
        <v>1288</v>
      </c>
      <c r="O1301" s="51">
        <v>1335</v>
      </c>
      <c r="P1301" s="51">
        <v>1415</v>
      </c>
      <c r="Q1301" s="51">
        <v>6926</v>
      </c>
      <c r="R1301" s="51">
        <v>7338</v>
      </c>
      <c r="S1301" s="51">
        <v>70334.178673341012</v>
      </c>
      <c r="T1301" s="51">
        <v>327077</v>
      </c>
      <c r="U1301" s="51">
        <v>104927</v>
      </c>
      <c r="V1301" s="51">
        <v>13911</v>
      </c>
    </row>
    <row r="1302" spans="1:22" x14ac:dyDescent="0.25">
      <c r="A1302" s="50" t="s">
        <v>109</v>
      </c>
      <c r="B1302" s="50" t="s">
        <v>227</v>
      </c>
      <c r="C1302" s="50" t="s">
        <v>172</v>
      </c>
      <c r="D1302" s="50" t="s">
        <v>282</v>
      </c>
      <c r="E1302" s="51">
        <v>2020</v>
      </c>
      <c r="F1302" s="50" t="s">
        <v>287</v>
      </c>
      <c r="G1302" s="52">
        <v>43952</v>
      </c>
      <c r="H1302" s="51">
        <v>1356</v>
      </c>
      <c r="I1302" s="51">
        <v>517</v>
      </c>
      <c r="J1302" s="51">
        <v>1134</v>
      </c>
      <c r="K1302" s="51">
        <v>615</v>
      </c>
      <c r="L1302" s="51">
        <v>615</v>
      </c>
      <c r="M1302" s="51">
        <v>1671</v>
      </c>
      <c r="N1302" s="51">
        <v>1372</v>
      </c>
      <c r="O1302" s="51">
        <v>1432</v>
      </c>
      <c r="P1302" s="51">
        <v>1351</v>
      </c>
      <c r="Q1302" s="51">
        <v>6926</v>
      </c>
      <c r="R1302" s="51">
        <v>7338</v>
      </c>
      <c r="S1302" s="51">
        <v>70334.178673341012</v>
      </c>
      <c r="T1302" s="51">
        <v>327077</v>
      </c>
      <c r="U1302" s="51">
        <v>104927</v>
      </c>
      <c r="V1302" s="51">
        <v>13911</v>
      </c>
    </row>
    <row r="1303" spans="1:22" x14ac:dyDescent="0.25">
      <c r="A1303" s="50" t="s">
        <v>109</v>
      </c>
      <c r="B1303" s="50" t="s">
        <v>227</v>
      </c>
      <c r="C1303" s="50" t="s">
        <v>172</v>
      </c>
      <c r="D1303" s="50" t="s">
        <v>282</v>
      </c>
      <c r="E1303" s="51">
        <v>2020</v>
      </c>
      <c r="F1303" s="50" t="s">
        <v>288</v>
      </c>
      <c r="G1303" s="52">
        <v>43983</v>
      </c>
      <c r="H1303" s="51">
        <v>1742</v>
      </c>
      <c r="I1303" s="51">
        <v>531</v>
      </c>
      <c r="J1303" s="51">
        <v>1189</v>
      </c>
      <c r="K1303" s="51">
        <v>371</v>
      </c>
      <c r="L1303" s="51">
        <v>371</v>
      </c>
      <c r="M1303" s="51">
        <v>1565</v>
      </c>
      <c r="N1303" s="51">
        <v>1604</v>
      </c>
      <c r="O1303" s="51">
        <v>1346</v>
      </c>
      <c r="P1303" s="51">
        <v>1847</v>
      </c>
      <c r="Q1303" s="51">
        <v>6926</v>
      </c>
      <c r="R1303" s="51">
        <v>7338</v>
      </c>
      <c r="S1303" s="51">
        <v>70334.178673341012</v>
      </c>
      <c r="T1303" s="51">
        <v>327077</v>
      </c>
      <c r="U1303" s="51">
        <v>104927</v>
      </c>
      <c r="V1303" s="51">
        <v>13911</v>
      </c>
    </row>
    <row r="1304" spans="1:22" x14ac:dyDescent="0.25">
      <c r="A1304" s="50" t="s">
        <v>109</v>
      </c>
      <c r="B1304" s="50" t="s">
        <v>227</v>
      </c>
      <c r="C1304" s="50" t="s">
        <v>172</v>
      </c>
      <c r="D1304" s="50" t="s">
        <v>282</v>
      </c>
      <c r="E1304" s="51">
        <v>2020</v>
      </c>
      <c r="F1304" s="50" t="s">
        <v>289</v>
      </c>
      <c r="G1304" s="52">
        <v>44013</v>
      </c>
      <c r="H1304" s="51">
        <v>1448</v>
      </c>
      <c r="I1304" s="51">
        <v>554</v>
      </c>
      <c r="J1304" s="51">
        <v>1169</v>
      </c>
      <c r="K1304" s="51">
        <v>424</v>
      </c>
      <c r="L1304" s="51">
        <v>424</v>
      </c>
      <c r="M1304" s="51">
        <v>1412</v>
      </c>
      <c r="N1304" s="51">
        <v>1380</v>
      </c>
      <c r="O1304" s="51">
        <v>1372</v>
      </c>
      <c r="P1304" s="51">
        <v>1533</v>
      </c>
      <c r="Q1304" s="51">
        <v>6926</v>
      </c>
      <c r="R1304" s="51">
        <v>7338</v>
      </c>
      <c r="S1304" s="51">
        <v>70334.178673341012</v>
      </c>
      <c r="T1304" s="51">
        <v>327077</v>
      </c>
      <c r="U1304" s="51">
        <v>104927</v>
      </c>
      <c r="V1304" s="51">
        <v>13911</v>
      </c>
    </row>
    <row r="1305" spans="1:22" x14ac:dyDescent="0.25">
      <c r="A1305" s="50" t="s">
        <v>109</v>
      </c>
      <c r="B1305" s="50" t="s">
        <v>227</v>
      </c>
      <c r="C1305" s="50" t="s">
        <v>172</v>
      </c>
      <c r="D1305" s="50" t="s">
        <v>282</v>
      </c>
      <c r="E1305" s="51">
        <v>2020</v>
      </c>
      <c r="F1305" s="50" t="s">
        <v>290</v>
      </c>
      <c r="G1305" s="52">
        <v>44044</v>
      </c>
      <c r="H1305" s="51">
        <v>1237</v>
      </c>
      <c r="I1305" s="51">
        <v>593</v>
      </c>
      <c r="J1305" s="51">
        <v>1071</v>
      </c>
      <c r="K1305" s="51">
        <v>650</v>
      </c>
      <c r="L1305" s="51">
        <v>650</v>
      </c>
      <c r="M1305" s="51">
        <v>1533</v>
      </c>
      <c r="N1305" s="51">
        <v>1302</v>
      </c>
      <c r="O1305" s="51">
        <v>1216</v>
      </c>
      <c r="P1305" s="51">
        <v>1363</v>
      </c>
      <c r="Q1305" s="51">
        <v>6926</v>
      </c>
      <c r="R1305" s="51">
        <v>7338</v>
      </c>
      <c r="S1305" s="51">
        <v>70334.178673341012</v>
      </c>
      <c r="T1305" s="51">
        <v>327077</v>
      </c>
      <c r="U1305" s="51">
        <v>104927</v>
      </c>
      <c r="V1305" s="51">
        <v>13911</v>
      </c>
    </row>
    <row r="1306" spans="1:22" x14ac:dyDescent="0.25">
      <c r="A1306" s="50" t="s">
        <v>109</v>
      </c>
      <c r="B1306" s="50" t="s">
        <v>227</v>
      </c>
      <c r="C1306" s="50" t="s">
        <v>172</v>
      </c>
      <c r="D1306" s="50" t="s">
        <v>282</v>
      </c>
      <c r="E1306" s="51">
        <v>2020</v>
      </c>
      <c r="F1306" s="50" t="s">
        <v>291</v>
      </c>
      <c r="G1306" s="52">
        <v>44075</v>
      </c>
      <c r="H1306" s="51">
        <v>1353</v>
      </c>
      <c r="I1306" s="51">
        <v>574</v>
      </c>
      <c r="J1306" s="51">
        <v>1196</v>
      </c>
      <c r="K1306" s="51">
        <v>661</v>
      </c>
      <c r="L1306" s="51">
        <v>661</v>
      </c>
      <c r="M1306" s="51">
        <v>1305</v>
      </c>
      <c r="N1306" s="51">
        <v>1224</v>
      </c>
      <c r="O1306" s="51">
        <v>1201</v>
      </c>
      <c r="P1306" s="51">
        <v>1228</v>
      </c>
      <c r="Q1306" s="51">
        <v>6926</v>
      </c>
      <c r="R1306" s="51">
        <v>7338</v>
      </c>
      <c r="S1306" s="51">
        <v>70334.178673341012</v>
      </c>
      <c r="T1306" s="51">
        <v>327077</v>
      </c>
      <c r="U1306" s="51">
        <v>104927</v>
      </c>
      <c r="V1306" s="51">
        <v>13911</v>
      </c>
    </row>
    <row r="1307" spans="1:22" x14ac:dyDescent="0.25">
      <c r="A1307" s="50" t="s">
        <v>109</v>
      </c>
      <c r="B1307" s="50" t="s">
        <v>227</v>
      </c>
      <c r="C1307" s="50" t="s">
        <v>172</v>
      </c>
      <c r="D1307" s="50" t="s">
        <v>282</v>
      </c>
      <c r="E1307" s="51">
        <v>2020</v>
      </c>
      <c r="F1307" s="50" t="s">
        <v>292</v>
      </c>
      <c r="G1307" s="52">
        <v>44105</v>
      </c>
      <c r="H1307" s="51">
        <v>1226</v>
      </c>
      <c r="I1307" s="51">
        <v>603</v>
      </c>
      <c r="J1307" s="51">
        <v>920</v>
      </c>
      <c r="K1307" s="51">
        <v>722</v>
      </c>
      <c r="L1307" s="51">
        <v>722</v>
      </c>
      <c r="M1307" s="51">
        <v>1574</v>
      </c>
      <c r="N1307" s="51">
        <v>1280</v>
      </c>
      <c r="O1307" s="51">
        <v>1424</v>
      </c>
      <c r="P1307" s="51">
        <v>1274</v>
      </c>
      <c r="Q1307" s="51">
        <v>6926</v>
      </c>
      <c r="R1307" s="51">
        <v>7338</v>
      </c>
      <c r="S1307" s="51">
        <v>70334.178673341012</v>
      </c>
      <c r="T1307" s="51">
        <v>327077</v>
      </c>
      <c r="U1307" s="51">
        <v>104927</v>
      </c>
      <c r="V1307" s="51">
        <v>13911</v>
      </c>
    </row>
    <row r="1308" spans="1:22" x14ac:dyDescent="0.25">
      <c r="A1308" s="50" t="s">
        <v>109</v>
      </c>
      <c r="B1308" s="50" t="s">
        <v>227</v>
      </c>
      <c r="C1308" s="50" t="s">
        <v>172</v>
      </c>
      <c r="D1308" s="50" t="s">
        <v>282</v>
      </c>
      <c r="E1308" s="51">
        <v>2020</v>
      </c>
      <c r="F1308" s="50" t="s">
        <v>293</v>
      </c>
      <c r="G1308" s="52">
        <v>44136</v>
      </c>
      <c r="H1308" s="51">
        <v>1209</v>
      </c>
      <c r="I1308" s="51">
        <v>539</v>
      </c>
      <c r="J1308" s="51">
        <v>1007</v>
      </c>
      <c r="K1308" s="51">
        <v>553</v>
      </c>
      <c r="L1308" s="51">
        <v>553</v>
      </c>
      <c r="M1308" s="51">
        <v>1357</v>
      </c>
      <c r="N1308" s="51">
        <v>1341</v>
      </c>
      <c r="O1308" s="51">
        <v>1193</v>
      </c>
      <c r="P1308" s="51">
        <v>1416</v>
      </c>
      <c r="Q1308" s="51">
        <v>6926</v>
      </c>
      <c r="R1308" s="51">
        <v>7338</v>
      </c>
      <c r="S1308" s="51">
        <v>70334.178673341012</v>
      </c>
      <c r="T1308" s="51">
        <v>327077</v>
      </c>
      <c r="U1308" s="51">
        <v>104927</v>
      </c>
      <c r="V1308" s="51">
        <v>13911</v>
      </c>
    </row>
    <row r="1309" spans="1:22" x14ac:dyDescent="0.25">
      <c r="A1309" s="50" t="s">
        <v>109</v>
      </c>
      <c r="B1309" s="50" t="s">
        <v>227</v>
      </c>
      <c r="C1309" s="50" t="s">
        <v>172</v>
      </c>
      <c r="D1309" s="50" t="s">
        <v>282</v>
      </c>
      <c r="E1309" s="51">
        <v>2020</v>
      </c>
      <c r="F1309" s="50" t="s">
        <v>294</v>
      </c>
      <c r="G1309" s="52">
        <v>44166</v>
      </c>
      <c r="H1309" s="51">
        <v>1205</v>
      </c>
      <c r="I1309" s="51">
        <v>497</v>
      </c>
      <c r="J1309" s="51">
        <v>948</v>
      </c>
      <c r="K1309" s="51">
        <v>450</v>
      </c>
      <c r="L1309" s="51">
        <v>450</v>
      </c>
      <c r="M1309" s="51">
        <v>1334</v>
      </c>
      <c r="N1309" s="51">
        <v>1258</v>
      </c>
      <c r="O1309" s="51">
        <v>1178</v>
      </c>
      <c r="P1309" s="51">
        <v>1311</v>
      </c>
      <c r="Q1309" s="51">
        <v>6926</v>
      </c>
      <c r="R1309" s="51">
        <v>7338</v>
      </c>
      <c r="S1309" s="51">
        <v>70334.178673341012</v>
      </c>
      <c r="T1309" s="51">
        <v>327077</v>
      </c>
      <c r="U1309" s="51">
        <v>104927</v>
      </c>
      <c r="V1309" s="51">
        <v>13911</v>
      </c>
    </row>
    <row r="1310" spans="1:22" x14ac:dyDescent="0.25">
      <c r="A1310" s="50" t="s">
        <v>109</v>
      </c>
      <c r="B1310" s="50" t="s">
        <v>227</v>
      </c>
      <c r="C1310" s="50" t="s">
        <v>172</v>
      </c>
      <c r="D1310" s="50" t="s">
        <v>282</v>
      </c>
      <c r="E1310" s="51">
        <v>2021</v>
      </c>
      <c r="F1310" s="50" t="s">
        <v>283</v>
      </c>
      <c r="G1310" s="52">
        <v>44197</v>
      </c>
      <c r="H1310" s="51">
        <v>1266</v>
      </c>
      <c r="I1310" s="51">
        <v>548</v>
      </c>
      <c r="J1310" s="51">
        <v>1151</v>
      </c>
      <c r="K1310" s="51">
        <v>530</v>
      </c>
      <c r="L1310" s="51">
        <v>530</v>
      </c>
      <c r="M1310" s="51">
        <v>1562</v>
      </c>
      <c r="N1310" s="51">
        <v>1305</v>
      </c>
      <c r="O1310" s="51">
        <v>1252</v>
      </c>
      <c r="P1310" s="51">
        <v>1266</v>
      </c>
      <c r="Q1310" s="51">
        <v>6936</v>
      </c>
      <c r="R1310" s="51">
        <v>7240</v>
      </c>
      <c r="S1310" s="51">
        <v>73245.103608886828</v>
      </c>
      <c r="T1310" s="51">
        <v>339413</v>
      </c>
      <c r="U1310" s="51">
        <v>108209</v>
      </c>
      <c r="V1310" s="51">
        <v>14332</v>
      </c>
    </row>
    <row r="1311" spans="1:22" x14ac:dyDescent="0.25">
      <c r="A1311" s="50" t="s">
        <v>109</v>
      </c>
      <c r="B1311" s="50" t="s">
        <v>227</v>
      </c>
      <c r="C1311" s="50" t="s">
        <v>172</v>
      </c>
      <c r="D1311" s="50" t="s">
        <v>282</v>
      </c>
      <c r="E1311" s="51">
        <v>2021</v>
      </c>
      <c r="F1311" s="50" t="s">
        <v>284</v>
      </c>
      <c r="G1311" s="52">
        <v>44228</v>
      </c>
      <c r="H1311" s="51">
        <v>1243</v>
      </c>
      <c r="I1311" s="51">
        <v>618</v>
      </c>
      <c r="J1311" s="51">
        <v>1039</v>
      </c>
      <c r="K1311" s="51">
        <v>455</v>
      </c>
      <c r="L1311" s="51">
        <v>455</v>
      </c>
      <c r="M1311" s="51">
        <v>1351</v>
      </c>
      <c r="N1311" s="51">
        <v>1183</v>
      </c>
      <c r="O1311" s="51">
        <v>1181</v>
      </c>
      <c r="P1311" s="51">
        <v>1274</v>
      </c>
      <c r="Q1311" s="51">
        <v>6936</v>
      </c>
      <c r="R1311" s="51">
        <v>7240</v>
      </c>
      <c r="S1311" s="51">
        <v>73245.103608886828</v>
      </c>
      <c r="T1311" s="51">
        <v>339413</v>
      </c>
      <c r="U1311" s="51">
        <v>108209</v>
      </c>
      <c r="V1311" s="51">
        <v>14332</v>
      </c>
    </row>
    <row r="1312" spans="1:22" x14ac:dyDescent="0.25">
      <c r="A1312" s="50" t="s">
        <v>109</v>
      </c>
      <c r="B1312" s="50" t="s">
        <v>227</v>
      </c>
      <c r="C1312" s="50" t="s">
        <v>172</v>
      </c>
      <c r="D1312" s="50" t="s">
        <v>282</v>
      </c>
      <c r="E1312" s="51">
        <v>2021</v>
      </c>
      <c r="F1312" s="50" t="s">
        <v>285</v>
      </c>
      <c r="G1312" s="52">
        <v>44256</v>
      </c>
      <c r="H1312" s="51">
        <v>1587</v>
      </c>
      <c r="I1312" s="51">
        <v>493</v>
      </c>
      <c r="J1312" s="51">
        <v>874</v>
      </c>
      <c r="K1312" s="51">
        <v>540</v>
      </c>
      <c r="L1312" s="51">
        <v>540</v>
      </c>
      <c r="M1312" s="51">
        <v>1448</v>
      </c>
      <c r="N1312" s="51">
        <v>1169</v>
      </c>
      <c r="O1312" s="51">
        <v>1067</v>
      </c>
      <c r="P1312" s="51">
        <v>1177</v>
      </c>
      <c r="Q1312" s="51">
        <v>6936</v>
      </c>
      <c r="R1312" s="51">
        <v>7240</v>
      </c>
      <c r="S1312" s="51">
        <v>73245.103608886828</v>
      </c>
      <c r="T1312" s="51">
        <v>339413</v>
      </c>
      <c r="U1312" s="51">
        <v>108209</v>
      </c>
      <c r="V1312" s="51">
        <v>14332</v>
      </c>
    </row>
    <row r="1313" spans="1:22" x14ac:dyDescent="0.25">
      <c r="A1313" s="50" t="s">
        <v>109</v>
      </c>
      <c r="B1313" s="50" t="s">
        <v>227</v>
      </c>
      <c r="C1313" s="50" t="s">
        <v>172</v>
      </c>
      <c r="D1313" s="50" t="s">
        <v>282</v>
      </c>
      <c r="E1313" s="51">
        <v>2021</v>
      </c>
      <c r="F1313" s="50" t="s">
        <v>286</v>
      </c>
      <c r="G1313" s="52">
        <v>44287</v>
      </c>
      <c r="H1313" s="51">
        <v>1764</v>
      </c>
      <c r="I1313" s="51">
        <v>620</v>
      </c>
      <c r="J1313" s="51">
        <v>1395</v>
      </c>
      <c r="K1313" s="51">
        <v>548</v>
      </c>
      <c r="L1313" s="51">
        <v>548</v>
      </c>
      <c r="M1313" s="51">
        <v>1357</v>
      </c>
      <c r="N1313" s="51">
        <v>1112</v>
      </c>
      <c r="O1313" s="51">
        <v>1044</v>
      </c>
      <c r="P1313" s="51">
        <v>1100</v>
      </c>
      <c r="Q1313" s="51">
        <v>6936</v>
      </c>
      <c r="R1313" s="51">
        <v>7240</v>
      </c>
      <c r="S1313" s="51">
        <v>73245.103608886828</v>
      </c>
      <c r="T1313" s="51">
        <v>339413</v>
      </c>
      <c r="U1313" s="51">
        <v>108209</v>
      </c>
      <c r="V1313" s="51">
        <v>14332</v>
      </c>
    </row>
    <row r="1314" spans="1:22" x14ac:dyDescent="0.25">
      <c r="A1314" s="50" t="s">
        <v>109</v>
      </c>
      <c r="B1314" s="50" t="s">
        <v>227</v>
      </c>
      <c r="C1314" s="50" t="s">
        <v>172</v>
      </c>
      <c r="D1314" s="50" t="s">
        <v>282</v>
      </c>
      <c r="E1314" s="51">
        <v>2021</v>
      </c>
      <c r="F1314" s="50" t="s">
        <v>287</v>
      </c>
      <c r="G1314" s="52">
        <v>44317</v>
      </c>
      <c r="H1314" s="51">
        <v>1315</v>
      </c>
      <c r="I1314" s="51">
        <v>714</v>
      </c>
      <c r="J1314" s="51">
        <v>1049</v>
      </c>
      <c r="K1314" s="51">
        <v>614</v>
      </c>
      <c r="L1314" s="51">
        <v>614</v>
      </c>
      <c r="M1314" s="51">
        <v>1469</v>
      </c>
      <c r="N1314" s="51">
        <v>1238</v>
      </c>
      <c r="O1314" s="51">
        <v>1197</v>
      </c>
      <c r="P1314" s="51">
        <v>1242</v>
      </c>
      <c r="Q1314" s="51">
        <v>6936</v>
      </c>
      <c r="R1314" s="51">
        <v>7240</v>
      </c>
      <c r="S1314" s="51">
        <v>73245.103608886828</v>
      </c>
      <c r="T1314" s="51">
        <v>339413</v>
      </c>
      <c r="U1314" s="51">
        <v>108209</v>
      </c>
      <c r="V1314" s="51">
        <v>14332</v>
      </c>
    </row>
    <row r="1315" spans="1:22" x14ac:dyDescent="0.25">
      <c r="A1315" s="50" t="s">
        <v>109</v>
      </c>
      <c r="B1315" s="50" t="s">
        <v>227</v>
      </c>
      <c r="C1315" s="50" t="s">
        <v>172</v>
      </c>
      <c r="D1315" s="50" t="s">
        <v>282</v>
      </c>
      <c r="E1315" s="51">
        <v>2021</v>
      </c>
      <c r="F1315" s="50" t="s">
        <v>288</v>
      </c>
      <c r="G1315" s="52">
        <v>44348</v>
      </c>
      <c r="H1315" s="51">
        <v>1456</v>
      </c>
      <c r="I1315" s="51">
        <v>581</v>
      </c>
      <c r="J1315" s="51">
        <v>1035</v>
      </c>
      <c r="K1315" s="51">
        <v>406</v>
      </c>
      <c r="L1315" s="51">
        <v>406</v>
      </c>
      <c r="M1315" s="51">
        <v>1366</v>
      </c>
      <c r="N1315" s="51">
        <v>1264</v>
      </c>
      <c r="O1315" s="51">
        <v>1128</v>
      </c>
      <c r="P1315" s="51">
        <v>1275</v>
      </c>
      <c r="Q1315" s="51">
        <v>6936</v>
      </c>
      <c r="R1315" s="51">
        <v>7240</v>
      </c>
      <c r="S1315" s="51">
        <v>73245.103608886828</v>
      </c>
      <c r="T1315" s="51">
        <v>339413</v>
      </c>
      <c r="U1315" s="51">
        <v>108209</v>
      </c>
      <c r="V1315" s="51">
        <v>14332</v>
      </c>
    </row>
    <row r="1316" spans="1:22" x14ac:dyDescent="0.25">
      <c r="A1316" s="50" t="s">
        <v>109</v>
      </c>
      <c r="B1316" s="50" t="s">
        <v>227</v>
      </c>
      <c r="C1316" s="50" t="s">
        <v>172</v>
      </c>
      <c r="D1316" s="50" t="s">
        <v>282</v>
      </c>
      <c r="E1316" s="51">
        <v>2021</v>
      </c>
      <c r="F1316" s="50" t="s">
        <v>289</v>
      </c>
      <c r="G1316" s="52">
        <v>44378</v>
      </c>
      <c r="H1316" s="51">
        <v>1459</v>
      </c>
      <c r="I1316" s="51">
        <v>653</v>
      </c>
      <c r="J1316" s="51">
        <v>1181</v>
      </c>
      <c r="K1316" s="51">
        <v>413</v>
      </c>
      <c r="L1316" s="51">
        <v>413</v>
      </c>
      <c r="M1316" s="51">
        <v>1170</v>
      </c>
      <c r="N1316" s="51">
        <v>1070</v>
      </c>
      <c r="O1316" s="51">
        <v>985</v>
      </c>
      <c r="P1316" s="51">
        <v>1078</v>
      </c>
      <c r="Q1316" s="51">
        <v>6936</v>
      </c>
      <c r="R1316" s="51">
        <v>7240</v>
      </c>
      <c r="S1316" s="51">
        <v>73245.103608886828</v>
      </c>
      <c r="T1316" s="51">
        <v>339413</v>
      </c>
      <c r="U1316" s="51">
        <v>108209</v>
      </c>
      <c r="V1316" s="51">
        <v>14332</v>
      </c>
    </row>
    <row r="1317" spans="1:22" x14ac:dyDescent="0.25">
      <c r="A1317" s="50" t="s">
        <v>109</v>
      </c>
      <c r="B1317" s="50" t="s">
        <v>227</v>
      </c>
      <c r="C1317" s="50" t="s">
        <v>172</v>
      </c>
      <c r="D1317" s="50" t="s">
        <v>282</v>
      </c>
      <c r="E1317" s="51">
        <v>2021</v>
      </c>
      <c r="F1317" s="50" t="s">
        <v>290</v>
      </c>
      <c r="G1317" s="52">
        <v>44409</v>
      </c>
      <c r="H1317" s="51">
        <v>1189</v>
      </c>
      <c r="I1317" s="51">
        <v>580</v>
      </c>
      <c r="J1317" s="51">
        <v>1040</v>
      </c>
      <c r="K1317" s="51">
        <v>639</v>
      </c>
      <c r="L1317" s="51">
        <v>639</v>
      </c>
      <c r="M1317" s="51">
        <v>1445</v>
      </c>
      <c r="N1317" s="51">
        <v>1185</v>
      </c>
      <c r="O1317" s="51">
        <v>1148</v>
      </c>
      <c r="P1317" s="51">
        <v>1141</v>
      </c>
      <c r="Q1317" s="51">
        <v>6936</v>
      </c>
      <c r="R1317" s="51">
        <v>7240</v>
      </c>
      <c r="S1317" s="51">
        <v>73245.103608886828</v>
      </c>
      <c r="T1317" s="51">
        <v>339413</v>
      </c>
      <c r="U1317" s="51">
        <v>108209</v>
      </c>
      <c r="V1317" s="51">
        <v>14332</v>
      </c>
    </row>
    <row r="1318" spans="1:22" x14ac:dyDescent="0.25">
      <c r="A1318" s="50" t="s">
        <v>109</v>
      </c>
      <c r="B1318" s="50" t="s">
        <v>227</v>
      </c>
      <c r="C1318" s="50" t="s">
        <v>172</v>
      </c>
      <c r="D1318" s="50" t="s">
        <v>282</v>
      </c>
      <c r="E1318" s="51">
        <v>2021</v>
      </c>
      <c r="F1318" s="50" t="s">
        <v>291</v>
      </c>
      <c r="G1318" s="52">
        <v>44440</v>
      </c>
      <c r="H1318" s="51">
        <v>1621</v>
      </c>
      <c r="I1318" s="51">
        <v>688</v>
      </c>
      <c r="J1318" s="51">
        <v>1353</v>
      </c>
      <c r="K1318" s="51">
        <v>513</v>
      </c>
      <c r="L1318" s="51">
        <v>513</v>
      </c>
      <c r="M1318" s="51">
        <v>1227</v>
      </c>
      <c r="N1318" s="51">
        <v>1119</v>
      </c>
      <c r="O1318" s="51">
        <v>955</v>
      </c>
      <c r="P1318" s="51">
        <v>1026</v>
      </c>
      <c r="Q1318" s="51">
        <v>6936</v>
      </c>
      <c r="R1318" s="51">
        <v>7240</v>
      </c>
      <c r="S1318" s="51">
        <v>73245.103608886828</v>
      </c>
      <c r="T1318" s="51">
        <v>339413</v>
      </c>
      <c r="U1318" s="51">
        <v>108209</v>
      </c>
      <c r="V1318" s="51">
        <v>14332</v>
      </c>
    </row>
    <row r="1319" spans="1:22" x14ac:dyDescent="0.25">
      <c r="A1319" s="50" t="s">
        <v>109</v>
      </c>
      <c r="B1319" s="50" t="s">
        <v>227</v>
      </c>
      <c r="C1319" s="50" t="s">
        <v>172</v>
      </c>
      <c r="D1319" s="50" t="s">
        <v>282</v>
      </c>
      <c r="E1319" s="51">
        <v>2021</v>
      </c>
      <c r="F1319" s="50" t="s">
        <v>292</v>
      </c>
      <c r="G1319" s="52">
        <v>44470</v>
      </c>
      <c r="H1319" s="51">
        <v>1657</v>
      </c>
      <c r="I1319" s="51">
        <v>642</v>
      </c>
      <c r="J1319" s="51">
        <v>1479</v>
      </c>
      <c r="K1319" s="51">
        <v>792</v>
      </c>
      <c r="L1319" s="51">
        <v>792</v>
      </c>
      <c r="M1319" s="51">
        <v>1365</v>
      </c>
      <c r="N1319" s="51">
        <v>1308</v>
      </c>
      <c r="O1319" s="51">
        <v>1103</v>
      </c>
      <c r="P1319" s="51">
        <v>1110</v>
      </c>
      <c r="Q1319" s="51">
        <v>6936</v>
      </c>
      <c r="R1319" s="51">
        <v>7240</v>
      </c>
      <c r="S1319" s="51">
        <v>73245.103608886828</v>
      </c>
      <c r="T1319" s="51">
        <v>339413</v>
      </c>
      <c r="U1319" s="51">
        <v>108209</v>
      </c>
      <c r="V1319" s="51">
        <v>14332</v>
      </c>
    </row>
    <row r="1320" spans="1:22" x14ac:dyDescent="0.25">
      <c r="A1320" s="50" t="s">
        <v>109</v>
      </c>
      <c r="B1320" s="50" t="s">
        <v>227</v>
      </c>
      <c r="C1320" s="50" t="s">
        <v>172</v>
      </c>
      <c r="D1320" s="50" t="s">
        <v>282</v>
      </c>
      <c r="E1320" s="51">
        <v>2021</v>
      </c>
      <c r="F1320" s="50" t="s">
        <v>293</v>
      </c>
      <c r="G1320" s="52">
        <v>44501</v>
      </c>
      <c r="H1320" s="51">
        <v>1215</v>
      </c>
      <c r="I1320" s="51">
        <v>648</v>
      </c>
      <c r="J1320" s="51">
        <v>1220</v>
      </c>
      <c r="K1320" s="51">
        <v>624</v>
      </c>
      <c r="L1320" s="51">
        <v>624</v>
      </c>
      <c r="M1320" s="51">
        <v>1204</v>
      </c>
      <c r="N1320" s="51">
        <v>1089</v>
      </c>
      <c r="O1320" s="51">
        <v>1015</v>
      </c>
      <c r="P1320" s="51">
        <v>999</v>
      </c>
      <c r="Q1320" s="51">
        <v>6936</v>
      </c>
      <c r="R1320" s="51">
        <v>7240</v>
      </c>
      <c r="S1320" s="51">
        <v>73245.103608886828</v>
      </c>
      <c r="T1320" s="51">
        <v>339413</v>
      </c>
      <c r="U1320" s="51">
        <v>108209</v>
      </c>
      <c r="V1320" s="51">
        <v>14332</v>
      </c>
    </row>
    <row r="1321" spans="1:22" x14ac:dyDescent="0.25">
      <c r="A1321" s="50" t="s">
        <v>109</v>
      </c>
      <c r="B1321" s="50" t="s">
        <v>227</v>
      </c>
      <c r="C1321" s="50" t="s">
        <v>172</v>
      </c>
      <c r="D1321" s="50" t="s">
        <v>282</v>
      </c>
      <c r="E1321" s="51">
        <v>2021</v>
      </c>
      <c r="F1321" s="50" t="s">
        <v>294</v>
      </c>
      <c r="G1321" s="52">
        <v>44531</v>
      </c>
      <c r="H1321" s="51">
        <v>1483</v>
      </c>
      <c r="I1321" s="51">
        <v>656</v>
      </c>
      <c r="J1321" s="51">
        <v>1217</v>
      </c>
      <c r="K1321" s="51">
        <v>651</v>
      </c>
      <c r="L1321" s="51">
        <v>651</v>
      </c>
      <c r="M1321" s="51">
        <v>1274</v>
      </c>
      <c r="N1321" s="51">
        <v>1478</v>
      </c>
      <c r="O1321" s="51">
        <v>1082</v>
      </c>
      <c r="P1321" s="51">
        <v>1167</v>
      </c>
      <c r="Q1321" s="51">
        <v>6936</v>
      </c>
      <c r="R1321" s="51">
        <v>7240</v>
      </c>
      <c r="S1321" s="51">
        <v>73245.103608886828</v>
      </c>
      <c r="T1321" s="51">
        <v>339413</v>
      </c>
      <c r="U1321" s="51">
        <v>108209</v>
      </c>
      <c r="V1321" s="51">
        <v>14332</v>
      </c>
    </row>
    <row r="1322" spans="1:22" x14ac:dyDescent="0.25">
      <c r="A1322" s="50" t="s">
        <v>109</v>
      </c>
      <c r="B1322" s="50" t="s">
        <v>227</v>
      </c>
      <c r="C1322" s="50" t="s">
        <v>173</v>
      </c>
      <c r="D1322" s="50" t="s">
        <v>282</v>
      </c>
      <c r="E1322" s="51">
        <v>2017</v>
      </c>
      <c r="F1322" s="50" t="s">
        <v>283</v>
      </c>
      <c r="G1322" s="52">
        <v>42736</v>
      </c>
      <c r="H1322" s="51">
        <v>208</v>
      </c>
      <c r="I1322" s="51">
        <v>65</v>
      </c>
      <c r="J1322" s="51">
        <v>142</v>
      </c>
      <c r="K1322" s="51">
        <v>47</v>
      </c>
      <c r="L1322" s="51">
        <v>47</v>
      </c>
      <c r="M1322" s="51">
        <v>272</v>
      </c>
      <c r="N1322" s="51">
        <v>250</v>
      </c>
      <c r="O1322" s="51">
        <v>223</v>
      </c>
      <c r="P1322" s="51">
        <v>331</v>
      </c>
      <c r="Q1322" s="51">
        <v>567</v>
      </c>
      <c r="R1322" s="51">
        <v>569</v>
      </c>
      <c r="S1322" s="51">
        <v>12559</v>
      </c>
      <c r="T1322" s="51">
        <v>63923</v>
      </c>
      <c r="U1322" s="51">
        <v>13642</v>
      </c>
      <c r="V1322" s="51">
        <v>2966</v>
      </c>
    </row>
    <row r="1323" spans="1:22" x14ac:dyDescent="0.25">
      <c r="A1323" s="50" t="s">
        <v>109</v>
      </c>
      <c r="B1323" s="50" t="s">
        <v>227</v>
      </c>
      <c r="C1323" s="50" t="s">
        <v>173</v>
      </c>
      <c r="D1323" s="50" t="s">
        <v>282</v>
      </c>
      <c r="E1323" s="51">
        <v>2017</v>
      </c>
      <c r="F1323" s="50" t="s">
        <v>284</v>
      </c>
      <c r="G1323" s="52">
        <v>42767</v>
      </c>
      <c r="H1323" s="51">
        <v>173</v>
      </c>
      <c r="I1323" s="51">
        <v>76</v>
      </c>
      <c r="J1323" s="51">
        <v>136</v>
      </c>
      <c r="K1323" s="51">
        <v>31</v>
      </c>
      <c r="L1323" s="51">
        <v>31</v>
      </c>
      <c r="M1323" s="51">
        <v>413</v>
      </c>
      <c r="N1323" s="51">
        <v>208</v>
      </c>
      <c r="O1323" s="51">
        <v>275</v>
      </c>
      <c r="P1323" s="51">
        <v>246</v>
      </c>
      <c r="Q1323" s="51">
        <v>567</v>
      </c>
      <c r="R1323" s="51">
        <v>569</v>
      </c>
      <c r="S1323" s="51">
        <v>12559</v>
      </c>
      <c r="T1323" s="51">
        <v>63923</v>
      </c>
      <c r="U1323" s="51">
        <v>13642</v>
      </c>
      <c r="V1323" s="51">
        <v>2966</v>
      </c>
    </row>
    <row r="1324" spans="1:22" x14ac:dyDescent="0.25">
      <c r="A1324" s="50" t="s">
        <v>109</v>
      </c>
      <c r="B1324" s="50" t="s">
        <v>227</v>
      </c>
      <c r="C1324" s="50" t="s">
        <v>173</v>
      </c>
      <c r="D1324" s="50" t="s">
        <v>282</v>
      </c>
      <c r="E1324" s="51">
        <v>2017</v>
      </c>
      <c r="F1324" s="50" t="s">
        <v>285</v>
      </c>
      <c r="G1324" s="52">
        <v>42795</v>
      </c>
      <c r="H1324" s="51">
        <v>140</v>
      </c>
      <c r="I1324" s="51">
        <v>50</v>
      </c>
      <c r="J1324" s="51">
        <v>106</v>
      </c>
      <c r="K1324" s="51">
        <v>23</v>
      </c>
      <c r="L1324" s="51">
        <v>23</v>
      </c>
      <c r="M1324" s="51">
        <v>211</v>
      </c>
      <c r="N1324" s="51">
        <v>190</v>
      </c>
      <c r="O1324" s="51">
        <v>233</v>
      </c>
      <c r="P1324" s="51">
        <v>193</v>
      </c>
      <c r="Q1324" s="51">
        <v>567</v>
      </c>
      <c r="R1324" s="51">
        <v>569</v>
      </c>
      <c r="S1324" s="51">
        <v>12559</v>
      </c>
      <c r="T1324" s="51">
        <v>63923</v>
      </c>
      <c r="U1324" s="51">
        <v>13642</v>
      </c>
      <c r="V1324" s="51">
        <v>2966</v>
      </c>
    </row>
    <row r="1325" spans="1:22" x14ac:dyDescent="0.25">
      <c r="A1325" s="50" t="s">
        <v>109</v>
      </c>
      <c r="B1325" s="50" t="s">
        <v>227</v>
      </c>
      <c r="C1325" s="50" t="s">
        <v>173</v>
      </c>
      <c r="D1325" s="50" t="s">
        <v>282</v>
      </c>
      <c r="E1325" s="51">
        <v>2017</v>
      </c>
      <c r="F1325" s="50" t="s">
        <v>286</v>
      </c>
      <c r="G1325" s="52">
        <v>42826</v>
      </c>
      <c r="H1325" s="51">
        <v>139</v>
      </c>
      <c r="I1325" s="51">
        <v>71</v>
      </c>
      <c r="J1325" s="51">
        <v>127</v>
      </c>
      <c r="K1325" s="51">
        <v>21</v>
      </c>
      <c r="L1325" s="51">
        <v>21</v>
      </c>
      <c r="M1325" s="51">
        <v>151</v>
      </c>
      <c r="N1325" s="51">
        <v>184</v>
      </c>
      <c r="O1325" s="51">
        <v>234</v>
      </c>
      <c r="P1325" s="51">
        <v>191</v>
      </c>
      <c r="Q1325" s="51">
        <v>567</v>
      </c>
      <c r="R1325" s="51">
        <v>569</v>
      </c>
      <c r="S1325" s="51">
        <v>12559</v>
      </c>
      <c r="T1325" s="51">
        <v>63923</v>
      </c>
      <c r="U1325" s="51">
        <v>13642</v>
      </c>
      <c r="V1325" s="51">
        <v>2966</v>
      </c>
    </row>
    <row r="1326" spans="1:22" x14ac:dyDescent="0.25">
      <c r="A1326" s="50" t="s">
        <v>109</v>
      </c>
      <c r="B1326" s="50" t="s">
        <v>227</v>
      </c>
      <c r="C1326" s="50" t="s">
        <v>173</v>
      </c>
      <c r="D1326" s="50" t="s">
        <v>282</v>
      </c>
      <c r="E1326" s="51">
        <v>2017</v>
      </c>
      <c r="F1326" s="50" t="s">
        <v>287</v>
      </c>
      <c r="G1326" s="52">
        <v>42856</v>
      </c>
      <c r="H1326" s="51">
        <v>167</v>
      </c>
      <c r="I1326" s="51">
        <v>75</v>
      </c>
      <c r="J1326" s="51">
        <v>132</v>
      </c>
      <c r="K1326" s="51">
        <v>33</v>
      </c>
      <c r="L1326" s="51">
        <v>33</v>
      </c>
      <c r="M1326" s="51">
        <v>428</v>
      </c>
      <c r="N1326" s="51">
        <v>178</v>
      </c>
      <c r="O1326" s="51">
        <v>185</v>
      </c>
      <c r="P1326" s="51">
        <v>200</v>
      </c>
      <c r="Q1326" s="51">
        <v>567</v>
      </c>
      <c r="R1326" s="51">
        <v>569</v>
      </c>
      <c r="S1326" s="51">
        <v>12559</v>
      </c>
      <c r="T1326" s="51">
        <v>63923</v>
      </c>
      <c r="U1326" s="51">
        <v>13642</v>
      </c>
      <c r="V1326" s="51">
        <v>2966</v>
      </c>
    </row>
    <row r="1327" spans="1:22" x14ac:dyDescent="0.25">
      <c r="A1327" s="50" t="s">
        <v>109</v>
      </c>
      <c r="B1327" s="50" t="s">
        <v>227</v>
      </c>
      <c r="C1327" s="50" t="s">
        <v>173</v>
      </c>
      <c r="D1327" s="50" t="s">
        <v>282</v>
      </c>
      <c r="E1327" s="51">
        <v>2017</v>
      </c>
      <c r="F1327" s="50" t="s">
        <v>288</v>
      </c>
      <c r="G1327" s="52">
        <v>42887</v>
      </c>
      <c r="H1327" s="51">
        <v>175</v>
      </c>
      <c r="I1327" s="51">
        <v>44</v>
      </c>
      <c r="J1327" s="51">
        <v>99</v>
      </c>
      <c r="K1327" s="51">
        <v>34</v>
      </c>
      <c r="L1327" s="51">
        <v>34</v>
      </c>
      <c r="M1327" s="51">
        <v>273</v>
      </c>
      <c r="N1327" s="51">
        <v>259</v>
      </c>
      <c r="O1327" s="51">
        <v>205</v>
      </c>
      <c r="P1327" s="51">
        <v>276</v>
      </c>
      <c r="Q1327" s="51">
        <v>567</v>
      </c>
      <c r="R1327" s="51">
        <v>569</v>
      </c>
      <c r="S1327" s="51">
        <v>12559</v>
      </c>
      <c r="T1327" s="51">
        <v>63923</v>
      </c>
      <c r="U1327" s="51">
        <v>13642</v>
      </c>
      <c r="V1327" s="51">
        <v>2966</v>
      </c>
    </row>
    <row r="1328" spans="1:22" x14ac:dyDescent="0.25">
      <c r="A1328" s="50" t="s">
        <v>109</v>
      </c>
      <c r="B1328" s="50" t="s">
        <v>227</v>
      </c>
      <c r="C1328" s="50" t="s">
        <v>173</v>
      </c>
      <c r="D1328" s="50" t="s">
        <v>282</v>
      </c>
      <c r="E1328" s="51">
        <v>2017</v>
      </c>
      <c r="F1328" s="50" t="s">
        <v>289</v>
      </c>
      <c r="G1328" s="52">
        <v>42917</v>
      </c>
      <c r="H1328" s="51">
        <v>141</v>
      </c>
      <c r="I1328" s="51">
        <v>56</v>
      </c>
      <c r="J1328" s="51">
        <v>88</v>
      </c>
      <c r="K1328" s="51">
        <v>21</v>
      </c>
      <c r="L1328" s="51">
        <v>21</v>
      </c>
      <c r="M1328" s="51">
        <v>179</v>
      </c>
      <c r="N1328" s="51">
        <v>212</v>
      </c>
      <c r="O1328" s="51">
        <v>143</v>
      </c>
      <c r="P1328" s="51">
        <v>185</v>
      </c>
      <c r="Q1328" s="51">
        <v>567</v>
      </c>
      <c r="R1328" s="51">
        <v>569</v>
      </c>
      <c r="S1328" s="51">
        <v>12559</v>
      </c>
      <c r="T1328" s="51">
        <v>63923</v>
      </c>
      <c r="U1328" s="51">
        <v>13642</v>
      </c>
      <c r="V1328" s="51">
        <v>2966</v>
      </c>
    </row>
    <row r="1329" spans="1:22" x14ac:dyDescent="0.25">
      <c r="A1329" s="50" t="s">
        <v>109</v>
      </c>
      <c r="B1329" s="50" t="s">
        <v>227</v>
      </c>
      <c r="C1329" s="50" t="s">
        <v>173</v>
      </c>
      <c r="D1329" s="50" t="s">
        <v>282</v>
      </c>
      <c r="E1329" s="51">
        <v>2017</v>
      </c>
      <c r="F1329" s="50" t="s">
        <v>290</v>
      </c>
      <c r="G1329" s="52">
        <v>42948</v>
      </c>
      <c r="H1329" s="51">
        <v>145</v>
      </c>
      <c r="I1329" s="51">
        <v>55</v>
      </c>
      <c r="J1329" s="51">
        <v>107</v>
      </c>
      <c r="K1329" s="51">
        <v>28</v>
      </c>
      <c r="L1329" s="51">
        <v>28</v>
      </c>
      <c r="M1329" s="51">
        <v>308</v>
      </c>
      <c r="N1329" s="51">
        <v>286</v>
      </c>
      <c r="O1329" s="51">
        <v>232</v>
      </c>
      <c r="P1329" s="51">
        <v>329</v>
      </c>
      <c r="Q1329" s="51">
        <v>567</v>
      </c>
      <c r="R1329" s="51">
        <v>569</v>
      </c>
      <c r="S1329" s="51">
        <v>12559</v>
      </c>
      <c r="T1329" s="51">
        <v>63923</v>
      </c>
      <c r="U1329" s="51">
        <v>13642</v>
      </c>
      <c r="V1329" s="51">
        <v>2966</v>
      </c>
    </row>
    <row r="1330" spans="1:22" x14ac:dyDescent="0.25">
      <c r="A1330" s="50" t="s">
        <v>109</v>
      </c>
      <c r="B1330" s="50" t="s">
        <v>227</v>
      </c>
      <c r="C1330" s="50" t="s">
        <v>173</v>
      </c>
      <c r="D1330" s="50" t="s">
        <v>282</v>
      </c>
      <c r="E1330" s="51">
        <v>2017</v>
      </c>
      <c r="F1330" s="50" t="s">
        <v>291</v>
      </c>
      <c r="G1330" s="52">
        <v>42979</v>
      </c>
      <c r="H1330" s="51">
        <v>104</v>
      </c>
      <c r="I1330" s="51">
        <v>47</v>
      </c>
      <c r="J1330" s="51">
        <v>89</v>
      </c>
      <c r="K1330" s="51">
        <v>26</v>
      </c>
      <c r="L1330" s="51">
        <v>26</v>
      </c>
      <c r="M1330" s="51">
        <v>275</v>
      </c>
      <c r="N1330" s="51">
        <v>190</v>
      </c>
      <c r="O1330" s="51">
        <v>213</v>
      </c>
      <c r="P1330" s="51">
        <v>225</v>
      </c>
      <c r="Q1330" s="51">
        <v>567</v>
      </c>
      <c r="R1330" s="51">
        <v>569</v>
      </c>
      <c r="S1330" s="51">
        <v>12559</v>
      </c>
      <c r="T1330" s="51">
        <v>63923</v>
      </c>
      <c r="U1330" s="51">
        <v>13642</v>
      </c>
      <c r="V1330" s="51">
        <v>2966</v>
      </c>
    </row>
    <row r="1331" spans="1:22" x14ac:dyDescent="0.25">
      <c r="A1331" s="50" t="s">
        <v>109</v>
      </c>
      <c r="B1331" s="50" t="s">
        <v>227</v>
      </c>
      <c r="C1331" s="50" t="s">
        <v>173</v>
      </c>
      <c r="D1331" s="50" t="s">
        <v>282</v>
      </c>
      <c r="E1331" s="51">
        <v>2017</v>
      </c>
      <c r="F1331" s="50" t="s">
        <v>292</v>
      </c>
      <c r="G1331" s="52">
        <v>43009</v>
      </c>
      <c r="H1331" s="51">
        <v>127</v>
      </c>
      <c r="I1331" s="51">
        <v>57</v>
      </c>
      <c r="J1331" s="51">
        <v>119</v>
      </c>
      <c r="K1331" s="51">
        <v>24</v>
      </c>
      <c r="L1331" s="51">
        <v>24</v>
      </c>
      <c r="M1331" s="51">
        <v>184</v>
      </c>
      <c r="N1331" s="51">
        <v>164</v>
      </c>
      <c r="O1331" s="51">
        <v>159</v>
      </c>
      <c r="P1331" s="51">
        <v>166</v>
      </c>
      <c r="Q1331" s="51">
        <v>567</v>
      </c>
      <c r="R1331" s="51">
        <v>569</v>
      </c>
      <c r="S1331" s="51">
        <v>12559</v>
      </c>
      <c r="T1331" s="51">
        <v>63923</v>
      </c>
      <c r="U1331" s="51">
        <v>13642</v>
      </c>
      <c r="V1331" s="51">
        <v>2966</v>
      </c>
    </row>
    <row r="1332" spans="1:22" x14ac:dyDescent="0.25">
      <c r="A1332" s="50" t="s">
        <v>109</v>
      </c>
      <c r="B1332" s="50" t="s">
        <v>227</v>
      </c>
      <c r="C1332" s="50" t="s">
        <v>173</v>
      </c>
      <c r="D1332" s="50" t="s">
        <v>282</v>
      </c>
      <c r="E1332" s="51">
        <v>2017</v>
      </c>
      <c r="F1332" s="50" t="s">
        <v>293</v>
      </c>
      <c r="G1332" s="52">
        <v>43040</v>
      </c>
      <c r="H1332" s="51">
        <v>115</v>
      </c>
      <c r="I1332" s="51">
        <v>56</v>
      </c>
      <c r="J1332" s="51">
        <v>74</v>
      </c>
      <c r="K1332" s="51">
        <v>20</v>
      </c>
      <c r="L1332" s="51">
        <v>20</v>
      </c>
      <c r="M1332" s="51">
        <v>214</v>
      </c>
      <c r="N1332" s="51">
        <v>223</v>
      </c>
      <c r="O1332" s="51">
        <v>240</v>
      </c>
      <c r="P1332" s="51">
        <v>222</v>
      </c>
      <c r="Q1332" s="51">
        <v>567</v>
      </c>
      <c r="R1332" s="51">
        <v>569</v>
      </c>
      <c r="S1332" s="51">
        <v>12559</v>
      </c>
      <c r="T1332" s="51">
        <v>63923</v>
      </c>
      <c r="U1332" s="51">
        <v>13642</v>
      </c>
      <c r="V1332" s="51">
        <v>2966</v>
      </c>
    </row>
    <row r="1333" spans="1:22" x14ac:dyDescent="0.25">
      <c r="A1333" s="50" t="s">
        <v>109</v>
      </c>
      <c r="B1333" s="50" t="s">
        <v>227</v>
      </c>
      <c r="C1333" s="50" t="s">
        <v>173</v>
      </c>
      <c r="D1333" s="50" t="s">
        <v>282</v>
      </c>
      <c r="E1333" s="51">
        <v>2017</v>
      </c>
      <c r="F1333" s="50" t="s">
        <v>294</v>
      </c>
      <c r="G1333" s="52">
        <v>43070</v>
      </c>
      <c r="H1333" s="51">
        <v>140</v>
      </c>
      <c r="I1333" s="51">
        <v>93</v>
      </c>
      <c r="J1333" s="51">
        <v>132</v>
      </c>
      <c r="K1333" s="51">
        <v>13</v>
      </c>
      <c r="L1333" s="51">
        <v>13</v>
      </c>
      <c r="M1333" s="51">
        <v>234</v>
      </c>
      <c r="N1333" s="51">
        <v>190</v>
      </c>
      <c r="O1333" s="51">
        <v>174</v>
      </c>
      <c r="P1333" s="51">
        <v>225</v>
      </c>
      <c r="Q1333" s="51">
        <v>567</v>
      </c>
      <c r="R1333" s="51">
        <v>569</v>
      </c>
      <c r="S1333" s="51">
        <v>12559</v>
      </c>
      <c r="T1333" s="51">
        <v>63923</v>
      </c>
      <c r="U1333" s="51">
        <v>13642</v>
      </c>
      <c r="V1333" s="51">
        <v>2966</v>
      </c>
    </row>
    <row r="1334" spans="1:22" x14ac:dyDescent="0.25">
      <c r="A1334" s="50" t="s">
        <v>109</v>
      </c>
      <c r="B1334" s="50" t="s">
        <v>227</v>
      </c>
      <c r="C1334" s="50" t="s">
        <v>173</v>
      </c>
      <c r="D1334" s="50" t="s">
        <v>282</v>
      </c>
      <c r="E1334" s="51">
        <v>2018</v>
      </c>
      <c r="F1334" s="50" t="s">
        <v>283</v>
      </c>
      <c r="G1334" s="52">
        <v>43101</v>
      </c>
      <c r="H1334" s="51">
        <v>117</v>
      </c>
      <c r="I1334" s="51">
        <v>40</v>
      </c>
      <c r="J1334" s="51">
        <v>85</v>
      </c>
      <c r="K1334" s="51">
        <v>26</v>
      </c>
      <c r="L1334" s="51">
        <v>26</v>
      </c>
      <c r="M1334" s="51">
        <v>285</v>
      </c>
      <c r="N1334" s="51">
        <v>225</v>
      </c>
      <c r="O1334" s="51">
        <v>215</v>
      </c>
      <c r="P1334" s="51">
        <v>214</v>
      </c>
      <c r="Q1334" s="51">
        <v>594</v>
      </c>
      <c r="R1334" s="51">
        <v>596</v>
      </c>
      <c r="S1334" s="51">
        <v>13204</v>
      </c>
      <c r="T1334" s="51">
        <v>66700</v>
      </c>
      <c r="U1334" s="51">
        <v>14196</v>
      </c>
      <c r="V1334" s="51">
        <v>3087</v>
      </c>
    </row>
    <row r="1335" spans="1:22" x14ac:dyDescent="0.25">
      <c r="A1335" s="50" t="s">
        <v>109</v>
      </c>
      <c r="B1335" s="50" t="s">
        <v>227</v>
      </c>
      <c r="C1335" s="50" t="s">
        <v>173</v>
      </c>
      <c r="D1335" s="50" t="s">
        <v>282</v>
      </c>
      <c r="E1335" s="51">
        <v>2018</v>
      </c>
      <c r="F1335" s="50" t="s">
        <v>284</v>
      </c>
      <c r="G1335" s="52">
        <v>43132</v>
      </c>
      <c r="H1335" s="51">
        <v>148</v>
      </c>
      <c r="I1335" s="51">
        <v>77</v>
      </c>
      <c r="J1335" s="51">
        <v>113</v>
      </c>
      <c r="K1335" s="51">
        <v>32</v>
      </c>
      <c r="L1335" s="51">
        <v>32</v>
      </c>
      <c r="M1335" s="51">
        <v>240</v>
      </c>
      <c r="N1335" s="51">
        <v>260</v>
      </c>
      <c r="O1335" s="51">
        <v>206</v>
      </c>
      <c r="P1335" s="51">
        <v>199</v>
      </c>
      <c r="Q1335" s="51">
        <v>594</v>
      </c>
      <c r="R1335" s="51">
        <v>596</v>
      </c>
      <c r="S1335" s="51">
        <v>13204</v>
      </c>
      <c r="T1335" s="51">
        <v>66700</v>
      </c>
      <c r="U1335" s="51">
        <v>14196</v>
      </c>
      <c r="V1335" s="51">
        <v>3087</v>
      </c>
    </row>
    <row r="1336" spans="1:22" x14ac:dyDescent="0.25">
      <c r="A1336" s="50" t="s">
        <v>109</v>
      </c>
      <c r="B1336" s="50" t="s">
        <v>227</v>
      </c>
      <c r="C1336" s="50" t="s">
        <v>173</v>
      </c>
      <c r="D1336" s="50" t="s">
        <v>282</v>
      </c>
      <c r="E1336" s="51">
        <v>2018</v>
      </c>
      <c r="F1336" s="50" t="s">
        <v>285</v>
      </c>
      <c r="G1336" s="52">
        <v>43160</v>
      </c>
      <c r="H1336" s="51">
        <v>143</v>
      </c>
      <c r="I1336" s="51">
        <v>95</v>
      </c>
      <c r="J1336" s="51">
        <v>156</v>
      </c>
      <c r="K1336" s="51">
        <v>37</v>
      </c>
      <c r="L1336" s="51">
        <v>37</v>
      </c>
      <c r="M1336" s="51">
        <v>427</v>
      </c>
      <c r="N1336" s="51">
        <v>386</v>
      </c>
      <c r="O1336" s="51">
        <v>371</v>
      </c>
      <c r="P1336" s="51">
        <v>322</v>
      </c>
      <c r="Q1336" s="51">
        <v>594</v>
      </c>
      <c r="R1336" s="51">
        <v>596</v>
      </c>
      <c r="S1336" s="51">
        <v>13204</v>
      </c>
      <c r="T1336" s="51">
        <v>66700</v>
      </c>
      <c r="U1336" s="51">
        <v>14196</v>
      </c>
      <c r="V1336" s="51">
        <v>3087</v>
      </c>
    </row>
    <row r="1337" spans="1:22" x14ac:dyDescent="0.25">
      <c r="A1337" s="50" t="s">
        <v>109</v>
      </c>
      <c r="B1337" s="50" t="s">
        <v>227</v>
      </c>
      <c r="C1337" s="50" t="s">
        <v>173</v>
      </c>
      <c r="D1337" s="50" t="s">
        <v>282</v>
      </c>
      <c r="E1337" s="51">
        <v>2018</v>
      </c>
      <c r="F1337" s="50" t="s">
        <v>286</v>
      </c>
      <c r="G1337" s="52">
        <v>43191</v>
      </c>
      <c r="H1337" s="51">
        <v>188</v>
      </c>
      <c r="I1337" s="51">
        <v>96</v>
      </c>
      <c r="J1337" s="51">
        <v>135</v>
      </c>
      <c r="K1337" s="51">
        <v>51</v>
      </c>
      <c r="L1337" s="51">
        <v>51</v>
      </c>
      <c r="M1337" s="51">
        <v>396</v>
      </c>
      <c r="N1337" s="51">
        <v>373</v>
      </c>
      <c r="O1337" s="51">
        <v>340</v>
      </c>
      <c r="P1337" s="51">
        <v>352</v>
      </c>
      <c r="Q1337" s="51">
        <v>594</v>
      </c>
      <c r="R1337" s="51">
        <v>596</v>
      </c>
      <c r="S1337" s="51">
        <v>13204</v>
      </c>
      <c r="T1337" s="51">
        <v>66700</v>
      </c>
      <c r="U1337" s="51">
        <v>14196</v>
      </c>
      <c r="V1337" s="51">
        <v>3087</v>
      </c>
    </row>
    <row r="1338" spans="1:22" x14ac:dyDescent="0.25">
      <c r="A1338" s="50" t="s">
        <v>109</v>
      </c>
      <c r="B1338" s="50" t="s">
        <v>227</v>
      </c>
      <c r="C1338" s="50" t="s">
        <v>173</v>
      </c>
      <c r="D1338" s="50" t="s">
        <v>282</v>
      </c>
      <c r="E1338" s="51">
        <v>2018</v>
      </c>
      <c r="F1338" s="50" t="s">
        <v>287</v>
      </c>
      <c r="G1338" s="52">
        <v>43221</v>
      </c>
      <c r="H1338" s="51">
        <v>168</v>
      </c>
      <c r="I1338" s="51">
        <v>136</v>
      </c>
      <c r="J1338" s="51">
        <v>110</v>
      </c>
      <c r="K1338" s="51">
        <v>45</v>
      </c>
      <c r="L1338" s="51">
        <v>45</v>
      </c>
      <c r="M1338" s="51">
        <v>424</v>
      </c>
      <c r="N1338" s="51">
        <v>329</v>
      </c>
      <c r="O1338" s="51">
        <v>350</v>
      </c>
      <c r="P1338" s="51">
        <v>395</v>
      </c>
      <c r="Q1338" s="51">
        <v>594</v>
      </c>
      <c r="R1338" s="51">
        <v>596</v>
      </c>
      <c r="S1338" s="51">
        <v>13204</v>
      </c>
      <c r="T1338" s="51">
        <v>66700</v>
      </c>
      <c r="U1338" s="51">
        <v>14196</v>
      </c>
      <c r="V1338" s="51">
        <v>3087</v>
      </c>
    </row>
    <row r="1339" spans="1:22" x14ac:dyDescent="0.25">
      <c r="A1339" s="50" t="s">
        <v>109</v>
      </c>
      <c r="B1339" s="50" t="s">
        <v>227</v>
      </c>
      <c r="C1339" s="50" t="s">
        <v>173</v>
      </c>
      <c r="D1339" s="50" t="s">
        <v>282</v>
      </c>
      <c r="E1339" s="51">
        <v>2018</v>
      </c>
      <c r="F1339" s="50" t="s">
        <v>288</v>
      </c>
      <c r="G1339" s="52">
        <v>43252</v>
      </c>
      <c r="H1339" s="51">
        <v>132</v>
      </c>
      <c r="I1339" s="51">
        <v>83</v>
      </c>
      <c r="J1339" s="51">
        <v>107</v>
      </c>
      <c r="K1339" s="51">
        <v>49</v>
      </c>
      <c r="L1339" s="51">
        <v>49</v>
      </c>
      <c r="M1339" s="51">
        <v>322</v>
      </c>
      <c r="N1339" s="51">
        <v>376</v>
      </c>
      <c r="O1339" s="51">
        <v>330</v>
      </c>
      <c r="P1339" s="51">
        <v>382</v>
      </c>
      <c r="Q1339" s="51">
        <v>594</v>
      </c>
      <c r="R1339" s="51">
        <v>596</v>
      </c>
      <c r="S1339" s="51">
        <v>13204</v>
      </c>
      <c r="T1339" s="51">
        <v>66700</v>
      </c>
      <c r="U1339" s="51">
        <v>14196</v>
      </c>
      <c r="V1339" s="51">
        <v>3087</v>
      </c>
    </row>
    <row r="1340" spans="1:22" x14ac:dyDescent="0.25">
      <c r="A1340" s="50" t="s">
        <v>109</v>
      </c>
      <c r="B1340" s="50" t="s">
        <v>227</v>
      </c>
      <c r="C1340" s="50" t="s">
        <v>173</v>
      </c>
      <c r="D1340" s="50" t="s">
        <v>282</v>
      </c>
      <c r="E1340" s="51">
        <v>2018</v>
      </c>
      <c r="F1340" s="50" t="s">
        <v>289</v>
      </c>
      <c r="G1340" s="52">
        <v>43282</v>
      </c>
      <c r="H1340" s="51">
        <v>170</v>
      </c>
      <c r="I1340" s="51">
        <v>63</v>
      </c>
      <c r="J1340" s="51">
        <v>127</v>
      </c>
      <c r="K1340" s="51">
        <v>55</v>
      </c>
      <c r="L1340" s="51">
        <v>55</v>
      </c>
      <c r="M1340" s="51">
        <v>208</v>
      </c>
      <c r="N1340" s="51">
        <v>334</v>
      </c>
      <c r="O1340" s="51">
        <v>337</v>
      </c>
      <c r="P1340" s="51">
        <v>146</v>
      </c>
      <c r="Q1340" s="51">
        <v>594</v>
      </c>
      <c r="R1340" s="51">
        <v>596</v>
      </c>
      <c r="S1340" s="51">
        <v>13204</v>
      </c>
      <c r="T1340" s="51">
        <v>66700</v>
      </c>
      <c r="U1340" s="51">
        <v>14196</v>
      </c>
      <c r="V1340" s="51">
        <v>3087</v>
      </c>
    </row>
    <row r="1341" spans="1:22" x14ac:dyDescent="0.25">
      <c r="A1341" s="50" t="s">
        <v>109</v>
      </c>
      <c r="B1341" s="50" t="s">
        <v>227</v>
      </c>
      <c r="C1341" s="50" t="s">
        <v>173</v>
      </c>
      <c r="D1341" s="50" t="s">
        <v>282</v>
      </c>
      <c r="E1341" s="51">
        <v>2018</v>
      </c>
      <c r="F1341" s="50" t="s">
        <v>290</v>
      </c>
      <c r="G1341" s="52">
        <v>43313</v>
      </c>
      <c r="H1341" s="51">
        <v>127</v>
      </c>
      <c r="I1341" s="51">
        <v>54</v>
      </c>
      <c r="J1341" s="51">
        <v>119</v>
      </c>
      <c r="K1341" s="51">
        <v>39</v>
      </c>
      <c r="L1341" s="51">
        <v>39</v>
      </c>
      <c r="M1341" s="51">
        <v>341</v>
      </c>
      <c r="N1341" s="51">
        <v>333</v>
      </c>
      <c r="O1341" s="51">
        <v>281</v>
      </c>
      <c r="P1341" s="51">
        <v>269</v>
      </c>
      <c r="Q1341" s="51">
        <v>594</v>
      </c>
      <c r="R1341" s="51">
        <v>596</v>
      </c>
      <c r="S1341" s="51">
        <v>13204</v>
      </c>
      <c r="T1341" s="51">
        <v>66700</v>
      </c>
      <c r="U1341" s="51">
        <v>14196</v>
      </c>
      <c r="V1341" s="51">
        <v>3087</v>
      </c>
    </row>
    <row r="1342" spans="1:22" x14ac:dyDescent="0.25">
      <c r="A1342" s="50" t="s">
        <v>109</v>
      </c>
      <c r="B1342" s="50" t="s">
        <v>227</v>
      </c>
      <c r="C1342" s="50" t="s">
        <v>173</v>
      </c>
      <c r="D1342" s="50" t="s">
        <v>282</v>
      </c>
      <c r="E1342" s="51">
        <v>2018</v>
      </c>
      <c r="F1342" s="50" t="s">
        <v>291</v>
      </c>
      <c r="G1342" s="52">
        <v>43344</v>
      </c>
      <c r="H1342" s="51">
        <v>141</v>
      </c>
      <c r="I1342" s="51">
        <v>82</v>
      </c>
      <c r="J1342" s="51">
        <v>123</v>
      </c>
      <c r="K1342" s="51">
        <v>41</v>
      </c>
      <c r="L1342" s="51">
        <v>41</v>
      </c>
      <c r="M1342" s="51">
        <v>322</v>
      </c>
      <c r="N1342" s="51">
        <v>326</v>
      </c>
      <c r="O1342" s="51">
        <v>319</v>
      </c>
      <c r="P1342" s="51">
        <v>309</v>
      </c>
      <c r="Q1342" s="51">
        <v>594</v>
      </c>
      <c r="R1342" s="51">
        <v>596</v>
      </c>
      <c r="S1342" s="51">
        <v>13204</v>
      </c>
      <c r="T1342" s="51">
        <v>66700</v>
      </c>
      <c r="U1342" s="51">
        <v>14196</v>
      </c>
      <c r="V1342" s="51">
        <v>3087</v>
      </c>
    </row>
    <row r="1343" spans="1:22" x14ac:dyDescent="0.25">
      <c r="A1343" s="50" t="s">
        <v>109</v>
      </c>
      <c r="B1343" s="50" t="s">
        <v>227</v>
      </c>
      <c r="C1343" s="50" t="s">
        <v>173</v>
      </c>
      <c r="D1343" s="50" t="s">
        <v>282</v>
      </c>
      <c r="E1343" s="51">
        <v>2018</v>
      </c>
      <c r="F1343" s="50" t="s">
        <v>292</v>
      </c>
      <c r="G1343" s="52">
        <v>43374</v>
      </c>
      <c r="H1343" s="51">
        <v>236</v>
      </c>
      <c r="I1343" s="51">
        <v>108</v>
      </c>
      <c r="J1343" s="51">
        <v>143</v>
      </c>
      <c r="K1343" s="51">
        <v>31</v>
      </c>
      <c r="L1343" s="51">
        <v>31</v>
      </c>
      <c r="M1343" s="51">
        <v>259</v>
      </c>
      <c r="N1343" s="51">
        <v>271</v>
      </c>
      <c r="O1343" s="51">
        <v>264</v>
      </c>
      <c r="P1343" s="51">
        <v>254</v>
      </c>
      <c r="Q1343" s="51">
        <v>594</v>
      </c>
      <c r="R1343" s="51">
        <v>596</v>
      </c>
      <c r="S1343" s="51">
        <v>13204</v>
      </c>
      <c r="T1343" s="51">
        <v>66700</v>
      </c>
      <c r="U1343" s="51">
        <v>14196</v>
      </c>
      <c r="V1343" s="51">
        <v>3087</v>
      </c>
    </row>
    <row r="1344" spans="1:22" x14ac:dyDescent="0.25">
      <c r="A1344" s="50" t="s">
        <v>109</v>
      </c>
      <c r="B1344" s="50" t="s">
        <v>227</v>
      </c>
      <c r="C1344" s="50" t="s">
        <v>173</v>
      </c>
      <c r="D1344" s="50" t="s">
        <v>282</v>
      </c>
      <c r="E1344" s="51">
        <v>2018</v>
      </c>
      <c r="F1344" s="50" t="s">
        <v>293</v>
      </c>
      <c r="G1344" s="52">
        <v>43405</v>
      </c>
      <c r="H1344" s="51">
        <v>194</v>
      </c>
      <c r="I1344" s="51">
        <v>90</v>
      </c>
      <c r="J1344" s="51">
        <v>146</v>
      </c>
      <c r="K1344" s="51">
        <v>39</v>
      </c>
      <c r="L1344" s="51">
        <v>39</v>
      </c>
      <c r="M1344" s="51">
        <v>301</v>
      </c>
      <c r="N1344" s="51">
        <v>541</v>
      </c>
      <c r="O1344" s="51">
        <v>338</v>
      </c>
      <c r="P1344" s="51">
        <v>364</v>
      </c>
      <c r="Q1344" s="51">
        <v>594</v>
      </c>
      <c r="R1344" s="51">
        <v>596</v>
      </c>
      <c r="S1344" s="51">
        <v>13204</v>
      </c>
      <c r="T1344" s="51">
        <v>66700</v>
      </c>
      <c r="U1344" s="51">
        <v>14196</v>
      </c>
      <c r="V1344" s="51">
        <v>3087</v>
      </c>
    </row>
    <row r="1345" spans="1:22" x14ac:dyDescent="0.25">
      <c r="A1345" s="50" t="s">
        <v>109</v>
      </c>
      <c r="B1345" s="50" t="s">
        <v>227</v>
      </c>
      <c r="C1345" s="50" t="s">
        <v>173</v>
      </c>
      <c r="D1345" s="50" t="s">
        <v>282</v>
      </c>
      <c r="E1345" s="51">
        <v>2018</v>
      </c>
      <c r="F1345" s="50" t="s">
        <v>294</v>
      </c>
      <c r="G1345" s="52">
        <v>43435</v>
      </c>
      <c r="H1345" s="51">
        <v>145</v>
      </c>
      <c r="I1345" s="51">
        <v>69</v>
      </c>
      <c r="J1345" s="51">
        <v>123</v>
      </c>
      <c r="K1345" s="51">
        <v>38</v>
      </c>
      <c r="L1345" s="51">
        <v>38</v>
      </c>
      <c r="M1345" s="51">
        <v>258</v>
      </c>
      <c r="N1345" s="51">
        <v>229</v>
      </c>
      <c r="O1345" s="51">
        <v>209</v>
      </c>
      <c r="P1345" s="51">
        <v>264</v>
      </c>
      <c r="Q1345" s="51">
        <v>594</v>
      </c>
      <c r="R1345" s="51">
        <v>596</v>
      </c>
      <c r="S1345" s="51">
        <v>13204</v>
      </c>
      <c r="T1345" s="51">
        <v>66700</v>
      </c>
      <c r="U1345" s="51">
        <v>14196</v>
      </c>
      <c r="V1345" s="51">
        <v>3087</v>
      </c>
    </row>
    <row r="1346" spans="1:22" x14ac:dyDescent="0.25">
      <c r="A1346" s="50" t="s">
        <v>109</v>
      </c>
      <c r="B1346" s="50" t="s">
        <v>227</v>
      </c>
      <c r="C1346" s="50" t="s">
        <v>173</v>
      </c>
      <c r="D1346" s="50" t="s">
        <v>282</v>
      </c>
      <c r="E1346" s="51">
        <v>2019</v>
      </c>
      <c r="F1346" s="50" t="s">
        <v>283</v>
      </c>
      <c r="G1346" s="52">
        <v>43466</v>
      </c>
      <c r="H1346" s="51">
        <v>185</v>
      </c>
      <c r="I1346" s="51">
        <v>79</v>
      </c>
      <c r="J1346" s="51">
        <v>139</v>
      </c>
      <c r="K1346" s="51">
        <v>48</v>
      </c>
      <c r="L1346" s="51">
        <v>48</v>
      </c>
      <c r="M1346" s="51">
        <v>346</v>
      </c>
      <c r="N1346" s="51">
        <v>319</v>
      </c>
      <c r="O1346" s="51">
        <v>289</v>
      </c>
      <c r="P1346" s="51">
        <v>346</v>
      </c>
      <c r="Q1346" s="51">
        <v>644</v>
      </c>
      <c r="R1346" s="51">
        <v>648</v>
      </c>
      <c r="S1346" s="51">
        <v>14348.9588928664</v>
      </c>
      <c r="T1346" s="51">
        <v>66983</v>
      </c>
      <c r="U1346" s="51">
        <v>21638</v>
      </c>
      <c r="V1346" s="51">
        <v>2871</v>
      </c>
    </row>
    <row r="1347" spans="1:22" x14ac:dyDescent="0.25">
      <c r="A1347" s="50" t="s">
        <v>109</v>
      </c>
      <c r="B1347" s="50" t="s">
        <v>227</v>
      </c>
      <c r="C1347" s="50" t="s">
        <v>173</v>
      </c>
      <c r="D1347" s="50" t="s">
        <v>282</v>
      </c>
      <c r="E1347" s="51">
        <v>2019</v>
      </c>
      <c r="F1347" s="50" t="s">
        <v>284</v>
      </c>
      <c r="G1347" s="52">
        <v>43497</v>
      </c>
      <c r="H1347" s="51">
        <v>208</v>
      </c>
      <c r="I1347" s="51">
        <v>76</v>
      </c>
      <c r="J1347" s="51">
        <v>145</v>
      </c>
      <c r="K1347" s="51">
        <v>44</v>
      </c>
      <c r="L1347" s="51">
        <v>44</v>
      </c>
      <c r="M1347" s="51">
        <v>195</v>
      </c>
      <c r="N1347" s="51">
        <v>339</v>
      </c>
      <c r="O1347" s="51">
        <v>450</v>
      </c>
      <c r="P1347" s="51">
        <v>442</v>
      </c>
      <c r="Q1347" s="51">
        <v>644</v>
      </c>
      <c r="R1347" s="51">
        <v>648</v>
      </c>
      <c r="S1347" s="51">
        <v>14348.9588928664</v>
      </c>
      <c r="T1347" s="51">
        <v>66983</v>
      </c>
      <c r="U1347" s="51">
        <v>21638</v>
      </c>
      <c r="V1347" s="51">
        <v>2871</v>
      </c>
    </row>
    <row r="1348" spans="1:22" x14ac:dyDescent="0.25">
      <c r="A1348" s="50" t="s">
        <v>109</v>
      </c>
      <c r="B1348" s="50" t="s">
        <v>227</v>
      </c>
      <c r="C1348" s="50" t="s">
        <v>173</v>
      </c>
      <c r="D1348" s="50" t="s">
        <v>282</v>
      </c>
      <c r="E1348" s="51">
        <v>2019</v>
      </c>
      <c r="F1348" s="50" t="s">
        <v>285</v>
      </c>
      <c r="G1348" s="52">
        <v>43525</v>
      </c>
      <c r="H1348" s="51">
        <v>135</v>
      </c>
      <c r="I1348" s="51">
        <v>85</v>
      </c>
      <c r="J1348" s="51">
        <v>132</v>
      </c>
      <c r="K1348" s="51">
        <v>70</v>
      </c>
      <c r="L1348" s="51">
        <v>70</v>
      </c>
      <c r="M1348" s="51">
        <v>162</v>
      </c>
      <c r="N1348" s="51">
        <v>366</v>
      </c>
      <c r="O1348" s="51">
        <v>372</v>
      </c>
      <c r="P1348" s="51">
        <v>556</v>
      </c>
      <c r="Q1348" s="51">
        <v>644</v>
      </c>
      <c r="R1348" s="51">
        <v>648</v>
      </c>
      <c r="S1348" s="51">
        <v>14348.9588928664</v>
      </c>
      <c r="T1348" s="51">
        <v>66983</v>
      </c>
      <c r="U1348" s="51">
        <v>21638</v>
      </c>
      <c r="V1348" s="51">
        <v>2871</v>
      </c>
    </row>
    <row r="1349" spans="1:22" x14ac:dyDescent="0.25">
      <c r="A1349" s="50" t="s">
        <v>109</v>
      </c>
      <c r="B1349" s="50" t="s">
        <v>227</v>
      </c>
      <c r="C1349" s="50" t="s">
        <v>173</v>
      </c>
      <c r="D1349" s="50" t="s">
        <v>282</v>
      </c>
      <c r="E1349" s="51">
        <v>2019</v>
      </c>
      <c r="F1349" s="50" t="s">
        <v>286</v>
      </c>
      <c r="G1349" s="52">
        <v>43556</v>
      </c>
      <c r="H1349" s="51">
        <v>198</v>
      </c>
      <c r="I1349" s="51">
        <v>119</v>
      </c>
      <c r="J1349" s="51">
        <v>183</v>
      </c>
      <c r="K1349" s="51">
        <v>44</v>
      </c>
      <c r="L1349" s="51">
        <v>44</v>
      </c>
      <c r="M1349" s="51">
        <v>465</v>
      </c>
      <c r="N1349" s="51">
        <v>318</v>
      </c>
      <c r="O1349" s="51">
        <v>421</v>
      </c>
      <c r="P1349" s="51">
        <v>356</v>
      </c>
      <c r="Q1349" s="51">
        <v>644</v>
      </c>
      <c r="R1349" s="51">
        <v>648</v>
      </c>
      <c r="S1349" s="51">
        <v>14348.9588928664</v>
      </c>
      <c r="T1349" s="51">
        <v>66983</v>
      </c>
      <c r="U1349" s="51">
        <v>21638</v>
      </c>
      <c r="V1349" s="51">
        <v>2871</v>
      </c>
    </row>
    <row r="1350" spans="1:22" x14ac:dyDescent="0.25">
      <c r="A1350" s="50" t="s">
        <v>109</v>
      </c>
      <c r="B1350" s="50" t="s">
        <v>227</v>
      </c>
      <c r="C1350" s="50" t="s">
        <v>173</v>
      </c>
      <c r="D1350" s="50" t="s">
        <v>282</v>
      </c>
      <c r="E1350" s="51">
        <v>2019</v>
      </c>
      <c r="F1350" s="50" t="s">
        <v>287</v>
      </c>
      <c r="G1350" s="52">
        <v>43586</v>
      </c>
      <c r="H1350" s="51">
        <v>163</v>
      </c>
      <c r="I1350" s="51">
        <v>67</v>
      </c>
      <c r="J1350" s="51">
        <v>165</v>
      </c>
      <c r="K1350" s="51">
        <v>30</v>
      </c>
      <c r="L1350" s="51">
        <v>30</v>
      </c>
      <c r="M1350" s="51">
        <v>57</v>
      </c>
      <c r="N1350" s="51">
        <v>276</v>
      </c>
      <c r="O1350" s="51">
        <v>339</v>
      </c>
      <c r="P1350" s="51">
        <v>377</v>
      </c>
      <c r="Q1350" s="51">
        <v>644</v>
      </c>
      <c r="R1350" s="51">
        <v>648</v>
      </c>
      <c r="S1350" s="51">
        <v>14348.9588928664</v>
      </c>
      <c r="T1350" s="51">
        <v>66983</v>
      </c>
      <c r="U1350" s="51">
        <v>21638</v>
      </c>
      <c r="V1350" s="51">
        <v>2871</v>
      </c>
    </row>
    <row r="1351" spans="1:22" x14ac:dyDescent="0.25">
      <c r="A1351" s="50" t="s">
        <v>109</v>
      </c>
      <c r="B1351" s="50" t="s">
        <v>227</v>
      </c>
      <c r="C1351" s="50" t="s">
        <v>173</v>
      </c>
      <c r="D1351" s="50" t="s">
        <v>282</v>
      </c>
      <c r="E1351" s="51">
        <v>2019</v>
      </c>
      <c r="F1351" s="50" t="s">
        <v>288</v>
      </c>
      <c r="G1351" s="52">
        <v>43617</v>
      </c>
      <c r="H1351" s="51">
        <v>239</v>
      </c>
      <c r="I1351" s="51">
        <v>147</v>
      </c>
      <c r="J1351" s="51">
        <v>187</v>
      </c>
      <c r="K1351" s="51">
        <v>28</v>
      </c>
      <c r="L1351" s="51">
        <v>28</v>
      </c>
      <c r="M1351" s="51">
        <v>213</v>
      </c>
      <c r="N1351" s="51">
        <v>501</v>
      </c>
      <c r="O1351" s="51">
        <v>415</v>
      </c>
      <c r="P1351" s="51">
        <v>525</v>
      </c>
      <c r="Q1351" s="51">
        <v>644</v>
      </c>
      <c r="R1351" s="51">
        <v>648</v>
      </c>
      <c r="S1351" s="51">
        <v>14348.9588928664</v>
      </c>
      <c r="T1351" s="51">
        <v>66983</v>
      </c>
      <c r="U1351" s="51">
        <v>21638</v>
      </c>
      <c r="V1351" s="51">
        <v>2871</v>
      </c>
    </row>
    <row r="1352" spans="1:22" x14ac:dyDescent="0.25">
      <c r="A1352" s="50" t="s">
        <v>109</v>
      </c>
      <c r="B1352" s="50" t="s">
        <v>227</v>
      </c>
      <c r="C1352" s="50" t="s">
        <v>173</v>
      </c>
      <c r="D1352" s="50" t="s">
        <v>282</v>
      </c>
      <c r="E1352" s="51">
        <v>2019</v>
      </c>
      <c r="F1352" s="50" t="s">
        <v>289</v>
      </c>
      <c r="G1352" s="52">
        <v>43647</v>
      </c>
      <c r="H1352" s="51">
        <v>234</v>
      </c>
      <c r="I1352" s="51">
        <v>103</v>
      </c>
      <c r="J1352" s="51">
        <v>211</v>
      </c>
      <c r="K1352" s="51">
        <v>45</v>
      </c>
      <c r="L1352" s="51">
        <v>45</v>
      </c>
      <c r="M1352" s="51">
        <v>583</v>
      </c>
      <c r="N1352" s="51">
        <v>376</v>
      </c>
      <c r="O1352" s="51">
        <v>394</v>
      </c>
      <c r="P1352" s="51">
        <v>329</v>
      </c>
      <c r="Q1352" s="51">
        <v>644</v>
      </c>
      <c r="R1352" s="51">
        <v>648</v>
      </c>
      <c r="S1352" s="51">
        <v>14348.9588928664</v>
      </c>
      <c r="T1352" s="51">
        <v>66983</v>
      </c>
      <c r="U1352" s="51">
        <v>21638</v>
      </c>
      <c r="V1352" s="51">
        <v>2871</v>
      </c>
    </row>
    <row r="1353" spans="1:22" x14ac:dyDescent="0.25">
      <c r="A1353" s="50" t="s">
        <v>109</v>
      </c>
      <c r="B1353" s="50" t="s">
        <v>227</v>
      </c>
      <c r="C1353" s="50" t="s">
        <v>173</v>
      </c>
      <c r="D1353" s="50" t="s">
        <v>282</v>
      </c>
      <c r="E1353" s="51">
        <v>2019</v>
      </c>
      <c r="F1353" s="50" t="s">
        <v>290</v>
      </c>
      <c r="G1353" s="52">
        <v>43678</v>
      </c>
      <c r="H1353" s="51">
        <v>183</v>
      </c>
      <c r="I1353" s="51">
        <v>71</v>
      </c>
      <c r="J1353" s="51">
        <v>125</v>
      </c>
      <c r="K1353" s="51">
        <v>34</v>
      </c>
      <c r="L1353" s="51">
        <v>34</v>
      </c>
      <c r="M1353" s="51">
        <v>177</v>
      </c>
      <c r="N1353" s="51">
        <v>341</v>
      </c>
      <c r="O1353" s="51">
        <v>408</v>
      </c>
      <c r="P1353" s="51">
        <v>430</v>
      </c>
      <c r="Q1353" s="51">
        <v>644</v>
      </c>
      <c r="R1353" s="51">
        <v>648</v>
      </c>
      <c r="S1353" s="51">
        <v>14348.9588928664</v>
      </c>
      <c r="T1353" s="51">
        <v>66983</v>
      </c>
      <c r="U1353" s="51">
        <v>21638</v>
      </c>
      <c r="V1353" s="51">
        <v>2871</v>
      </c>
    </row>
    <row r="1354" spans="1:22" x14ac:dyDescent="0.25">
      <c r="A1354" s="50" t="s">
        <v>109</v>
      </c>
      <c r="B1354" s="50" t="s">
        <v>227</v>
      </c>
      <c r="C1354" s="50" t="s">
        <v>173</v>
      </c>
      <c r="D1354" s="50" t="s">
        <v>282</v>
      </c>
      <c r="E1354" s="51">
        <v>2019</v>
      </c>
      <c r="F1354" s="50" t="s">
        <v>291</v>
      </c>
      <c r="G1354" s="52">
        <v>43709</v>
      </c>
      <c r="H1354" s="51">
        <v>246</v>
      </c>
      <c r="I1354" s="51">
        <v>103</v>
      </c>
      <c r="J1354" s="51">
        <v>210</v>
      </c>
      <c r="K1354" s="51">
        <v>48</v>
      </c>
      <c r="L1354" s="51">
        <v>48</v>
      </c>
      <c r="M1354" s="51">
        <v>276</v>
      </c>
      <c r="N1354" s="51">
        <v>308</v>
      </c>
      <c r="O1354" s="51">
        <v>296</v>
      </c>
      <c r="P1354" s="51">
        <v>281</v>
      </c>
      <c r="Q1354" s="51">
        <v>644</v>
      </c>
      <c r="R1354" s="51">
        <v>648</v>
      </c>
      <c r="S1354" s="51">
        <v>14348.9588928664</v>
      </c>
      <c r="T1354" s="51">
        <v>66983</v>
      </c>
      <c r="U1354" s="51">
        <v>21638</v>
      </c>
      <c r="V1354" s="51">
        <v>2871</v>
      </c>
    </row>
    <row r="1355" spans="1:22" x14ac:dyDescent="0.25">
      <c r="A1355" s="50" t="s">
        <v>109</v>
      </c>
      <c r="B1355" s="50" t="s">
        <v>227</v>
      </c>
      <c r="C1355" s="50" t="s">
        <v>173</v>
      </c>
      <c r="D1355" s="50" t="s">
        <v>282</v>
      </c>
      <c r="E1355" s="51">
        <v>2019</v>
      </c>
      <c r="F1355" s="50" t="s">
        <v>292</v>
      </c>
      <c r="G1355" s="52">
        <v>43739</v>
      </c>
      <c r="H1355" s="51">
        <v>186</v>
      </c>
      <c r="I1355" s="51">
        <v>103</v>
      </c>
      <c r="J1355" s="51">
        <v>103</v>
      </c>
      <c r="K1355" s="51">
        <v>70</v>
      </c>
      <c r="L1355" s="51">
        <v>70</v>
      </c>
      <c r="M1355" s="51">
        <v>334</v>
      </c>
      <c r="N1355" s="51">
        <v>353</v>
      </c>
      <c r="O1355" s="51">
        <v>314</v>
      </c>
      <c r="P1355" s="51">
        <v>282</v>
      </c>
      <c r="Q1355" s="51">
        <v>644</v>
      </c>
      <c r="R1355" s="51">
        <v>648</v>
      </c>
      <c r="S1355" s="51">
        <v>14348.9588928664</v>
      </c>
      <c r="T1355" s="51">
        <v>66983</v>
      </c>
      <c r="U1355" s="51">
        <v>21638</v>
      </c>
      <c r="V1355" s="51">
        <v>2871</v>
      </c>
    </row>
    <row r="1356" spans="1:22" x14ac:dyDescent="0.25">
      <c r="A1356" s="50" t="s">
        <v>109</v>
      </c>
      <c r="B1356" s="50" t="s">
        <v>227</v>
      </c>
      <c r="C1356" s="50" t="s">
        <v>173</v>
      </c>
      <c r="D1356" s="50" t="s">
        <v>282</v>
      </c>
      <c r="E1356" s="51">
        <v>2019</v>
      </c>
      <c r="F1356" s="50" t="s">
        <v>293</v>
      </c>
      <c r="G1356" s="52">
        <v>43770</v>
      </c>
      <c r="H1356" s="51">
        <v>243</v>
      </c>
      <c r="I1356" s="51">
        <v>126</v>
      </c>
      <c r="J1356" s="51">
        <v>215</v>
      </c>
      <c r="K1356" s="51">
        <v>51</v>
      </c>
      <c r="L1356" s="51">
        <v>51</v>
      </c>
      <c r="M1356" s="51">
        <v>444</v>
      </c>
      <c r="N1356" s="51">
        <v>408</v>
      </c>
      <c r="O1356" s="51">
        <v>372</v>
      </c>
      <c r="P1356" s="51">
        <v>395</v>
      </c>
      <c r="Q1356" s="51">
        <v>644</v>
      </c>
      <c r="R1356" s="51">
        <v>648</v>
      </c>
      <c r="S1356" s="51">
        <v>14348.9588928664</v>
      </c>
      <c r="T1356" s="51">
        <v>66983</v>
      </c>
      <c r="U1356" s="51">
        <v>21638</v>
      </c>
      <c r="V1356" s="51">
        <v>2871</v>
      </c>
    </row>
    <row r="1357" spans="1:22" x14ac:dyDescent="0.25">
      <c r="A1357" s="50" t="s">
        <v>109</v>
      </c>
      <c r="B1357" s="50" t="s">
        <v>227</v>
      </c>
      <c r="C1357" s="50" t="s">
        <v>173</v>
      </c>
      <c r="D1357" s="50" t="s">
        <v>282</v>
      </c>
      <c r="E1357" s="51">
        <v>2019</v>
      </c>
      <c r="F1357" s="50" t="s">
        <v>294</v>
      </c>
      <c r="G1357" s="52">
        <v>43800</v>
      </c>
      <c r="H1357" s="51">
        <v>158</v>
      </c>
      <c r="I1357" s="51">
        <v>69</v>
      </c>
      <c r="J1357" s="51">
        <v>83</v>
      </c>
      <c r="K1357" s="51">
        <v>53</v>
      </c>
      <c r="L1357" s="51">
        <v>53</v>
      </c>
      <c r="M1357" s="51">
        <v>281</v>
      </c>
      <c r="N1357" s="51">
        <v>210</v>
      </c>
      <c r="O1357" s="51">
        <v>205</v>
      </c>
      <c r="P1357" s="51">
        <v>245</v>
      </c>
      <c r="Q1357" s="51">
        <v>644</v>
      </c>
      <c r="R1357" s="51">
        <v>648</v>
      </c>
      <c r="S1357" s="51">
        <v>14348.9588928664</v>
      </c>
      <c r="T1357" s="51">
        <v>66983</v>
      </c>
      <c r="U1357" s="51">
        <v>21638</v>
      </c>
      <c r="V1357" s="51">
        <v>2871</v>
      </c>
    </row>
    <row r="1358" spans="1:22" x14ac:dyDescent="0.25">
      <c r="A1358" s="50" t="s">
        <v>109</v>
      </c>
      <c r="B1358" s="50" t="s">
        <v>227</v>
      </c>
      <c r="C1358" s="50" t="s">
        <v>173</v>
      </c>
      <c r="D1358" s="50" t="s">
        <v>282</v>
      </c>
      <c r="E1358" s="51">
        <v>2020</v>
      </c>
      <c r="F1358" s="50" t="s">
        <v>283</v>
      </c>
      <c r="G1358" s="52">
        <v>43831</v>
      </c>
      <c r="H1358" s="51">
        <v>311</v>
      </c>
      <c r="I1358" s="51">
        <v>60</v>
      </c>
      <c r="J1358" s="51">
        <v>140</v>
      </c>
      <c r="K1358" s="51">
        <v>40</v>
      </c>
      <c r="L1358" s="51">
        <v>40</v>
      </c>
      <c r="M1358" s="51">
        <v>583</v>
      </c>
      <c r="N1358" s="51">
        <v>489</v>
      </c>
      <c r="O1358" s="51">
        <v>333</v>
      </c>
      <c r="P1358" s="51">
        <v>498</v>
      </c>
      <c r="Q1358" s="51">
        <v>1050</v>
      </c>
      <c r="R1358" s="51">
        <v>1069</v>
      </c>
      <c r="S1358" s="51">
        <v>14945.9700806933</v>
      </c>
      <c r="T1358" s="51">
        <v>69504</v>
      </c>
      <c r="U1358" s="51">
        <v>22297</v>
      </c>
      <c r="V1358" s="51">
        <v>2956</v>
      </c>
    </row>
    <row r="1359" spans="1:22" x14ac:dyDescent="0.25">
      <c r="A1359" s="50" t="s">
        <v>109</v>
      </c>
      <c r="B1359" s="50" t="s">
        <v>227</v>
      </c>
      <c r="C1359" s="50" t="s">
        <v>173</v>
      </c>
      <c r="D1359" s="50" t="s">
        <v>282</v>
      </c>
      <c r="E1359" s="51">
        <v>2020</v>
      </c>
      <c r="F1359" s="50" t="s">
        <v>284</v>
      </c>
      <c r="G1359" s="52">
        <v>43862</v>
      </c>
      <c r="H1359" s="51">
        <v>296</v>
      </c>
      <c r="I1359" s="51">
        <v>124</v>
      </c>
      <c r="J1359" s="51">
        <v>146</v>
      </c>
      <c r="K1359" s="51">
        <v>45</v>
      </c>
      <c r="L1359" s="51">
        <v>45</v>
      </c>
      <c r="M1359" s="51">
        <v>723</v>
      </c>
      <c r="N1359" s="51">
        <v>814</v>
      </c>
      <c r="O1359" s="51">
        <v>739</v>
      </c>
      <c r="P1359" s="51">
        <v>712</v>
      </c>
      <c r="Q1359" s="51">
        <v>1050</v>
      </c>
      <c r="R1359" s="51">
        <v>1069</v>
      </c>
      <c r="S1359" s="51">
        <v>14945.9700806933</v>
      </c>
      <c r="T1359" s="51">
        <v>69504</v>
      </c>
      <c r="U1359" s="51">
        <v>22297</v>
      </c>
      <c r="V1359" s="51">
        <v>2956</v>
      </c>
    </row>
    <row r="1360" spans="1:22" x14ac:dyDescent="0.25">
      <c r="A1360" s="50" t="s">
        <v>109</v>
      </c>
      <c r="B1360" s="50" t="s">
        <v>227</v>
      </c>
      <c r="C1360" s="50" t="s">
        <v>173</v>
      </c>
      <c r="D1360" s="50" t="s">
        <v>282</v>
      </c>
      <c r="E1360" s="51">
        <v>2020</v>
      </c>
      <c r="F1360" s="50" t="s">
        <v>285</v>
      </c>
      <c r="G1360" s="52">
        <v>43891</v>
      </c>
      <c r="H1360" s="51">
        <v>250</v>
      </c>
      <c r="I1360" s="51">
        <v>101</v>
      </c>
      <c r="J1360" s="51">
        <v>145</v>
      </c>
      <c r="K1360" s="51">
        <v>72</v>
      </c>
      <c r="L1360" s="51">
        <v>72</v>
      </c>
      <c r="M1360" s="51">
        <v>835</v>
      </c>
      <c r="N1360" s="51">
        <v>655</v>
      </c>
      <c r="O1360" s="51">
        <v>515</v>
      </c>
      <c r="P1360" s="51">
        <v>768</v>
      </c>
      <c r="Q1360" s="51">
        <v>1050</v>
      </c>
      <c r="R1360" s="51">
        <v>1069</v>
      </c>
      <c r="S1360" s="51">
        <v>14945.9700806933</v>
      </c>
      <c r="T1360" s="51">
        <v>69504</v>
      </c>
      <c r="U1360" s="51">
        <v>22297</v>
      </c>
      <c r="V1360" s="51">
        <v>2956</v>
      </c>
    </row>
    <row r="1361" spans="1:22" x14ac:dyDescent="0.25">
      <c r="A1361" s="50" t="s">
        <v>109</v>
      </c>
      <c r="B1361" s="50" t="s">
        <v>227</v>
      </c>
      <c r="C1361" s="50" t="s">
        <v>173</v>
      </c>
      <c r="D1361" s="50" t="s">
        <v>282</v>
      </c>
      <c r="E1361" s="51">
        <v>2020</v>
      </c>
      <c r="F1361" s="50" t="s">
        <v>286</v>
      </c>
      <c r="G1361" s="52">
        <v>43922</v>
      </c>
      <c r="H1361" s="51">
        <v>264</v>
      </c>
      <c r="I1361" s="51">
        <v>153</v>
      </c>
      <c r="J1361" s="51">
        <v>288</v>
      </c>
      <c r="K1361" s="51">
        <v>68</v>
      </c>
      <c r="L1361" s="51">
        <v>68</v>
      </c>
      <c r="M1361" s="51">
        <v>712</v>
      </c>
      <c r="N1361" s="51">
        <v>614</v>
      </c>
      <c r="O1361" s="51">
        <v>488</v>
      </c>
      <c r="P1361" s="51">
        <v>610</v>
      </c>
      <c r="Q1361" s="51">
        <v>1050</v>
      </c>
      <c r="R1361" s="51">
        <v>1069</v>
      </c>
      <c r="S1361" s="51">
        <v>14945.9700806933</v>
      </c>
      <c r="T1361" s="51">
        <v>69504</v>
      </c>
      <c r="U1361" s="51">
        <v>22297</v>
      </c>
      <c r="V1361" s="51">
        <v>2956</v>
      </c>
    </row>
    <row r="1362" spans="1:22" x14ac:dyDescent="0.25">
      <c r="A1362" s="50" t="s">
        <v>109</v>
      </c>
      <c r="B1362" s="50" t="s">
        <v>227</v>
      </c>
      <c r="C1362" s="50" t="s">
        <v>173</v>
      </c>
      <c r="D1362" s="50" t="s">
        <v>282</v>
      </c>
      <c r="E1362" s="51">
        <v>2020</v>
      </c>
      <c r="F1362" s="50" t="s">
        <v>287</v>
      </c>
      <c r="G1362" s="52">
        <v>43952</v>
      </c>
      <c r="H1362" s="51">
        <v>314</v>
      </c>
      <c r="I1362" s="51">
        <v>173</v>
      </c>
      <c r="J1362" s="51">
        <v>318</v>
      </c>
      <c r="K1362" s="51">
        <v>52</v>
      </c>
      <c r="L1362" s="51">
        <v>52</v>
      </c>
      <c r="M1362" s="51">
        <v>651</v>
      </c>
      <c r="N1362" s="51">
        <v>519</v>
      </c>
      <c r="O1362" s="51">
        <v>471</v>
      </c>
      <c r="P1362" s="51">
        <v>640</v>
      </c>
      <c r="Q1362" s="51">
        <v>1050</v>
      </c>
      <c r="R1362" s="51">
        <v>1069</v>
      </c>
      <c r="S1362" s="51">
        <v>14945.9700806933</v>
      </c>
      <c r="T1362" s="51">
        <v>69504</v>
      </c>
      <c r="U1362" s="51">
        <v>22297</v>
      </c>
      <c r="V1362" s="51">
        <v>2956</v>
      </c>
    </row>
    <row r="1363" spans="1:22" x14ac:dyDescent="0.25">
      <c r="A1363" s="50" t="s">
        <v>109</v>
      </c>
      <c r="B1363" s="50" t="s">
        <v>227</v>
      </c>
      <c r="C1363" s="50" t="s">
        <v>173</v>
      </c>
      <c r="D1363" s="50" t="s">
        <v>282</v>
      </c>
      <c r="E1363" s="51">
        <v>2020</v>
      </c>
      <c r="F1363" s="50" t="s">
        <v>288</v>
      </c>
      <c r="G1363" s="52">
        <v>43983</v>
      </c>
      <c r="H1363" s="51">
        <v>358</v>
      </c>
      <c r="I1363" s="51">
        <v>148</v>
      </c>
      <c r="J1363" s="51">
        <v>233</v>
      </c>
      <c r="K1363" s="51">
        <v>46</v>
      </c>
      <c r="L1363" s="51">
        <v>46</v>
      </c>
      <c r="M1363" s="51">
        <v>776</v>
      </c>
      <c r="N1363" s="51">
        <v>600</v>
      </c>
      <c r="O1363" s="51">
        <v>496</v>
      </c>
      <c r="P1363" s="51">
        <v>763</v>
      </c>
      <c r="Q1363" s="51">
        <v>1050</v>
      </c>
      <c r="R1363" s="51">
        <v>1069</v>
      </c>
      <c r="S1363" s="51">
        <v>14945.9700806933</v>
      </c>
      <c r="T1363" s="51">
        <v>69504</v>
      </c>
      <c r="U1363" s="51">
        <v>22297</v>
      </c>
      <c r="V1363" s="51">
        <v>2956</v>
      </c>
    </row>
    <row r="1364" spans="1:22" x14ac:dyDescent="0.25">
      <c r="A1364" s="50" t="s">
        <v>109</v>
      </c>
      <c r="B1364" s="50" t="s">
        <v>227</v>
      </c>
      <c r="C1364" s="50" t="s">
        <v>173</v>
      </c>
      <c r="D1364" s="50" t="s">
        <v>282</v>
      </c>
      <c r="E1364" s="51">
        <v>2020</v>
      </c>
      <c r="F1364" s="50" t="s">
        <v>289</v>
      </c>
      <c r="G1364" s="52">
        <v>44013</v>
      </c>
      <c r="H1364" s="51">
        <v>391</v>
      </c>
      <c r="I1364" s="51">
        <v>149</v>
      </c>
      <c r="J1364" s="51">
        <v>271</v>
      </c>
      <c r="K1364" s="51">
        <v>54</v>
      </c>
      <c r="L1364" s="51">
        <v>54</v>
      </c>
      <c r="M1364" s="51">
        <v>677</v>
      </c>
      <c r="N1364" s="51">
        <v>470</v>
      </c>
      <c r="O1364" s="51">
        <v>462</v>
      </c>
      <c r="P1364" s="51">
        <v>574</v>
      </c>
      <c r="Q1364" s="51">
        <v>1050</v>
      </c>
      <c r="R1364" s="51">
        <v>1069</v>
      </c>
      <c r="S1364" s="51">
        <v>14945.9700806933</v>
      </c>
      <c r="T1364" s="51">
        <v>69504</v>
      </c>
      <c r="U1364" s="51">
        <v>22297</v>
      </c>
      <c r="V1364" s="51">
        <v>2956</v>
      </c>
    </row>
    <row r="1365" spans="1:22" x14ac:dyDescent="0.25">
      <c r="A1365" s="50" t="s">
        <v>109</v>
      </c>
      <c r="B1365" s="50" t="s">
        <v>227</v>
      </c>
      <c r="C1365" s="50" t="s">
        <v>173</v>
      </c>
      <c r="D1365" s="50" t="s">
        <v>282</v>
      </c>
      <c r="E1365" s="51">
        <v>2020</v>
      </c>
      <c r="F1365" s="50" t="s">
        <v>290</v>
      </c>
      <c r="G1365" s="52">
        <v>44044</v>
      </c>
      <c r="H1365" s="51">
        <v>276</v>
      </c>
      <c r="I1365" s="51">
        <v>143</v>
      </c>
      <c r="J1365" s="51">
        <v>187</v>
      </c>
      <c r="K1365" s="51">
        <v>68</v>
      </c>
      <c r="L1365" s="51">
        <v>68</v>
      </c>
      <c r="M1365" s="51">
        <v>624</v>
      </c>
      <c r="N1365" s="51">
        <v>513</v>
      </c>
      <c r="O1365" s="51">
        <v>408</v>
      </c>
      <c r="P1365" s="51">
        <v>586</v>
      </c>
      <c r="Q1365" s="51">
        <v>1050</v>
      </c>
      <c r="R1365" s="51">
        <v>1069</v>
      </c>
      <c r="S1365" s="51">
        <v>14945.9700806933</v>
      </c>
      <c r="T1365" s="51">
        <v>69504</v>
      </c>
      <c r="U1365" s="51">
        <v>22297</v>
      </c>
      <c r="V1365" s="51">
        <v>2956</v>
      </c>
    </row>
    <row r="1366" spans="1:22" x14ac:dyDescent="0.25">
      <c r="A1366" s="50" t="s">
        <v>109</v>
      </c>
      <c r="B1366" s="50" t="s">
        <v>227</v>
      </c>
      <c r="C1366" s="50" t="s">
        <v>173</v>
      </c>
      <c r="D1366" s="50" t="s">
        <v>282</v>
      </c>
      <c r="E1366" s="51">
        <v>2020</v>
      </c>
      <c r="F1366" s="50" t="s">
        <v>291</v>
      </c>
      <c r="G1366" s="52">
        <v>44075</v>
      </c>
      <c r="H1366" s="51">
        <v>440</v>
      </c>
      <c r="I1366" s="51">
        <v>143</v>
      </c>
      <c r="J1366" s="51">
        <v>322</v>
      </c>
      <c r="K1366" s="51">
        <v>78</v>
      </c>
      <c r="L1366" s="51">
        <v>78</v>
      </c>
      <c r="M1366" s="51">
        <v>656</v>
      </c>
      <c r="N1366" s="51">
        <v>661</v>
      </c>
      <c r="O1366" s="51">
        <v>528</v>
      </c>
      <c r="P1366" s="51">
        <v>593</v>
      </c>
      <c r="Q1366" s="51">
        <v>1050</v>
      </c>
      <c r="R1366" s="51">
        <v>1069</v>
      </c>
      <c r="S1366" s="51">
        <v>14945.9700806933</v>
      </c>
      <c r="T1366" s="51">
        <v>69504</v>
      </c>
      <c r="U1366" s="51">
        <v>22297</v>
      </c>
      <c r="V1366" s="51">
        <v>2956</v>
      </c>
    </row>
    <row r="1367" spans="1:22" x14ac:dyDescent="0.25">
      <c r="A1367" s="50" t="s">
        <v>109</v>
      </c>
      <c r="B1367" s="50" t="s">
        <v>227</v>
      </c>
      <c r="C1367" s="50" t="s">
        <v>173</v>
      </c>
      <c r="D1367" s="50" t="s">
        <v>282</v>
      </c>
      <c r="E1367" s="51">
        <v>2020</v>
      </c>
      <c r="F1367" s="50" t="s">
        <v>292</v>
      </c>
      <c r="G1367" s="52">
        <v>44105</v>
      </c>
      <c r="H1367" s="51">
        <v>350</v>
      </c>
      <c r="I1367" s="51">
        <v>155</v>
      </c>
      <c r="J1367" s="51">
        <v>199</v>
      </c>
      <c r="K1367" s="51">
        <v>88</v>
      </c>
      <c r="L1367" s="51">
        <v>88</v>
      </c>
      <c r="M1367" s="51">
        <v>1077</v>
      </c>
      <c r="N1367" s="51">
        <v>504</v>
      </c>
      <c r="O1367" s="51">
        <v>592</v>
      </c>
      <c r="P1367" s="51">
        <v>718</v>
      </c>
      <c r="Q1367" s="51">
        <v>1050</v>
      </c>
      <c r="R1367" s="51">
        <v>1069</v>
      </c>
      <c r="S1367" s="51">
        <v>14945.9700806933</v>
      </c>
      <c r="T1367" s="51">
        <v>69504</v>
      </c>
      <c r="U1367" s="51">
        <v>22297</v>
      </c>
      <c r="V1367" s="51">
        <v>2956</v>
      </c>
    </row>
    <row r="1368" spans="1:22" x14ac:dyDescent="0.25">
      <c r="A1368" s="50" t="s">
        <v>109</v>
      </c>
      <c r="B1368" s="50" t="s">
        <v>227</v>
      </c>
      <c r="C1368" s="50" t="s">
        <v>173</v>
      </c>
      <c r="D1368" s="50" t="s">
        <v>282</v>
      </c>
      <c r="E1368" s="51">
        <v>2020</v>
      </c>
      <c r="F1368" s="50" t="s">
        <v>293</v>
      </c>
      <c r="G1368" s="52">
        <v>44136</v>
      </c>
      <c r="H1368" s="51">
        <v>478</v>
      </c>
      <c r="I1368" s="51">
        <v>109</v>
      </c>
      <c r="J1368" s="51">
        <v>243</v>
      </c>
      <c r="K1368" s="51">
        <v>76</v>
      </c>
      <c r="L1368" s="51">
        <v>76</v>
      </c>
      <c r="M1368" s="51">
        <v>542</v>
      </c>
      <c r="N1368" s="51">
        <v>447</v>
      </c>
      <c r="O1368" s="51">
        <v>494</v>
      </c>
      <c r="P1368" s="51">
        <v>494</v>
      </c>
      <c r="Q1368" s="51">
        <v>1050</v>
      </c>
      <c r="R1368" s="51">
        <v>1069</v>
      </c>
      <c r="S1368" s="51">
        <v>14945.9700806933</v>
      </c>
      <c r="T1368" s="51">
        <v>69504</v>
      </c>
      <c r="U1368" s="51">
        <v>22297</v>
      </c>
      <c r="V1368" s="51">
        <v>2956</v>
      </c>
    </row>
    <row r="1369" spans="1:22" x14ac:dyDescent="0.25">
      <c r="A1369" s="50" t="s">
        <v>109</v>
      </c>
      <c r="B1369" s="50" t="s">
        <v>227</v>
      </c>
      <c r="C1369" s="50" t="s">
        <v>173</v>
      </c>
      <c r="D1369" s="50" t="s">
        <v>282</v>
      </c>
      <c r="E1369" s="51">
        <v>2020</v>
      </c>
      <c r="F1369" s="50" t="s">
        <v>294</v>
      </c>
      <c r="G1369" s="52">
        <v>44166</v>
      </c>
      <c r="H1369" s="51">
        <v>272</v>
      </c>
      <c r="I1369" s="51">
        <v>120</v>
      </c>
      <c r="J1369" s="51">
        <v>156</v>
      </c>
      <c r="K1369" s="51">
        <v>90</v>
      </c>
      <c r="L1369" s="51">
        <v>90</v>
      </c>
      <c r="M1369" s="51">
        <v>495</v>
      </c>
      <c r="N1369" s="51">
        <v>418</v>
      </c>
      <c r="O1369" s="51">
        <v>399</v>
      </c>
      <c r="P1369" s="51">
        <v>441</v>
      </c>
      <c r="Q1369" s="51">
        <v>1050</v>
      </c>
      <c r="R1369" s="51">
        <v>1069</v>
      </c>
      <c r="S1369" s="51">
        <v>14945.9700806933</v>
      </c>
      <c r="T1369" s="51">
        <v>69504</v>
      </c>
      <c r="U1369" s="51">
        <v>22297</v>
      </c>
      <c r="V1369" s="51">
        <v>2956</v>
      </c>
    </row>
    <row r="1370" spans="1:22" x14ac:dyDescent="0.25">
      <c r="A1370" s="50" t="s">
        <v>109</v>
      </c>
      <c r="B1370" s="50" t="s">
        <v>227</v>
      </c>
      <c r="C1370" s="50" t="s">
        <v>173</v>
      </c>
      <c r="D1370" s="50" t="s">
        <v>282</v>
      </c>
      <c r="E1370" s="51">
        <v>2021</v>
      </c>
      <c r="F1370" s="50" t="s">
        <v>283</v>
      </c>
      <c r="G1370" s="52">
        <v>44197</v>
      </c>
      <c r="H1370" s="51">
        <v>236</v>
      </c>
      <c r="I1370" s="51">
        <v>80</v>
      </c>
      <c r="J1370" s="51">
        <v>184</v>
      </c>
      <c r="K1370" s="51">
        <v>84</v>
      </c>
      <c r="L1370" s="51">
        <v>84</v>
      </c>
      <c r="M1370" s="51">
        <v>424</v>
      </c>
      <c r="N1370" s="51">
        <v>395</v>
      </c>
      <c r="O1370" s="51">
        <v>377</v>
      </c>
      <c r="P1370" s="51">
        <v>489</v>
      </c>
      <c r="Q1370" s="51">
        <v>1023</v>
      </c>
      <c r="R1370" s="51">
        <v>1045</v>
      </c>
      <c r="S1370" s="51">
        <v>15564.53985451369</v>
      </c>
      <c r="T1370" s="51">
        <v>72125</v>
      </c>
      <c r="U1370" s="51">
        <v>22994</v>
      </c>
      <c r="V1370" s="51">
        <v>3045</v>
      </c>
    </row>
    <row r="1371" spans="1:22" x14ac:dyDescent="0.25">
      <c r="A1371" s="50" t="s">
        <v>109</v>
      </c>
      <c r="B1371" s="50" t="s">
        <v>227</v>
      </c>
      <c r="C1371" s="50" t="s">
        <v>173</v>
      </c>
      <c r="D1371" s="50" t="s">
        <v>282</v>
      </c>
      <c r="E1371" s="51">
        <v>2021</v>
      </c>
      <c r="F1371" s="50" t="s">
        <v>284</v>
      </c>
      <c r="G1371" s="52">
        <v>44228</v>
      </c>
      <c r="H1371" s="51">
        <v>212</v>
      </c>
      <c r="I1371" s="51">
        <v>66</v>
      </c>
      <c r="J1371" s="51">
        <v>115</v>
      </c>
      <c r="K1371" s="51">
        <v>83</v>
      </c>
      <c r="L1371" s="51">
        <v>83</v>
      </c>
      <c r="M1371" s="51">
        <v>443</v>
      </c>
      <c r="N1371" s="51">
        <v>382</v>
      </c>
      <c r="O1371" s="51">
        <v>339</v>
      </c>
      <c r="P1371" s="51">
        <v>445</v>
      </c>
      <c r="Q1371" s="51">
        <v>1023</v>
      </c>
      <c r="R1371" s="51">
        <v>1045</v>
      </c>
      <c r="S1371" s="51">
        <v>15564.53985451369</v>
      </c>
      <c r="T1371" s="51">
        <v>72125</v>
      </c>
      <c r="U1371" s="51">
        <v>22994</v>
      </c>
      <c r="V1371" s="51">
        <v>3045</v>
      </c>
    </row>
    <row r="1372" spans="1:22" x14ac:dyDescent="0.25">
      <c r="A1372" s="50" t="s">
        <v>109</v>
      </c>
      <c r="B1372" s="50" t="s">
        <v>227</v>
      </c>
      <c r="C1372" s="50" t="s">
        <v>173</v>
      </c>
      <c r="D1372" s="50" t="s">
        <v>282</v>
      </c>
      <c r="E1372" s="51">
        <v>2021</v>
      </c>
      <c r="F1372" s="50" t="s">
        <v>285</v>
      </c>
      <c r="G1372" s="52">
        <v>44256</v>
      </c>
      <c r="H1372" s="51">
        <v>325</v>
      </c>
      <c r="I1372" s="51">
        <v>146</v>
      </c>
      <c r="J1372" s="51">
        <v>221</v>
      </c>
      <c r="K1372" s="51">
        <v>117</v>
      </c>
      <c r="L1372" s="51">
        <v>117</v>
      </c>
      <c r="M1372" s="51">
        <v>411</v>
      </c>
      <c r="N1372" s="51">
        <v>323</v>
      </c>
      <c r="O1372" s="51">
        <v>274</v>
      </c>
      <c r="P1372" s="51">
        <v>344</v>
      </c>
      <c r="Q1372" s="51">
        <v>1023</v>
      </c>
      <c r="R1372" s="51">
        <v>1045</v>
      </c>
      <c r="S1372" s="51">
        <v>15564.53985451369</v>
      </c>
      <c r="T1372" s="51">
        <v>72125</v>
      </c>
      <c r="U1372" s="51">
        <v>22994</v>
      </c>
      <c r="V1372" s="51">
        <v>3045</v>
      </c>
    </row>
    <row r="1373" spans="1:22" x14ac:dyDescent="0.25">
      <c r="A1373" s="50" t="s">
        <v>109</v>
      </c>
      <c r="B1373" s="50" t="s">
        <v>227</v>
      </c>
      <c r="C1373" s="50" t="s">
        <v>173</v>
      </c>
      <c r="D1373" s="50" t="s">
        <v>282</v>
      </c>
      <c r="E1373" s="51">
        <v>2021</v>
      </c>
      <c r="F1373" s="50" t="s">
        <v>286</v>
      </c>
      <c r="G1373" s="52">
        <v>44287</v>
      </c>
      <c r="H1373" s="51">
        <v>271</v>
      </c>
      <c r="I1373" s="51">
        <v>147</v>
      </c>
      <c r="J1373" s="51">
        <v>210</v>
      </c>
      <c r="K1373" s="51">
        <v>103</v>
      </c>
      <c r="L1373" s="51">
        <v>103</v>
      </c>
      <c r="M1373" s="51">
        <v>312</v>
      </c>
      <c r="N1373" s="51">
        <v>302</v>
      </c>
      <c r="O1373" s="51">
        <v>288</v>
      </c>
      <c r="P1373" s="51">
        <v>302</v>
      </c>
      <c r="Q1373" s="51">
        <v>1023</v>
      </c>
      <c r="R1373" s="51">
        <v>1045</v>
      </c>
      <c r="S1373" s="51">
        <v>15564.53985451369</v>
      </c>
      <c r="T1373" s="51">
        <v>72125</v>
      </c>
      <c r="U1373" s="51">
        <v>22994</v>
      </c>
      <c r="V1373" s="51">
        <v>3045</v>
      </c>
    </row>
    <row r="1374" spans="1:22" x14ac:dyDescent="0.25">
      <c r="A1374" s="50" t="s">
        <v>109</v>
      </c>
      <c r="B1374" s="50" t="s">
        <v>227</v>
      </c>
      <c r="C1374" s="50" t="s">
        <v>173</v>
      </c>
      <c r="D1374" s="50" t="s">
        <v>282</v>
      </c>
      <c r="E1374" s="51">
        <v>2021</v>
      </c>
      <c r="F1374" s="50" t="s">
        <v>287</v>
      </c>
      <c r="G1374" s="52">
        <v>44317</v>
      </c>
      <c r="H1374" s="51">
        <v>481</v>
      </c>
      <c r="I1374" s="51">
        <v>176</v>
      </c>
      <c r="J1374" s="51">
        <v>263</v>
      </c>
      <c r="K1374" s="51">
        <v>100</v>
      </c>
      <c r="L1374" s="51">
        <v>100</v>
      </c>
      <c r="M1374" s="51">
        <v>612</v>
      </c>
      <c r="N1374" s="51">
        <v>407</v>
      </c>
      <c r="O1374" s="51">
        <v>381</v>
      </c>
      <c r="P1374" s="51">
        <v>544</v>
      </c>
      <c r="Q1374" s="51">
        <v>1023</v>
      </c>
      <c r="R1374" s="51">
        <v>1045</v>
      </c>
      <c r="S1374" s="51">
        <v>15564.53985451369</v>
      </c>
      <c r="T1374" s="51">
        <v>72125</v>
      </c>
      <c r="U1374" s="51">
        <v>22994</v>
      </c>
      <c r="V1374" s="51">
        <v>3045</v>
      </c>
    </row>
    <row r="1375" spans="1:22" x14ac:dyDescent="0.25">
      <c r="A1375" s="50" t="s">
        <v>109</v>
      </c>
      <c r="B1375" s="50" t="s">
        <v>227</v>
      </c>
      <c r="C1375" s="50" t="s">
        <v>173</v>
      </c>
      <c r="D1375" s="50" t="s">
        <v>282</v>
      </c>
      <c r="E1375" s="51">
        <v>2021</v>
      </c>
      <c r="F1375" s="50" t="s">
        <v>288</v>
      </c>
      <c r="G1375" s="52">
        <v>44348</v>
      </c>
      <c r="H1375" s="51">
        <v>367</v>
      </c>
      <c r="I1375" s="51">
        <v>155</v>
      </c>
      <c r="J1375" s="51">
        <v>205</v>
      </c>
      <c r="K1375" s="51">
        <v>85</v>
      </c>
      <c r="L1375" s="51">
        <v>85</v>
      </c>
      <c r="M1375" s="51">
        <v>368</v>
      </c>
      <c r="N1375" s="51">
        <v>330</v>
      </c>
      <c r="O1375" s="51">
        <v>323</v>
      </c>
      <c r="P1375" s="51">
        <v>358</v>
      </c>
      <c r="Q1375" s="51">
        <v>1023</v>
      </c>
      <c r="R1375" s="51">
        <v>1045</v>
      </c>
      <c r="S1375" s="51">
        <v>15564.53985451369</v>
      </c>
      <c r="T1375" s="51">
        <v>72125</v>
      </c>
      <c r="U1375" s="51">
        <v>22994</v>
      </c>
      <c r="V1375" s="51">
        <v>3045</v>
      </c>
    </row>
    <row r="1376" spans="1:22" x14ac:dyDescent="0.25">
      <c r="A1376" s="50" t="s">
        <v>109</v>
      </c>
      <c r="B1376" s="50" t="s">
        <v>227</v>
      </c>
      <c r="C1376" s="50" t="s">
        <v>173</v>
      </c>
      <c r="D1376" s="50" t="s">
        <v>282</v>
      </c>
      <c r="E1376" s="51">
        <v>2021</v>
      </c>
      <c r="F1376" s="50" t="s">
        <v>289</v>
      </c>
      <c r="G1376" s="52">
        <v>44378</v>
      </c>
      <c r="H1376" s="51">
        <v>329</v>
      </c>
      <c r="I1376" s="51">
        <v>156</v>
      </c>
      <c r="J1376" s="51">
        <v>183</v>
      </c>
      <c r="K1376" s="51">
        <v>99</v>
      </c>
      <c r="L1376" s="51">
        <v>99</v>
      </c>
      <c r="M1376" s="51">
        <v>356</v>
      </c>
      <c r="N1376" s="51">
        <v>333</v>
      </c>
      <c r="O1376" s="51">
        <v>318</v>
      </c>
      <c r="P1376" s="51">
        <v>323</v>
      </c>
      <c r="Q1376" s="51">
        <v>1023</v>
      </c>
      <c r="R1376" s="51">
        <v>1045</v>
      </c>
      <c r="S1376" s="51">
        <v>15564.53985451369</v>
      </c>
      <c r="T1376" s="51">
        <v>72125</v>
      </c>
      <c r="U1376" s="51">
        <v>22994</v>
      </c>
      <c r="V1376" s="51">
        <v>3045</v>
      </c>
    </row>
    <row r="1377" spans="1:22" x14ac:dyDescent="0.25">
      <c r="A1377" s="50" t="s">
        <v>109</v>
      </c>
      <c r="B1377" s="50" t="s">
        <v>227</v>
      </c>
      <c r="C1377" s="50" t="s">
        <v>173</v>
      </c>
      <c r="D1377" s="50" t="s">
        <v>282</v>
      </c>
      <c r="E1377" s="51">
        <v>2021</v>
      </c>
      <c r="F1377" s="50" t="s">
        <v>290</v>
      </c>
      <c r="G1377" s="52">
        <v>44409</v>
      </c>
      <c r="H1377" s="51">
        <v>322</v>
      </c>
      <c r="I1377" s="51">
        <v>141</v>
      </c>
      <c r="J1377" s="51">
        <v>170</v>
      </c>
      <c r="K1377" s="51">
        <v>118</v>
      </c>
      <c r="L1377" s="51">
        <v>118</v>
      </c>
      <c r="M1377" s="51">
        <v>462</v>
      </c>
      <c r="N1377" s="51">
        <v>369</v>
      </c>
      <c r="O1377" s="51">
        <v>320</v>
      </c>
      <c r="P1377" s="51">
        <v>398</v>
      </c>
      <c r="Q1377" s="51">
        <v>1023</v>
      </c>
      <c r="R1377" s="51">
        <v>1045</v>
      </c>
      <c r="S1377" s="51">
        <v>15564.53985451369</v>
      </c>
      <c r="T1377" s="51">
        <v>72125</v>
      </c>
      <c r="U1377" s="51">
        <v>22994</v>
      </c>
      <c r="V1377" s="51">
        <v>3045</v>
      </c>
    </row>
    <row r="1378" spans="1:22" x14ac:dyDescent="0.25">
      <c r="A1378" s="50" t="s">
        <v>109</v>
      </c>
      <c r="B1378" s="50" t="s">
        <v>227</v>
      </c>
      <c r="C1378" s="50" t="s">
        <v>173</v>
      </c>
      <c r="D1378" s="50" t="s">
        <v>282</v>
      </c>
      <c r="E1378" s="51">
        <v>2021</v>
      </c>
      <c r="F1378" s="50" t="s">
        <v>291</v>
      </c>
      <c r="G1378" s="52">
        <v>44440</v>
      </c>
      <c r="H1378" s="51">
        <v>287</v>
      </c>
      <c r="I1378" s="51">
        <v>129</v>
      </c>
      <c r="J1378" s="51">
        <v>184</v>
      </c>
      <c r="K1378" s="51">
        <v>95</v>
      </c>
      <c r="L1378" s="51">
        <v>95</v>
      </c>
      <c r="M1378" s="51">
        <v>352</v>
      </c>
      <c r="N1378" s="51">
        <v>300</v>
      </c>
      <c r="O1378" s="51">
        <v>321</v>
      </c>
      <c r="P1378" s="51">
        <v>296</v>
      </c>
      <c r="Q1378" s="51">
        <v>1023</v>
      </c>
      <c r="R1378" s="51">
        <v>1045</v>
      </c>
      <c r="S1378" s="51">
        <v>15564.53985451369</v>
      </c>
      <c r="T1378" s="51">
        <v>72125</v>
      </c>
      <c r="U1378" s="51">
        <v>22994</v>
      </c>
      <c r="V1378" s="51">
        <v>3045</v>
      </c>
    </row>
    <row r="1379" spans="1:22" x14ac:dyDescent="0.25">
      <c r="A1379" s="50" t="s">
        <v>109</v>
      </c>
      <c r="B1379" s="50" t="s">
        <v>227</v>
      </c>
      <c r="C1379" s="50" t="s">
        <v>173</v>
      </c>
      <c r="D1379" s="50" t="s">
        <v>282</v>
      </c>
      <c r="E1379" s="51">
        <v>2021</v>
      </c>
      <c r="F1379" s="50" t="s">
        <v>292</v>
      </c>
      <c r="G1379" s="52">
        <v>44470</v>
      </c>
      <c r="H1379" s="51">
        <v>210</v>
      </c>
      <c r="I1379" s="51">
        <v>128</v>
      </c>
      <c r="J1379" s="51">
        <v>146</v>
      </c>
      <c r="K1379" s="51">
        <v>89</v>
      </c>
      <c r="L1379" s="51">
        <v>89</v>
      </c>
      <c r="M1379" s="51">
        <v>314</v>
      </c>
      <c r="N1379" s="51">
        <v>329</v>
      </c>
      <c r="O1379" s="51">
        <v>315</v>
      </c>
      <c r="P1379" s="51">
        <v>358</v>
      </c>
      <c r="Q1379" s="51">
        <v>1023</v>
      </c>
      <c r="R1379" s="51">
        <v>1045</v>
      </c>
      <c r="S1379" s="51">
        <v>15564.53985451369</v>
      </c>
      <c r="T1379" s="51">
        <v>72125</v>
      </c>
      <c r="U1379" s="51">
        <v>22994</v>
      </c>
      <c r="V1379" s="51">
        <v>3045</v>
      </c>
    </row>
    <row r="1380" spans="1:22" x14ac:dyDescent="0.25">
      <c r="A1380" s="50" t="s">
        <v>109</v>
      </c>
      <c r="B1380" s="50" t="s">
        <v>227</v>
      </c>
      <c r="C1380" s="50" t="s">
        <v>173</v>
      </c>
      <c r="D1380" s="50" t="s">
        <v>282</v>
      </c>
      <c r="E1380" s="51">
        <v>2021</v>
      </c>
      <c r="F1380" s="50" t="s">
        <v>293</v>
      </c>
      <c r="G1380" s="52">
        <v>44501</v>
      </c>
      <c r="H1380" s="51">
        <v>177</v>
      </c>
      <c r="I1380" s="51">
        <v>108</v>
      </c>
      <c r="J1380" s="51">
        <v>181</v>
      </c>
      <c r="K1380" s="51">
        <v>62</v>
      </c>
      <c r="L1380" s="51">
        <v>62</v>
      </c>
      <c r="M1380" s="51">
        <v>338</v>
      </c>
      <c r="N1380" s="51">
        <v>302</v>
      </c>
      <c r="O1380" s="51">
        <v>378</v>
      </c>
      <c r="P1380" s="51">
        <v>312</v>
      </c>
      <c r="Q1380" s="51">
        <v>1023</v>
      </c>
      <c r="R1380" s="51">
        <v>1045</v>
      </c>
      <c r="S1380" s="51">
        <v>15564.53985451369</v>
      </c>
      <c r="T1380" s="51">
        <v>72125</v>
      </c>
      <c r="U1380" s="51">
        <v>22994</v>
      </c>
      <c r="V1380" s="51">
        <v>3045</v>
      </c>
    </row>
    <row r="1381" spans="1:22" x14ac:dyDescent="0.25">
      <c r="A1381" s="50" t="s">
        <v>109</v>
      </c>
      <c r="B1381" s="50" t="s">
        <v>227</v>
      </c>
      <c r="C1381" s="50" t="s">
        <v>173</v>
      </c>
      <c r="D1381" s="50" t="s">
        <v>282</v>
      </c>
      <c r="E1381" s="51">
        <v>2021</v>
      </c>
      <c r="F1381" s="50" t="s">
        <v>294</v>
      </c>
      <c r="G1381" s="52">
        <v>44531</v>
      </c>
      <c r="H1381" s="51">
        <v>224</v>
      </c>
      <c r="I1381" s="51">
        <v>121</v>
      </c>
      <c r="J1381" s="51">
        <v>213</v>
      </c>
      <c r="K1381" s="51">
        <v>83</v>
      </c>
      <c r="L1381" s="51">
        <v>83</v>
      </c>
      <c r="M1381" s="51">
        <v>327</v>
      </c>
      <c r="N1381" s="51">
        <v>275</v>
      </c>
      <c r="O1381" s="51">
        <v>334</v>
      </c>
      <c r="P1381" s="51">
        <v>382</v>
      </c>
      <c r="Q1381" s="51">
        <v>1023</v>
      </c>
      <c r="R1381" s="51">
        <v>1045</v>
      </c>
      <c r="S1381" s="51">
        <v>15564.53985451369</v>
      </c>
      <c r="T1381" s="51">
        <v>72125</v>
      </c>
      <c r="U1381" s="51">
        <v>22994</v>
      </c>
      <c r="V1381" s="51">
        <v>3045</v>
      </c>
    </row>
    <row r="1382" spans="1:22" x14ac:dyDescent="0.25">
      <c r="A1382" s="50" t="s">
        <v>109</v>
      </c>
      <c r="B1382" s="50" t="s">
        <v>227</v>
      </c>
      <c r="C1382" s="50" t="s">
        <v>174</v>
      </c>
      <c r="D1382" s="50" t="s">
        <v>282</v>
      </c>
      <c r="E1382" s="51">
        <v>2017</v>
      </c>
      <c r="F1382" s="50" t="s">
        <v>283</v>
      </c>
      <c r="G1382" s="52">
        <v>42736</v>
      </c>
      <c r="H1382" s="51">
        <v>2465</v>
      </c>
      <c r="I1382" s="51">
        <v>557</v>
      </c>
      <c r="J1382" s="51">
        <v>2103</v>
      </c>
      <c r="K1382" s="51">
        <v>485</v>
      </c>
      <c r="L1382" s="51">
        <v>485</v>
      </c>
      <c r="M1382" s="51">
        <v>2947</v>
      </c>
      <c r="N1382" s="51">
        <v>2750</v>
      </c>
      <c r="O1382" s="51">
        <v>2662</v>
      </c>
      <c r="P1382" s="51">
        <v>2485</v>
      </c>
      <c r="Q1382" s="51">
        <v>6581</v>
      </c>
      <c r="R1382" s="51">
        <v>6669</v>
      </c>
      <c r="S1382" s="51">
        <v>151461</v>
      </c>
      <c r="T1382" s="51">
        <v>770907</v>
      </c>
      <c r="U1382" s="51">
        <v>164517</v>
      </c>
      <c r="V1382" s="51">
        <v>35772</v>
      </c>
    </row>
    <row r="1383" spans="1:22" x14ac:dyDescent="0.25">
      <c r="A1383" s="50" t="s">
        <v>109</v>
      </c>
      <c r="B1383" s="50" t="s">
        <v>227</v>
      </c>
      <c r="C1383" s="50" t="s">
        <v>174</v>
      </c>
      <c r="D1383" s="50" t="s">
        <v>282</v>
      </c>
      <c r="E1383" s="51">
        <v>2017</v>
      </c>
      <c r="F1383" s="50" t="s">
        <v>284</v>
      </c>
      <c r="G1383" s="52">
        <v>42767</v>
      </c>
      <c r="H1383" s="51">
        <v>2106</v>
      </c>
      <c r="I1383" s="51">
        <v>494</v>
      </c>
      <c r="J1383" s="51">
        <v>1375</v>
      </c>
      <c r="K1383" s="51">
        <v>330</v>
      </c>
      <c r="L1383" s="51">
        <v>330</v>
      </c>
      <c r="M1383" s="51">
        <v>2704</v>
      </c>
      <c r="N1383" s="51">
        <v>2460</v>
      </c>
      <c r="O1383" s="51">
        <v>2424</v>
      </c>
      <c r="P1383" s="51">
        <v>2536</v>
      </c>
      <c r="Q1383" s="51">
        <v>6581</v>
      </c>
      <c r="R1383" s="51">
        <v>6669</v>
      </c>
      <c r="S1383" s="51">
        <v>151461</v>
      </c>
      <c r="T1383" s="51">
        <v>770907</v>
      </c>
      <c r="U1383" s="51">
        <v>164517</v>
      </c>
      <c r="V1383" s="51">
        <v>35772</v>
      </c>
    </row>
    <row r="1384" spans="1:22" x14ac:dyDescent="0.25">
      <c r="A1384" s="50" t="s">
        <v>109</v>
      </c>
      <c r="B1384" s="50" t="s">
        <v>227</v>
      </c>
      <c r="C1384" s="50" t="s">
        <v>174</v>
      </c>
      <c r="D1384" s="50" t="s">
        <v>282</v>
      </c>
      <c r="E1384" s="51">
        <v>2017</v>
      </c>
      <c r="F1384" s="50" t="s">
        <v>285</v>
      </c>
      <c r="G1384" s="52">
        <v>42795</v>
      </c>
      <c r="H1384" s="51">
        <v>2145</v>
      </c>
      <c r="I1384" s="51">
        <v>458</v>
      </c>
      <c r="J1384" s="51">
        <v>1141</v>
      </c>
      <c r="K1384" s="51">
        <v>328</v>
      </c>
      <c r="L1384" s="51">
        <v>328</v>
      </c>
      <c r="M1384" s="51">
        <v>2821</v>
      </c>
      <c r="N1384" s="51">
        <v>2975</v>
      </c>
      <c r="O1384" s="51">
        <v>2689</v>
      </c>
      <c r="P1384" s="51">
        <v>2653</v>
      </c>
      <c r="Q1384" s="51">
        <v>6581</v>
      </c>
      <c r="R1384" s="51">
        <v>6669</v>
      </c>
      <c r="S1384" s="51">
        <v>151461</v>
      </c>
      <c r="T1384" s="51">
        <v>770907</v>
      </c>
      <c r="U1384" s="51">
        <v>164517</v>
      </c>
      <c r="V1384" s="51">
        <v>35772</v>
      </c>
    </row>
    <row r="1385" spans="1:22" x14ac:dyDescent="0.25">
      <c r="A1385" s="50" t="s">
        <v>109</v>
      </c>
      <c r="B1385" s="50" t="s">
        <v>227</v>
      </c>
      <c r="C1385" s="50" t="s">
        <v>174</v>
      </c>
      <c r="D1385" s="50" t="s">
        <v>282</v>
      </c>
      <c r="E1385" s="51">
        <v>2017</v>
      </c>
      <c r="F1385" s="50" t="s">
        <v>286</v>
      </c>
      <c r="G1385" s="52">
        <v>42826</v>
      </c>
      <c r="H1385" s="51">
        <v>2372</v>
      </c>
      <c r="I1385" s="51">
        <v>950</v>
      </c>
      <c r="J1385" s="51">
        <v>2201</v>
      </c>
      <c r="K1385" s="51">
        <v>448</v>
      </c>
      <c r="L1385" s="51">
        <v>448</v>
      </c>
      <c r="M1385" s="51">
        <v>3819</v>
      </c>
      <c r="N1385" s="51">
        <v>3443</v>
      </c>
      <c r="O1385" s="51">
        <v>3237</v>
      </c>
      <c r="P1385" s="51">
        <v>3095</v>
      </c>
      <c r="Q1385" s="51">
        <v>6581</v>
      </c>
      <c r="R1385" s="51">
        <v>6669</v>
      </c>
      <c r="S1385" s="51">
        <v>151461</v>
      </c>
      <c r="T1385" s="51">
        <v>770907</v>
      </c>
      <c r="U1385" s="51">
        <v>164517</v>
      </c>
      <c r="V1385" s="51">
        <v>35772</v>
      </c>
    </row>
    <row r="1386" spans="1:22" x14ac:dyDescent="0.25">
      <c r="A1386" s="50" t="s">
        <v>109</v>
      </c>
      <c r="B1386" s="50" t="s">
        <v>227</v>
      </c>
      <c r="C1386" s="50" t="s">
        <v>174</v>
      </c>
      <c r="D1386" s="50" t="s">
        <v>282</v>
      </c>
      <c r="E1386" s="51">
        <v>2017</v>
      </c>
      <c r="F1386" s="50" t="s">
        <v>287</v>
      </c>
      <c r="G1386" s="52">
        <v>42856</v>
      </c>
      <c r="H1386" s="51">
        <v>1614</v>
      </c>
      <c r="I1386" s="51">
        <v>498</v>
      </c>
      <c r="J1386" s="51">
        <v>1334</v>
      </c>
      <c r="K1386" s="51">
        <v>368</v>
      </c>
      <c r="L1386" s="51">
        <v>368</v>
      </c>
      <c r="M1386" s="51">
        <v>2866</v>
      </c>
      <c r="N1386" s="51">
        <v>2607</v>
      </c>
      <c r="O1386" s="51">
        <v>2458</v>
      </c>
      <c r="P1386" s="51">
        <v>2322</v>
      </c>
      <c r="Q1386" s="51">
        <v>6581</v>
      </c>
      <c r="R1386" s="51">
        <v>6669</v>
      </c>
      <c r="S1386" s="51">
        <v>151461</v>
      </c>
      <c r="T1386" s="51">
        <v>770907</v>
      </c>
      <c r="U1386" s="51">
        <v>164517</v>
      </c>
      <c r="V1386" s="51">
        <v>35772</v>
      </c>
    </row>
    <row r="1387" spans="1:22" x14ac:dyDescent="0.25">
      <c r="A1387" s="50" t="s">
        <v>109</v>
      </c>
      <c r="B1387" s="50" t="s">
        <v>227</v>
      </c>
      <c r="C1387" s="50" t="s">
        <v>174</v>
      </c>
      <c r="D1387" s="50" t="s">
        <v>282</v>
      </c>
      <c r="E1387" s="51">
        <v>2017</v>
      </c>
      <c r="F1387" s="50" t="s">
        <v>288</v>
      </c>
      <c r="G1387" s="52">
        <v>42887</v>
      </c>
      <c r="H1387" s="51">
        <v>1594</v>
      </c>
      <c r="I1387" s="51">
        <v>632</v>
      </c>
      <c r="J1387" s="51">
        <v>1415</v>
      </c>
      <c r="K1387" s="51">
        <v>295</v>
      </c>
      <c r="L1387" s="51">
        <v>295</v>
      </c>
      <c r="M1387" s="51">
        <v>2668</v>
      </c>
      <c r="N1387" s="51">
        <v>2590</v>
      </c>
      <c r="O1387" s="51">
        <v>2610</v>
      </c>
      <c r="P1387" s="51">
        <v>2482</v>
      </c>
      <c r="Q1387" s="51">
        <v>6581</v>
      </c>
      <c r="R1387" s="51">
        <v>6669</v>
      </c>
      <c r="S1387" s="51">
        <v>151461</v>
      </c>
      <c r="T1387" s="51">
        <v>770907</v>
      </c>
      <c r="U1387" s="51">
        <v>164517</v>
      </c>
      <c r="V1387" s="51">
        <v>35772</v>
      </c>
    </row>
    <row r="1388" spans="1:22" x14ac:dyDescent="0.25">
      <c r="A1388" s="50" t="s">
        <v>109</v>
      </c>
      <c r="B1388" s="50" t="s">
        <v>227</v>
      </c>
      <c r="C1388" s="50" t="s">
        <v>174</v>
      </c>
      <c r="D1388" s="50" t="s">
        <v>282</v>
      </c>
      <c r="E1388" s="51">
        <v>2017</v>
      </c>
      <c r="F1388" s="50" t="s">
        <v>289</v>
      </c>
      <c r="G1388" s="52">
        <v>42917</v>
      </c>
      <c r="H1388" s="51">
        <v>2377</v>
      </c>
      <c r="I1388" s="51">
        <v>833</v>
      </c>
      <c r="J1388" s="51">
        <v>1993</v>
      </c>
      <c r="K1388" s="51">
        <v>380</v>
      </c>
      <c r="L1388" s="51">
        <v>380</v>
      </c>
      <c r="M1388" s="51">
        <v>3415</v>
      </c>
      <c r="N1388" s="51">
        <v>3143</v>
      </c>
      <c r="O1388" s="51">
        <v>3086</v>
      </c>
      <c r="P1388" s="51">
        <v>2940</v>
      </c>
      <c r="Q1388" s="51">
        <v>6581</v>
      </c>
      <c r="R1388" s="51">
        <v>6669</v>
      </c>
      <c r="S1388" s="51">
        <v>151461</v>
      </c>
      <c r="T1388" s="51">
        <v>770907</v>
      </c>
      <c r="U1388" s="51">
        <v>164517</v>
      </c>
      <c r="V1388" s="51">
        <v>35772</v>
      </c>
    </row>
    <row r="1389" spans="1:22" x14ac:dyDescent="0.25">
      <c r="A1389" s="50" t="s">
        <v>109</v>
      </c>
      <c r="B1389" s="50" t="s">
        <v>227</v>
      </c>
      <c r="C1389" s="50" t="s">
        <v>174</v>
      </c>
      <c r="D1389" s="50" t="s">
        <v>282</v>
      </c>
      <c r="E1389" s="51">
        <v>2017</v>
      </c>
      <c r="F1389" s="50" t="s">
        <v>290</v>
      </c>
      <c r="G1389" s="52">
        <v>42948</v>
      </c>
      <c r="H1389" s="51">
        <v>1976</v>
      </c>
      <c r="I1389" s="51">
        <v>573</v>
      </c>
      <c r="J1389" s="51">
        <v>1376</v>
      </c>
      <c r="K1389" s="51">
        <v>369</v>
      </c>
      <c r="L1389" s="51">
        <v>369</v>
      </c>
      <c r="M1389" s="51">
        <v>2874</v>
      </c>
      <c r="N1389" s="51">
        <v>2795</v>
      </c>
      <c r="O1389" s="51">
        <v>2609</v>
      </c>
      <c r="P1389" s="51">
        <v>2482</v>
      </c>
      <c r="Q1389" s="51">
        <v>6581</v>
      </c>
      <c r="R1389" s="51">
        <v>6669</v>
      </c>
      <c r="S1389" s="51">
        <v>151461</v>
      </c>
      <c r="T1389" s="51">
        <v>770907</v>
      </c>
      <c r="U1389" s="51">
        <v>164517</v>
      </c>
      <c r="V1389" s="51">
        <v>35772</v>
      </c>
    </row>
    <row r="1390" spans="1:22" x14ac:dyDescent="0.25">
      <c r="A1390" s="50" t="s">
        <v>109</v>
      </c>
      <c r="B1390" s="50" t="s">
        <v>227</v>
      </c>
      <c r="C1390" s="50" t="s">
        <v>174</v>
      </c>
      <c r="D1390" s="50" t="s">
        <v>282</v>
      </c>
      <c r="E1390" s="51">
        <v>2017</v>
      </c>
      <c r="F1390" s="50" t="s">
        <v>291</v>
      </c>
      <c r="G1390" s="52">
        <v>42979</v>
      </c>
      <c r="H1390" s="51">
        <v>2609</v>
      </c>
      <c r="I1390" s="51">
        <v>1203</v>
      </c>
      <c r="J1390" s="51">
        <v>2228</v>
      </c>
      <c r="K1390" s="51">
        <v>519</v>
      </c>
      <c r="L1390" s="51">
        <v>519</v>
      </c>
      <c r="M1390" s="51">
        <v>3661</v>
      </c>
      <c r="N1390" s="51">
        <v>3643</v>
      </c>
      <c r="O1390" s="51">
        <v>3596</v>
      </c>
      <c r="P1390" s="51">
        <v>3452</v>
      </c>
      <c r="Q1390" s="51">
        <v>6581</v>
      </c>
      <c r="R1390" s="51">
        <v>6669</v>
      </c>
      <c r="S1390" s="51">
        <v>151461</v>
      </c>
      <c r="T1390" s="51">
        <v>770907</v>
      </c>
      <c r="U1390" s="51">
        <v>164517</v>
      </c>
      <c r="V1390" s="51">
        <v>35772</v>
      </c>
    </row>
    <row r="1391" spans="1:22" x14ac:dyDescent="0.25">
      <c r="A1391" s="50" t="s">
        <v>109</v>
      </c>
      <c r="B1391" s="50" t="s">
        <v>227</v>
      </c>
      <c r="C1391" s="50" t="s">
        <v>174</v>
      </c>
      <c r="D1391" s="50" t="s">
        <v>282</v>
      </c>
      <c r="E1391" s="51">
        <v>2017</v>
      </c>
      <c r="F1391" s="50" t="s">
        <v>292</v>
      </c>
      <c r="G1391" s="52">
        <v>43009</v>
      </c>
      <c r="H1391" s="51">
        <v>2712</v>
      </c>
      <c r="I1391" s="51">
        <v>1028</v>
      </c>
      <c r="J1391" s="51">
        <v>1977</v>
      </c>
      <c r="K1391" s="51">
        <v>441</v>
      </c>
      <c r="L1391" s="51">
        <v>441</v>
      </c>
      <c r="M1391" s="51">
        <v>3408</v>
      </c>
      <c r="N1391" s="51">
        <v>3319</v>
      </c>
      <c r="O1391" s="51">
        <v>3170</v>
      </c>
      <c r="P1391" s="51">
        <v>3093</v>
      </c>
      <c r="Q1391" s="51">
        <v>6581</v>
      </c>
      <c r="R1391" s="51">
        <v>6669</v>
      </c>
      <c r="S1391" s="51">
        <v>151461</v>
      </c>
      <c r="T1391" s="51">
        <v>770907</v>
      </c>
      <c r="U1391" s="51">
        <v>164517</v>
      </c>
      <c r="V1391" s="51">
        <v>35772</v>
      </c>
    </row>
    <row r="1392" spans="1:22" x14ac:dyDescent="0.25">
      <c r="A1392" s="50" t="s">
        <v>109</v>
      </c>
      <c r="B1392" s="50" t="s">
        <v>227</v>
      </c>
      <c r="C1392" s="50" t="s">
        <v>174</v>
      </c>
      <c r="D1392" s="50" t="s">
        <v>282</v>
      </c>
      <c r="E1392" s="51">
        <v>2017</v>
      </c>
      <c r="F1392" s="50" t="s">
        <v>293</v>
      </c>
      <c r="G1392" s="52">
        <v>43040</v>
      </c>
      <c r="H1392" s="51">
        <v>2489</v>
      </c>
      <c r="I1392" s="51">
        <v>853</v>
      </c>
      <c r="J1392" s="51">
        <v>1854</v>
      </c>
      <c r="K1392" s="51">
        <v>354</v>
      </c>
      <c r="L1392" s="51">
        <v>354</v>
      </c>
      <c r="M1392" s="51">
        <v>3685</v>
      </c>
      <c r="N1392" s="51">
        <v>3466</v>
      </c>
      <c r="O1392" s="51">
        <v>3329</v>
      </c>
      <c r="P1392" s="51">
        <v>3018</v>
      </c>
      <c r="Q1392" s="51">
        <v>6581</v>
      </c>
      <c r="R1392" s="51">
        <v>6669</v>
      </c>
      <c r="S1392" s="51">
        <v>151461</v>
      </c>
      <c r="T1392" s="51">
        <v>770907</v>
      </c>
      <c r="U1392" s="51">
        <v>164517</v>
      </c>
      <c r="V1392" s="51">
        <v>35772</v>
      </c>
    </row>
    <row r="1393" spans="1:22" x14ac:dyDescent="0.25">
      <c r="A1393" s="50" t="s">
        <v>109</v>
      </c>
      <c r="B1393" s="50" t="s">
        <v>227</v>
      </c>
      <c r="C1393" s="50" t="s">
        <v>174</v>
      </c>
      <c r="D1393" s="50" t="s">
        <v>282</v>
      </c>
      <c r="E1393" s="51">
        <v>2017</v>
      </c>
      <c r="F1393" s="50" t="s">
        <v>294</v>
      </c>
      <c r="G1393" s="52">
        <v>43070</v>
      </c>
      <c r="H1393" s="51">
        <v>2954</v>
      </c>
      <c r="I1393" s="51">
        <v>1125</v>
      </c>
      <c r="J1393" s="51">
        <v>2349</v>
      </c>
      <c r="K1393" s="51">
        <v>522</v>
      </c>
      <c r="L1393" s="51">
        <v>522</v>
      </c>
      <c r="M1393" s="51">
        <v>3951</v>
      </c>
      <c r="N1393" s="51">
        <v>3422</v>
      </c>
      <c r="O1393" s="51">
        <v>3149</v>
      </c>
      <c r="P1393" s="51">
        <v>3213</v>
      </c>
      <c r="Q1393" s="51">
        <v>6581</v>
      </c>
      <c r="R1393" s="51">
        <v>6669</v>
      </c>
      <c r="S1393" s="51">
        <v>151461</v>
      </c>
      <c r="T1393" s="51">
        <v>770907</v>
      </c>
      <c r="U1393" s="51">
        <v>164517</v>
      </c>
      <c r="V1393" s="51">
        <v>35772</v>
      </c>
    </row>
    <row r="1394" spans="1:22" x14ac:dyDescent="0.25">
      <c r="A1394" s="50" t="s">
        <v>109</v>
      </c>
      <c r="B1394" s="50" t="s">
        <v>227</v>
      </c>
      <c r="C1394" s="50" t="s">
        <v>174</v>
      </c>
      <c r="D1394" s="50" t="s">
        <v>282</v>
      </c>
      <c r="E1394" s="51">
        <v>2018</v>
      </c>
      <c r="F1394" s="50" t="s">
        <v>283</v>
      </c>
      <c r="G1394" s="52">
        <v>43101</v>
      </c>
      <c r="H1394" s="51">
        <v>2777</v>
      </c>
      <c r="I1394" s="51">
        <v>1044</v>
      </c>
      <c r="J1394" s="51">
        <v>1867</v>
      </c>
      <c r="K1394" s="51">
        <v>653</v>
      </c>
      <c r="L1394" s="51">
        <v>653</v>
      </c>
      <c r="M1394" s="51">
        <v>4868</v>
      </c>
      <c r="N1394" s="51">
        <v>4430</v>
      </c>
      <c r="O1394" s="51">
        <v>4133</v>
      </c>
      <c r="P1394" s="51">
        <v>3979</v>
      </c>
      <c r="Q1394" s="51">
        <v>10265</v>
      </c>
      <c r="R1394" s="51">
        <v>10470</v>
      </c>
      <c r="S1394" s="51">
        <v>159235</v>
      </c>
      <c r="T1394" s="51">
        <v>804401</v>
      </c>
      <c r="U1394" s="51">
        <v>171198</v>
      </c>
      <c r="V1394" s="51">
        <v>37231</v>
      </c>
    </row>
    <row r="1395" spans="1:22" x14ac:dyDescent="0.25">
      <c r="A1395" s="50" t="s">
        <v>109</v>
      </c>
      <c r="B1395" s="50" t="s">
        <v>227</v>
      </c>
      <c r="C1395" s="50" t="s">
        <v>174</v>
      </c>
      <c r="D1395" s="50" t="s">
        <v>282</v>
      </c>
      <c r="E1395" s="51">
        <v>2018</v>
      </c>
      <c r="F1395" s="50" t="s">
        <v>284</v>
      </c>
      <c r="G1395" s="52">
        <v>43132</v>
      </c>
      <c r="H1395" s="51">
        <v>2379</v>
      </c>
      <c r="I1395" s="51">
        <v>972</v>
      </c>
      <c r="J1395" s="51">
        <v>1822</v>
      </c>
      <c r="K1395" s="51">
        <v>541</v>
      </c>
      <c r="L1395" s="51">
        <v>541</v>
      </c>
      <c r="M1395" s="51">
        <v>4368</v>
      </c>
      <c r="N1395" s="51">
        <v>4153</v>
      </c>
      <c r="O1395" s="51">
        <v>3461</v>
      </c>
      <c r="P1395" s="51">
        <v>3879</v>
      </c>
      <c r="Q1395" s="51">
        <v>10265</v>
      </c>
      <c r="R1395" s="51">
        <v>10470</v>
      </c>
      <c r="S1395" s="51">
        <v>159235</v>
      </c>
      <c r="T1395" s="51">
        <v>804401</v>
      </c>
      <c r="U1395" s="51">
        <v>171198</v>
      </c>
      <c r="V1395" s="51">
        <v>37231</v>
      </c>
    </row>
    <row r="1396" spans="1:22" x14ac:dyDescent="0.25">
      <c r="A1396" s="50" t="s">
        <v>109</v>
      </c>
      <c r="B1396" s="50" t="s">
        <v>227</v>
      </c>
      <c r="C1396" s="50" t="s">
        <v>174</v>
      </c>
      <c r="D1396" s="50" t="s">
        <v>282</v>
      </c>
      <c r="E1396" s="51">
        <v>2018</v>
      </c>
      <c r="F1396" s="50" t="s">
        <v>285</v>
      </c>
      <c r="G1396" s="52">
        <v>43160</v>
      </c>
      <c r="H1396" s="51">
        <v>2805</v>
      </c>
      <c r="I1396" s="51">
        <v>1119</v>
      </c>
      <c r="J1396" s="51">
        <v>2047</v>
      </c>
      <c r="K1396" s="51">
        <v>715</v>
      </c>
      <c r="L1396" s="51">
        <v>715</v>
      </c>
      <c r="M1396" s="51">
        <v>5250</v>
      </c>
      <c r="N1396" s="51">
        <v>4450</v>
      </c>
      <c r="O1396" s="51">
        <v>4304</v>
      </c>
      <c r="P1396" s="51">
        <v>4295</v>
      </c>
      <c r="Q1396" s="51">
        <v>10265</v>
      </c>
      <c r="R1396" s="51">
        <v>10470</v>
      </c>
      <c r="S1396" s="51">
        <v>159235</v>
      </c>
      <c r="T1396" s="51">
        <v>804401</v>
      </c>
      <c r="U1396" s="51">
        <v>171198</v>
      </c>
      <c r="V1396" s="51">
        <v>37231</v>
      </c>
    </row>
    <row r="1397" spans="1:22" x14ac:dyDescent="0.25">
      <c r="A1397" s="50" t="s">
        <v>109</v>
      </c>
      <c r="B1397" s="50" t="s">
        <v>227</v>
      </c>
      <c r="C1397" s="50" t="s">
        <v>174</v>
      </c>
      <c r="D1397" s="50" t="s">
        <v>282</v>
      </c>
      <c r="E1397" s="51">
        <v>2018</v>
      </c>
      <c r="F1397" s="50" t="s">
        <v>286</v>
      </c>
      <c r="G1397" s="52">
        <v>43191</v>
      </c>
      <c r="H1397" s="51">
        <v>2849</v>
      </c>
      <c r="I1397" s="51">
        <v>1299</v>
      </c>
      <c r="J1397" s="51">
        <v>2152</v>
      </c>
      <c r="K1397" s="51">
        <v>805</v>
      </c>
      <c r="L1397" s="51">
        <v>805</v>
      </c>
      <c r="M1397" s="51">
        <v>6294</v>
      </c>
      <c r="N1397" s="51">
        <v>4371</v>
      </c>
      <c r="O1397" s="51">
        <v>4143</v>
      </c>
      <c r="P1397" s="51">
        <v>3906</v>
      </c>
      <c r="Q1397" s="51">
        <v>10265</v>
      </c>
      <c r="R1397" s="51">
        <v>10470</v>
      </c>
      <c r="S1397" s="51">
        <v>159235</v>
      </c>
      <c r="T1397" s="51">
        <v>804401</v>
      </c>
      <c r="U1397" s="51">
        <v>171198</v>
      </c>
      <c r="V1397" s="51">
        <v>37231</v>
      </c>
    </row>
    <row r="1398" spans="1:22" x14ac:dyDescent="0.25">
      <c r="A1398" s="50" t="s">
        <v>109</v>
      </c>
      <c r="B1398" s="50" t="s">
        <v>227</v>
      </c>
      <c r="C1398" s="50" t="s">
        <v>174</v>
      </c>
      <c r="D1398" s="50" t="s">
        <v>282</v>
      </c>
      <c r="E1398" s="51">
        <v>2018</v>
      </c>
      <c r="F1398" s="50" t="s">
        <v>287</v>
      </c>
      <c r="G1398" s="52">
        <v>43221</v>
      </c>
      <c r="H1398" s="51">
        <v>2990</v>
      </c>
      <c r="I1398" s="51">
        <v>1322</v>
      </c>
      <c r="J1398" s="51">
        <v>2074</v>
      </c>
      <c r="K1398" s="51">
        <v>706</v>
      </c>
      <c r="L1398" s="51">
        <v>706</v>
      </c>
      <c r="M1398" s="51">
        <v>4647</v>
      </c>
      <c r="N1398" s="51">
        <v>4178</v>
      </c>
      <c r="O1398" s="51">
        <v>3920</v>
      </c>
      <c r="P1398" s="51">
        <v>4210</v>
      </c>
      <c r="Q1398" s="51">
        <v>10265</v>
      </c>
      <c r="R1398" s="51">
        <v>10470</v>
      </c>
      <c r="S1398" s="51">
        <v>159235</v>
      </c>
      <c r="T1398" s="51">
        <v>804401</v>
      </c>
      <c r="U1398" s="51">
        <v>171198</v>
      </c>
      <c r="V1398" s="51">
        <v>37231</v>
      </c>
    </row>
    <row r="1399" spans="1:22" x14ac:dyDescent="0.25">
      <c r="A1399" s="50" t="s">
        <v>109</v>
      </c>
      <c r="B1399" s="50" t="s">
        <v>227</v>
      </c>
      <c r="C1399" s="50" t="s">
        <v>174</v>
      </c>
      <c r="D1399" s="50" t="s">
        <v>282</v>
      </c>
      <c r="E1399" s="51">
        <v>2018</v>
      </c>
      <c r="F1399" s="50" t="s">
        <v>288</v>
      </c>
      <c r="G1399" s="52">
        <v>43252</v>
      </c>
      <c r="H1399" s="51">
        <v>2915</v>
      </c>
      <c r="I1399" s="51">
        <v>1098</v>
      </c>
      <c r="J1399" s="51">
        <v>2328</v>
      </c>
      <c r="K1399" s="51">
        <v>766</v>
      </c>
      <c r="L1399" s="51">
        <v>766</v>
      </c>
      <c r="M1399" s="51">
        <v>4300</v>
      </c>
      <c r="N1399" s="51">
        <v>3910</v>
      </c>
      <c r="O1399" s="51">
        <v>4159</v>
      </c>
      <c r="P1399" s="51">
        <v>4157</v>
      </c>
      <c r="Q1399" s="51">
        <v>10265</v>
      </c>
      <c r="R1399" s="51">
        <v>10470</v>
      </c>
      <c r="S1399" s="51">
        <v>159235</v>
      </c>
      <c r="T1399" s="51">
        <v>804401</v>
      </c>
      <c r="U1399" s="51">
        <v>171198</v>
      </c>
      <c r="V1399" s="51">
        <v>37231</v>
      </c>
    </row>
    <row r="1400" spans="1:22" x14ac:dyDescent="0.25">
      <c r="A1400" s="50" t="s">
        <v>109</v>
      </c>
      <c r="B1400" s="50" t="s">
        <v>227</v>
      </c>
      <c r="C1400" s="50" t="s">
        <v>174</v>
      </c>
      <c r="D1400" s="50" t="s">
        <v>282</v>
      </c>
      <c r="E1400" s="51">
        <v>2018</v>
      </c>
      <c r="F1400" s="50" t="s">
        <v>289</v>
      </c>
      <c r="G1400" s="52">
        <v>43282</v>
      </c>
      <c r="H1400" s="51">
        <v>3401</v>
      </c>
      <c r="I1400" s="51">
        <v>1049</v>
      </c>
      <c r="J1400" s="51">
        <v>2358</v>
      </c>
      <c r="K1400" s="51">
        <v>730</v>
      </c>
      <c r="L1400" s="51">
        <v>730</v>
      </c>
      <c r="M1400" s="51">
        <v>4737</v>
      </c>
      <c r="N1400" s="51">
        <v>4580</v>
      </c>
      <c r="O1400" s="51">
        <v>4123</v>
      </c>
      <c r="P1400" s="51">
        <v>3580</v>
      </c>
      <c r="Q1400" s="51">
        <v>10265</v>
      </c>
      <c r="R1400" s="51">
        <v>10470</v>
      </c>
      <c r="S1400" s="51">
        <v>159235</v>
      </c>
      <c r="T1400" s="51">
        <v>804401</v>
      </c>
      <c r="U1400" s="51">
        <v>171198</v>
      </c>
      <c r="V1400" s="51">
        <v>37231</v>
      </c>
    </row>
    <row r="1401" spans="1:22" x14ac:dyDescent="0.25">
      <c r="A1401" s="50" t="s">
        <v>109</v>
      </c>
      <c r="B1401" s="50" t="s">
        <v>227</v>
      </c>
      <c r="C1401" s="50" t="s">
        <v>174</v>
      </c>
      <c r="D1401" s="50" t="s">
        <v>282</v>
      </c>
      <c r="E1401" s="51">
        <v>2018</v>
      </c>
      <c r="F1401" s="50" t="s">
        <v>290</v>
      </c>
      <c r="G1401" s="52">
        <v>43313</v>
      </c>
      <c r="H1401" s="51">
        <v>2745</v>
      </c>
      <c r="I1401" s="51">
        <v>1137</v>
      </c>
      <c r="J1401" s="51">
        <v>2519</v>
      </c>
      <c r="K1401" s="51">
        <v>704</v>
      </c>
      <c r="L1401" s="51">
        <v>704</v>
      </c>
      <c r="M1401" s="51">
        <v>5186</v>
      </c>
      <c r="N1401" s="51">
        <v>4287</v>
      </c>
      <c r="O1401" s="51">
        <v>4395</v>
      </c>
      <c r="P1401" s="51">
        <v>4305</v>
      </c>
      <c r="Q1401" s="51">
        <v>10265</v>
      </c>
      <c r="R1401" s="51">
        <v>10470</v>
      </c>
      <c r="S1401" s="51">
        <v>159235</v>
      </c>
      <c r="T1401" s="51">
        <v>804401</v>
      </c>
      <c r="U1401" s="51">
        <v>171198</v>
      </c>
      <c r="V1401" s="51">
        <v>37231</v>
      </c>
    </row>
    <row r="1402" spans="1:22" x14ac:dyDescent="0.25">
      <c r="A1402" s="50" t="s">
        <v>109</v>
      </c>
      <c r="B1402" s="50" t="s">
        <v>227</v>
      </c>
      <c r="C1402" s="50" t="s">
        <v>174</v>
      </c>
      <c r="D1402" s="50" t="s">
        <v>282</v>
      </c>
      <c r="E1402" s="51">
        <v>2018</v>
      </c>
      <c r="F1402" s="50" t="s">
        <v>291</v>
      </c>
      <c r="G1402" s="52">
        <v>43344</v>
      </c>
      <c r="H1402" s="51">
        <v>2947</v>
      </c>
      <c r="I1402" s="51">
        <v>1282</v>
      </c>
      <c r="J1402" s="51">
        <v>2285</v>
      </c>
      <c r="K1402" s="51">
        <v>706</v>
      </c>
      <c r="L1402" s="51">
        <v>706</v>
      </c>
      <c r="M1402" s="51">
        <v>4572</v>
      </c>
      <c r="N1402" s="51">
        <v>4376</v>
      </c>
      <c r="O1402" s="51">
        <v>4357</v>
      </c>
      <c r="P1402" s="51">
        <v>4311</v>
      </c>
      <c r="Q1402" s="51">
        <v>10265</v>
      </c>
      <c r="R1402" s="51">
        <v>10470</v>
      </c>
      <c r="S1402" s="51">
        <v>159235</v>
      </c>
      <c r="T1402" s="51">
        <v>804401</v>
      </c>
      <c r="U1402" s="51">
        <v>171198</v>
      </c>
      <c r="V1402" s="51">
        <v>37231</v>
      </c>
    </row>
    <row r="1403" spans="1:22" x14ac:dyDescent="0.25">
      <c r="A1403" s="50" t="s">
        <v>109</v>
      </c>
      <c r="B1403" s="50" t="s">
        <v>227</v>
      </c>
      <c r="C1403" s="50" t="s">
        <v>174</v>
      </c>
      <c r="D1403" s="50" t="s">
        <v>282</v>
      </c>
      <c r="E1403" s="51">
        <v>2018</v>
      </c>
      <c r="F1403" s="50" t="s">
        <v>292</v>
      </c>
      <c r="G1403" s="52">
        <v>43374</v>
      </c>
      <c r="H1403" s="51">
        <v>2948</v>
      </c>
      <c r="I1403" s="51">
        <v>1248</v>
      </c>
      <c r="J1403" s="51">
        <v>2018</v>
      </c>
      <c r="K1403" s="51">
        <v>746</v>
      </c>
      <c r="L1403" s="51">
        <v>746</v>
      </c>
      <c r="M1403" s="51">
        <v>4830</v>
      </c>
      <c r="N1403" s="51">
        <v>4117</v>
      </c>
      <c r="O1403" s="51">
        <v>4085</v>
      </c>
      <c r="P1403" s="51">
        <v>3704</v>
      </c>
      <c r="Q1403" s="51">
        <v>10265</v>
      </c>
      <c r="R1403" s="51">
        <v>10470</v>
      </c>
      <c r="S1403" s="51">
        <v>159235</v>
      </c>
      <c r="T1403" s="51">
        <v>804401</v>
      </c>
      <c r="U1403" s="51">
        <v>171198</v>
      </c>
      <c r="V1403" s="51">
        <v>37231</v>
      </c>
    </row>
    <row r="1404" spans="1:22" x14ac:dyDescent="0.25">
      <c r="A1404" s="50" t="s">
        <v>109</v>
      </c>
      <c r="B1404" s="50" t="s">
        <v>227</v>
      </c>
      <c r="C1404" s="50" t="s">
        <v>174</v>
      </c>
      <c r="D1404" s="50" t="s">
        <v>282</v>
      </c>
      <c r="E1404" s="51">
        <v>2018</v>
      </c>
      <c r="F1404" s="50" t="s">
        <v>293</v>
      </c>
      <c r="G1404" s="52">
        <v>43405</v>
      </c>
      <c r="H1404" s="51">
        <v>2489</v>
      </c>
      <c r="I1404" s="51">
        <v>969</v>
      </c>
      <c r="J1404" s="51">
        <v>1918</v>
      </c>
      <c r="K1404" s="51">
        <v>652</v>
      </c>
      <c r="L1404" s="51">
        <v>652</v>
      </c>
      <c r="M1404" s="51">
        <v>4668</v>
      </c>
      <c r="N1404" s="51">
        <v>4109</v>
      </c>
      <c r="O1404" s="51">
        <v>3782</v>
      </c>
      <c r="P1404" s="51">
        <v>3657</v>
      </c>
      <c r="Q1404" s="51">
        <v>10265</v>
      </c>
      <c r="R1404" s="51">
        <v>10470</v>
      </c>
      <c r="S1404" s="51">
        <v>159235</v>
      </c>
      <c r="T1404" s="51">
        <v>804401</v>
      </c>
      <c r="U1404" s="51">
        <v>171198</v>
      </c>
      <c r="V1404" s="51">
        <v>37231</v>
      </c>
    </row>
    <row r="1405" spans="1:22" x14ac:dyDescent="0.25">
      <c r="A1405" s="50" t="s">
        <v>109</v>
      </c>
      <c r="B1405" s="50" t="s">
        <v>227</v>
      </c>
      <c r="C1405" s="50" t="s">
        <v>174</v>
      </c>
      <c r="D1405" s="50" t="s">
        <v>282</v>
      </c>
      <c r="E1405" s="51">
        <v>2018</v>
      </c>
      <c r="F1405" s="50" t="s">
        <v>294</v>
      </c>
      <c r="G1405" s="52">
        <v>43435</v>
      </c>
      <c r="H1405" s="51">
        <v>2891</v>
      </c>
      <c r="I1405" s="51">
        <v>1163</v>
      </c>
      <c r="J1405" s="51">
        <v>1916</v>
      </c>
      <c r="K1405" s="51">
        <v>752</v>
      </c>
      <c r="L1405" s="51">
        <v>752</v>
      </c>
      <c r="M1405" s="51">
        <v>5073</v>
      </c>
      <c r="N1405" s="51">
        <v>4686</v>
      </c>
      <c r="O1405" s="51">
        <v>4133</v>
      </c>
      <c r="P1405" s="51">
        <v>6263</v>
      </c>
      <c r="Q1405" s="51">
        <v>10265</v>
      </c>
      <c r="R1405" s="51">
        <v>10470</v>
      </c>
      <c r="S1405" s="51">
        <v>159235</v>
      </c>
      <c r="T1405" s="51">
        <v>804401</v>
      </c>
      <c r="U1405" s="51">
        <v>171198</v>
      </c>
      <c r="V1405" s="51">
        <v>37231</v>
      </c>
    </row>
    <row r="1406" spans="1:22" x14ac:dyDescent="0.25">
      <c r="A1406" s="50" t="s">
        <v>109</v>
      </c>
      <c r="B1406" s="50" t="s">
        <v>227</v>
      </c>
      <c r="C1406" s="50" t="s">
        <v>174</v>
      </c>
      <c r="D1406" s="50" t="s">
        <v>282</v>
      </c>
      <c r="E1406" s="51">
        <v>2019</v>
      </c>
      <c r="F1406" s="50" t="s">
        <v>283</v>
      </c>
      <c r="G1406" s="52">
        <v>43466</v>
      </c>
      <c r="H1406" s="51">
        <v>3240</v>
      </c>
      <c r="I1406" s="51">
        <v>1363</v>
      </c>
      <c r="J1406" s="51">
        <v>2147</v>
      </c>
      <c r="K1406" s="51">
        <v>800</v>
      </c>
      <c r="L1406" s="51">
        <v>800</v>
      </c>
      <c r="M1406" s="51">
        <v>3508</v>
      </c>
      <c r="N1406" s="51">
        <v>4376</v>
      </c>
      <c r="O1406" s="51">
        <v>4123</v>
      </c>
      <c r="P1406" s="51">
        <v>4046</v>
      </c>
      <c r="Q1406" s="51">
        <v>8629</v>
      </c>
      <c r="R1406" s="51">
        <v>8889</v>
      </c>
      <c r="S1406" s="51">
        <v>173047.49998469089</v>
      </c>
      <c r="T1406" s="51">
        <v>807813</v>
      </c>
      <c r="U1406" s="51">
        <v>260948</v>
      </c>
      <c r="V1406" s="51">
        <v>34620</v>
      </c>
    </row>
    <row r="1407" spans="1:22" x14ac:dyDescent="0.25">
      <c r="A1407" s="50" t="s">
        <v>109</v>
      </c>
      <c r="B1407" s="50" t="s">
        <v>227</v>
      </c>
      <c r="C1407" s="50" t="s">
        <v>174</v>
      </c>
      <c r="D1407" s="50" t="s">
        <v>282</v>
      </c>
      <c r="E1407" s="51">
        <v>2019</v>
      </c>
      <c r="F1407" s="50" t="s">
        <v>284</v>
      </c>
      <c r="G1407" s="52">
        <v>43497</v>
      </c>
      <c r="H1407" s="51">
        <v>2604</v>
      </c>
      <c r="I1407" s="51">
        <v>1169</v>
      </c>
      <c r="J1407" s="51">
        <v>2416</v>
      </c>
      <c r="K1407" s="51">
        <v>817</v>
      </c>
      <c r="L1407" s="51">
        <v>817</v>
      </c>
      <c r="M1407" s="51">
        <v>2970</v>
      </c>
      <c r="N1407" s="51">
        <v>3981</v>
      </c>
      <c r="O1407" s="51">
        <v>4015</v>
      </c>
      <c r="P1407" s="51">
        <v>4131</v>
      </c>
      <c r="Q1407" s="51">
        <v>8629</v>
      </c>
      <c r="R1407" s="51">
        <v>8889</v>
      </c>
      <c r="S1407" s="51">
        <v>173047.49998469089</v>
      </c>
      <c r="T1407" s="51">
        <v>807813</v>
      </c>
      <c r="U1407" s="51">
        <v>260948</v>
      </c>
      <c r="V1407" s="51">
        <v>34620</v>
      </c>
    </row>
    <row r="1408" spans="1:22" x14ac:dyDescent="0.25">
      <c r="A1408" s="50" t="s">
        <v>109</v>
      </c>
      <c r="B1408" s="50" t="s">
        <v>227</v>
      </c>
      <c r="C1408" s="50" t="s">
        <v>174</v>
      </c>
      <c r="D1408" s="50" t="s">
        <v>282</v>
      </c>
      <c r="E1408" s="51">
        <v>2019</v>
      </c>
      <c r="F1408" s="50" t="s">
        <v>285</v>
      </c>
      <c r="G1408" s="52">
        <v>43525</v>
      </c>
      <c r="H1408" s="51">
        <v>2416</v>
      </c>
      <c r="I1408" s="51">
        <v>1297</v>
      </c>
      <c r="J1408" s="51">
        <v>1894</v>
      </c>
      <c r="K1408" s="51">
        <v>732</v>
      </c>
      <c r="L1408" s="51">
        <v>732</v>
      </c>
      <c r="M1408" s="51">
        <v>34</v>
      </c>
      <c r="N1408" s="51">
        <v>3706</v>
      </c>
      <c r="O1408" s="51">
        <v>3837</v>
      </c>
      <c r="P1408" s="51">
        <v>3904</v>
      </c>
      <c r="Q1408" s="51">
        <v>8629</v>
      </c>
      <c r="R1408" s="51">
        <v>8889</v>
      </c>
      <c r="S1408" s="51">
        <v>173047.49998469089</v>
      </c>
      <c r="T1408" s="51">
        <v>807813</v>
      </c>
      <c r="U1408" s="51">
        <v>260948</v>
      </c>
      <c r="V1408" s="51">
        <v>34620</v>
      </c>
    </row>
    <row r="1409" spans="1:22" x14ac:dyDescent="0.25">
      <c r="A1409" s="50" t="s">
        <v>109</v>
      </c>
      <c r="B1409" s="50" t="s">
        <v>227</v>
      </c>
      <c r="C1409" s="50" t="s">
        <v>174</v>
      </c>
      <c r="D1409" s="50" t="s">
        <v>282</v>
      </c>
      <c r="E1409" s="51">
        <v>2019</v>
      </c>
      <c r="F1409" s="50" t="s">
        <v>286</v>
      </c>
      <c r="G1409" s="52">
        <v>43556</v>
      </c>
      <c r="H1409" s="51">
        <v>2873</v>
      </c>
      <c r="I1409" s="51">
        <v>1157</v>
      </c>
      <c r="J1409" s="51">
        <v>2181</v>
      </c>
      <c r="K1409" s="51">
        <v>777</v>
      </c>
      <c r="L1409" s="51">
        <v>777</v>
      </c>
      <c r="M1409" s="51">
        <v>5007</v>
      </c>
      <c r="N1409" s="51">
        <v>4171</v>
      </c>
      <c r="O1409" s="51">
        <v>4347</v>
      </c>
      <c r="P1409" s="51">
        <v>4558</v>
      </c>
      <c r="Q1409" s="51">
        <v>8629</v>
      </c>
      <c r="R1409" s="51">
        <v>8889</v>
      </c>
      <c r="S1409" s="51">
        <v>173047.49998469089</v>
      </c>
      <c r="T1409" s="51">
        <v>807813</v>
      </c>
      <c r="U1409" s="51">
        <v>260948</v>
      </c>
      <c r="V1409" s="51">
        <v>34620</v>
      </c>
    </row>
    <row r="1410" spans="1:22" x14ac:dyDescent="0.25">
      <c r="A1410" s="50" t="s">
        <v>109</v>
      </c>
      <c r="B1410" s="50" t="s">
        <v>227</v>
      </c>
      <c r="C1410" s="50" t="s">
        <v>174</v>
      </c>
      <c r="D1410" s="50" t="s">
        <v>282</v>
      </c>
      <c r="E1410" s="51">
        <v>2019</v>
      </c>
      <c r="F1410" s="50" t="s">
        <v>287</v>
      </c>
      <c r="G1410" s="52">
        <v>43586</v>
      </c>
      <c r="H1410" s="51">
        <v>2637</v>
      </c>
      <c r="I1410" s="51">
        <v>1174</v>
      </c>
      <c r="J1410" s="51">
        <v>2077</v>
      </c>
      <c r="K1410" s="51">
        <v>900</v>
      </c>
      <c r="L1410" s="51">
        <v>900</v>
      </c>
      <c r="M1410" s="51">
        <v>500</v>
      </c>
      <c r="N1410" s="51">
        <v>4522</v>
      </c>
      <c r="O1410" s="51">
        <v>4518</v>
      </c>
      <c r="P1410" s="51">
        <v>4226</v>
      </c>
      <c r="Q1410" s="51">
        <v>8629</v>
      </c>
      <c r="R1410" s="51">
        <v>8889</v>
      </c>
      <c r="S1410" s="51">
        <v>173047.49998469089</v>
      </c>
      <c r="T1410" s="51">
        <v>807813</v>
      </c>
      <c r="U1410" s="51">
        <v>260948</v>
      </c>
      <c r="V1410" s="51">
        <v>34620</v>
      </c>
    </row>
    <row r="1411" spans="1:22" x14ac:dyDescent="0.25">
      <c r="A1411" s="50" t="s">
        <v>109</v>
      </c>
      <c r="B1411" s="50" t="s">
        <v>227</v>
      </c>
      <c r="C1411" s="50" t="s">
        <v>174</v>
      </c>
      <c r="D1411" s="50" t="s">
        <v>282</v>
      </c>
      <c r="E1411" s="51">
        <v>2019</v>
      </c>
      <c r="F1411" s="50" t="s">
        <v>288</v>
      </c>
      <c r="G1411" s="52">
        <v>43617</v>
      </c>
      <c r="H1411" s="51">
        <v>2671</v>
      </c>
      <c r="I1411" s="51">
        <v>898</v>
      </c>
      <c r="J1411" s="51">
        <v>1674</v>
      </c>
      <c r="K1411" s="51">
        <v>571</v>
      </c>
      <c r="L1411" s="51">
        <v>571</v>
      </c>
      <c r="M1411" s="51">
        <v>2616</v>
      </c>
      <c r="N1411" s="51">
        <v>3666</v>
      </c>
      <c r="O1411" s="51">
        <v>3932</v>
      </c>
      <c r="P1411" s="51">
        <v>3670</v>
      </c>
      <c r="Q1411" s="51">
        <v>8629</v>
      </c>
      <c r="R1411" s="51">
        <v>8889</v>
      </c>
      <c r="S1411" s="51">
        <v>173047.49998469089</v>
      </c>
      <c r="T1411" s="51">
        <v>807813</v>
      </c>
      <c r="U1411" s="51">
        <v>260948</v>
      </c>
      <c r="V1411" s="51">
        <v>34620</v>
      </c>
    </row>
    <row r="1412" spans="1:22" x14ac:dyDescent="0.25">
      <c r="A1412" s="50" t="s">
        <v>109</v>
      </c>
      <c r="B1412" s="50" t="s">
        <v>227</v>
      </c>
      <c r="C1412" s="50" t="s">
        <v>174</v>
      </c>
      <c r="D1412" s="50" t="s">
        <v>282</v>
      </c>
      <c r="E1412" s="51">
        <v>2019</v>
      </c>
      <c r="F1412" s="50" t="s">
        <v>289</v>
      </c>
      <c r="G1412" s="52">
        <v>43647</v>
      </c>
      <c r="H1412" s="51">
        <v>2653</v>
      </c>
      <c r="I1412" s="51">
        <v>1155</v>
      </c>
      <c r="J1412" s="51">
        <v>2049</v>
      </c>
      <c r="K1412" s="51">
        <v>728</v>
      </c>
      <c r="L1412" s="51">
        <v>728</v>
      </c>
      <c r="M1412" s="51">
        <v>5889</v>
      </c>
      <c r="N1412" s="51">
        <v>4125</v>
      </c>
      <c r="O1412" s="51">
        <v>4126</v>
      </c>
      <c r="P1412" s="51">
        <v>4378</v>
      </c>
      <c r="Q1412" s="51">
        <v>8629</v>
      </c>
      <c r="R1412" s="51">
        <v>8889</v>
      </c>
      <c r="S1412" s="51">
        <v>173047.49998469089</v>
      </c>
      <c r="T1412" s="51">
        <v>807813</v>
      </c>
      <c r="U1412" s="51">
        <v>260948</v>
      </c>
      <c r="V1412" s="51">
        <v>34620</v>
      </c>
    </row>
    <row r="1413" spans="1:22" x14ac:dyDescent="0.25">
      <c r="A1413" s="50" t="s">
        <v>109</v>
      </c>
      <c r="B1413" s="50" t="s">
        <v>227</v>
      </c>
      <c r="C1413" s="50" t="s">
        <v>174</v>
      </c>
      <c r="D1413" s="50" t="s">
        <v>282</v>
      </c>
      <c r="E1413" s="51">
        <v>2019</v>
      </c>
      <c r="F1413" s="50" t="s">
        <v>290</v>
      </c>
      <c r="G1413" s="52">
        <v>43678</v>
      </c>
      <c r="H1413" s="51">
        <v>2513</v>
      </c>
      <c r="I1413" s="51">
        <v>1135</v>
      </c>
      <c r="J1413" s="51">
        <v>1878</v>
      </c>
      <c r="K1413" s="51">
        <v>775</v>
      </c>
      <c r="L1413" s="51">
        <v>775</v>
      </c>
      <c r="M1413" s="51">
        <v>32</v>
      </c>
      <c r="N1413" s="51">
        <v>3636</v>
      </c>
      <c r="O1413" s="51">
        <v>3824</v>
      </c>
      <c r="P1413" s="51">
        <v>4112</v>
      </c>
      <c r="Q1413" s="51">
        <v>8629</v>
      </c>
      <c r="R1413" s="51">
        <v>8889</v>
      </c>
      <c r="S1413" s="51">
        <v>173047.49998469089</v>
      </c>
      <c r="T1413" s="51">
        <v>807813</v>
      </c>
      <c r="U1413" s="51">
        <v>260948</v>
      </c>
      <c r="V1413" s="51">
        <v>34620</v>
      </c>
    </row>
    <row r="1414" spans="1:22" x14ac:dyDescent="0.25">
      <c r="A1414" s="50" t="s">
        <v>109</v>
      </c>
      <c r="B1414" s="50" t="s">
        <v>227</v>
      </c>
      <c r="C1414" s="50" t="s">
        <v>174</v>
      </c>
      <c r="D1414" s="50" t="s">
        <v>282</v>
      </c>
      <c r="E1414" s="51">
        <v>2019</v>
      </c>
      <c r="F1414" s="50" t="s">
        <v>291</v>
      </c>
      <c r="G1414" s="52">
        <v>43709</v>
      </c>
      <c r="H1414" s="51">
        <v>2497</v>
      </c>
      <c r="I1414" s="51">
        <v>996</v>
      </c>
      <c r="J1414" s="51">
        <v>2035</v>
      </c>
      <c r="K1414" s="51">
        <v>796</v>
      </c>
      <c r="L1414" s="51">
        <v>796</v>
      </c>
      <c r="M1414" s="51">
        <v>4925</v>
      </c>
      <c r="N1414" s="51">
        <v>4016</v>
      </c>
      <c r="O1414" s="51">
        <v>4105</v>
      </c>
      <c r="P1414" s="51">
        <v>4118</v>
      </c>
      <c r="Q1414" s="51">
        <v>8629</v>
      </c>
      <c r="R1414" s="51">
        <v>8889</v>
      </c>
      <c r="S1414" s="51">
        <v>173047.49998469089</v>
      </c>
      <c r="T1414" s="51">
        <v>807813</v>
      </c>
      <c r="U1414" s="51">
        <v>260948</v>
      </c>
      <c r="V1414" s="51">
        <v>34620</v>
      </c>
    </row>
    <row r="1415" spans="1:22" x14ac:dyDescent="0.25">
      <c r="A1415" s="50" t="s">
        <v>109</v>
      </c>
      <c r="B1415" s="50" t="s">
        <v>227</v>
      </c>
      <c r="C1415" s="50" t="s">
        <v>174</v>
      </c>
      <c r="D1415" s="50" t="s">
        <v>282</v>
      </c>
      <c r="E1415" s="51">
        <v>2019</v>
      </c>
      <c r="F1415" s="50" t="s">
        <v>292</v>
      </c>
      <c r="G1415" s="52">
        <v>43739</v>
      </c>
      <c r="H1415" s="51">
        <v>2933</v>
      </c>
      <c r="I1415" s="51">
        <v>1327</v>
      </c>
      <c r="J1415" s="51">
        <v>2517</v>
      </c>
      <c r="K1415" s="51">
        <v>951</v>
      </c>
      <c r="L1415" s="51">
        <v>951</v>
      </c>
      <c r="M1415" s="51">
        <v>5875</v>
      </c>
      <c r="N1415" s="51">
        <v>4421</v>
      </c>
      <c r="O1415" s="51">
        <v>4577</v>
      </c>
      <c r="P1415" s="51">
        <v>4241</v>
      </c>
      <c r="Q1415" s="51">
        <v>8629</v>
      </c>
      <c r="R1415" s="51">
        <v>8889</v>
      </c>
      <c r="S1415" s="51">
        <v>173047.49998469089</v>
      </c>
      <c r="T1415" s="51">
        <v>807813</v>
      </c>
      <c r="U1415" s="51">
        <v>260948</v>
      </c>
      <c r="V1415" s="51">
        <v>34620</v>
      </c>
    </row>
    <row r="1416" spans="1:22" x14ac:dyDescent="0.25">
      <c r="A1416" s="50" t="s">
        <v>109</v>
      </c>
      <c r="B1416" s="50" t="s">
        <v>227</v>
      </c>
      <c r="C1416" s="50" t="s">
        <v>174</v>
      </c>
      <c r="D1416" s="50" t="s">
        <v>282</v>
      </c>
      <c r="E1416" s="51">
        <v>2019</v>
      </c>
      <c r="F1416" s="50" t="s">
        <v>293</v>
      </c>
      <c r="G1416" s="52">
        <v>43770</v>
      </c>
      <c r="H1416" s="51">
        <v>3755</v>
      </c>
      <c r="I1416" s="51">
        <v>1133</v>
      </c>
      <c r="J1416" s="51">
        <v>2105</v>
      </c>
      <c r="K1416" s="51">
        <v>902</v>
      </c>
      <c r="L1416" s="51">
        <v>902</v>
      </c>
      <c r="M1416" s="51">
        <v>5460</v>
      </c>
      <c r="N1416" s="51">
        <v>3994</v>
      </c>
      <c r="O1416" s="51">
        <v>3959</v>
      </c>
      <c r="P1416" s="51">
        <v>4280</v>
      </c>
      <c r="Q1416" s="51">
        <v>8629</v>
      </c>
      <c r="R1416" s="51">
        <v>8889</v>
      </c>
      <c r="S1416" s="51">
        <v>173047.49998469089</v>
      </c>
      <c r="T1416" s="51">
        <v>807813</v>
      </c>
      <c r="U1416" s="51">
        <v>260948</v>
      </c>
      <c r="V1416" s="51">
        <v>34620</v>
      </c>
    </row>
    <row r="1417" spans="1:22" x14ac:dyDescent="0.25">
      <c r="A1417" s="50" t="s">
        <v>109</v>
      </c>
      <c r="B1417" s="50" t="s">
        <v>227</v>
      </c>
      <c r="C1417" s="50" t="s">
        <v>174</v>
      </c>
      <c r="D1417" s="50" t="s">
        <v>282</v>
      </c>
      <c r="E1417" s="51">
        <v>2019</v>
      </c>
      <c r="F1417" s="50" t="s">
        <v>294</v>
      </c>
      <c r="G1417" s="52">
        <v>43800</v>
      </c>
      <c r="H1417" s="51">
        <v>3056</v>
      </c>
      <c r="I1417" s="51">
        <v>1165</v>
      </c>
      <c r="J1417" s="51">
        <v>2196</v>
      </c>
      <c r="K1417" s="51">
        <v>915</v>
      </c>
      <c r="L1417" s="51">
        <v>915</v>
      </c>
      <c r="M1417" s="51">
        <v>5484</v>
      </c>
      <c r="N1417" s="51">
        <v>4207</v>
      </c>
      <c r="O1417" s="51">
        <v>4460</v>
      </c>
      <c r="P1417" s="51">
        <v>4367</v>
      </c>
      <c r="Q1417" s="51">
        <v>8629</v>
      </c>
      <c r="R1417" s="51">
        <v>8889</v>
      </c>
      <c r="S1417" s="51">
        <v>173047.49998469089</v>
      </c>
      <c r="T1417" s="51">
        <v>807813</v>
      </c>
      <c r="U1417" s="51">
        <v>260948</v>
      </c>
      <c r="V1417" s="51">
        <v>34620</v>
      </c>
    </row>
    <row r="1418" spans="1:22" x14ac:dyDescent="0.25">
      <c r="A1418" s="50" t="s">
        <v>109</v>
      </c>
      <c r="B1418" s="50" t="s">
        <v>227</v>
      </c>
      <c r="C1418" s="50" t="s">
        <v>174</v>
      </c>
      <c r="D1418" s="50" t="s">
        <v>282</v>
      </c>
      <c r="E1418" s="51">
        <v>2020</v>
      </c>
      <c r="F1418" s="50" t="s">
        <v>283</v>
      </c>
      <c r="G1418" s="52">
        <v>43831</v>
      </c>
      <c r="H1418" s="51">
        <v>3574</v>
      </c>
      <c r="I1418" s="51">
        <v>1128</v>
      </c>
      <c r="J1418" s="51">
        <v>2813</v>
      </c>
      <c r="K1418" s="51">
        <v>1013</v>
      </c>
      <c r="L1418" s="51">
        <v>1013</v>
      </c>
      <c r="M1418" s="51">
        <v>5466</v>
      </c>
      <c r="N1418" s="51">
        <v>4808</v>
      </c>
      <c r="O1418" s="51">
        <v>4177</v>
      </c>
      <c r="P1418" s="51">
        <v>4695</v>
      </c>
      <c r="Q1418" s="51">
        <v>49979</v>
      </c>
      <c r="R1418" s="51">
        <v>50351</v>
      </c>
      <c r="S1418" s="51">
        <v>180247.4156223122</v>
      </c>
      <c r="T1418" s="51">
        <v>838210</v>
      </c>
      <c r="U1418" s="51">
        <v>268900</v>
      </c>
      <c r="V1418" s="51">
        <v>35650</v>
      </c>
    </row>
    <row r="1419" spans="1:22" x14ac:dyDescent="0.25">
      <c r="A1419" s="50" t="s">
        <v>109</v>
      </c>
      <c r="B1419" s="50" t="s">
        <v>227</v>
      </c>
      <c r="C1419" s="50" t="s">
        <v>174</v>
      </c>
      <c r="D1419" s="50" t="s">
        <v>282</v>
      </c>
      <c r="E1419" s="51">
        <v>2020</v>
      </c>
      <c r="F1419" s="50" t="s">
        <v>284</v>
      </c>
      <c r="G1419" s="52">
        <v>43862</v>
      </c>
      <c r="H1419" s="51">
        <v>3087</v>
      </c>
      <c r="I1419" s="51">
        <v>1341</v>
      </c>
      <c r="J1419" s="51">
        <v>2899</v>
      </c>
      <c r="K1419" s="51">
        <v>994</v>
      </c>
      <c r="L1419" s="51">
        <v>994</v>
      </c>
      <c r="M1419" s="51">
        <v>5505</v>
      </c>
      <c r="N1419" s="51">
        <v>4764</v>
      </c>
      <c r="O1419" s="51">
        <v>4472</v>
      </c>
      <c r="P1419" s="51">
        <v>4853</v>
      </c>
      <c r="Q1419" s="51">
        <v>49979</v>
      </c>
      <c r="R1419" s="51">
        <v>50351</v>
      </c>
      <c r="S1419" s="51">
        <v>180247.4156223122</v>
      </c>
      <c r="T1419" s="51">
        <v>838210</v>
      </c>
      <c r="U1419" s="51">
        <v>268900</v>
      </c>
      <c r="V1419" s="51">
        <v>35650</v>
      </c>
    </row>
    <row r="1420" spans="1:22" x14ac:dyDescent="0.25">
      <c r="A1420" s="50" t="s">
        <v>109</v>
      </c>
      <c r="B1420" s="50" t="s">
        <v>227</v>
      </c>
      <c r="C1420" s="50" t="s">
        <v>174</v>
      </c>
      <c r="D1420" s="50" t="s">
        <v>282</v>
      </c>
      <c r="E1420" s="51">
        <v>2020</v>
      </c>
      <c r="F1420" s="50" t="s">
        <v>285</v>
      </c>
      <c r="G1420" s="52">
        <v>43891</v>
      </c>
      <c r="H1420" s="51">
        <v>2617</v>
      </c>
      <c r="I1420" s="51">
        <v>1057</v>
      </c>
      <c r="J1420" s="51">
        <v>1671</v>
      </c>
      <c r="K1420" s="51">
        <v>1184</v>
      </c>
      <c r="L1420" s="51">
        <v>1184</v>
      </c>
      <c r="M1420" s="51">
        <v>4884</v>
      </c>
      <c r="N1420" s="51">
        <v>4312</v>
      </c>
      <c r="O1420" s="51">
        <v>4182</v>
      </c>
      <c r="P1420" s="51">
        <v>4283</v>
      </c>
      <c r="Q1420" s="51">
        <v>49979</v>
      </c>
      <c r="R1420" s="51">
        <v>50351</v>
      </c>
      <c r="S1420" s="51">
        <v>180247.4156223122</v>
      </c>
      <c r="T1420" s="51">
        <v>838210</v>
      </c>
      <c r="U1420" s="51">
        <v>268900</v>
      </c>
      <c r="V1420" s="51">
        <v>35650</v>
      </c>
    </row>
    <row r="1421" spans="1:22" x14ac:dyDescent="0.25">
      <c r="A1421" s="50" t="s">
        <v>109</v>
      </c>
      <c r="B1421" s="50" t="s">
        <v>227</v>
      </c>
      <c r="C1421" s="50" t="s">
        <v>174</v>
      </c>
      <c r="D1421" s="50" t="s">
        <v>282</v>
      </c>
      <c r="E1421" s="51">
        <v>2020</v>
      </c>
      <c r="F1421" s="50" t="s">
        <v>286</v>
      </c>
      <c r="G1421" s="52">
        <v>43922</v>
      </c>
      <c r="H1421" s="51">
        <v>3403</v>
      </c>
      <c r="I1421" s="51">
        <v>1213</v>
      </c>
      <c r="J1421" s="51">
        <v>2253</v>
      </c>
      <c r="K1421" s="51">
        <v>934</v>
      </c>
      <c r="L1421" s="51">
        <v>934</v>
      </c>
      <c r="M1421" s="51">
        <v>5008</v>
      </c>
      <c r="N1421" s="51">
        <v>4585</v>
      </c>
      <c r="O1421" s="51">
        <v>4301</v>
      </c>
      <c r="P1421" s="51">
        <v>4611</v>
      </c>
      <c r="Q1421" s="51">
        <v>49979</v>
      </c>
      <c r="R1421" s="51">
        <v>50351</v>
      </c>
      <c r="S1421" s="51">
        <v>180247.4156223122</v>
      </c>
      <c r="T1421" s="51">
        <v>838210</v>
      </c>
      <c r="U1421" s="51">
        <v>268900</v>
      </c>
      <c r="V1421" s="51">
        <v>35650</v>
      </c>
    </row>
    <row r="1422" spans="1:22" x14ac:dyDescent="0.25">
      <c r="A1422" s="50" t="s">
        <v>109</v>
      </c>
      <c r="B1422" s="50" t="s">
        <v>227</v>
      </c>
      <c r="C1422" s="50" t="s">
        <v>174</v>
      </c>
      <c r="D1422" s="50" t="s">
        <v>282</v>
      </c>
      <c r="E1422" s="51">
        <v>2020</v>
      </c>
      <c r="F1422" s="50" t="s">
        <v>287</v>
      </c>
      <c r="G1422" s="52">
        <v>43952</v>
      </c>
      <c r="H1422" s="51">
        <v>3040</v>
      </c>
      <c r="I1422" s="51">
        <v>1865</v>
      </c>
      <c r="J1422" s="51">
        <v>2603</v>
      </c>
      <c r="K1422" s="51">
        <v>1177</v>
      </c>
      <c r="L1422" s="51">
        <v>1177</v>
      </c>
      <c r="M1422" s="51">
        <v>5308</v>
      </c>
      <c r="N1422" s="51">
        <v>4870</v>
      </c>
      <c r="O1422" s="51">
        <v>4767</v>
      </c>
      <c r="P1422" s="51">
        <v>4849</v>
      </c>
      <c r="Q1422" s="51">
        <v>49979</v>
      </c>
      <c r="R1422" s="51">
        <v>50351</v>
      </c>
      <c r="S1422" s="51">
        <v>180247.4156223122</v>
      </c>
      <c r="T1422" s="51">
        <v>838210</v>
      </c>
      <c r="U1422" s="51">
        <v>268900</v>
      </c>
      <c r="V1422" s="51">
        <v>35650</v>
      </c>
    </row>
    <row r="1423" spans="1:22" x14ac:dyDescent="0.25">
      <c r="A1423" s="50" t="s">
        <v>109</v>
      </c>
      <c r="B1423" s="50" t="s">
        <v>227</v>
      </c>
      <c r="C1423" s="50" t="s">
        <v>174</v>
      </c>
      <c r="D1423" s="50" t="s">
        <v>282</v>
      </c>
      <c r="E1423" s="51">
        <v>2020</v>
      </c>
      <c r="F1423" s="50" t="s">
        <v>288</v>
      </c>
      <c r="G1423" s="52">
        <v>43983</v>
      </c>
      <c r="H1423" s="51">
        <v>3622</v>
      </c>
      <c r="I1423" s="51">
        <v>1353</v>
      </c>
      <c r="J1423" s="51">
        <v>2308</v>
      </c>
      <c r="K1423" s="51">
        <v>857</v>
      </c>
      <c r="L1423" s="51">
        <v>857</v>
      </c>
      <c r="M1423" s="51">
        <v>5136</v>
      </c>
      <c r="N1423" s="51">
        <v>4509</v>
      </c>
      <c r="O1423" s="51">
        <v>4321</v>
      </c>
      <c r="P1423" s="51">
        <v>4318</v>
      </c>
      <c r="Q1423" s="51">
        <v>49979</v>
      </c>
      <c r="R1423" s="51">
        <v>50351</v>
      </c>
      <c r="S1423" s="51">
        <v>180247.4156223122</v>
      </c>
      <c r="T1423" s="51">
        <v>838210</v>
      </c>
      <c r="U1423" s="51">
        <v>268900</v>
      </c>
      <c r="V1423" s="51">
        <v>35650</v>
      </c>
    </row>
    <row r="1424" spans="1:22" x14ac:dyDescent="0.25">
      <c r="A1424" s="50" t="s">
        <v>109</v>
      </c>
      <c r="B1424" s="50" t="s">
        <v>227</v>
      </c>
      <c r="C1424" s="50" t="s">
        <v>174</v>
      </c>
      <c r="D1424" s="50" t="s">
        <v>282</v>
      </c>
      <c r="E1424" s="51">
        <v>2020</v>
      </c>
      <c r="F1424" s="50" t="s">
        <v>289</v>
      </c>
      <c r="G1424" s="52">
        <v>44013</v>
      </c>
      <c r="H1424" s="51">
        <v>2676</v>
      </c>
      <c r="I1424" s="51">
        <v>1327</v>
      </c>
      <c r="J1424" s="51">
        <v>2516</v>
      </c>
      <c r="K1424" s="51">
        <v>708</v>
      </c>
      <c r="L1424" s="51">
        <v>708</v>
      </c>
      <c r="M1424" s="51">
        <v>4544</v>
      </c>
      <c r="N1424" s="51">
        <v>4106</v>
      </c>
      <c r="O1424" s="51">
        <v>3990</v>
      </c>
      <c r="P1424" s="51">
        <v>4175</v>
      </c>
      <c r="Q1424" s="51">
        <v>49979</v>
      </c>
      <c r="R1424" s="51">
        <v>50351</v>
      </c>
      <c r="S1424" s="51">
        <v>180247.4156223122</v>
      </c>
      <c r="T1424" s="51">
        <v>838210</v>
      </c>
      <c r="U1424" s="51">
        <v>268900</v>
      </c>
      <c r="V1424" s="51">
        <v>35650</v>
      </c>
    </row>
    <row r="1425" spans="1:22" x14ac:dyDescent="0.25">
      <c r="A1425" s="50" t="s">
        <v>109</v>
      </c>
      <c r="B1425" s="50" t="s">
        <v>227</v>
      </c>
      <c r="C1425" s="50" t="s">
        <v>174</v>
      </c>
      <c r="D1425" s="50" t="s">
        <v>282</v>
      </c>
      <c r="E1425" s="51">
        <v>2020</v>
      </c>
      <c r="F1425" s="50" t="s">
        <v>290</v>
      </c>
      <c r="G1425" s="52">
        <v>44044</v>
      </c>
      <c r="H1425" s="51">
        <v>2936</v>
      </c>
      <c r="I1425" s="51">
        <v>1351</v>
      </c>
      <c r="J1425" s="51">
        <v>2604</v>
      </c>
      <c r="K1425" s="51">
        <v>1183</v>
      </c>
      <c r="L1425" s="51">
        <v>1183</v>
      </c>
      <c r="M1425" s="51">
        <v>5341</v>
      </c>
      <c r="N1425" s="51">
        <v>4395</v>
      </c>
      <c r="O1425" s="51">
        <v>4363</v>
      </c>
      <c r="P1425" s="51">
        <v>4623</v>
      </c>
      <c r="Q1425" s="51">
        <v>49979</v>
      </c>
      <c r="R1425" s="51">
        <v>50351</v>
      </c>
      <c r="S1425" s="51">
        <v>180247.4156223122</v>
      </c>
      <c r="T1425" s="51">
        <v>838210</v>
      </c>
      <c r="U1425" s="51">
        <v>268900</v>
      </c>
      <c r="V1425" s="51">
        <v>35650</v>
      </c>
    </row>
    <row r="1426" spans="1:22" x14ac:dyDescent="0.25">
      <c r="A1426" s="50" t="s">
        <v>109</v>
      </c>
      <c r="B1426" s="50" t="s">
        <v>227</v>
      </c>
      <c r="C1426" s="50" t="s">
        <v>174</v>
      </c>
      <c r="D1426" s="50" t="s">
        <v>282</v>
      </c>
      <c r="E1426" s="51">
        <v>2020</v>
      </c>
      <c r="F1426" s="50" t="s">
        <v>291</v>
      </c>
      <c r="G1426" s="52">
        <v>44075</v>
      </c>
      <c r="H1426" s="51">
        <v>3057</v>
      </c>
      <c r="I1426" s="51">
        <v>1457</v>
      </c>
      <c r="J1426" s="51">
        <v>2341</v>
      </c>
      <c r="K1426" s="51">
        <v>936</v>
      </c>
      <c r="L1426" s="51">
        <v>936</v>
      </c>
      <c r="M1426" s="51">
        <v>4734</v>
      </c>
      <c r="N1426" s="51">
        <v>4202</v>
      </c>
      <c r="O1426" s="51">
        <v>4312</v>
      </c>
      <c r="P1426" s="51">
        <v>4277</v>
      </c>
      <c r="Q1426" s="51">
        <v>49979</v>
      </c>
      <c r="R1426" s="51">
        <v>50351</v>
      </c>
      <c r="S1426" s="51">
        <v>180247.4156223122</v>
      </c>
      <c r="T1426" s="51">
        <v>838210</v>
      </c>
      <c r="U1426" s="51">
        <v>268900</v>
      </c>
      <c r="V1426" s="51">
        <v>35650</v>
      </c>
    </row>
    <row r="1427" spans="1:22" x14ac:dyDescent="0.25">
      <c r="A1427" s="50" t="s">
        <v>109</v>
      </c>
      <c r="B1427" s="50" t="s">
        <v>227</v>
      </c>
      <c r="C1427" s="50" t="s">
        <v>174</v>
      </c>
      <c r="D1427" s="50" t="s">
        <v>282</v>
      </c>
      <c r="E1427" s="51">
        <v>2020</v>
      </c>
      <c r="F1427" s="50" t="s">
        <v>292</v>
      </c>
      <c r="G1427" s="52">
        <v>44105</v>
      </c>
      <c r="H1427" s="51">
        <v>2930</v>
      </c>
      <c r="I1427" s="51">
        <v>1416</v>
      </c>
      <c r="J1427" s="51">
        <v>2395</v>
      </c>
      <c r="K1427" s="51">
        <v>1091</v>
      </c>
      <c r="L1427" s="51">
        <v>1091</v>
      </c>
      <c r="M1427" s="51">
        <v>4679</v>
      </c>
      <c r="N1427" s="51">
        <v>4424</v>
      </c>
      <c r="O1427" s="51">
        <v>4398</v>
      </c>
      <c r="P1427" s="51">
        <v>4456</v>
      </c>
      <c r="Q1427" s="51">
        <v>49979</v>
      </c>
      <c r="R1427" s="51">
        <v>50351</v>
      </c>
      <c r="S1427" s="51">
        <v>180247.4156223122</v>
      </c>
      <c r="T1427" s="51">
        <v>838210</v>
      </c>
      <c r="U1427" s="51">
        <v>268900</v>
      </c>
      <c r="V1427" s="51">
        <v>35650</v>
      </c>
    </row>
    <row r="1428" spans="1:22" x14ac:dyDescent="0.25">
      <c r="A1428" s="50" t="s">
        <v>109</v>
      </c>
      <c r="B1428" s="50" t="s">
        <v>227</v>
      </c>
      <c r="C1428" s="50" t="s">
        <v>174</v>
      </c>
      <c r="D1428" s="50" t="s">
        <v>282</v>
      </c>
      <c r="E1428" s="51">
        <v>2020</v>
      </c>
      <c r="F1428" s="50" t="s">
        <v>293</v>
      </c>
      <c r="G1428" s="52">
        <v>44136</v>
      </c>
      <c r="H1428" s="51">
        <v>3031</v>
      </c>
      <c r="I1428" s="51">
        <v>1405</v>
      </c>
      <c r="J1428" s="51">
        <v>2634</v>
      </c>
      <c r="K1428" s="51">
        <v>1077</v>
      </c>
      <c r="L1428" s="51">
        <v>1077</v>
      </c>
      <c r="M1428" s="51">
        <v>4700</v>
      </c>
      <c r="N1428" s="51">
        <v>4580</v>
      </c>
      <c r="O1428" s="51">
        <v>4510</v>
      </c>
      <c r="P1428" s="51">
        <v>4538</v>
      </c>
      <c r="Q1428" s="51">
        <v>49979</v>
      </c>
      <c r="R1428" s="51">
        <v>50351</v>
      </c>
      <c r="S1428" s="51">
        <v>180247.4156223122</v>
      </c>
      <c r="T1428" s="51">
        <v>838210</v>
      </c>
      <c r="U1428" s="51">
        <v>268900</v>
      </c>
      <c r="V1428" s="51">
        <v>35650</v>
      </c>
    </row>
    <row r="1429" spans="1:22" x14ac:dyDescent="0.25">
      <c r="A1429" s="50" t="s">
        <v>109</v>
      </c>
      <c r="B1429" s="50" t="s">
        <v>227</v>
      </c>
      <c r="C1429" s="50" t="s">
        <v>174</v>
      </c>
      <c r="D1429" s="50" t="s">
        <v>282</v>
      </c>
      <c r="E1429" s="51">
        <v>2020</v>
      </c>
      <c r="F1429" s="50" t="s">
        <v>294</v>
      </c>
      <c r="G1429" s="52">
        <v>44166</v>
      </c>
      <c r="H1429" s="51">
        <v>2974</v>
      </c>
      <c r="I1429" s="51">
        <v>1328</v>
      </c>
      <c r="J1429" s="51">
        <v>2452</v>
      </c>
      <c r="K1429" s="51">
        <v>1019</v>
      </c>
      <c r="L1429" s="51">
        <v>1019</v>
      </c>
      <c r="M1429" s="51">
        <v>4599</v>
      </c>
      <c r="N1429" s="51">
        <v>4484</v>
      </c>
      <c r="O1429" s="51">
        <v>4505</v>
      </c>
      <c r="P1429" s="51">
        <v>4514</v>
      </c>
      <c r="Q1429" s="51">
        <v>49979</v>
      </c>
      <c r="R1429" s="51">
        <v>50351</v>
      </c>
      <c r="S1429" s="51">
        <v>180247.4156223122</v>
      </c>
      <c r="T1429" s="51">
        <v>838210</v>
      </c>
      <c r="U1429" s="51">
        <v>268900</v>
      </c>
      <c r="V1429" s="51">
        <v>35650</v>
      </c>
    </row>
    <row r="1430" spans="1:22" x14ac:dyDescent="0.25">
      <c r="A1430" s="50" t="s">
        <v>109</v>
      </c>
      <c r="B1430" s="50" t="s">
        <v>227</v>
      </c>
      <c r="C1430" s="50" t="s">
        <v>174</v>
      </c>
      <c r="D1430" s="50" t="s">
        <v>282</v>
      </c>
      <c r="E1430" s="51">
        <v>2021</v>
      </c>
      <c r="F1430" s="50" t="s">
        <v>283</v>
      </c>
      <c r="G1430" s="52">
        <v>44197</v>
      </c>
      <c r="H1430" s="51">
        <v>2751</v>
      </c>
      <c r="I1430" s="51">
        <v>1228</v>
      </c>
      <c r="J1430" s="51">
        <v>2189</v>
      </c>
      <c r="K1430" s="51">
        <v>1151</v>
      </c>
      <c r="L1430" s="51">
        <v>1151</v>
      </c>
      <c r="M1430" s="51">
        <v>4845</v>
      </c>
      <c r="N1430" s="51">
        <v>4759</v>
      </c>
      <c r="O1430" s="51">
        <v>4309</v>
      </c>
      <c r="P1430" s="51">
        <v>4495</v>
      </c>
      <c r="Q1430" s="51">
        <v>11137</v>
      </c>
      <c r="R1430" s="51">
        <v>11801</v>
      </c>
      <c r="S1430" s="51">
        <v>187707.32638830741</v>
      </c>
      <c r="T1430" s="51">
        <v>869824</v>
      </c>
      <c r="U1430" s="51">
        <v>277310</v>
      </c>
      <c r="V1430" s="51">
        <v>36728</v>
      </c>
    </row>
    <row r="1431" spans="1:22" x14ac:dyDescent="0.25">
      <c r="A1431" s="50" t="s">
        <v>109</v>
      </c>
      <c r="B1431" s="50" t="s">
        <v>227</v>
      </c>
      <c r="C1431" s="50" t="s">
        <v>174</v>
      </c>
      <c r="D1431" s="50" t="s">
        <v>282</v>
      </c>
      <c r="E1431" s="51">
        <v>2021</v>
      </c>
      <c r="F1431" s="50" t="s">
        <v>284</v>
      </c>
      <c r="G1431" s="52">
        <v>44228</v>
      </c>
      <c r="H1431" s="51">
        <v>2450</v>
      </c>
      <c r="I1431" s="51">
        <v>1215</v>
      </c>
      <c r="J1431" s="51">
        <v>2276</v>
      </c>
      <c r="K1431" s="51">
        <v>1092</v>
      </c>
      <c r="L1431" s="51">
        <v>1092</v>
      </c>
      <c r="M1431" s="51">
        <v>4580</v>
      </c>
      <c r="N1431" s="51">
        <v>4490</v>
      </c>
      <c r="O1431" s="51">
        <v>4369</v>
      </c>
      <c r="P1431" s="51">
        <v>4521</v>
      </c>
      <c r="Q1431" s="51">
        <v>11137</v>
      </c>
      <c r="R1431" s="51">
        <v>11801</v>
      </c>
      <c r="S1431" s="51">
        <v>187707.32638830741</v>
      </c>
      <c r="T1431" s="51">
        <v>869824</v>
      </c>
      <c r="U1431" s="51">
        <v>277310</v>
      </c>
      <c r="V1431" s="51">
        <v>36728</v>
      </c>
    </row>
    <row r="1432" spans="1:22" x14ac:dyDescent="0.25">
      <c r="A1432" s="50" t="s">
        <v>109</v>
      </c>
      <c r="B1432" s="50" t="s">
        <v>227</v>
      </c>
      <c r="C1432" s="50" t="s">
        <v>174</v>
      </c>
      <c r="D1432" s="50" t="s">
        <v>282</v>
      </c>
      <c r="E1432" s="51">
        <v>2021</v>
      </c>
      <c r="F1432" s="50" t="s">
        <v>285</v>
      </c>
      <c r="G1432" s="52">
        <v>44256</v>
      </c>
      <c r="H1432" s="51">
        <v>2860</v>
      </c>
      <c r="I1432" s="51">
        <v>1181</v>
      </c>
      <c r="J1432" s="51">
        <v>2268</v>
      </c>
      <c r="K1432" s="51">
        <v>1015</v>
      </c>
      <c r="L1432" s="51">
        <v>1015</v>
      </c>
      <c r="M1432" s="51">
        <v>5725</v>
      </c>
      <c r="N1432" s="51">
        <v>5065</v>
      </c>
      <c r="O1432" s="51">
        <v>4920</v>
      </c>
      <c r="P1432" s="51">
        <v>4909</v>
      </c>
      <c r="Q1432" s="51">
        <v>11137</v>
      </c>
      <c r="R1432" s="51">
        <v>11801</v>
      </c>
      <c r="S1432" s="51">
        <v>187707.32638830741</v>
      </c>
      <c r="T1432" s="51">
        <v>869824</v>
      </c>
      <c r="U1432" s="51">
        <v>277310</v>
      </c>
      <c r="V1432" s="51">
        <v>36728</v>
      </c>
    </row>
    <row r="1433" spans="1:22" x14ac:dyDescent="0.25">
      <c r="A1433" s="50" t="s">
        <v>109</v>
      </c>
      <c r="B1433" s="50" t="s">
        <v>227</v>
      </c>
      <c r="C1433" s="50" t="s">
        <v>174</v>
      </c>
      <c r="D1433" s="50" t="s">
        <v>282</v>
      </c>
      <c r="E1433" s="51">
        <v>2021</v>
      </c>
      <c r="F1433" s="50" t="s">
        <v>286</v>
      </c>
      <c r="G1433" s="52">
        <v>44287</v>
      </c>
      <c r="H1433" s="51">
        <v>3253</v>
      </c>
      <c r="I1433" s="51">
        <v>1104</v>
      </c>
      <c r="J1433" s="51">
        <v>2309</v>
      </c>
      <c r="K1433" s="51">
        <v>937</v>
      </c>
      <c r="L1433" s="51">
        <v>937</v>
      </c>
      <c r="M1433" s="51">
        <v>5019</v>
      </c>
      <c r="N1433" s="51">
        <v>4497</v>
      </c>
      <c r="O1433" s="51">
        <v>4435</v>
      </c>
      <c r="P1433" s="51">
        <v>4398</v>
      </c>
      <c r="Q1433" s="51">
        <v>11137</v>
      </c>
      <c r="R1433" s="51">
        <v>11801</v>
      </c>
      <c r="S1433" s="51">
        <v>187707.32638830741</v>
      </c>
      <c r="T1433" s="51">
        <v>869824</v>
      </c>
      <c r="U1433" s="51">
        <v>277310</v>
      </c>
      <c r="V1433" s="51">
        <v>36728</v>
      </c>
    </row>
    <row r="1434" spans="1:22" x14ac:dyDescent="0.25">
      <c r="A1434" s="50" t="s">
        <v>109</v>
      </c>
      <c r="B1434" s="50" t="s">
        <v>227</v>
      </c>
      <c r="C1434" s="50" t="s">
        <v>174</v>
      </c>
      <c r="D1434" s="50" t="s">
        <v>282</v>
      </c>
      <c r="E1434" s="51">
        <v>2021</v>
      </c>
      <c r="F1434" s="50" t="s">
        <v>287</v>
      </c>
      <c r="G1434" s="52">
        <v>44317</v>
      </c>
      <c r="H1434" s="51">
        <v>3104</v>
      </c>
      <c r="I1434" s="51">
        <v>1455</v>
      </c>
      <c r="J1434" s="51">
        <v>2521</v>
      </c>
      <c r="K1434" s="51">
        <v>1211</v>
      </c>
      <c r="L1434" s="51">
        <v>1211</v>
      </c>
      <c r="M1434" s="51">
        <v>5403</v>
      </c>
      <c r="N1434" s="51">
        <v>5123</v>
      </c>
      <c r="O1434" s="51">
        <v>4880</v>
      </c>
      <c r="P1434" s="51">
        <v>5018</v>
      </c>
      <c r="Q1434" s="51">
        <v>11137</v>
      </c>
      <c r="R1434" s="51">
        <v>11801</v>
      </c>
      <c r="S1434" s="51">
        <v>187707.32638830741</v>
      </c>
      <c r="T1434" s="51">
        <v>869824</v>
      </c>
      <c r="U1434" s="51">
        <v>277310</v>
      </c>
      <c r="V1434" s="51">
        <v>36728</v>
      </c>
    </row>
    <row r="1435" spans="1:22" x14ac:dyDescent="0.25">
      <c r="A1435" s="50" t="s">
        <v>109</v>
      </c>
      <c r="B1435" s="50" t="s">
        <v>227</v>
      </c>
      <c r="C1435" s="50" t="s">
        <v>174</v>
      </c>
      <c r="D1435" s="50" t="s">
        <v>282</v>
      </c>
      <c r="E1435" s="51">
        <v>2021</v>
      </c>
      <c r="F1435" s="50" t="s">
        <v>288</v>
      </c>
      <c r="G1435" s="52">
        <v>44348</v>
      </c>
      <c r="H1435" s="51">
        <v>3083</v>
      </c>
      <c r="I1435" s="51">
        <v>1427</v>
      </c>
      <c r="J1435" s="51">
        <v>2291</v>
      </c>
      <c r="K1435" s="51">
        <v>870</v>
      </c>
      <c r="L1435" s="51">
        <v>870</v>
      </c>
      <c r="M1435" s="51">
        <v>5258</v>
      </c>
      <c r="N1435" s="51">
        <v>4737</v>
      </c>
      <c r="O1435" s="51">
        <v>4640</v>
      </c>
      <c r="P1435" s="51">
        <v>4664</v>
      </c>
      <c r="Q1435" s="51">
        <v>11137</v>
      </c>
      <c r="R1435" s="51">
        <v>11801</v>
      </c>
      <c r="S1435" s="51">
        <v>187707.32638830741</v>
      </c>
      <c r="T1435" s="51">
        <v>869824</v>
      </c>
      <c r="U1435" s="51">
        <v>277310</v>
      </c>
      <c r="V1435" s="51">
        <v>36728</v>
      </c>
    </row>
    <row r="1436" spans="1:22" x14ac:dyDescent="0.25">
      <c r="A1436" s="50" t="s">
        <v>109</v>
      </c>
      <c r="B1436" s="50" t="s">
        <v>227</v>
      </c>
      <c r="C1436" s="50" t="s">
        <v>174</v>
      </c>
      <c r="D1436" s="50" t="s">
        <v>282</v>
      </c>
      <c r="E1436" s="51">
        <v>2021</v>
      </c>
      <c r="F1436" s="50" t="s">
        <v>289</v>
      </c>
      <c r="G1436" s="52">
        <v>44378</v>
      </c>
      <c r="H1436" s="51">
        <v>2532</v>
      </c>
      <c r="I1436" s="51">
        <v>1200</v>
      </c>
      <c r="J1436" s="51">
        <v>2056</v>
      </c>
      <c r="K1436" s="51">
        <v>831</v>
      </c>
      <c r="L1436" s="51">
        <v>831</v>
      </c>
      <c r="M1436" s="51">
        <v>4774</v>
      </c>
      <c r="N1436" s="51">
        <v>4437</v>
      </c>
      <c r="O1436" s="51">
        <v>4436</v>
      </c>
      <c r="P1436" s="51">
        <v>4509</v>
      </c>
      <c r="Q1436" s="51">
        <v>11137</v>
      </c>
      <c r="R1436" s="51">
        <v>11801</v>
      </c>
      <c r="S1436" s="51">
        <v>187707.32638830741</v>
      </c>
      <c r="T1436" s="51">
        <v>869824</v>
      </c>
      <c r="U1436" s="51">
        <v>277310</v>
      </c>
      <c r="V1436" s="51">
        <v>36728</v>
      </c>
    </row>
    <row r="1437" spans="1:22" x14ac:dyDescent="0.25">
      <c r="A1437" s="50" t="s">
        <v>109</v>
      </c>
      <c r="B1437" s="50" t="s">
        <v>227</v>
      </c>
      <c r="C1437" s="50" t="s">
        <v>174</v>
      </c>
      <c r="D1437" s="50" t="s">
        <v>282</v>
      </c>
      <c r="E1437" s="51">
        <v>2021</v>
      </c>
      <c r="F1437" s="50" t="s">
        <v>290</v>
      </c>
      <c r="G1437" s="52">
        <v>44409</v>
      </c>
      <c r="H1437" s="51">
        <v>2849</v>
      </c>
      <c r="I1437" s="51">
        <v>1504</v>
      </c>
      <c r="J1437" s="51">
        <v>2408</v>
      </c>
      <c r="K1437" s="51">
        <v>1218</v>
      </c>
      <c r="L1437" s="51">
        <v>1218</v>
      </c>
      <c r="M1437" s="51">
        <v>5183</v>
      </c>
      <c r="N1437" s="51">
        <v>4894</v>
      </c>
      <c r="O1437" s="51">
        <v>4744</v>
      </c>
      <c r="P1437" s="51">
        <v>4822</v>
      </c>
      <c r="Q1437" s="51">
        <v>11137</v>
      </c>
      <c r="R1437" s="51">
        <v>11801</v>
      </c>
      <c r="S1437" s="51">
        <v>187707.32638830741</v>
      </c>
      <c r="T1437" s="51">
        <v>869824</v>
      </c>
      <c r="U1437" s="51">
        <v>277310</v>
      </c>
      <c r="V1437" s="51">
        <v>36728</v>
      </c>
    </row>
    <row r="1438" spans="1:22" x14ac:dyDescent="0.25">
      <c r="A1438" s="50" t="s">
        <v>109</v>
      </c>
      <c r="B1438" s="50" t="s">
        <v>227</v>
      </c>
      <c r="C1438" s="50" t="s">
        <v>174</v>
      </c>
      <c r="D1438" s="50" t="s">
        <v>282</v>
      </c>
      <c r="E1438" s="51">
        <v>2021</v>
      </c>
      <c r="F1438" s="50" t="s">
        <v>291</v>
      </c>
      <c r="G1438" s="52">
        <v>44440</v>
      </c>
      <c r="H1438" s="51">
        <v>3148</v>
      </c>
      <c r="I1438" s="51">
        <v>1176</v>
      </c>
      <c r="J1438" s="51">
        <v>2516</v>
      </c>
      <c r="K1438" s="51">
        <v>1109</v>
      </c>
      <c r="L1438" s="51">
        <v>1109</v>
      </c>
      <c r="M1438" s="51">
        <v>4364</v>
      </c>
      <c r="N1438" s="51">
        <v>4251</v>
      </c>
      <c r="O1438" s="51">
        <v>4337</v>
      </c>
      <c r="P1438" s="51">
        <v>4301</v>
      </c>
      <c r="Q1438" s="51">
        <v>11137</v>
      </c>
      <c r="R1438" s="51">
        <v>11801</v>
      </c>
      <c r="S1438" s="51">
        <v>187707.32638830741</v>
      </c>
      <c r="T1438" s="51">
        <v>869824</v>
      </c>
      <c r="U1438" s="51">
        <v>277310</v>
      </c>
      <c r="V1438" s="51">
        <v>36728</v>
      </c>
    </row>
    <row r="1439" spans="1:22" x14ac:dyDescent="0.25">
      <c r="A1439" s="50" t="s">
        <v>109</v>
      </c>
      <c r="B1439" s="50" t="s">
        <v>227</v>
      </c>
      <c r="C1439" s="50" t="s">
        <v>174</v>
      </c>
      <c r="D1439" s="50" t="s">
        <v>282</v>
      </c>
      <c r="E1439" s="51">
        <v>2021</v>
      </c>
      <c r="F1439" s="50" t="s">
        <v>292</v>
      </c>
      <c r="G1439" s="52">
        <v>44470</v>
      </c>
      <c r="H1439" s="51">
        <v>2728</v>
      </c>
      <c r="I1439" s="51">
        <v>1053</v>
      </c>
      <c r="J1439" s="51">
        <v>2247</v>
      </c>
      <c r="K1439" s="51">
        <v>1249</v>
      </c>
      <c r="L1439" s="51">
        <v>1249</v>
      </c>
      <c r="M1439" s="51">
        <v>4656</v>
      </c>
      <c r="N1439" s="51">
        <v>4372</v>
      </c>
      <c r="O1439" s="51">
        <v>4495</v>
      </c>
      <c r="P1439" s="51">
        <v>4579</v>
      </c>
      <c r="Q1439" s="51">
        <v>11137</v>
      </c>
      <c r="R1439" s="51">
        <v>11801</v>
      </c>
      <c r="S1439" s="51">
        <v>187707.32638830741</v>
      </c>
      <c r="T1439" s="51">
        <v>869824</v>
      </c>
      <c r="U1439" s="51">
        <v>277310</v>
      </c>
      <c r="V1439" s="51">
        <v>36728</v>
      </c>
    </row>
    <row r="1440" spans="1:22" x14ac:dyDescent="0.25">
      <c r="A1440" s="50" t="s">
        <v>109</v>
      </c>
      <c r="B1440" s="50" t="s">
        <v>227</v>
      </c>
      <c r="C1440" s="50" t="s">
        <v>174</v>
      </c>
      <c r="D1440" s="50" t="s">
        <v>282</v>
      </c>
      <c r="E1440" s="51">
        <v>2021</v>
      </c>
      <c r="F1440" s="50" t="s">
        <v>293</v>
      </c>
      <c r="G1440" s="52">
        <v>44501</v>
      </c>
      <c r="H1440" s="51">
        <v>2588</v>
      </c>
      <c r="I1440" s="51">
        <v>1022</v>
      </c>
      <c r="J1440" s="51">
        <v>2074</v>
      </c>
      <c r="K1440" s="51">
        <v>1128</v>
      </c>
      <c r="L1440" s="51">
        <v>1128</v>
      </c>
      <c r="M1440" s="51">
        <v>4692</v>
      </c>
      <c r="N1440" s="51">
        <v>4476</v>
      </c>
      <c r="O1440" s="51">
        <v>4409</v>
      </c>
      <c r="P1440" s="51">
        <v>4605</v>
      </c>
      <c r="Q1440" s="51">
        <v>11137</v>
      </c>
      <c r="R1440" s="51">
        <v>11801</v>
      </c>
      <c r="S1440" s="51">
        <v>187707.32638830741</v>
      </c>
      <c r="T1440" s="51">
        <v>869824</v>
      </c>
      <c r="U1440" s="51">
        <v>277310</v>
      </c>
      <c r="V1440" s="51">
        <v>36728</v>
      </c>
    </row>
    <row r="1441" spans="1:22" x14ac:dyDescent="0.25">
      <c r="A1441" s="50" t="s">
        <v>109</v>
      </c>
      <c r="B1441" s="50" t="s">
        <v>227</v>
      </c>
      <c r="C1441" s="50" t="s">
        <v>174</v>
      </c>
      <c r="D1441" s="50" t="s">
        <v>282</v>
      </c>
      <c r="E1441" s="51">
        <v>2021</v>
      </c>
      <c r="F1441" s="50" t="s">
        <v>294</v>
      </c>
      <c r="G1441" s="52">
        <v>44531</v>
      </c>
      <c r="H1441" s="51">
        <v>2870</v>
      </c>
      <c r="I1441" s="51">
        <v>1062</v>
      </c>
      <c r="J1441" s="51">
        <v>2284</v>
      </c>
      <c r="K1441" s="51">
        <v>1034</v>
      </c>
      <c r="L1441" s="51">
        <v>1034</v>
      </c>
      <c r="M1441" s="51">
        <v>4704</v>
      </c>
      <c r="N1441" s="51">
        <v>4368</v>
      </c>
      <c r="O1441" s="51">
        <v>4314</v>
      </c>
      <c r="P1441" s="51">
        <v>4547</v>
      </c>
      <c r="Q1441" s="51">
        <v>11137</v>
      </c>
      <c r="R1441" s="51">
        <v>11801</v>
      </c>
      <c r="S1441" s="51">
        <v>187707.32638830741</v>
      </c>
      <c r="T1441" s="51">
        <v>869824</v>
      </c>
      <c r="U1441" s="51">
        <v>277310</v>
      </c>
      <c r="V1441" s="51">
        <v>36728</v>
      </c>
    </row>
    <row r="1442" spans="1:22" x14ac:dyDescent="0.25">
      <c r="A1442" s="50" t="s">
        <v>109</v>
      </c>
      <c r="B1442" s="50" t="s">
        <v>227</v>
      </c>
      <c r="C1442" s="50" t="s">
        <v>175</v>
      </c>
      <c r="D1442" s="50" t="s">
        <v>282</v>
      </c>
      <c r="E1442" s="51">
        <v>2017</v>
      </c>
      <c r="F1442" s="50" t="s">
        <v>283</v>
      </c>
      <c r="G1442" s="52">
        <v>42736</v>
      </c>
      <c r="H1442" s="51">
        <v>1000</v>
      </c>
      <c r="I1442" s="51">
        <v>277</v>
      </c>
      <c r="J1442" s="51">
        <v>812</v>
      </c>
      <c r="K1442" s="51">
        <v>223</v>
      </c>
      <c r="L1442" s="51">
        <v>223</v>
      </c>
      <c r="M1442" s="51">
        <v>862</v>
      </c>
      <c r="N1442" s="51">
        <v>805</v>
      </c>
      <c r="O1442" s="51">
        <v>757</v>
      </c>
      <c r="P1442" s="51">
        <v>793</v>
      </c>
      <c r="Q1442" s="51">
        <v>3903</v>
      </c>
      <c r="R1442" s="51">
        <v>3974</v>
      </c>
      <c r="S1442" s="51">
        <v>38569</v>
      </c>
      <c r="T1442" s="51">
        <v>196311</v>
      </c>
      <c r="U1442" s="51">
        <v>41894</v>
      </c>
      <c r="V1442" s="51">
        <v>9109</v>
      </c>
    </row>
    <row r="1443" spans="1:22" x14ac:dyDescent="0.25">
      <c r="A1443" s="50" t="s">
        <v>109</v>
      </c>
      <c r="B1443" s="50" t="s">
        <v>227</v>
      </c>
      <c r="C1443" s="50" t="s">
        <v>175</v>
      </c>
      <c r="D1443" s="50" t="s">
        <v>282</v>
      </c>
      <c r="E1443" s="51">
        <v>2017</v>
      </c>
      <c r="F1443" s="50" t="s">
        <v>284</v>
      </c>
      <c r="G1443" s="52">
        <v>42767</v>
      </c>
      <c r="H1443" s="51">
        <v>928</v>
      </c>
      <c r="I1443" s="51">
        <v>295</v>
      </c>
      <c r="J1443" s="51">
        <v>831</v>
      </c>
      <c r="K1443" s="51">
        <v>211</v>
      </c>
      <c r="L1443" s="51">
        <v>211</v>
      </c>
      <c r="M1443" s="51">
        <v>774</v>
      </c>
      <c r="N1443" s="51">
        <v>774</v>
      </c>
      <c r="O1443" s="51">
        <v>713</v>
      </c>
      <c r="P1443" s="51">
        <v>704</v>
      </c>
      <c r="Q1443" s="51">
        <v>3903</v>
      </c>
      <c r="R1443" s="51">
        <v>3974</v>
      </c>
      <c r="S1443" s="51">
        <v>38569</v>
      </c>
      <c r="T1443" s="51">
        <v>196311</v>
      </c>
      <c r="U1443" s="51">
        <v>41894</v>
      </c>
      <c r="V1443" s="51">
        <v>9109</v>
      </c>
    </row>
    <row r="1444" spans="1:22" x14ac:dyDescent="0.25">
      <c r="A1444" s="50" t="s">
        <v>109</v>
      </c>
      <c r="B1444" s="50" t="s">
        <v>227</v>
      </c>
      <c r="C1444" s="50" t="s">
        <v>175</v>
      </c>
      <c r="D1444" s="50" t="s">
        <v>282</v>
      </c>
      <c r="E1444" s="51">
        <v>2017</v>
      </c>
      <c r="F1444" s="50" t="s">
        <v>285</v>
      </c>
      <c r="G1444" s="52">
        <v>42795</v>
      </c>
      <c r="H1444" s="51">
        <v>977</v>
      </c>
      <c r="I1444" s="51">
        <v>363</v>
      </c>
      <c r="J1444" s="51">
        <v>612</v>
      </c>
      <c r="K1444" s="51">
        <v>248</v>
      </c>
      <c r="L1444" s="51">
        <v>248</v>
      </c>
      <c r="M1444" s="51">
        <v>1188</v>
      </c>
      <c r="N1444" s="51">
        <v>1079</v>
      </c>
      <c r="O1444" s="51">
        <v>803</v>
      </c>
      <c r="P1444" s="51">
        <v>834</v>
      </c>
      <c r="Q1444" s="51">
        <v>3903</v>
      </c>
      <c r="R1444" s="51">
        <v>3974</v>
      </c>
      <c r="S1444" s="51">
        <v>38569</v>
      </c>
      <c r="T1444" s="51">
        <v>196311</v>
      </c>
      <c r="U1444" s="51">
        <v>41894</v>
      </c>
      <c r="V1444" s="51">
        <v>9109</v>
      </c>
    </row>
    <row r="1445" spans="1:22" x14ac:dyDescent="0.25">
      <c r="A1445" s="50" t="s">
        <v>109</v>
      </c>
      <c r="B1445" s="50" t="s">
        <v>227</v>
      </c>
      <c r="C1445" s="50" t="s">
        <v>175</v>
      </c>
      <c r="D1445" s="50" t="s">
        <v>282</v>
      </c>
      <c r="E1445" s="51">
        <v>2017</v>
      </c>
      <c r="F1445" s="50" t="s">
        <v>286</v>
      </c>
      <c r="G1445" s="52">
        <v>42826</v>
      </c>
      <c r="H1445" s="51">
        <v>963</v>
      </c>
      <c r="I1445" s="51">
        <v>301</v>
      </c>
      <c r="J1445" s="51">
        <v>823</v>
      </c>
      <c r="K1445" s="51">
        <v>230</v>
      </c>
      <c r="L1445" s="51">
        <v>230</v>
      </c>
      <c r="M1445" s="51">
        <v>918</v>
      </c>
      <c r="N1445" s="51">
        <v>901</v>
      </c>
      <c r="O1445" s="51">
        <v>857</v>
      </c>
      <c r="P1445" s="51">
        <v>813</v>
      </c>
      <c r="Q1445" s="51">
        <v>3903</v>
      </c>
      <c r="R1445" s="51">
        <v>3974</v>
      </c>
      <c r="S1445" s="51">
        <v>38569</v>
      </c>
      <c r="T1445" s="51">
        <v>196311</v>
      </c>
      <c r="U1445" s="51">
        <v>41894</v>
      </c>
      <c r="V1445" s="51">
        <v>9109</v>
      </c>
    </row>
    <row r="1446" spans="1:22" x14ac:dyDescent="0.25">
      <c r="A1446" s="50" t="s">
        <v>109</v>
      </c>
      <c r="B1446" s="50" t="s">
        <v>227</v>
      </c>
      <c r="C1446" s="50" t="s">
        <v>175</v>
      </c>
      <c r="D1446" s="50" t="s">
        <v>282</v>
      </c>
      <c r="E1446" s="51">
        <v>2017</v>
      </c>
      <c r="F1446" s="50" t="s">
        <v>287</v>
      </c>
      <c r="G1446" s="52">
        <v>42856</v>
      </c>
      <c r="H1446" s="51">
        <v>849</v>
      </c>
      <c r="I1446" s="51">
        <v>297</v>
      </c>
      <c r="J1446" s="51">
        <v>799</v>
      </c>
      <c r="K1446" s="51">
        <v>260</v>
      </c>
      <c r="L1446" s="51">
        <v>260</v>
      </c>
      <c r="M1446" s="51">
        <v>838</v>
      </c>
      <c r="N1446" s="51">
        <v>847</v>
      </c>
      <c r="O1446" s="51">
        <v>807</v>
      </c>
      <c r="P1446" s="51">
        <v>796</v>
      </c>
      <c r="Q1446" s="51">
        <v>3903</v>
      </c>
      <c r="R1446" s="51">
        <v>3974</v>
      </c>
      <c r="S1446" s="51">
        <v>38569</v>
      </c>
      <c r="T1446" s="51">
        <v>196311</v>
      </c>
      <c r="U1446" s="51">
        <v>41894</v>
      </c>
      <c r="V1446" s="51">
        <v>9109</v>
      </c>
    </row>
    <row r="1447" spans="1:22" x14ac:dyDescent="0.25">
      <c r="A1447" s="50" t="s">
        <v>109</v>
      </c>
      <c r="B1447" s="50" t="s">
        <v>227</v>
      </c>
      <c r="C1447" s="50" t="s">
        <v>175</v>
      </c>
      <c r="D1447" s="50" t="s">
        <v>282</v>
      </c>
      <c r="E1447" s="51">
        <v>2017</v>
      </c>
      <c r="F1447" s="50" t="s">
        <v>288</v>
      </c>
      <c r="G1447" s="52">
        <v>42887</v>
      </c>
      <c r="H1447" s="51">
        <v>581</v>
      </c>
      <c r="I1447" s="51">
        <v>235</v>
      </c>
      <c r="J1447" s="51">
        <v>427</v>
      </c>
      <c r="K1447" s="51">
        <v>221</v>
      </c>
      <c r="L1447" s="51">
        <v>221</v>
      </c>
      <c r="M1447" s="51">
        <v>800</v>
      </c>
      <c r="N1447" s="51">
        <v>750</v>
      </c>
      <c r="O1447" s="51">
        <v>698</v>
      </c>
      <c r="P1447" s="51">
        <v>705</v>
      </c>
      <c r="Q1447" s="51">
        <v>3903</v>
      </c>
      <c r="R1447" s="51">
        <v>3974</v>
      </c>
      <c r="S1447" s="51">
        <v>38569</v>
      </c>
      <c r="T1447" s="51">
        <v>196311</v>
      </c>
      <c r="U1447" s="51">
        <v>41894</v>
      </c>
      <c r="V1447" s="51">
        <v>9109</v>
      </c>
    </row>
    <row r="1448" spans="1:22" x14ac:dyDescent="0.25">
      <c r="A1448" s="50" t="s">
        <v>109</v>
      </c>
      <c r="B1448" s="50" t="s">
        <v>227</v>
      </c>
      <c r="C1448" s="50" t="s">
        <v>175</v>
      </c>
      <c r="D1448" s="50" t="s">
        <v>282</v>
      </c>
      <c r="E1448" s="51">
        <v>2017</v>
      </c>
      <c r="F1448" s="50" t="s">
        <v>289</v>
      </c>
      <c r="G1448" s="52">
        <v>42917</v>
      </c>
      <c r="H1448" s="51">
        <v>823</v>
      </c>
      <c r="I1448" s="51">
        <v>332</v>
      </c>
      <c r="J1448" s="51">
        <v>614</v>
      </c>
      <c r="K1448" s="51">
        <v>249</v>
      </c>
      <c r="L1448" s="51">
        <v>249</v>
      </c>
      <c r="M1448" s="51">
        <v>886</v>
      </c>
      <c r="N1448" s="51">
        <v>911</v>
      </c>
      <c r="O1448" s="51">
        <v>859</v>
      </c>
      <c r="P1448" s="51">
        <v>862</v>
      </c>
      <c r="Q1448" s="51">
        <v>3903</v>
      </c>
      <c r="R1448" s="51">
        <v>3974</v>
      </c>
      <c r="S1448" s="51">
        <v>38569</v>
      </c>
      <c r="T1448" s="51">
        <v>196311</v>
      </c>
      <c r="U1448" s="51">
        <v>41894</v>
      </c>
      <c r="V1448" s="51">
        <v>9109</v>
      </c>
    </row>
    <row r="1449" spans="1:22" x14ac:dyDescent="0.25">
      <c r="A1449" s="50" t="s">
        <v>109</v>
      </c>
      <c r="B1449" s="50" t="s">
        <v>227</v>
      </c>
      <c r="C1449" s="50" t="s">
        <v>175</v>
      </c>
      <c r="D1449" s="50" t="s">
        <v>282</v>
      </c>
      <c r="E1449" s="51">
        <v>2017</v>
      </c>
      <c r="F1449" s="50" t="s">
        <v>290</v>
      </c>
      <c r="G1449" s="52">
        <v>42948</v>
      </c>
      <c r="H1449" s="51">
        <v>750</v>
      </c>
      <c r="I1449" s="51">
        <v>279</v>
      </c>
      <c r="J1449" s="51">
        <v>501</v>
      </c>
      <c r="K1449" s="51">
        <v>308</v>
      </c>
      <c r="L1449" s="51">
        <v>308</v>
      </c>
      <c r="M1449" s="51">
        <v>969</v>
      </c>
      <c r="N1449" s="51">
        <v>836</v>
      </c>
      <c r="O1449" s="51">
        <v>678</v>
      </c>
      <c r="P1449" s="51">
        <v>741</v>
      </c>
      <c r="Q1449" s="51">
        <v>3903</v>
      </c>
      <c r="R1449" s="51">
        <v>3974</v>
      </c>
      <c r="S1449" s="51">
        <v>38569</v>
      </c>
      <c r="T1449" s="51">
        <v>196311</v>
      </c>
      <c r="U1449" s="51">
        <v>41894</v>
      </c>
      <c r="V1449" s="51">
        <v>9109</v>
      </c>
    </row>
    <row r="1450" spans="1:22" x14ac:dyDescent="0.25">
      <c r="A1450" s="50" t="s">
        <v>109</v>
      </c>
      <c r="B1450" s="50" t="s">
        <v>227</v>
      </c>
      <c r="C1450" s="50" t="s">
        <v>175</v>
      </c>
      <c r="D1450" s="50" t="s">
        <v>282</v>
      </c>
      <c r="E1450" s="51">
        <v>2017</v>
      </c>
      <c r="F1450" s="50" t="s">
        <v>291</v>
      </c>
      <c r="G1450" s="52">
        <v>42979</v>
      </c>
      <c r="H1450" s="51">
        <v>782</v>
      </c>
      <c r="I1450" s="51">
        <v>280</v>
      </c>
      <c r="J1450" s="51">
        <v>868</v>
      </c>
      <c r="K1450" s="51">
        <v>243</v>
      </c>
      <c r="L1450" s="51">
        <v>243</v>
      </c>
      <c r="M1450" s="51">
        <v>830</v>
      </c>
      <c r="N1450" s="51">
        <v>811</v>
      </c>
      <c r="O1450" s="51">
        <v>758</v>
      </c>
      <c r="P1450" s="51">
        <v>664</v>
      </c>
      <c r="Q1450" s="51">
        <v>3903</v>
      </c>
      <c r="R1450" s="51">
        <v>3974</v>
      </c>
      <c r="S1450" s="51">
        <v>38569</v>
      </c>
      <c r="T1450" s="51">
        <v>196311</v>
      </c>
      <c r="U1450" s="51">
        <v>41894</v>
      </c>
      <c r="V1450" s="51">
        <v>9109</v>
      </c>
    </row>
    <row r="1451" spans="1:22" x14ac:dyDescent="0.25">
      <c r="A1451" s="50" t="s">
        <v>109</v>
      </c>
      <c r="B1451" s="50" t="s">
        <v>227</v>
      </c>
      <c r="C1451" s="50" t="s">
        <v>175</v>
      </c>
      <c r="D1451" s="50" t="s">
        <v>282</v>
      </c>
      <c r="E1451" s="51">
        <v>2017</v>
      </c>
      <c r="F1451" s="50" t="s">
        <v>292</v>
      </c>
      <c r="G1451" s="52">
        <v>43009</v>
      </c>
      <c r="H1451" s="51">
        <v>813</v>
      </c>
      <c r="I1451" s="51">
        <v>343</v>
      </c>
      <c r="J1451" s="51">
        <v>686</v>
      </c>
      <c r="K1451" s="51">
        <v>251</v>
      </c>
      <c r="L1451" s="51">
        <v>251</v>
      </c>
      <c r="M1451" s="51">
        <v>1085</v>
      </c>
      <c r="N1451" s="51">
        <v>887</v>
      </c>
      <c r="O1451" s="51">
        <v>767</v>
      </c>
      <c r="P1451" s="51">
        <v>672</v>
      </c>
      <c r="Q1451" s="51">
        <v>3903</v>
      </c>
      <c r="R1451" s="51">
        <v>3974</v>
      </c>
      <c r="S1451" s="51">
        <v>38569</v>
      </c>
      <c r="T1451" s="51">
        <v>196311</v>
      </c>
      <c r="U1451" s="51">
        <v>41894</v>
      </c>
      <c r="V1451" s="51">
        <v>9109</v>
      </c>
    </row>
    <row r="1452" spans="1:22" x14ac:dyDescent="0.25">
      <c r="A1452" s="50" t="s">
        <v>109</v>
      </c>
      <c r="B1452" s="50" t="s">
        <v>227</v>
      </c>
      <c r="C1452" s="50" t="s">
        <v>175</v>
      </c>
      <c r="D1452" s="50" t="s">
        <v>282</v>
      </c>
      <c r="E1452" s="51">
        <v>2017</v>
      </c>
      <c r="F1452" s="50" t="s">
        <v>293</v>
      </c>
      <c r="G1452" s="52">
        <v>43040</v>
      </c>
      <c r="H1452" s="51">
        <v>773</v>
      </c>
      <c r="I1452" s="51">
        <v>335</v>
      </c>
      <c r="J1452" s="51">
        <v>572</v>
      </c>
      <c r="K1452" s="51">
        <v>236</v>
      </c>
      <c r="L1452" s="51">
        <v>236</v>
      </c>
      <c r="M1452" s="51">
        <v>827</v>
      </c>
      <c r="N1452" s="51">
        <v>844</v>
      </c>
      <c r="O1452" s="51">
        <v>696</v>
      </c>
      <c r="P1452" s="51">
        <v>721</v>
      </c>
      <c r="Q1452" s="51">
        <v>3903</v>
      </c>
      <c r="R1452" s="51">
        <v>3974</v>
      </c>
      <c r="S1452" s="51">
        <v>38569</v>
      </c>
      <c r="T1452" s="51">
        <v>196311</v>
      </c>
      <c r="U1452" s="51">
        <v>41894</v>
      </c>
      <c r="V1452" s="51">
        <v>9109</v>
      </c>
    </row>
    <row r="1453" spans="1:22" x14ac:dyDescent="0.25">
      <c r="A1453" s="50" t="s">
        <v>109</v>
      </c>
      <c r="B1453" s="50" t="s">
        <v>227</v>
      </c>
      <c r="C1453" s="50" t="s">
        <v>175</v>
      </c>
      <c r="D1453" s="50" t="s">
        <v>282</v>
      </c>
      <c r="E1453" s="51">
        <v>2017</v>
      </c>
      <c r="F1453" s="50" t="s">
        <v>294</v>
      </c>
      <c r="G1453" s="52">
        <v>43070</v>
      </c>
      <c r="H1453" s="51">
        <v>661</v>
      </c>
      <c r="I1453" s="51">
        <v>275</v>
      </c>
      <c r="J1453" s="51">
        <v>534</v>
      </c>
      <c r="K1453" s="51">
        <v>241</v>
      </c>
      <c r="L1453" s="51">
        <v>241</v>
      </c>
      <c r="M1453" s="51">
        <v>867</v>
      </c>
      <c r="N1453" s="51">
        <v>713</v>
      </c>
      <c r="O1453" s="51">
        <v>672</v>
      </c>
      <c r="P1453" s="51">
        <v>668</v>
      </c>
      <c r="Q1453" s="51">
        <v>3903</v>
      </c>
      <c r="R1453" s="51">
        <v>3974</v>
      </c>
      <c r="S1453" s="51">
        <v>38569</v>
      </c>
      <c r="T1453" s="51">
        <v>196311</v>
      </c>
      <c r="U1453" s="51">
        <v>41894</v>
      </c>
      <c r="V1453" s="51">
        <v>9109</v>
      </c>
    </row>
    <row r="1454" spans="1:22" x14ac:dyDescent="0.25">
      <c r="A1454" s="50" t="s">
        <v>109</v>
      </c>
      <c r="B1454" s="50" t="s">
        <v>227</v>
      </c>
      <c r="C1454" s="50" t="s">
        <v>175</v>
      </c>
      <c r="D1454" s="50" t="s">
        <v>282</v>
      </c>
      <c r="E1454" s="51">
        <v>2018</v>
      </c>
      <c r="F1454" s="50" t="s">
        <v>283</v>
      </c>
      <c r="G1454" s="52">
        <v>43101</v>
      </c>
      <c r="H1454" s="51">
        <v>680</v>
      </c>
      <c r="I1454" s="51">
        <v>221</v>
      </c>
      <c r="J1454" s="51">
        <v>507</v>
      </c>
      <c r="K1454" s="51">
        <v>212</v>
      </c>
      <c r="L1454" s="51">
        <v>212</v>
      </c>
      <c r="M1454" s="51">
        <v>599</v>
      </c>
      <c r="N1454" s="51">
        <v>543</v>
      </c>
      <c r="O1454" s="51">
        <v>541</v>
      </c>
      <c r="P1454" s="51">
        <v>522</v>
      </c>
      <c r="Q1454" s="51">
        <v>3509</v>
      </c>
      <c r="R1454" s="51">
        <v>3569</v>
      </c>
      <c r="S1454" s="51">
        <v>40549</v>
      </c>
      <c r="T1454" s="51">
        <v>204840</v>
      </c>
      <c r="U1454" s="51">
        <v>43596</v>
      </c>
      <c r="V1454" s="51">
        <v>9481</v>
      </c>
    </row>
    <row r="1455" spans="1:22" x14ac:dyDescent="0.25">
      <c r="A1455" s="50" t="s">
        <v>109</v>
      </c>
      <c r="B1455" s="50" t="s">
        <v>227</v>
      </c>
      <c r="C1455" s="50" t="s">
        <v>175</v>
      </c>
      <c r="D1455" s="50" t="s">
        <v>282</v>
      </c>
      <c r="E1455" s="51">
        <v>2018</v>
      </c>
      <c r="F1455" s="50" t="s">
        <v>284</v>
      </c>
      <c r="G1455" s="52">
        <v>43132</v>
      </c>
      <c r="H1455" s="51">
        <v>743</v>
      </c>
      <c r="I1455" s="51">
        <v>233</v>
      </c>
      <c r="J1455" s="51">
        <v>671</v>
      </c>
      <c r="K1455" s="51">
        <v>180</v>
      </c>
      <c r="L1455" s="51">
        <v>180</v>
      </c>
      <c r="M1455" s="51">
        <v>747</v>
      </c>
      <c r="N1455" s="51">
        <v>706</v>
      </c>
      <c r="O1455" s="51">
        <v>641</v>
      </c>
      <c r="P1455" s="51">
        <v>657</v>
      </c>
      <c r="Q1455" s="51">
        <v>3509</v>
      </c>
      <c r="R1455" s="51">
        <v>3569</v>
      </c>
      <c r="S1455" s="51">
        <v>40549</v>
      </c>
      <c r="T1455" s="51">
        <v>204840</v>
      </c>
      <c r="U1455" s="51">
        <v>43596</v>
      </c>
      <c r="V1455" s="51">
        <v>9481</v>
      </c>
    </row>
    <row r="1456" spans="1:22" x14ac:dyDescent="0.25">
      <c r="A1456" s="50" t="s">
        <v>109</v>
      </c>
      <c r="B1456" s="50" t="s">
        <v>227</v>
      </c>
      <c r="C1456" s="50" t="s">
        <v>175</v>
      </c>
      <c r="D1456" s="50" t="s">
        <v>282</v>
      </c>
      <c r="E1456" s="51">
        <v>2018</v>
      </c>
      <c r="F1456" s="50" t="s">
        <v>285</v>
      </c>
      <c r="G1456" s="52">
        <v>43160</v>
      </c>
      <c r="H1456" s="51">
        <v>786</v>
      </c>
      <c r="I1456" s="51">
        <v>294</v>
      </c>
      <c r="J1456" s="51">
        <v>642</v>
      </c>
      <c r="K1456" s="51">
        <v>225</v>
      </c>
      <c r="L1456" s="51">
        <v>225</v>
      </c>
      <c r="M1456" s="51">
        <v>1018</v>
      </c>
      <c r="N1456" s="51">
        <v>885</v>
      </c>
      <c r="O1456" s="51">
        <v>775</v>
      </c>
      <c r="P1456" s="51">
        <v>633</v>
      </c>
      <c r="Q1456" s="51">
        <v>3509</v>
      </c>
      <c r="R1456" s="51">
        <v>3569</v>
      </c>
      <c r="S1456" s="51">
        <v>40549</v>
      </c>
      <c r="T1456" s="51">
        <v>204840</v>
      </c>
      <c r="U1456" s="51">
        <v>43596</v>
      </c>
      <c r="V1456" s="51">
        <v>9481</v>
      </c>
    </row>
    <row r="1457" spans="1:22" x14ac:dyDescent="0.25">
      <c r="A1457" s="50" t="s">
        <v>109</v>
      </c>
      <c r="B1457" s="50" t="s">
        <v>227</v>
      </c>
      <c r="C1457" s="50" t="s">
        <v>175</v>
      </c>
      <c r="D1457" s="50" t="s">
        <v>282</v>
      </c>
      <c r="E1457" s="51">
        <v>2018</v>
      </c>
      <c r="F1457" s="50" t="s">
        <v>286</v>
      </c>
      <c r="G1457" s="52">
        <v>43191</v>
      </c>
      <c r="H1457" s="51">
        <v>756</v>
      </c>
      <c r="I1457" s="51">
        <v>243</v>
      </c>
      <c r="J1457" s="51">
        <v>684</v>
      </c>
      <c r="K1457" s="51">
        <v>263</v>
      </c>
      <c r="L1457" s="51">
        <v>263</v>
      </c>
      <c r="M1457" s="51">
        <v>848</v>
      </c>
      <c r="N1457" s="51">
        <v>842</v>
      </c>
      <c r="O1457" s="51">
        <v>810</v>
      </c>
      <c r="P1457" s="51">
        <v>829</v>
      </c>
      <c r="Q1457" s="51">
        <v>3509</v>
      </c>
      <c r="R1457" s="51">
        <v>3569</v>
      </c>
      <c r="S1457" s="51">
        <v>40549</v>
      </c>
      <c r="T1457" s="51">
        <v>204840</v>
      </c>
      <c r="U1457" s="51">
        <v>43596</v>
      </c>
      <c r="V1457" s="51">
        <v>9481</v>
      </c>
    </row>
    <row r="1458" spans="1:22" x14ac:dyDescent="0.25">
      <c r="A1458" s="50" t="s">
        <v>109</v>
      </c>
      <c r="B1458" s="50" t="s">
        <v>227</v>
      </c>
      <c r="C1458" s="50" t="s">
        <v>175</v>
      </c>
      <c r="D1458" s="50" t="s">
        <v>282</v>
      </c>
      <c r="E1458" s="51">
        <v>2018</v>
      </c>
      <c r="F1458" s="50" t="s">
        <v>287</v>
      </c>
      <c r="G1458" s="52">
        <v>43221</v>
      </c>
      <c r="H1458" s="51">
        <v>755</v>
      </c>
      <c r="I1458" s="51">
        <v>289</v>
      </c>
      <c r="J1458" s="51">
        <v>679</v>
      </c>
      <c r="K1458" s="51">
        <v>231</v>
      </c>
      <c r="L1458" s="51">
        <v>231</v>
      </c>
      <c r="M1458" s="51">
        <v>1130</v>
      </c>
      <c r="N1458" s="51">
        <v>890</v>
      </c>
      <c r="O1458" s="51">
        <v>759</v>
      </c>
      <c r="P1458" s="51">
        <v>878</v>
      </c>
      <c r="Q1458" s="51">
        <v>3509</v>
      </c>
      <c r="R1458" s="51">
        <v>3569</v>
      </c>
      <c r="S1458" s="51">
        <v>40549</v>
      </c>
      <c r="T1458" s="51">
        <v>204840</v>
      </c>
      <c r="U1458" s="51">
        <v>43596</v>
      </c>
      <c r="V1458" s="51">
        <v>9481</v>
      </c>
    </row>
    <row r="1459" spans="1:22" x14ac:dyDescent="0.25">
      <c r="A1459" s="50" t="s">
        <v>109</v>
      </c>
      <c r="B1459" s="50" t="s">
        <v>227</v>
      </c>
      <c r="C1459" s="50" t="s">
        <v>175</v>
      </c>
      <c r="D1459" s="50" t="s">
        <v>282</v>
      </c>
      <c r="E1459" s="51">
        <v>2018</v>
      </c>
      <c r="F1459" s="50" t="s">
        <v>288</v>
      </c>
      <c r="G1459" s="52">
        <v>43252</v>
      </c>
      <c r="H1459" s="51">
        <v>659</v>
      </c>
      <c r="I1459" s="51">
        <v>226</v>
      </c>
      <c r="J1459" s="51">
        <v>533</v>
      </c>
      <c r="K1459" s="51">
        <v>258</v>
      </c>
      <c r="L1459" s="51">
        <v>258</v>
      </c>
      <c r="M1459" s="51">
        <v>702</v>
      </c>
      <c r="N1459" s="51">
        <v>720</v>
      </c>
      <c r="O1459" s="51">
        <v>701</v>
      </c>
      <c r="P1459" s="51">
        <v>629</v>
      </c>
      <c r="Q1459" s="51">
        <v>3509</v>
      </c>
      <c r="R1459" s="51">
        <v>3569</v>
      </c>
      <c r="S1459" s="51">
        <v>40549</v>
      </c>
      <c r="T1459" s="51">
        <v>204840</v>
      </c>
      <c r="U1459" s="51">
        <v>43596</v>
      </c>
      <c r="V1459" s="51">
        <v>9481</v>
      </c>
    </row>
    <row r="1460" spans="1:22" x14ac:dyDescent="0.25">
      <c r="A1460" s="50" t="s">
        <v>109</v>
      </c>
      <c r="B1460" s="50" t="s">
        <v>227</v>
      </c>
      <c r="C1460" s="50" t="s">
        <v>175</v>
      </c>
      <c r="D1460" s="50" t="s">
        <v>282</v>
      </c>
      <c r="E1460" s="51">
        <v>2018</v>
      </c>
      <c r="F1460" s="50" t="s">
        <v>289</v>
      </c>
      <c r="G1460" s="52">
        <v>43282</v>
      </c>
      <c r="H1460" s="51">
        <v>964</v>
      </c>
      <c r="I1460" s="51">
        <v>317</v>
      </c>
      <c r="J1460" s="51">
        <v>686</v>
      </c>
      <c r="K1460" s="51">
        <v>268</v>
      </c>
      <c r="L1460" s="51">
        <v>268</v>
      </c>
      <c r="M1460" s="51">
        <v>966</v>
      </c>
      <c r="N1460" s="51">
        <v>890</v>
      </c>
      <c r="O1460" s="51">
        <v>792</v>
      </c>
      <c r="P1460" s="51">
        <v>726</v>
      </c>
      <c r="Q1460" s="51">
        <v>3509</v>
      </c>
      <c r="R1460" s="51">
        <v>3569</v>
      </c>
      <c r="S1460" s="51">
        <v>40549</v>
      </c>
      <c r="T1460" s="51">
        <v>204840</v>
      </c>
      <c r="U1460" s="51">
        <v>43596</v>
      </c>
      <c r="V1460" s="51">
        <v>9481</v>
      </c>
    </row>
    <row r="1461" spans="1:22" x14ac:dyDescent="0.25">
      <c r="A1461" s="50" t="s">
        <v>109</v>
      </c>
      <c r="B1461" s="50" t="s">
        <v>227</v>
      </c>
      <c r="C1461" s="50" t="s">
        <v>175</v>
      </c>
      <c r="D1461" s="50" t="s">
        <v>282</v>
      </c>
      <c r="E1461" s="51">
        <v>2018</v>
      </c>
      <c r="F1461" s="50" t="s">
        <v>290</v>
      </c>
      <c r="G1461" s="52">
        <v>43313</v>
      </c>
      <c r="H1461" s="51">
        <v>740</v>
      </c>
      <c r="I1461" s="51">
        <v>225</v>
      </c>
      <c r="J1461" s="51">
        <v>570</v>
      </c>
      <c r="K1461" s="51">
        <v>215</v>
      </c>
      <c r="L1461" s="51">
        <v>215</v>
      </c>
      <c r="M1461" s="51">
        <v>1002</v>
      </c>
      <c r="N1461" s="51">
        <v>858</v>
      </c>
      <c r="O1461" s="51">
        <v>797</v>
      </c>
      <c r="P1461" s="51">
        <v>877</v>
      </c>
      <c r="Q1461" s="51">
        <v>3509</v>
      </c>
      <c r="R1461" s="51">
        <v>3569</v>
      </c>
      <c r="S1461" s="51">
        <v>40549</v>
      </c>
      <c r="T1461" s="51">
        <v>204840</v>
      </c>
      <c r="U1461" s="51">
        <v>43596</v>
      </c>
      <c r="V1461" s="51">
        <v>9481</v>
      </c>
    </row>
    <row r="1462" spans="1:22" x14ac:dyDescent="0.25">
      <c r="A1462" s="50" t="s">
        <v>109</v>
      </c>
      <c r="B1462" s="50" t="s">
        <v>227</v>
      </c>
      <c r="C1462" s="50" t="s">
        <v>175</v>
      </c>
      <c r="D1462" s="50" t="s">
        <v>282</v>
      </c>
      <c r="E1462" s="51">
        <v>2018</v>
      </c>
      <c r="F1462" s="50" t="s">
        <v>291</v>
      </c>
      <c r="G1462" s="52">
        <v>43344</v>
      </c>
      <c r="H1462" s="51">
        <v>1167</v>
      </c>
      <c r="I1462" s="51">
        <v>237</v>
      </c>
      <c r="J1462" s="51">
        <v>634</v>
      </c>
      <c r="K1462" s="51">
        <v>268</v>
      </c>
      <c r="L1462" s="51">
        <v>268</v>
      </c>
      <c r="M1462" s="51">
        <v>791</v>
      </c>
      <c r="N1462" s="51">
        <v>801</v>
      </c>
      <c r="O1462" s="51">
        <v>739</v>
      </c>
      <c r="P1462" s="51">
        <v>730</v>
      </c>
      <c r="Q1462" s="51">
        <v>3509</v>
      </c>
      <c r="R1462" s="51">
        <v>3569</v>
      </c>
      <c r="S1462" s="51">
        <v>40549</v>
      </c>
      <c r="T1462" s="51">
        <v>204840</v>
      </c>
      <c r="U1462" s="51">
        <v>43596</v>
      </c>
      <c r="V1462" s="51">
        <v>9481</v>
      </c>
    </row>
    <row r="1463" spans="1:22" x14ac:dyDescent="0.25">
      <c r="A1463" s="50" t="s">
        <v>109</v>
      </c>
      <c r="B1463" s="50" t="s">
        <v>227</v>
      </c>
      <c r="C1463" s="50" t="s">
        <v>175</v>
      </c>
      <c r="D1463" s="50" t="s">
        <v>282</v>
      </c>
      <c r="E1463" s="51">
        <v>2018</v>
      </c>
      <c r="F1463" s="50" t="s">
        <v>292</v>
      </c>
      <c r="G1463" s="52">
        <v>43374</v>
      </c>
      <c r="H1463" s="51">
        <v>774</v>
      </c>
      <c r="I1463" s="51">
        <v>270</v>
      </c>
      <c r="J1463" s="51">
        <v>688</v>
      </c>
      <c r="K1463" s="51">
        <v>148</v>
      </c>
      <c r="L1463" s="51">
        <v>148</v>
      </c>
      <c r="M1463" s="51">
        <v>822</v>
      </c>
      <c r="N1463" s="51">
        <v>748</v>
      </c>
      <c r="O1463" s="51">
        <v>732</v>
      </c>
      <c r="P1463" s="51">
        <v>612</v>
      </c>
      <c r="Q1463" s="51">
        <v>3509</v>
      </c>
      <c r="R1463" s="51">
        <v>3569</v>
      </c>
      <c r="S1463" s="51">
        <v>40549</v>
      </c>
      <c r="T1463" s="51">
        <v>204840</v>
      </c>
      <c r="U1463" s="51">
        <v>43596</v>
      </c>
      <c r="V1463" s="51">
        <v>9481</v>
      </c>
    </row>
    <row r="1464" spans="1:22" x14ac:dyDescent="0.25">
      <c r="A1464" s="50" t="s">
        <v>109</v>
      </c>
      <c r="B1464" s="50" t="s">
        <v>227</v>
      </c>
      <c r="C1464" s="50" t="s">
        <v>175</v>
      </c>
      <c r="D1464" s="50" t="s">
        <v>282</v>
      </c>
      <c r="E1464" s="51">
        <v>2018</v>
      </c>
      <c r="F1464" s="50" t="s">
        <v>293</v>
      </c>
      <c r="G1464" s="52">
        <v>43405</v>
      </c>
      <c r="H1464" s="51">
        <v>676</v>
      </c>
      <c r="I1464" s="51">
        <v>166</v>
      </c>
      <c r="J1464" s="51">
        <v>515</v>
      </c>
      <c r="K1464" s="51">
        <v>244</v>
      </c>
      <c r="L1464" s="51">
        <v>244</v>
      </c>
      <c r="M1464" s="51">
        <v>823</v>
      </c>
      <c r="N1464" s="51">
        <v>787</v>
      </c>
      <c r="O1464" s="51">
        <v>753</v>
      </c>
      <c r="P1464" s="51">
        <v>731</v>
      </c>
      <c r="Q1464" s="51">
        <v>3509</v>
      </c>
      <c r="R1464" s="51">
        <v>3569</v>
      </c>
      <c r="S1464" s="51">
        <v>40549</v>
      </c>
      <c r="T1464" s="51">
        <v>204840</v>
      </c>
      <c r="U1464" s="51">
        <v>43596</v>
      </c>
      <c r="V1464" s="51">
        <v>9481</v>
      </c>
    </row>
    <row r="1465" spans="1:22" x14ac:dyDescent="0.25">
      <c r="A1465" s="50" t="s">
        <v>109</v>
      </c>
      <c r="B1465" s="50" t="s">
        <v>227</v>
      </c>
      <c r="C1465" s="50" t="s">
        <v>175</v>
      </c>
      <c r="D1465" s="50" t="s">
        <v>282</v>
      </c>
      <c r="E1465" s="51">
        <v>2018</v>
      </c>
      <c r="F1465" s="50" t="s">
        <v>294</v>
      </c>
      <c r="G1465" s="52">
        <v>43435</v>
      </c>
      <c r="H1465" s="51">
        <v>761</v>
      </c>
      <c r="I1465" s="51">
        <v>220</v>
      </c>
      <c r="J1465" s="51">
        <v>533</v>
      </c>
      <c r="K1465" s="51">
        <v>269</v>
      </c>
      <c r="L1465" s="51">
        <v>269</v>
      </c>
      <c r="M1465" s="51">
        <v>836</v>
      </c>
      <c r="N1465" s="51">
        <v>752</v>
      </c>
      <c r="O1465" s="51">
        <v>663</v>
      </c>
      <c r="P1465" s="51">
        <v>659</v>
      </c>
      <c r="Q1465" s="51">
        <v>3509</v>
      </c>
      <c r="R1465" s="51">
        <v>3569</v>
      </c>
      <c r="S1465" s="51">
        <v>40549</v>
      </c>
      <c r="T1465" s="51">
        <v>204840</v>
      </c>
      <c r="U1465" s="51">
        <v>43596</v>
      </c>
      <c r="V1465" s="51">
        <v>9481</v>
      </c>
    </row>
    <row r="1466" spans="1:22" x14ac:dyDescent="0.25">
      <c r="A1466" s="50" t="s">
        <v>109</v>
      </c>
      <c r="B1466" s="50" t="s">
        <v>227</v>
      </c>
      <c r="C1466" s="50" t="s">
        <v>175</v>
      </c>
      <c r="D1466" s="50" t="s">
        <v>282</v>
      </c>
      <c r="E1466" s="51">
        <v>2019</v>
      </c>
      <c r="F1466" s="50" t="s">
        <v>283</v>
      </c>
      <c r="G1466" s="52">
        <v>43466</v>
      </c>
      <c r="H1466" s="51">
        <v>1066</v>
      </c>
      <c r="I1466" s="51">
        <v>312</v>
      </c>
      <c r="J1466" s="51">
        <v>745</v>
      </c>
      <c r="K1466" s="51">
        <v>262</v>
      </c>
      <c r="L1466" s="51">
        <v>262</v>
      </c>
      <c r="M1466" s="51">
        <v>1019</v>
      </c>
      <c r="N1466" s="51">
        <v>969</v>
      </c>
      <c r="O1466" s="51">
        <v>863</v>
      </c>
      <c r="P1466" s="51">
        <v>740</v>
      </c>
      <c r="Q1466" s="51">
        <v>3214</v>
      </c>
      <c r="R1466" s="51">
        <v>3302</v>
      </c>
      <c r="S1466" s="51">
        <v>44066.351624616458</v>
      </c>
      <c r="T1466" s="51">
        <v>205709</v>
      </c>
      <c r="U1466" s="51">
        <v>66450</v>
      </c>
      <c r="V1466" s="51">
        <v>8816</v>
      </c>
    </row>
    <row r="1467" spans="1:22" x14ac:dyDescent="0.25">
      <c r="A1467" s="50" t="s">
        <v>109</v>
      </c>
      <c r="B1467" s="50" t="s">
        <v>227</v>
      </c>
      <c r="C1467" s="50" t="s">
        <v>175</v>
      </c>
      <c r="D1467" s="50" t="s">
        <v>282</v>
      </c>
      <c r="E1467" s="51">
        <v>2019</v>
      </c>
      <c r="F1467" s="50" t="s">
        <v>284</v>
      </c>
      <c r="G1467" s="52">
        <v>43497</v>
      </c>
      <c r="H1467" s="51">
        <v>609</v>
      </c>
      <c r="I1467" s="51">
        <v>270</v>
      </c>
      <c r="J1467" s="51">
        <v>626</v>
      </c>
      <c r="K1467" s="51">
        <v>253</v>
      </c>
      <c r="L1467" s="51">
        <v>253</v>
      </c>
      <c r="M1467" s="51">
        <v>869</v>
      </c>
      <c r="N1467" s="51">
        <v>930</v>
      </c>
      <c r="O1467" s="51">
        <v>912</v>
      </c>
      <c r="P1467" s="51">
        <v>822</v>
      </c>
      <c r="Q1467" s="51">
        <v>3214</v>
      </c>
      <c r="R1467" s="51">
        <v>3302</v>
      </c>
      <c r="S1467" s="51">
        <v>44066.351624616458</v>
      </c>
      <c r="T1467" s="51">
        <v>205709</v>
      </c>
      <c r="U1467" s="51">
        <v>66450</v>
      </c>
      <c r="V1467" s="51">
        <v>8816</v>
      </c>
    </row>
    <row r="1468" spans="1:22" x14ac:dyDescent="0.25">
      <c r="A1468" s="50" t="s">
        <v>109</v>
      </c>
      <c r="B1468" s="50" t="s">
        <v>227</v>
      </c>
      <c r="C1468" s="50" t="s">
        <v>175</v>
      </c>
      <c r="D1468" s="50" t="s">
        <v>282</v>
      </c>
      <c r="E1468" s="51">
        <v>2019</v>
      </c>
      <c r="F1468" s="50" t="s">
        <v>285</v>
      </c>
      <c r="G1468" s="52">
        <v>43525</v>
      </c>
      <c r="H1468" s="51">
        <v>634</v>
      </c>
      <c r="I1468" s="51">
        <v>272</v>
      </c>
      <c r="J1468" s="51">
        <v>668</v>
      </c>
      <c r="K1468" s="51">
        <v>276</v>
      </c>
      <c r="L1468" s="51">
        <v>276</v>
      </c>
      <c r="M1468" s="51">
        <v>978</v>
      </c>
      <c r="N1468" s="51">
        <v>788</v>
      </c>
      <c r="O1468" s="51">
        <v>711</v>
      </c>
      <c r="P1468" s="51">
        <v>651</v>
      </c>
      <c r="Q1468" s="51">
        <v>3214</v>
      </c>
      <c r="R1468" s="51">
        <v>3302</v>
      </c>
      <c r="S1468" s="51">
        <v>44066.351624616458</v>
      </c>
      <c r="T1468" s="51">
        <v>205709</v>
      </c>
      <c r="U1468" s="51">
        <v>66450</v>
      </c>
      <c r="V1468" s="51">
        <v>8816</v>
      </c>
    </row>
    <row r="1469" spans="1:22" x14ac:dyDescent="0.25">
      <c r="A1469" s="50" t="s">
        <v>109</v>
      </c>
      <c r="B1469" s="50" t="s">
        <v>227</v>
      </c>
      <c r="C1469" s="50" t="s">
        <v>175</v>
      </c>
      <c r="D1469" s="50" t="s">
        <v>282</v>
      </c>
      <c r="E1469" s="51">
        <v>2019</v>
      </c>
      <c r="F1469" s="50" t="s">
        <v>286</v>
      </c>
      <c r="G1469" s="52">
        <v>43556</v>
      </c>
      <c r="H1469" s="51">
        <v>924</v>
      </c>
      <c r="I1469" s="51">
        <v>267</v>
      </c>
      <c r="J1469" s="51">
        <v>662</v>
      </c>
      <c r="K1469" s="51">
        <v>271</v>
      </c>
      <c r="L1469" s="51">
        <v>271</v>
      </c>
      <c r="M1469" s="51">
        <v>1000</v>
      </c>
      <c r="N1469" s="51">
        <v>780</v>
      </c>
      <c r="O1469" s="51">
        <v>769</v>
      </c>
      <c r="P1469" s="51">
        <v>733</v>
      </c>
      <c r="Q1469" s="51">
        <v>3214</v>
      </c>
      <c r="R1469" s="51">
        <v>3302</v>
      </c>
      <c r="S1469" s="51">
        <v>44066.351624616458</v>
      </c>
      <c r="T1469" s="51">
        <v>205709</v>
      </c>
      <c r="U1469" s="51">
        <v>66450</v>
      </c>
      <c r="V1469" s="51">
        <v>8816</v>
      </c>
    </row>
    <row r="1470" spans="1:22" x14ac:dyDescent="0.25">
      <c r="A1470" s="50" t="s">
        <v>109</v>
      </c>
      <c r="B1470" s="50" t="s">
        <v>227</v>
      </c>
      <c r="C1470" s="50" t="s">
        <v>175</v>
      </c>
      <c r="D1470" s="50" t="s">
        <v>282</v>
      </c>
      <c r="E1470" s="51">
        <v>2019</v>
      </c>
      <c r="F1470" s="50" t="s">
        <v>287</v>
      </c>
      <c r="G1470" s="52">
        <v>43586</v>
      </c>
      <c r="H1470" s="51">
        <v>738</v>
      </c>
      <c r="I1470" s="51">
        <v>320</v>
      </c>
      <c r="J1470" s="51">
        <v>597</v>
      </c>
      <c r="K1470" s="51">
        <v>273</v>
      </c>
      <c r="L1470" s="51">
        <v>273</v>
      </c>
      <c r="M1470" s="51">
        <v>457</v>
      </c>
      <c r="N1470" s="51">
        <v>772</v>
      </c>
      <c r="O1470" s="51">
        <v>785</v>
      </c>
      <c r="P1470" s="51">
        <v>658</v>
      </c>
      <c r="Q1470" s="51">
        <v>3214</v>
      </c>
      <c r="R1470" s="51">
        <v>3302</v>
      </c>
      <c r="S1470" s="51">
        <v>44066.351624616458</v>
      </c>
      <c r="T1470" s="51">
        <v>205709</v>
      </c>
      <c r="U1470" s="51">
        <v>66450</v>
      </c>
      <c r="V1470" s="51">
        <v>8816</v>
      </c>
    </row>
    <row r="1471" spans="1:22" x14ac:dyDescent="0.25">
      <c r="A1471" s="50" t="s">
        <v>109</v>
      </c>
      <c r="B1471" s="50" t="s">
        <v>227</v>
      </c>
      <c r="C1471" s="50" t="s">
        <v>175</v>
      </c>
      <c r="D1471" s="50" t="s">
        <v>282</v>
      </c>
      <c r="E1471" s="51">
        <v>2019</v>
      </c>
      <c r="F1471" s="50" t="s">
        <v>288</v>
      </c>
      <c r="G1471" s="52">
        <v>43617</v>
      </c>
      <c r="H1471" s="51">
        <v>888</v>
      </c>
      <c r="I1471" s="51">
        <v>327</v>
      </c>
      <c r="J1471" s="51">
        <v>654</v>
      </c>
      <c r="K1471" s="51">
        <v>232</v>
      </c>
      <c r="L1471" s="51">
        <v>232</v>
      </c>
      <c r="M1471" s="51">
        <v>671</v>
      </c>
      <c r="N1471" s="51">
        <v>892</v>
      </c>
      <c r="O1471" s="51">
        <v>862</v>
      </c>
      <c r="P1471" s="51">
        <v>852</v>
      </c>
      <c r="Q1471" s="51">
        <v>3214</v>
      </c>
      <c r="R1471" s="51">
        <v>3302</v>
      </c>
      <c r="S1471" s="51">
        <v>44066.351624616458</v>
      </c>
      <c r="T1471" s="51">
        <v>205709</v>
      </c>
      <c r="U1471" s="51">
        <v>66450</v>
      </c>
      <c r="V1471" s="51">
        <v>8816</v>
      </c>
    </row>
    <row r="1472" spans="1:22" x14ac:dyDescent="0.25">
      <c r="A1472" s="50" t="s">
        <v>109</v>
      </c>
      <c r="B1472" s="50" t="s">
        <v>227</v>
      </c>
      <c r="C1472" s="50" t="s">
        <v>175</v>
      </c>
      <c r="D1472" s="50" t="s">
        <v>282</v>
      </c>
      <c r="E1472" s="51">
        <v>2019</v>
      </c>
      <c r="F1472" s="50" t="s">
        <v>289</v>
      </c>
      <c r="G1472" s="52">
        <v>43647</v>
      </c>
      <c r="H1472" s="51">
        <v>1089</v>
      </c>
      <c r="I1472" s="51">
        <v>295</v>
      </c>
      <c r="J1472" s="51">
        <v>789</v>
      </c>
      <c r="K1472" s="51">
        <v>266</v>
      </c>
      <c r="L1472" s="51">
        <v>266</v>
      </c>
      <c r="M1472" s="51">
        <v>1297</v>
      </c>
      <c r="N1472" s="51">
        <v>901</v>
      </c>
      <c r="O1472" s="51">
        <v>817</v>
      </c>
      <c r="P1472" s="51">
        <v>927</v>
      </c>
      <c r="Q1472" s="51">
        <v>3214</v>
      </c>
      <c r="R1472" s="51">
        <v>3302</v>
      </c>
      <c r="S1472" s="51">
        <v>44066.351624616458</v>
      </c>
      <c r="T1472" s="51">
        <v>205709</v>
      </c>
      <c r="U1472" s="51">
        <v>66450</v>
      </c>
      <c r="V1472" s="51">
        <v>8816</v>
      </c>
    </row>
    <row r="1473" spans="1:22" x14ac:dyDescent="0.25">
      <c r="A1473" s="50" t="s">
        <v>109</v>
      </c>
      <c r="B1473" s="50" t="s">
        <v>227</v>
      </c>
      <c r="C1473" s="50" t="s">
        <v>175</v>
      </c>
      <c r="D1473" s="50" t="s">
        <v>282</v>
      </c>
      <c r="E1473" s="51">
        <v>2019</v>
      </c>
      <c r="F1473" s="50" t="s">
        <v>290</v>
      </c>
      <c r="G1473" s="52">
        <v>43678</v>
      </c>
      <c r="H1473" s="51">
        <v>799</v>
      </c>
      <c r="I1473" s="51">
        <v>322</v>
      </c>
      <c r="J1473" s="51">
        <v>679</v>
      </c>
      <c r="K1473" s="51">
        <v>253</v>
      </c>
      <c r="L1473" s="51">
        <v>253</v>
      </c>
      <c r="M1473" s="51">
        <v>978</v>
      </c>
      <c r="N1473" s="51">
        <v>920</v>
      </c>
      <c r="O1473" s="51">
        <v>872</v>
      </c>
      <c r="P1473" s="51">
        <v>855</v>
      </c>
      <c r="Q1473" s="51">
        <v>3214</v>
      </c>
      <c r="R1473" s="51">
        <v>3302</v>
      </c>
      <c r="S1473" s="51">
        <v>44066.351624616458</v>
      </c>
      <c r="T1473" s="51">
        <v>205709</v>
      </c>
      <c r="U1473" s="51">
        <v>66450</v>
      </c>
      <c r="V1473" s="51">
        <v>8816</v>
      </c>
    </row>
    <row r="1474" spans="1:22" x14ac:dyDescent="0.25">
      <c r="A1474" s="50" t="s">
        <v>109</v>
      </c>
      <c r="B1474" s="50" t="s">
        <v>227</v>
      </c>
      <c r="C1474" s="50" t="s">
        <v>175</v>
      </c>
      <c r="D1474" s="50" t="s">
        <v>282</v>
      </c>
      <c r="E1474" s="51">
        <v>2019</v>
      </c>
      <c r="F1474" s="50" t="s">
        <v>291</v>
      </c>
      <c r="G1474" s="52">
        <v>43709</v>
      </c>
      <c r="H1474" s="51">
        <v>812</v>
      </c>
      <c r="I1474" s="51">
        <v>270</v>
      </c>
      <c r="J1474" s="51">
        <v>629</v>
      </c>
      <c r="K1474" s="51">
        <v>335</v>
      </c>
      <c r="L1474" s="51">
        <v>335</v>
      </c>
      <c r="M1474" s="51">
        <v>1054</v>
      </c>
      <c r="N1474" s="51">
        <v>775</v>
      </c>
      <c r="O1474" s="51">
        <v>733</v>
      </c>
      <c r="P1474" s="51">
        <v>789</v>
      </c>
      <c r="Q1474" s="51">
        <v>3214</v>
      </c>
      <c r="R1474" s="51">
        <v>3302</v>
      </c>
      <c r="S1474" s="51">
        <v>44066.351624616458</v>
      </c>
      <c r="T1474" s="51">
        <v>205709</v>
      </c>
      <c r="U1474" s="51">
        <v>66450</v>
      </c>
      <c r="V1474" s="51">
        <v>8816</v>
      </c>
    </row>
    <row r="1475" spans="1:22" x14ac:dyDescent="0.25">
      <c r="A1475" s="50" t="s">
        <v>109</v>
      </c>
      <c r="B1475" s="50" t="s">
        <v>227</v>
      </c>
      <c r="C1475" s="50" t="s">
        <v>175</v>
      </c>
      <c r="D1475" s="50" t="s">
        <v>282</v>
      </c>
      <c r="E1475" s="51">
        <v>2019</v>
      </c>
      <c r="F1475" s="50" t="s">
        <v>292</v>
      </c>
      <c r="G1475" s="52">
        <v>43739</v>
      </c>
      <c r="H1475" s="51">
        <v>852</v>
      </c>
      <c r="I1475" s="51">
        <v>319</v>
      </c>
      <c r="J1475" s="51">
        <v>640</v>
      </c>
      <c r="K1475" s="51">
        <v>280</v>
      </c>
      <c r="L1475" s="51">
        <v>280</v>
      </c>
      <c r="M1475" s="51">
        <v>1064</v>
      </c>
      <c r="N1475" s="51">
        <v>893</v>
      </c>
      <c r="O1475" s="51">
        <v>851</v>
      </c>
      <c r="P1475" s="51">
        <v>804</v>
      </c>
      <c r="Q1475" s="51">
        <v>3214</v>
      </c>
      <c r="R1475" s="51">
        <v>3302</v>
      </c>
      <c r="S1475" s="51">
        <v>44066.351624616458</v>
      </c>
      <c r="T1475" s="51">
        <v>205709</v>
      </c>
      <c r="U1475" s="51">
        <v>66450</v>
      </c>
      <c r="V1475" s="51">
        <v>8816</v>
      </c>
    </row>
    <row r="1476" spans="1:22" x14ac:dyDescent="0.25">
      <c r="A1476" s="50" t="s">
        <v>109</v>
      </c>
      <c r="B1476" s="50" t="s">
        <v>227</v>
      </c>
      <c r="C1476" s="50" t="s">
        <v>175</v>
      </c>
      <c r="D1476" s="50" t="s">
        <v>282</v>
      </c>
      <c r="E1476" s="51">
        <v>2019</v>
      </c>
      <c r="F1476" s="50" t="s">
        <v>293</v>
      </c>
      <c r="G1476" s="52">
        <v>43770</v>
      </c>
      <c r="H1476" s="51">
        <v>869</v>
      </c>
      <c r="I1476" s="51">
        <v>271</v>
      </c>
      <c r="J1476" s="51">
        <v>741</v>
      </c>
      <c r="K1476" s="51">
        <v>315</v>
      </c>
      <c r="L1476" s="51">
        <v>315</v>
      </c>
      <c r="M1476" s="51">
        <v>955</v>
      </c>
      <c r="N1476" s="51">
        <v>874</v>
      </c>
      <c r="O1476" s="51">
        <v>885</v>
      </c>
      <c r="P1476" s="51">
        <v>800</v>
      </c>
      <c r="Q1476" s="51">
        <v>3214</v>
      </c>
      <c r="R1476" s="51">
        <v>3302</v>
      </c>
      <c r="S1476" s="51">
        <v>44066.351624616458</v>
      </c>
      <c r="T1476" s="51">
        <v>205709</v>
      </c>
      <c r="U1476" s="51">
        <v>66450</v>
      </c>
      <c r="V1476" s="51">
        <v>8816</v>
      </c>
    </row>
    <row r="1477" spans="1:22" x14ac:dyDescent="0.25">
      <c r="A1477" s="50" t="s">
        <v>109</v>
      </c>
      <c r="B1477" s="50" t="s">
        <v>227</v>
      </c>
      <c r="C1477" s="50" t="s">
        <v>175</v>
      </c>
      <c r="D1477" s="50" t="s">
        <v>282</v>
      </c>
      <c r="E1477" s="51">
        <v>2019</v>
      </c>
      <c r="F1477" s="50" t="s">
        <v>294</v>
      </c>
      <c r="G1477" s="52">
        <v>43800</v>
      </c>
      <c r="H1477" s="51">
        <v>634</v>
      </c>
      <c r="I1477" s="51">
        <v>209</v>
      </c>
      <c r="J1477" s="51">
        <v>472</v>
      </c>
      <c r="K1477" s="51">
        <v>226</v>
      </c>
      <c r="L1477" s="51">
        <v>226</v>
      </c>
      <c r="M1477" s="51">
        <v>772</v>
      </c>
      <c r="N1477" s="51">
        <v>826</v>
      </c>
      <c r="O1477" s="51">
        <v>766</v>
      </c>
      <c r="P1477" s="51">
        <v>672</v>
      </c>
      <c r="Q1477" s="51">
        <v>3214</v>
      </c>
      <c r="R1477" s="51">
        <v>3302</v>
      </c>
      <c r="S1477" s="51">
        <v>44066.351624616458</v>
      </c>
      <c r="T1477" s="51">
        <v>205709</v>
      </c>
      <c r="U1477" s="51">
        <v>66450</v>
      </c>
      <c r="V1477" s="51">
        <v>8816</v>
      </c>
    </row>
    <row r="1478" spans="1:22" x14ac:dyDescent="0.25">
      <c r="A1478" s="50" t="s">
        <v>109</v>
      </c>
      <c r="B1478" s="50" t="s">
        <v>227</v>
      </c>
      <c r="C1478" s="50" t="s">
        <v>175</v>
      </c>
      <c r="D1478" s="50" t="s">
        <v>282</v>
      </c>
      <c r="E1478" s="51">
        <v>2020</v>
      </c>
      <c r="F1478" s="50" t="s">
        <v>283</v>
      </c>
      <c r="G1478" s="52">
        <v>43831</v>
      </c>
      <c r="H1478" s="51">
        <v>1113</v>
      </c>
      <c r="I1478" s="51">
        <v>288</v>
      </c>
      <c r="J1478" s="51">
        <v>701</v>
      </c>
      <c r="K1478" s="51">
        <v>313</v>
      </c>
      <c r="L1478" s="51">
        <v>313</v>
      </c>
      <c r="M1478" s="51">
        <v>969</v>
      </c>
      <c r="N1478" s="51">
        <v>944</v>
      </c>
      <c r="O1478" s="51">
        <v>852</v>
      </c>
      <c r="P1478" s="51">
        <v>803</v>
      </c>
      <c r="Q1478" s="51">
        <v>3654</v>
      </c>
      <c r="R1478" s="51">
        <v>3738</v>
      </c>
      <c r="S1478" s="51">
        <v>45899.802059803696</v>
      </c>
      <c r="T1478" s="51">
        <v>213449</v>
      </c>
      <c r="U1478" s="51">
        <v>68475</v>
      </c>
      <c r="V1478" s="51">
        <v>9078</v>
      </c>
    </row>
    <row r="1479" spans="1:22" x14ac:dyDescent="0.25">
      <c r="A1479" s="50" t="s">
        <v>109</v>
      </c>
      <c r="B1479" s="50" t="s">
        <v>227</v>
      </c>
      <c r="C1479" s="50" t="s">
        <v>175</v>
      </c>
      <c r="D1479" s="50" t="s">
        <v>282</v>
      </c>
      <c r="E1479" s="51">
        <v>2020</v>
      </c>
      <c r="F1479" s="50" t="s">
        <v>284</v>
      </c>
      <c r="G1479" s="52">
        <v>43862</v>
      </c>
      <c r="H1479" s="51">
        <v>836</v>
      </c>
      <c r="I1479" s="51">
        <v>223</v>
      </c>
      <c r="J1479" s="51">
        <v>706</v>
      </c>
      <c r="K1479" s="51">
        <v>303</v>
      </c>
      <c r="L1479" s="51">
        <v>303</v>
      </c>
      <c r="M1479" s="51">
        <v>841</v>
      </c>
      <c r="N1479" s="51">
        <v>942</v>
      </c>
      <c r="O1479" s="51">
        <v>937</v>
      </c>
      <c r="P1479" s="51">
        <v>786</v>
      </c>
      <c r="Q1479" s="51">
        <v>3654</v>
      </c>
      <c r="R1479" s="51">
        <v>3738</v>
      </c>
      <c r="S1479" s="51">
        <v>45899.802059803696</v>
      </c>
      <c r="T1479" s="51">
        <v>213449</v>
      </c>
      <c r="U1479" s="51">
        <v>68475</v>
      </c>
      <c r="V1479" s="51">
        <v>9078</v>
      </c>
    </row>
    <row r="1480" spans="1:22" x14ac:dyDescent="0.25">
      <c r="A1480" s="50" t="s">
        <v>109</v>
      </c>
      <c r="B1480" s="50" t="s">
        <v>227</v>
      </c>
      <c r="C1480" s="50" t="s">
        <v>175</v>
      </c>
      <c r="D1480" s="50" t="s">
        <v>282</v>
      </c>
      <c r="E1480" s="51">
        <v>2020</v>
      </c>
      <c r="F1480" s="50" t="s">
        <v>285</v>
      </c>
      <c r="G1480" s="52">
        <v>43891</v>
      </c>
      <c r="H1480" s="51">
        <v>575</v>
      </c>
      <c r="I1480" s="51">
        <v>283</v>
      </c>
      <c r="J1480" s="51">
        <v>582</v>
      </c>
      <c r="K1480" s="51">
        <v>315</v>
      </c>
      <c r="L1480" s="51">
        <v>315</v>
      </c>
      <c r="M1480" s="51">
        <v>636</v>
      </c>
      <c r="N1480" s="51">
        <v>795</v>
      </c>
      <c r="O1480" s="51">
        <v>751</v>
      </c>
      <c r="P1480" s="51">
        <v>740</v>
      </c>
      <c r="Q1480" s="51">
        <v>3654</v>
      </c>
      <c r="R1480" s="51">
        <v>3738</v>
      </c>
      <c r="S1480" s="51">
        <v>45899.802059803696</v>
      </c>
      <c r="T1480" s="51">
        <v>213449</v>
      </c>
      <c r="U1480" s="51">
        <v>68475</v>
      </c>
      <c r="V1480" s="51">
        <v>9078</v>
      </c>
    </row>
    <row r="1481" spans="1:22" x14ac:dyDescent="0.25">
      <c r="A1481" s="50" t="s">
        <v>109</v>
      </c>
      <c r="B1481" s="50" t="s">
        <v>227</v>
      </c>
      <c r="C1481" s="50" t="s">
        <v>175</v>
      </c>
      <c r="D1481" s="50" t="s">
        <v>282</v>
      </c>
      <c r="E1481" s="51">
        <v>2020</v>
      </c>
      <c r="F1481" s="50" t="s">
        <v>286</v>
      </c>
      <c r="G1481" s="52">
        <v>43922</v>
      </c>
      <c r="H1481" s="51">
        <v>1060</v>
      </c>
      <c r="I1481" s="51">
        <v>330</v>
      </c>
      <c r="J1481" s="51">
        <v>842</v>
      </c>
      <c r="K1481" s="51">
        <v>273</v>
      </c>
      <c r="L1481" s="51">
        <v>273</v>
      </c>
      <c r="M1481" s="51">
        <v>898</v>
      </c>
      <c r="N1481" s="51">
        <v>841</v>
      </c>
      <c r="O1481" s="51">
        <v>884</v>
      </c>
      <c r="P1481" s="51">
        <v>897</v>
      </c>
      <c r="Q1481" s="51">
        <v>3654</v>
      </c>
      <c r="R1481" s="51">
        <v>3738</v>
      </c>
      <c r="S1481" s="51">
        <v>45899.802059803696</v>
      </c>
      <c r="T1481" s="51">
        <v>213449</v>
      </c>
      <c r="U1481" s="51">
        <v>68475</v>
      </c>
      <c r="V1481" s="51">
        <v>9078</v>
      </c>
    </row>
    <row r="1482" spans="1:22" x14ac:dyDescent="0.25">
      <c r="A1482" s="50" t="s">
        <v>109</v>
      </c>
      <c r="B1482" s="50" t="s">
        <v>227</v>
      </c>
      <c r="C1482" s="50" t="s">
        <v>175</v>
      </c>
      <c r="D1482" s="50" t="s">
        <v>282</v>
      </c>
      <c r="E1482" s="51">
        <v>2020</v>
      </c>
      <c r="F1482" s="50" t="s">
        <v>287</v>
      </c>
      <c r="G1482" s="52">
        <v>43952</v>
      </c>
      <c r="H1482" s="51">
        <v>968</v>
      </c>
      <c r="I1482" s="51">
        <v>286</v>
      </c>
      <c r="J1482" s="51">
        <v>722</v>
      </c>
      <c r="K1482" s="51">
        <v>353</v>
      </c>
      <c r="L1482" s="51">
        <v>353</v>
      </c>
      <c r="M1482" s="51">
        <v>1045</v>
      </c>
      <c r="N1482" s="51">
        <v>943</v>
      </c>
      <c r="O1482" s="51">
        <v>961</v>
      </c>
      <c r="P1482" s="51">
        <v>872</v>
      </c>
      <c r="Q1482" s="51">
        <v>3654</v>
      </c>
      <c r="R1482" s="51">
        <v>3738</v>
      </c>
      <c r="S1482" s="51">
        <v>45899.802059803696</v>
      </c>
      <c r="T1482" s="51">
        <v>213449</v>
      </c>
      <c r="U1482" s="51">
        <v>68475</v>
      </c>
      <c r="V1482" s="51">
        <v>9078</v>
      </c>
    </row>
    <row r="1483" spans="1:22" x14ac:dyDescent="0.25">
      <c r="A1483" s="50" t="s">
        <v>109</v>
      </c>
      <c r="B1483" s="50" t="s">
        <v>227</v>
      </c>
      <c r="C1483" s="50" t="s">
        <v>175</v>
      </c>
      <c r="D1483" s="50" t="s">
        <v>282</v>
      </c>
      <c r="E1483" s="51">
        <v>2020</v>
      </c>
      <c r="F1483" s="50" t="s">
        <v>288</v>
      </c>
      <c r="G1483" s="52">
        <v>43983</v>
      </c>
      <c r="H1483" s="51">
        <v>1356</v>
      </c>
      <c r="I1483" s="51">
        <v>294</v>
      </c>
      <c r="J1483" s="51">
        <v>891</v>
      </c>
      <c r="K1483" s="51">
        <v>297</v>
      </c>
      <c r="L1483" s="51">
        <v>297</v>
      </c>
      <c r="M1483" s="51">
        <v>1082</v>
      </c>
      <c r="N1483" s="51">
        <v>1151</v>
      </c>
      <c r="O1483" s="51">
        <v>1010</v>
      </c>
      <c r="P1483" s="51">
        <v>978</v>
      </c>
      <c r="Q1483" s="51">
        <v>3654</v>
      </c>
      <c r="R1483" s="51">
        <v>3738</v>
      </c>
      <c r="S1483" s="51">
        <v>45899.802059803696</v>
      </c>
      <c r="T1483" s="51">
        <v>213449</v>
      </c>
      <c r="U1483" s="51">
        <v>68475</v>
      </c>
      <c r="V1483" s="51">
        <v>9078</v>
      </c>
    </row>
    <row r="1484" spans="1:22" x14ac:dyDescent="0.25">
      <c r="A1484" s="50" t="s">
        <v>109</v>
      </c>
      <c r="B1484" s="50" t="s">
        <v>227</v>
      </c>
      <c r="C1484" s="50" t="s">
        <v>175</v>
      </c>
      <c r="D1484" s="50" t="s">
        <v>282</v>
      </c>
      <c r="E1484" s="51">
        <v>2020</v>
      </c>
      <c r="F1484" s="50" t="s">
        <v>289</v>
      </c>
      <c r="G1484" s="52">
        <v>44013</v>
      </c>
      <c r="H1484" s="51">
        <v>966</v>
      </c>
      <c r="I1484" s="51">
        <v>298</v>
      </c>
      <c r="J1484" s="51">
        <v>866</v>
      </c>
      <c r="K1484" s="51">
        <v>242</v>
      </c>
      <c r="L1484" s="51">
        <v>242</v>
      </c>
      <c r="M1484" s="51">
        <v>857</v>
      </c>
      <c r="N1484" s="51">
        <v>872</v>
      </c>
      <c r="O1484" s="51">
        <v>851</v>
      </c>
      <c r="P1484" s="51">
        <v>854</v>
      </c>
      <c r="Q1484" s="51">
        <v>3654</v>
      </c>
      <c r="R1484" s="51">
        <v>3738</v>
      </c>
      <c r="S1484" s="51">
        <v>45899.802059803696</v>
      </c>
      <c r="T1484" s="51">
        <v>213449</v>
      </c>
      <c r="U1484" s="51">
        <v>68475</v>
      </c>
      <c r="V1484" s="51">
        <v>9078</v>
      </c>
    </row>
    <row r="1485" spans="1:22" x14ac:dyDescent="0.25">
      <c r="A1485" s="50" t="s">
        <v>109</v>
      </c>
      <c r="B1485" s="50" t="s">
        <v>227</v>
      </c>
      <c r="C1485" s="50" t="s">
        <v>175</v>
      </c>
      <c r="D1485" s="50" t="s">
        <v>282</v>
      </c>
      <c r="E1485" s="51">
        <v>2020</v>
      </c>
      <c r="F1485" s="50" t="s">
        <v>290</v>
      </c>
      <c r="G1485" s="52">
        <v>44044</v>
      </c>
      <c r="H1485" s="51">
        <v>865</v>
      </c>
      <c r="I1485" s="51">
        <v>246</v>
      </c>
      <c r="J1485" s="51">
        <v>785</v>
      </c>
      <c r="K1485" s="51">
        <v>314</v>
      </c>
      <c r="L1485" s="51">
        <v>314</v>
      </c>
      <c r="M1485" s="51">
        <v>903</v>
      </c>
      <c r="N1485" s="51">
        <v>884</v>
      </c>
      <c r="O1485" s="51">
        <v>840</v>
      </c>
      <c r="P1485" s="51">
        <v>812</v>
      </c>
      <c r="Q1485" s="51">
        <v>3654</v>
      </c>
      <c r="R1485" s="51">
        <v>3738</v>
      </c>
      <c r="S1485" s="51">
        <v>45899.802059803696</v>
      </c>
      <c r="T1485" s="51">
        <v>213449</v>
      </c>
      <c r="U1485" s="51">
        <v>68475</v>
      </c>
      <c r="V1485" s="51">
        <v>9078</v>
      </c>
    </row>
    <row r="1486" spans="1:22" x14ac:dyDescent="0.25">
      <c r="A1486" s="50" t="s">
        <v>109</v>
      </c>
      <c r="B1486" s="50" t="s">
        <v>227</v>
      </c>
      <c r="C1486" s="50" t="s">
        <v>175</v>
      </c>
      <c r="D1486" s="50" t="s">
        <v>282</v>
      </c>
      <c r="E1486" s="51">
        <v>2020</v>
      </c>
      <c r="F1486" s="50" t="s">
        <v>291</v>
      </c>
      <c r="G1486" s="52">
        <v>44075</v>
      </c>
      <c r="H1486" s="51">
        <v>917</v>
      </c>
      <c r="I1486" s="51">
        <v>401</v>
      </c>
      <c r="J1486" s="51">
        <v>832</v>
      </c>
      <c r="K1486" s="51">
        <v>329</v>
      </c>
      <c r="L1486" s="51">
        <v>329</v>
      </c>
      <c r="M1486" s="51">
        <v>747</v>
      </c>
      <c r="N1486" s="51">
        <v>879</v>
      </c>
      <c r="O1486" s="51">
        <v>845</v>
      </c>
      <c r="P1486" s="51">
        <v>828</v>
      </c>
      <c r="Q1486" s="51">
        <v>3654</v>
      </c>
      <c r="R1486" s="51">
        <v>3738</v>
      </c>
      <c r="S1486" s="51">
        <v>45899.802059803696</v>
      </c>
      <c r="T1486" s="51">
        <v>213449</v>
      </c>
      <c r="U1486" s="51">
        <v>68475</v>
      </c>
      <c r="V1486" s="51">
        <v>9078</v>
      </c>
    </row>
    <row r="1487" spans="1:22" x14ac:dyDescent="0.25">
      <c r="A1487" s="50" t="s">
        <v>109</v>
      </c>
      <c r="B1487" s="50" t="s">
        <v>227</v>
      </c>
      <c r="C1487" s="50" t="s">
        <v>175</v>
      </c>
      <c r="D1487" s="50" t="s">
        <v>282</v>
      </c>
      <c r="E1487" s="51">
        <v>2020</v>
      </c>
      <c r="F1487" s="50" t="s">
        <v>292</v>
      </c>
      <c r="G1487" s="52">
        <v>44105</v>
      </c>
      <c r="H1487" s="51">
        <v>879</v>
      </c>
      <c r="I1487" s="51">
        <v>395</v>
      </c>
      <c r="J1487" s="51">
        <v>949</v>
      </c>
      <c r="K1487" s="51">
        <v>336</v>
      </c>
      <c r="L1487" s="51">
        <v>336</v>
      </c>
      <c r="M1487" s="51">
        <v>791</v>
      </c>
      <c r="N1487" s="51">
        <v>898</v>
      </c>
      <c r="O1487" s="51">
        <v>792</v>
      </c>
      <c r="P1487" s="51">
        <v>793</v>
      </c>
      <c r="Q1487" s="51">
        <v>3654</v>
      </c>
      <c r="R1487" s="51">
        <v>3738</v>
      </c>
      <c r="S1487" s="51">
        <v>45899.802059803696</v>
      </c>
      <c r="T1487" s="51">
        <v>213449</v>
      </c>
      <c r="U1487" s="51">
        <v>68475</v>
      </c>
      <c r="V1487" s="51">
        <v>9078</v>
      </c>
    </row>
    <row r="1488" spans="1:22" x14ac:dyDescent="0.25">
      <c r="A1488" s="50" t="s">
        <v>109</v>
      </c>
      <c r="B1488" s="50" t="s">
        <v>227</v>
      </c>
      <c r="C1488" s="50" t="s">
        <v>175</v>
      </c>
      <c r="D1488" s="50" t="s">
        <v>282</v>
      </c>
      <c r="E1488" s="51">
        <v>2020</v>
      </c>
      <c r="F1488" s="50" t="s">
        <v>293</v>
      </c>
      <c r="G1488" s="52">
        <v>44136</v>
      </c>
      <c r="H1488" s="51">
        <v>881</v>
      </c>
      <c r="I1488" s="51">
        <v>323</v>
      </c>
      <c r="J1488" s="51">
        <v>802</v>
      </c>
      <c r="K1488" s="51">
        <v>330</v>
      </c>
      <c r="L1488" s="51">
        <v>330</v>
      </c>
      <c r="M1488" s="51">
        <v>686</v>
      </c>
      <c r="N1488" s="51">
        <v>750</v>
      </c>
      <c r="O1488" s="51">
        <v>691</v>
      </c>
      <c r="P1488" s="51">
        <v>667</v>
      </c>
      <c r="Q1488" s="51">
        <v>3654</v>
      </c>
      <c r="R1488" s="51">
        <v>3738</v>
      </c>
      <c r="S1488" s="51">
        <v>45899.802059803696</v>
      </c>
      <c r="T1488" s="51">
        <v>213449</v>
      </c>
      <c r="U1488" s="51">
        <v>68475</v>
      </c>
      <c r="V1488" s="51">
        <v>9078</v>
      </c>
    </row>
    <row r="1489" spans="1:22" x14ac:dyDescent="0.25">
      <c r="A1489" s="50" t="s">
        <v>109</v>
      </c>
      <c r="B1489" s="50" t="s">
        <v>227</v>
      </c>
      <c r="C1489" s="50" t="s">
        <v>175</v>
      </c>
      <c r="D1489" s="50" t="s">
        <v>282</v>
      </c>
      <c r="E1489" s="51">
        <v>2020</v>
      </c>
      <c r="F1489" s="50" t="s">
        <v>294</v>
      </c>
      <c r="G1489" s="52">
        <v>44166</v>
      </c>
      <c r="H1489" s="51">
        <v>844</v>
      </c>
      <c r="I1489" s="51">
        <v>319</v>
      </c>
      <c r="J1489" s="51">
        <v>894</v>
      </c>
      <c r="K1489" s="51">
        <v>327</v>
      </c>
      <c r="L1489" s="51">
        <v>327</v>
      </c>
      <c r="M1489" s="51">
        <v>923</v>
      </c>
      <c r="N1489" s="51">
        <v>892</v>
      </c>
      <c r="O1489" s="51">
        <v>766</v>
      </c>
      <c r="P1489" s="51">
        <v>844</v>
      </c>
      <c r="Q1489" s="51">
        <v>3654</v>
      </c>
      <c r="R1489" s="51">
        <v>3738</v>
      </c>
      <c r="S1489" s="51">
        <v>45899.802059803696</v>
      </c>
      <c r="T1489" s="51">
        <v>213449</v>
      </c>
      <c r="U1489" s="51">
        <v>68475</v>
      </c>
      <c r="V1489" s="51">
        <v>9078</v>
      </c>
    </row>
    <row r="1490" spans="1:22" x14ac:dyDescent="0.25">
      <c r="A1490" s="50" t="s">
        <v>109</v>
      </c>
      <c r="B1490" s="50" t="s">
        <v>227</v>
      </c>
      <c r="C1490" s="50" t="s">
        <v>175</v>
      </c>
      <c r="D1490" s="50" t="s">
        <v>282</v>
      </c>
      <c r="E1490" s="51">
        <v>2021</v>
      </c>
      <c r="F1490" s="50" t="s">
        <v>283</v>
      </c>
      <c r="G1490" s="52">
        <v>44197</v>
      </c>
      <c r="H1490" s="51">
        <v>950</v>
      </c>
      <c r="I1490" s="51">
        <v>305</v>
      </c>
      <c r="J1490" s="51">
        <v>893</v>
      </c>
      <c r="K1490" s="51">
        <v>309</v>
      </c>
      <c r="L1490" s="51">
        <v>309</v>
      </c>
      <c r="M1490" s="51">
        <v>819</v>
      </c>
      <c r="N1490" s="51">
        <v>830</v>
      </c>
      <c r="O1490" s="51">
        <v>738</v>
      </c>
      <c r="P1490" s="51">
        <v>760</v>
      </c>
      <c r="Q1490" s="51">
        <v>3772</v>
      </c>
      <c r="R1490" s="51">
        <v>3897</v>
      </c>
      <c r="S1490" s="51">
        <v>47799.459962585803</v>
      </c>
      <c r="T1490" s="51">
        <v>221500</v>
      </c>
      <c r="U1490" s="51">
        <v>70617</v>
      </c>
      <c r="V1490" s="51">
        <v>9353</v>
      </c>
    </row>
    <row r="1491" spans="1:22" x14ac:dyDescent="0.25">
      <c r="A1491" s="50" t="s">
        <v>109</v>
      </c>
      <c r="B1491" s="50" t="s">
        <v>227</v>
      </c>
      <c r="C1491" s="50" t="s">
        <v>175</v>
      </c>
      <c r="D1491" s="50" t="s">
        <v>282</v>
      </c>
      <c r="E1491" s="51">
        <v>2021</v>
      </c>
      <c r="F1491" s="50" t="s">
        <v>284</v>
      </c>
      <c r="G1491" s="52">
        <v>44228</v>
      </c>
      <c r="H1491" s="51">
        <v>846</v>
      </c>
      <c r="I1491" s="51">
        <v>328</v>
      </c>
      <c r="J1491" s="51">
        <v>942</v>
      </c>
      <c r="K1491" s="51">
        <v>316</v>
      </c>
      <c r="L1491" s="51">
        <v>316</v>
      </c>
      <c r="M1491" s="51">
        <v>897</v>
      </c>
      <c r="N1491" s="51">
        <v>795</v>
      </c>
      <c r="O1491" s="51">
        <v>771</v>
      </c>
      <c r="P1491" s="51">
        <v>764</v>
      </c>
      <c r="Q1491" s="51">
        <v>3772</v>
      </c>
      <c r="R1491" s="51">
        <v>3897</v>
      </c>
      <c r="S1491" s="51">
        <v>47799.459962585803</v>
      </c>
      <c r="T1491" s="51">
        <v>221500</v>
      </c>
      <c r="U1491" s="51">
        <v>70617</v>
      </c>
      <c r="V1491" s="51">
        <v>9353</v>
      </c>
    </row>
    <row r="1492" spans="1:22" x14ac:dyDescent="0.25">
      <c r="A1492" s="50" t="s">
        <v>109</v>
      </c>
      <c r="B1492" s="50" t="s">
        <v>227</v>
      </c>
      <c r="C1492" s="50" t="s">
        <v>175</v>
      </c>
      <c r="D1492" s="50" t="s">
        <v>282</v>
      </c>
      <c r="E1492" s="51">
        <v>2021</v>
      </c>
      <c r="F1492" s="50" t="s">
        <v>285</v>
      </c>
      <c r="G1492" s="52">
        <v>44256</v>
      </c>
      <c r="H1492" s="51">
        <v>896</v>
      </c>
      <c r="I1492" s="51">
        <v>278</v>
      </c>
      <c r="J1492" s="51">
        <v>747</v>
      </c>
      <c r="K1492" s="51">
        <v>326</v>
      </c>
      <c r="L1492" s="51">
        <v>326</v>
      </c>
      <c r="M1492" s="51">
        <v>722</v>
      </c>
      <c r="N1492" s="51">
        <v>747</v>
      </c>
      <c r="O1492" s="51">
        <v>666</v>
      </c>
      <c r="P1492" s="51">
        <v>681</v>
      </c>
      <c r="Q1492" s="51">
        <v>3772</v>
      </c>
      <c r="R1492" s="51">
        <v>3897</v>
      </c>
      <c r="S1492" s="51">
        <v>47799.459962585803</v>
      </c>
      <c r="T1492" s="51">
        <v>221500</v>
      </c>
      <c r="U1492" s="51">
        <v>70617</v>
      </c>
      <c r="V1492" s="51">
        <v>9353</v>
      </c>
    </row>
    <row r="1493" spans="1:22" x14ac:dyDescent="0.25">
      <c r="A1493" s="50" t="s">
        <v>109</v>
      </c>
      <c r="B1493" s="50" t="s">
        <v>227</v>
      </c>
      <c r="C1493" s="50" t="s">
        <v>175</v>
      </c>
      <c r="D1493" s="50" t="s">
        <v>282</v>
      </c>
      <c r="E1493" s="51">
        <v>2021</v>
      </c>
      <c r="F1493" s="50" t="s">
        <v>286</v>
      </c>
      <c r="G1493" s="52">
        <v>44287</v>
      </c>
      <c r="H1493" s="51">
        <v>1146</v>
      </c>
      <c r="I1493" s="51">
        <v>295</v>
      </c>
      <c r="J1493" s="51">
        <v>916</v>
      </c>
      <c r="K1493" s="51">
        <v>355</v>
      </c>
      <c r="L1493" s="51">
        <v>355</v>
      </c>
      <c r="M1493" s="51">
        <v>838</v>
      </c>
      <c r="N1493" s="51">
        <v>848</v>
      </c>
      <c r="O1493" s="51">
        <v>857</v>
      </c>
      <c r="P1493" s="51">
        <v>824</v>
      </c>
      <c r="Q1493" s="51">
        <v>3772</v>
      </c>
      <c r="R1493" s="51">
        <v>3897</v>
      </c>
      <c r="S1493" s="51">
        <v>47799.459962585803</v>
      </c>
      <c r="T1493" s="51">
        <v>221500</v>
      </c>
      <c r="U1493" s="51">
        <v>70617</v>
      </c>
      <c r="V1493" s="51">
        <v>9353</v>
      </c>
    </row>
    <row r="1494" spans="1:22" x14ac:dyDescent="0.25">
      <c r="A1494" s="50" t="s">
        <v>109</v>
      </c>
      <c r="B1494" s="50" t="s">
        <v>227</v>
      </c>
      <c r="C1494" s="50" t="s">
        <v>175</v>
      </c>
      <c r="D1494" s="50" t="s">
        <v>282</v>
      </c>
      <c r="E1494" s="51">
        <v>2021</v>
      </c>
      <c r="F1494" s="50" t="s">
        <v>287</v>
      </c>
      <c r="G1494" s="52">
        <v>44317</v>
      </c>
      <c r="H1494" s="51">
        <v>1036</v>
      </c>
      <c r="I1494" s="51">
        <v>376</v>
      </c>
      <c r="J1494" s="51">
        <v>916</v>
      </c>
      <c r="K1494" s="51">
        <v>340</v>
      </c>
      <c r="L1494" s="51">
        <v>340</v>
      </c>
      <c r="M1494" s="51">
        <v>1008</v>
      </c>
      <c r="N1494" s="51">
        <v>861</v>
      </c>
      <c r="O1494" s="51">
        <v>792</v>
      </c>
      <c r="P1494" s="51">
        <v>918</v>
      </c>
      <c r="Q1494" s="51">
        <v>3772</v>
      </c>
      <c r="R1494" s="51">
        <v>3897</v>
      </c>
      <c r="S1494" s="51">
        <v>47799.459962585803</v>
      </c>
      <c r="T1494" s="51">
        <v>221500</v>
      </c>
      <c r="U1494" s="51">
        <v>70617</v>
      </c>
      <c r="V1494" s="51">
        <v>9353</v>
      </c>
    </row>
    <row r="1495" spans="1:22" x14ac:dyDescent="0.25">
      <c r="A1495" s="50" t="s">
        <v>109</v>
      </c>
      <c r="B1495" s="50" t="s">
        <v>227</v>
      </c>
      <c r="C1495" s="50" t="s">
        <v>175</v>
      </c>
      <c r="D1495" s="50" t="s">
        <v>282</v>
      </c>
      <c r="E1495" s="51">
        <v>2021</v>
      </c>
      <c r="F1495" s="50" t="s">
        <v>288</v>
      </c>
      <c r="G1495" s="52">
        <v>44348</v>
      </c>
      <c r="H1495" s="51">
        <v>882</v>
      </c>
      <c r="I1495" s="51">
        <v>292</v>
      </c>
      <c r="J1495" s="51">
        <v>725</v>
      </c>
      <c r="K1495" s="51">
        <v>279</v>
      </c>
      <c r="L1495" s="51">
        <v>279</v>
      </c>
      <c r="M1495" s="51">
        <v>924</v>
      </c>
      <c r="N1495" s="51">
        <v>910</v>
      </c>
      <c r="O1495" s="51">
        <v>759</v>
      </c>
      <c r="P1495" s="51">
        <v>754</v>
      </c>
      <c r="Q1495" s="51">
        <v>3772</v>
      </c>
      <c r="R1495" s="51">
        <v>3897</v>
      </c>
      <c r="S1495" s="51">
        <v>47799.459962585803</v>
      </c>
      <c r="T1495" s="51">
        <v>221500</v>
      </c>
      <c r="U1495" s="51">
        <v>70617</v>
      </c>
      <c r="V1495" s="51">
        <v>9353</v>
      </c>
    </row>
    <row r="1496" spans="1:22" x14ac:dyDescent="0.25">
      <c r="A1496" s="50" t="s">
        <v>109</v>
      </c>
      <c r="B1496" s="50" t="s">
        <v>227</v>
      </c>
      <c r="C1496" s="50" t="s">
        <v>175</v>
      </c>
      <c r="D1496" s="50" t="s">
        <v>282</v>
      </c>
      <c r="E1496" s="51">
        <v>2021</v>
      </c>
      <c r="F1496" s="50" t="s">
        <v>289</v>
      </c>
      <c r="G1496" s="52">
        <v>44378</v>
      </c>
      <c r="H1496" s="51">
        <v>749</v>
      </c>
      <c r="I1496" s="51">
        <v>263</v>
      </c>
      <c r="J1496" s="51">
        <v>795</v>
      </c>
      <c r="K1496" s="51">
        <v>267</v>
      </c>
      <c r="L1496" s="51">
        <v>267</v>
      </c>
      <c r="M1496" s="51">
        <v>696</v>
      </c>
      <c r="N1496" s="51">
        <v>684</v>
      </c>
      <c r="O1496" s="51">
        <v>753</v>
      </c>
      <c r="P1496" s="51">
        <v>637</v>
      </c>
      <c r="Q1496" s="51">
        <v>3772</v>
      </c>
      <c r="R1496" s="51">
        <v>3897</v>
      </c>
      <c r="S1496" s="51">
        <v>47799.459962585803</v>
      </c>
      <c r="T1496" s="51">
        <v>221500</v>
      </c>
      <c r="U1496" s="51">
        <v>70617</v>
      </c>
      <c r="V1496" s="51">
        <v>9353</v>
      </c>
    </row>
    <row r="1497" spans="1:22" x14ac:dyDescent="0.25">
      <c r="A1497" s="50" t="s">
        <v>109</v>
      </c>
      <c r="B1497" s="50" t="s">
        <v>227</v>
      </c>
      <c r="C1497" s="50" t="s">
        <v>175</v>
      </c>
      <c r="D1497" s="50" t="s">
        <v>282</v>
      </c>
      <c r="E1497" s="51">
        <v>2021</v>
      </c>
      <c r="F1497" s="50" t="s">
        <v>290</v>
      </c>
      <c r="G1497" s="52">
        <v>44409</v>
      </c>
      <c r="H1497" s="51">
        <v>737</v>
      </c>
      <c r="I1497" s="51">
        <v>295</v>
      </c>
      <c r="J1497" s="51">
        <v>790</v>
      </c>
      <c r="K1497" s="51">
        <v>342</v>
      </c>
      <c r="L1497" s="51">
        <v>342</v>
      </c>
      <c r="M1497" s="51">
        <v>881</v>
      </c>
      <c r="N1497" s="51">
        <v>835</v>
      </c>
      <c r="O1497" s="51">
        <v>734</v>
      </c>
      <c r="P1497" s="51">
        <v>678</v>
      </c>
      <c r="Q1497" s="51">
        <v>3772</v>
      </c>
      <c r="R1497" s="51">
        <v>3897</v>
      </c>
      <c r="S1497" s="51">
        <v>47799.459962585803</v>
      </c>
      <c r="T1497" s="51">
        <v>221500</v>
      </c>
      <c r="U1497" s="51">
        <v>70617</v>
      </c>
      <c r="V1497" s="51">
        <v>9353</v>
      </c>
    </row>
    <row r="1498" spans="1:22" x14ac:dyDescent="0.25">
      <c r="A1498" s="50" t="s">
        <v>109</v>
      </c>
      <c r="B1498" s="50" t="s">
        <v>227</v>
      </c>
      <c r="C1498" s="50" t="s">
        <v>175</v>
      </c>
      <c r="D1498" s="50" t="s">
        <v>282</v>
      </c>
      <c r="E1498" s="51">
        <v>2021</v>
      </c>
      <c r="F1498" s="50" t="s">
        <v>291</v>
      </c>
      <c r="G1498" s="52">
        <v>44440</v>
      </c>
      <c r="H1498" s="51">
        <v>1288</v>
      </c>
      <c r="I1498" s="51">
        <v>294</v>
      </c>
      <c r="J1498" s="51">
        <v>899</v>
      </c>
      <c r="K1498" s="51">
        <v>365</v>
      </c>
      <c r="L1498" s="51">
        <v>365</v>
      </c>
      <c r="M1498" s="51">
        <v>911</v>
      </c>
      <c r="N1498" s="51">
        <v>841</v>
      </c>
      <c r="O1498" s="51">
        <v>809</v>
      </c>
      <c r="P1498" s="51">
        <v>779</v>
      </c>
      <c r="Q1498" s="51">
        <v>3772</v>
      </c>
      <c r="R1498" s="51">
        <v>3897</v>
      </c>
      <c r="S1498" s="51">
        <v>47799.459962585803</v>
      </c>
      <c r="T1498" s="51">
        <v>221500</v>
      </c>
      <c r="U1498" s="51">
        <v>70617</v>
      </c>
      <c r="V1498" s="51">
        <v>9353</v>
      </c>
    </row>
    <row r="1499" spans="1:22" x14ac:dyDescent="0.25">
      <c r="A1499" s="50" t="s">
        <v>109</v>
      </c>
      <c r="B1499" s="50" t="s">
        <v>227</v>
      </c>
      <c r="C1499" s="50" t="s">
        <v>175</v>
      </c>
      <c r="D1499" s="50" t="s">
        <v>282</v>
      </c>
      <c r="E1499" s="51">
        <v>2021</v>
      </c>
      <c r="F1499" s="50" t="s">
        <v>292</v>
      </c>
      <c r="G1499" s="52">
        <v>44470</v>
      </c>
      <c r="H1499" s="51">
        <v>930</v>
      </c>
      <c r="I1499" s="51">
        <v>379</v>
      </c>
      <c r="J1499" s="51">
        <v>901</v>
      </c>
      <c r="K1499" s="51">
        <v>410</v>
      </c>
      <c r="L1499" s="51">
        <v>410</v>
      </c>
      <c r="M1499" s="51">
        <v>948</v>
      </c>
      <c r="N1499" s="51">
        <v>845</v>
      </c>
      <c r="O1499" s="51">
        <v>885</v>
      </c>
      <c r="P1499" s="51">
        <v>874</v>
      </c>
      <c r="Q1499" s="51">
        <v>3772</v>
      </c>
      <c r="R1499" s="51">
        <v>3897</v>
      </c>
      <c r="S1499" s="51">
        <v>47799.459962585803</v>
      </c>
      <c r="T1499" s="51">
        <v>221500</v>
      </c>
      <c r="U1499" s="51">
        <v>70617</v>
      </c>
      <c r="V1499" s="51">
        <v>9353</v>
      </c>
    </row>
    <row r="1500" spans="1:22" x14ac:dyDescent="0.25">
      <c r="A1500" s="50" t="s">
        <v>109</v>
      </c>
      <c r="B1500" s="50" t="s">
        <v>227</v>
      </c>
      <c r="C1500" s="50" t="s">
        <v>175</v>
      </c>
      <c r="D1500" s="50" t="s">
        <v>282</v>
      </c>
      <c r="E1500" s="51">
        <v>2021</v>
      </c>
      <c r="F1500" s="50" t="s">
        <v>293</v>
      </c>
      <c r="G1500" s="52">
        <v>44501</v>
      </c>
      <c r="H1500" s="51">
        <v>899</v>
      </c>
      <c r="I1500" s="51">
        <v>277</v>
      </c>
      <c r="J1500" s="51">
        <v>772</v>
      </c>
      <c r="K1500" s="51">
        <v>354</v>
      </c>
      <c r="L1500" s="51">
        <v>354</v>
      </c>
      <c r="M1500" s="51">
        <v>779</v>
      </c>
      <c r="N1500" s="51">
        <v>816</v>
      </c>
      <c r="O1500" s="51">
        <v>728</v>
      </c>
      <c r="P1500" s="51">
        <v>603</v>
      </c>
      <c r="Q1500" s="51">
        <v>3772</v>
      </c>
      <c r="R1500" s="51">
        <v>3897</v>
      </c>
      <c r="S1500" s="51">
        <v>47799.459962585803</v>
      </c>
      <c r="T1500" s="51">
        <v>221500</v>
      </c>
      <c r="U1500" s="51">
        <v>70617</v>
      </c>
      <c r="V1500" s="51">
        <v>9353</v>
      </c>
    </row>
    <row r="1501" spans="1:22" x14ac:dyDescent="0.25">
      <c r="A1501" s="50" t="s">
        <v>109</v>
      </c>
      <c r="B1501" s="50" t="s">
        <v>227</v>
      </c>
      <c r="C1501" s="50" t="s">
        <v>175</v>
      </c>
      <c r="D1501" s="50" t="s">
        <v>282</v>
      </c>
      <c r="E1501" s="51">
        <v>2021</v>
      </c>
      <c r="F1501" s="50" t="s">
        <v>294</v>
      </c>
      <c r="G1501" s="52">
        <v>44531</v>
      </c>
      <c r="H1501" s="51">
        <v>937</v>
      </c>
      <c r="I1501" s="51">
        <v>334</v>
      </c>
      <c r="J1501" s="51">
        <v>801</v>
      </c>
      <c r="K1501" s="51">
        <v>321</v>
      </c>
      <c r="L1501" s="51">
        <v>321</v>
      </c>
      <c r="M1501" s="51">
        <v>829</v>
      </c>
      <c r="N1501" s="51">
        <v>868</v>
      </c>
      <c r="O1501" s="51">
        <v>782</v>
      </c>
      <c r="P1501" s="51">
        <v>787</v>
      </c>
      <c r="Q1501" s="51">
        <v>3772</v>
      </c>
      <c r="R1501" s="51">
        <v>3897</v>
      </c>
      <c r="S1501" s="51">
        <v>47799.459962585803</v>
      </c>
      <c r="T1501" s="51">
        <v>221500</v>
      </c>
      <c r="U1501" s="51">
        <v>70617</v>
      </c>
      <c r="V1501" s="51">
        <v>9353</v>
      </c>
    </row>
    <row r="1502" spans="1:22" x14ac:dyDescent="0.25">
      <c r="A1502" s="50" t="s">
        <v>109</v>
      </c>
      <c r="B1502" s="50" t="s">
        <v>227</v>
      </c>
      <c r="C1502" s="50" t="s">
        <v>176</v>
      </c>
      <c r="D1502" s="50" t="s">
        <v>282</v>
      </c>
      <c r="E1502" s="51">
        <v>2017</v>
      </c>
      <c r="F1502" s="50" t="s">
        <v>283</v>
      </c>
      <c r="G1502" s="52">
        <v>42736</v>
      </c>
      <c r="H1502" s="51">
        <v>1924</v>
      </c>
      <c r="I1502" s="51">
        <v>552</v>
      </c>
      <c r="J1502" s="51">
        <v>1257</v>
      </c>
      <c r="K1502" s="51">
        <v>694</v>
      </c>
      <c r="L1502" s="51">
        <v>694</v>
      </c>
      <c r="M1502" s="51">
        <v>2715</v>
      </c>
      <c r="N1502" s="51">
        <v>2492</v>
      </c>
      <c r="O1502" s="51">
        <v>2219</v>
      </c>
      <c r="P1502" s="51">
        <v>2069</v>
      </c>
      <c r="Q1502" s="51">
        <v>13174</v>
      </c>
      <c r="R1502" s="51">
        <v>13525</v>
      </c>
      <c r="S1502" s="51">
        <v>125825</v>
      </c>
      <c r="T1502" s="51">
        <v>640424</v>
      </c>
      <c r="U1502" s="51">
        <v>136672</v>
      </c>
      <c r="V1502" s="51">
        <v>29717</v>
      </c>
    </row>
    <row r="1503" spans="1:22" x14ac:dyDescent="0.25">
      <c r="A1503" s="50" t="s">
        <v>109</v>
      </c>
      <c r="B1503" s="50" t="s">
        <v>227</v>
      </c>
      <c r="C1503" s="50" t="s">
        <v>176</v>
      </c>
      <c r="D1503" s="50" t="s">
        <v>282</v>
      </c>
      <c r="E1503" s="51">
        <v>2017</v>
      </c>
      <c r="F1503" s="50" t="s">
        <v>284</v>
      </c>
      <c r="G1503" s="52">
        <v>42767</v>
      </c>
      <c r="H1503" s="51">
        <v>1468</v>
      </c>
      <c r="I1503" s="51">
        <v>454</v>
      </c>
      <c r="J1503" s="51">
        <v>1045</v>
      </c>
      <c r="K1503" s="51">
        <v>718</v>
      </c>
      <c r="L1503" s="51">
        <v>718</v>
      </c>
      <c r="M1503" s="51">
        <v>3015</v>
      </c>
      <c r="N1503" s="51">
        <v>2517</v>
      </c>
      <c r="O1503" s="51">
        <v>2337</v>
      </c>
      <c r="P1503" s="51">
        <v>2203</v>
      </c>
      <c r="Q1503" s="51">
        <v>13174</v>
      </c>
      <c r="R1503" s="51">
        <v>13525</v>
      </c>
      <c r="S1503" s="51">
        <v>125825</v>
      </c>
      <c r="T1503" s="51">
        <v>640424</v>
      </c>
      <c r="U1503" s="51">
        <v>136672</v>
      </c>
      <c r="V1503" s="51">
        <v>29717</v>
      </c>
    </row>
    <row r="1504" spans="1:22" x14ac:dyDescent="0.25">
      <c r="A1504" s="50" t="s">
        <v>109</v>
      </c>
      <c r="B1504" s="50" t="s">
        <v>227</v>
      </c>
      <c r="C1504" s="50" t="s">
        <v>176</v>
      </c>
      <c r="D1504" s="50" t="s">
        <v>282</v>
      </c>
      <c r="E1504" s="51">
        <v>2017</v>
      </c>
      <c r="F1504" s="50" t="s">
        <v>285</v>
      </c>
      <c r="G1504" s="52">
        <v>42795</v>
      </c>
      <c r="H1504" s="51">
        <v>2010</v>
      </c>
      <c r="I1504" s="51">
        <v>739</v>
      </c>
      <c r="J1504" s="51">
        <v>922</v>
      </c>
      <c r="K1504" s="51">
        <v>777</v>
      </c>
      <c r="L1504" s="51">
        <v>777</v>
      </c>
      <c r="M1504" s="51">
        <v>2815</v>
      </c>
      <c r="N1504" s="51">
        <v>2684</v>
      </c>
      <c r="O1504" s="51">
        <v>2490</v>
      </c>
      <c r="P1504" s="51">
        <v>2596</v>
      </c>
      <c r="Q1504" s="51">
        <v>13174</v>
      </c>
      <c r="R1504" s="51">
        <v>13525</v>
      </c>
      <c r="S1504" s="51">
        <v>125825</v>
      </c>
      <c r="T1504" s="51">
        <v>640424</v>
      </c>
      <c r="U1504" s="51">
        <v>136672</v>
      </c>
      <c r="V1504" s="51">
        <v>29717</v>
      </c>
    </row>
    <row r="1505" spans="1:22" x14ac:dyDescent="0.25">
      <c r="A1505" s="50" t="s">
        <v>109</v>
      </c>
      <c r="B1505" s="50" t="s">
        <v>227</v>
      </c>
      <c r="C1505" s="50" t="s">
        <v>176</v>
      </c>
      <c r="D1505" s="50" t="s">
        <v>282</v>
      </c>
      <c r="E1505" s="51">
        <v>2017</v>
      </c>
      <c r="F1505" s="50" t="s">
        <v>286</v>
      </c>
      <c r="G1505" s="52">
        <v>42826</v>
      </c>
      <c r="H1505" s="51">
        <v>1632</v>
      </c>
      <c r="I1505" s="51">
        <v>554</v>
      </c>
      <c r="J1505" s="51">
        <v>1360</v>
      </c>
      <c r="K1505" s="51">
        <v>657</v>
      </c>
      <c r="L1505" s="51">
        <v>657</v>
      </c>
      <c r="M1505" s="51">
        <v>3565</v>
      </c>
      <c r="N1505" s="51">
        <v>2761</v>
      </c>
      <c r="O1505" s="51">
        <v>2576</v>
      </c>
      <c r="P1505" s="51">
        <v>2660</v>
      </c>
      <c r="Q1505" s="51">
        <v>13174</v>
      </c>
      <c r="R1505" s="51">
        <v>13525</v>
      </c>
      <c r="S1505" s="51">
        <v>125825</v>
      </c>
      <c r="T1505" s="51">
        <v>640424</v>
      </c>
      <c r="U1505" s="51">
        <v>136672</v>
      </c>
      <c r="V1505" s="51">
        <v>29717</v>
      </c>
    </row>
    <row r="1506" spans="1:22" x14ac:dyDescent="0.25">
      <c r="A1506" s="50" t="s">
        <v>109</v>
      </c>
      <c r="B1506" s="50" t="s">
        <v>227</v>
      </c>
      <c r="C1506" s="50" t="s">
        <v>176</v>
      </c>
      <c r="D1506" s="50" t="s">
        <v>282</v>
      </c>
      <c r="E1506" s="51">
        <v>2017</v>
      </c>
      <c r="F1506" s="50" t="s">
        <v>287</v>
      </c>
      <c r="G1506" s="52">
        <v>42856</v>
      </c>
      <c r="H1506" s="51">
        <v>1508</v>
      </c>
      <c r="I1506" s="51">
        <v>685</v>
      </c>
      <c r="J1506" s="51">
        <v>1227</v>
      </c>
      <c r="K1506" s="51">
        <v>816</v>
      </c>
      <c r="L1506" s="51">
        <v>816</v>
      </c>
      <c r="M1506" s="51">
        <v>3137</v>
      </c>
      <c r="N1506" s="51">
        <v>2672</v>
      </c>
      <c r="O1506" s="51">
        <v>2780</v>
      </c>
      <c r="P1506" s="51">
        <v>2733</v>
      </c>
      <c r="Q1506" s="51">
        <v>13174</v>
      </c>
      <c r="R1506" s="51">
        <v>13525</v>
      </c>
      <c r="S1506" s="51">
        <v>125825</v>
      </c>
      <c r="T1506" s="51">
        <v>640424</v>
      </c>
      <c r="U1506" s="51">
        <v>136672</v>
      </c>
      <c r="V1506" s="51">
        <v>29717</v>
      </c>
    </row>
    <row r="1507" spans="1:22" x14ac:dyDescent="0.25">
      <c r="A1507" s="50" t="s">
        <v>109</v>
      </c>
      <c r="B1507" s="50" t="s">
        <v>227</v>
      </c>
      <c r="C1507" s="50" t="s">
        <v>176</v>
      </c>
      <c r="D1507" s="50" t="s">
        <v>282</v>
      </c>
      <c r="E1507" s="51">
        <v>2017</v>
      </c>
      <c r="F1507" s="50" t="s">
        <v>288</v>
      </c>
      <c r="G1507" s="52">
        <v>42887</v>
      </c>
      <c r="H1507" s="51">
        <v>1192</v>
      </c>
      <c r="I1507" s="51">
        <v>522</v>
      </c>
      <c r="J1507" s="51">
        <v>693</v>
      </c>
      <c r="K1507" s="51">
        <v>708</v>
      </c>
      <c r="L1507" s="51">
        <v>708</v>
      </c>
      <c r="M1507" s="51">
        <v>2695</v>
      </c>
      <c r="N1507" s="51">
        <v>2113</v>
      </c>
      <c r="O1507" s="51">
        <v>1986</v>
      </c>
      <c r="P1507" s="51">
        <v>2011</v>
      </c>
      <c r="Q1507" s="51">
        <v>13174</v>
      </c>
      <c r="R1507" s="51">
        <v>13525</v>
      </c>
      <c r="S1507" s="51">
        <v>125825</v>
      </c>
      <c r="T1507" s="51">
        <v>640424</v>
      </c>
      <c r="U1507" s="51">
        <v>136672</v>
      </c>
      <c r="V1507" s="51">
        <v>29717</v>
      </c>
    </row>
    <row r="1508" spans="1:22" x14ac:dyDescent="0.25">
      <c r="A1508" s="50" t="s">
        <v>109</v>
      </c>
      <c r="B1508" s="50" t="s">
        <v>227</v>
      </c>
      <c r="C1508" s="50" t="s">
        <v>176</v>
      </c>
      <c r="D1508" s="50" t="s">
        <v>282</v>
      </c>
      <c r="E1508" s="51">
        <v>2017</v>
      </c>
      <c r="F1508" s="50" t="s">
        <v>289</v>
      </c>
      <c r="G1508" s="52">
        <v>42917</v>
      </c>
      <c r="H1508" s="51">
        <v>1955</v>
      </c>
      <c r="I1508" s="51">
        <v>624</v>
      </c>
      <c r="J1508" s="51">
        <v>967</v>
      </c>
      <c r="K1508" s="51">
        <v>666</v>
      </c>
      <c r="L1508" s="51">
        <v>666</v>
      </c>
      <c r="M1508" s="51">
        <v>2740</v>
      </c>
      <c r="N1508" s="51">
        <v>2675</v>
      </c>
      <c r="O1508" s="51">
        <v>2266</v>
      </c>
      <c r="P1508" s="51">
        <v>2243</v>
      </c>
      <c r="Q1508" s="51">
        <v>13174</v>
      </c>
      <c r="R1508" s="51">
        <v>13525</v>
      </c>
      <c r="S1508" s="51">
        <v>125825</v>
      </c>
      <c r="T1508" s="51">
        <v>640424</v>
      </c>
      <c r="U1508" s="51">
        <v>136672</v>
      </c>
      <c r="V1508" s="51">
        <v>29717</v>
      </c>
    </row>
    <row r="1509" spans="1:22" x14ac:dyDescent="0.25">
      <c r="A1509" s="50" t="s">
        <v>109</v>
      </c>
      <c r="B1509" s="50" t="s">
        <v>227</v>
      </c>
      <c r="C1509" s="50" t="s">
        <v>176</v>
      </c>
      <c r="D1509" s="50" t="s">
        <v>282</v>
      </c>
      <c r="E1509" s="51">
        <v>2017</v>
      </c>
      <c r="F1509" s="50" t="s">
        <v>290</v>
      </c>
      <c r="G1509" s="52">
        <v>42948</v>
      </c>
      <c r="H1509" s="51">
        <v>1438</v>
      </c>
      <c r="I1509" s="51">
        <v>570</v>
      </c>
      <c r="J1509" s="51">
        <v>864</v>
      </c>
      <c r="K1509" s="51">
        <v>857</v>
      </c>
      <c r="L1509" s="51">
        <v>857</v>
      </c>
      <c r="M1509" s="51">
        <v>3227</v>
      </c>
      <c r="N1509" s="51">
        <v>2604</v>
      </c>
      <c r="O1509" s="51">
        <v>2534</v>
      </c>
      <c r="P1509" s="51">
        <v>2442</v>
      </c>
      <c r="Q1509" s="51">
        <v>13174</v>
      </c>
      <c r="R1509" s="51">
        <v>13525</v>
      </c>
      <c r="S1509" s="51">
        <v>125825</v>
      </c>
      <c r="T1509" s="51">
        <v>640424</v>
      </c>
      <c r="U1509" s="51">
        <v>136672</v>
      </c>
      <c r="V1509" s="51">
        <v>29717</v>
      </c>
    </row>
    <row r="1510" spans="1:22" x14ac:dyDescent="0.25">
      <c r="A1510" s="50" t="s">
        <v>109</v>
      </c>
      <c r="B1510" s="50" t="s">
        <v>227</v>
      </c>
      <c r="C1510" s="50" t="s">
        <v>176</v>
      </c>
      <c r="D1510" s="50" t="s">
        <v>282</v>
      </c>
      <c r="E1510" s="51">
        <v>2017</v>
      </c>
      <c r="F1510" s="50" t="s">
        <v>291</v>
      </c>
      <c r="G1510" s="52">
        <v>42979</v>
      </c>
      <c r="H1510" s="51">
        <v>1486</v>
      </c>
      <c r="I1510" s="51">
        <v>605</v>
      </c>
      <c r="J1510" s="51">
        <v>1134</v>
      </c>
      <c r="K1510" s="51">
        <v>730</v>
      </c>
      <c r="L1510" s="51">
        <v>730</v>
      </c>
      <c r="M1510" s="51">
        <v>2623</v>
      </c>
      <c r="N1510" s="51">
        <v>2438</v>
      </c>
      <c r="O1510" s="51">
        <v>2353</v>
      </c>
      <c r="P1510" s="51">
        <v>2030</v>
      </c>
      <c r="Q1510" s="51">
        <v>13174</v>
      </c>
      <c r="R1510" s="51">
        <v>13525</v>
      </c>
      <c r="S1510" s="51">
        <v>125825</v>
      </c>
      <c r="T1510" s="51">
        <v>640424</v>
      </c>
      <c r="U1510" s="51">
        <v>136672</v>
      </c>
      <c r="V1510" s="51">
        <v>29717</v>
      </c>
    </row>
    <row r="1511" spans="1:22" x14ac:dyDescent="0.25">
      <c r="A1511" s="50" t="s">
        <v>109</v>
      </c>
      <c r="B1511" s="50" t="s">
        <v>227</v>
      </c>
      <c r="C1511" s="50" t="s">
        <v>176</v>
      </c>
      <c r="D1511" s="50" t="s">
        <v>282</v>
      </c>
      <c r="E1511" s="51">
        <v>2017</v>
      </c>
      <c r="F1511" s="50" t="s">
        <v>292</v>
      </c>
      <c r="G1511" s="52">
        <v>43009</v>
      </c>
      <c r="H1511" s="51">
        <v>1563</v>
      </c>
      <c r="I1511" s="51">
        <v>795</v>
      </c>
      <c r="J1511" s="51">
        <v>1258</v>
      </c>
      <c r="K1511" s="51">
        <v>724</v>
      </c>
      <c r="L1511" s="51">
        <v>724</v>
      </c>
      <c r="M1511" s="51">
        <v>2907</v>
      </c>
      <c r="N1511" s="51">
        <v>2588</v>
      </c>
      <c r="O1511" s="51">
        <v>2307</v>
      </c>
      <c r="P1511" s="51">
        <v>2023</v>
      </c>
      <c r="Q1511" s="51">
        <v>13174</v>
      </c>
      <c r="R1511" s="51">
        <v>13525</v>
      </c>
      <c r="S1511" s="51">
        <v>125825</v>
      </c>
      <c r="T1511" s="51">
        <v>640424</v>
      </c>
      <c r="U1511" s="51">
        <v>136672</v>
      </c>
      <c r="V1511" s="51">
        <v>29717</v>
      </c>
    </row>
    <row r="1512" spans="1:22" x14ac:dyDescent="0.25">
      <c r="A1512" s="50" t="s">
        <v>109</v>
      </c>
      <c r="B1512" s="50" t="s">
        <v>227</v>
      </c>
      <c r="C1512" s="50" t="s">
        <v>176</v>
      </c>
      <c r="D1512" s="50" t="s">
        <v>282</v>
      </c>
      <c r="E1512" s="51">
        <v>2017</v>
      </c>
      <c r="F1512" s="50" t="s">
        <v>293</v>
      </c>
      <c r="G1512" s="52">
        <v>43040</v>
      </c>
      <c r="H1512" s="51">
        <v>1407</v>
      </c>
      <c r="I1512" s="51">
        <v>610</v>
      </c>
      <c r="J1512" s="51">
        <v>1216</v>
      </c>
      <c r="K1512" s="51">
        <v>747</v>
      </c>
      <c r="L1512" s="51">
        <v>747</v>
      </c>
      <c r="M1512" s="51">
        <v>3734</v>
      </c>
      <c r="N1512" s="51">
        <v>2912</v>
      </c>
      <c r="O1512" s="51">
        <v>2604</v>
      </c>
      <c r="P1512" s="51">
        <v>2611</v>
      </c>
      <c r="Q1512" s="51">
        <v>13174</v>
      </c>
      <c r="R1512" s="51">
        <v>13525</v>
      </c>
      <c r="S1512" s="51">
        <v>125825</v>
      </c>
      <c r="T1512" s="51">
        <v>640424</v>
      </c>
      <c r="U1512" s="51">
        <v>136672</v>
      </c>
      <c r="V1512" s="51">
        <v>29717</v>
      </c>
    </row>
    <row r="1513" spans="1:22" x14ac:dyDescent="0.25">
      <c r="A1513" s="50" t="s">
        <v>109</v>
      </c>
      <c r="B1513" s="50" t="s">
        <v>227</v>
      </c>
      <c r="C1513" s="50" t="s">
        <v>176</v>
      </c>
      <c r="D1513" s="50" t="s">
        <v>282</v>
      </c>
      <c r="E1513" s="51">
        <v>2017</v>
      </c>
      <c r="F1513" s="50" t="s">
        <v>294</v>
      </c>
      <c r="G1513" s="52">
        <v>43070</v>
      </c>
      <c r="H1513" s="51">
        <v>1320</v>
      </c>
      <c r="I1513" s="51">
        <v>493</v>
      </c>
      <c r="J1513" s="51">
        <v>893</v>
      </c>
      <c r="K1513" s="51">
        <v>750</v>
      </c>
      <c r="L1513" s="51">
        <v>750</v>
      </c>
      <c r="M1513" s="51">
        <v>3203</v>
      </c>
      <c r="N1513" s="51">
        <v>2636</v>
      </c>
      <c r="O1513" s="51">
        <v>2564</v>
      </c>
      <c r="P1513" s="51">
        <v>2308</v>
      </c>
      <c r="Q1513" s="51">
        <v>13174</v>
      </c>
      <c r="R1513" s="51">
        <v>13525</v>
      </c>
      <c r="S1513" s="51">
        <v>125825</v>
      </c>
      <c r="T1513" s="51">
        <v>640424</v>
      </c>
      <c r="U1513" s="51">
        <v>136672</v>
      </c>
      <c r="V1513" s="51">
        <v>29717</v>
      </c>
    </row>
    <row r="1514" spans="1:22" x14ac:dyDescent="0.25">
      <c r="A1514" s="50" t="s">
        <v>109</v>
      </c>
      <c r="B1514" s="50" t="s">
        <v>227</v>
      </c>
      <c r="C1514" s="50" t="s">
        <v>176</v>
      </c>
      <c r="D1514" s="50" t="s">
        <v>282</v>
      </c>
      <c r="E1514" s="51">
        <v>2018</v>
      </c>
      <c r="F1514" s="50" t="s">
        <v>283</v>
      </c>
      <c r="G1514" s="52">
        <v>43101</v>
      </c>
      <c r="H1514" s="51">
        <v>1372</v>
      </c>
      <c r="I1514" s="51">
        <v>446</v>
      </c>
      <c r="J1514" s="51">
        <v>1113</v>
      </c>
      <c r="K1514" s="51">
        <v>700</v>
      </c>
      <c r="L1514" s="51">
        <v>700</v>
      </c>
      <c r="M1514" s="51">
        <v>1964</v>
      </c>
      <c r="N1514" s="51">
        <v>1914</v>
      </c>
      <c r="O1514" s="51">
        <v>1709</v>
      </c>
      <c r="P1514" s="51">
        <v>1500</v>
      </c>
      <c r="Q1514" s="51">
        <v>10080</v>
      </c>
      <c r="R1514" s="51">
        <v>10343</v>
      </c>
      <c r="S1514" s="51">
        <v>132283</v>
      </c>
      <c r="T1514" s="51">
        <v>668249</v>
      </c>
      <c r="U1514" s="51">
        <v>142222</v>
      </c>
      <c r="V1514" s="51">
        <v>30930</v>
      </c>
    </row>
    <row r="1515" spans="1:22" x14ac:dyDescent="0.25">
      <c r="A1515" s="50" t="s">
        <v>109</v>
      </c>
      <c r="B1515" s="50" t="s">
        <v>227</v>
      </c>
      <c r="C1515" s="50" t="s">
        <v>176</v>
      </c>
      <c r="D1515" s="50" t="s">
        <v>282</v>
      </c>
      <c r="E1515" s="51">
        <v>2018</v>
      </c>
      <c r="F1515" s="50" t="s">
        <v>284</v>
      </c>
      <c r="G1515" s="52">
        <v>43132</v>
      </c>
      <c r="H1515" s="51">
        <v>1460</v>
      </c>
      <c r="I1515" s="51">
        <v>547</v>
      </c>
      <c r="J1515" s="51">
        <v>1106</v>
      </c>
      <c r="K1515" s="51">
        <v>550</v>
      </c>
      <c r="L1515" s="51">
        <v>550</v>
      </c>
      <c r="M1515" s="51">
        <v>2313</v>
      </c>
      <c r="N1515" s="51">
        <v>1963</v>
      </c>
      <c r="O1515" s="51">
        <v>1750</v>
      </c>
      <c r="P1515" s="51">
        <v>1603</v>
      </c>
      <c r="Q1515" s="51">
        <v>10080</v>
      </c>
      <c r="R1515" s="51">
        <v>10343</v>
      </c>
      <c r="S1515" s="51">
        <v>132283</v>
      </c>
      <c r="T1515" s="51">
        <v>668249</v>
      </c>
      <c r="U1515" s="51">
        <v>142222</v>
      </c>
      <c r="V1515" s="51">
        <v>30930</v>
      </c>
    </row>
    <row r="1516" spans="1:22" x14ac:dyDescent="0.25">
      <c r="A1516" s="50" t="s">
        <v>109</v>
      </c>
      <c r="B1516" s="50" t="s">
        <v>227</v>
      </c>
      <c r="C1516" s="50" t="s">
        <v>176</v>
      </c>
      <c r="D1516" s="50" t="s">
        <v>282</v>
      </c>
      <c r="E1516" s="51">
        <v>2018</v>
      </c>
      <c r="F1516" s="50" t="s">
        <v>285</v>
      </c>
      <c r="G1516" s="52">
        <v>43160</v>
      </c>
      <c r="H1516" s="51">
        <v>1509</v>
      </c>
      <c r="I1516" s="51">
        <v>604</v>
      </c>
      <c r="J1516" s="51">
        <v>1229</v>
      </c>
      <c r="K1516" s="51">
        <v>707</v>
      </c>
      <c r="L1516" s="51">
        <v>707</v>
      </c>
      <c r="M1516" s="51">
        <v>3299</v>
      </c>
      <c r="N1516" s="51">
        <v>2849</v>
      </c>
      <c r="O1516" s="51">
        <v>2659</v>
      </c>
      <c r="P1516" s="51">
        <v>2371</v>
      </c>
      <c r="Q1516" s="51">
        <v>10080</v>
      </c>
      <c r="R1516" s="51">
        <v>10343</v>
      </c>
      <c r="S1516" s="51">
        <v>132283</v>
      </c>
      <c r="T1516" s="51">
        <v>668249</v>
      </c>
      <c r="U1516" s="51">
        <v>142222</v>
      </c>
      <c r="V1516" s="51">
        <v>30930</v>
      </c>
    </row>
    <row r="1517" spans="1:22" x14ac:dyDescent="0.25">
      <c r="A1517" s="50" t="s">
        <v>109</v>
      </c>
      <c r="B1517" s="50" t="s">
        <v>227</v>
      </c>
      <c r="C1517" s="50" t="s">
        <v>176</v>
      </c>
      <c r="D1517" s="50" t="s">
        <v>282</v>
      </c>
      <c r="E1517" s="51">
        <v>2018</v>
      </c>
      <c r="F1517" s="50" t="s">
        <v>286</v>
      </c>
      <c r="G1517" s="52">
        <v>43191</v>
      </c>
      <c r="H1517" s="51">
        <v>1247</v>
      </c>
      <c r="I1517" s="51">
        <v>517</v>
      </c>
      <c r="J1517" s="51">
        <v>1341</v>
      </c>
      <c r="K1517" s="51">
        <v>727</v>
      </c>
      <c r="L1517" s="51">
        <v>727</v>
      </c>
      <c r="M1517" s="51">
        <v>2773</v>
      </c>
      <c r="N1517" s="51">
        <v>2216</v>
      </c>
      <c r="O1517" s="51">
        <v>2137</v>
      </c>
      <c r="P1517" s="51">
        <v>2209</v>
      </c>
      <c r="Q1517" s="51">
        <v>10080</v>
      </c>
      <c r="R1517" s="51">
        <v>10343</v>
      </c>
      <c r="S1517" s="51">
        <v>132283</v>
      </c>
      <c r="T1517" s="51">
        <v>668249</v>
      </c>
      <c r="U1517" s="51">
        <v>142222</v>
      </c>
      <c r="V1517" s="51">
        <v>30930</v>
      </c>
    </row>
    <row r="1518" spans="1:22" x14ac:dyDescent="0.25">
      <c r="A1518" s="50" t="s">
        <v>109</v>
      </c>
      <c r="B1518" s="50" t="s">
        <v>227</v>
      </c>
      <c r="C1518" s="50" t="s">
        <v>176</v>
      </c>
      <c r="D1518" s="50" t="s">
        <v>282</v>
      </c>
      <c r="E1518" s="51">
        <v>2018</v>
      </c>
      <c r="F1518" s="50" t="s">
        <v>287</v>
      </c>
      <c r="G1518" s="52">
        <v>43221</v>
      </c>
      <c r="H1518" s="51">
        <v>1368</v>
      </c>
      <c r="I1518" s="51">
        <v>576</v>
      </c>
      <c r="J1518" s="51">
        <v>1057</v>
      </c>
      <c r="K1518" s="51">
        <v>708</v>
      </c>
      <c r="L1518" s="51">
        <v>708</v>
      </c>
      <c r="M1518" s="51">
        <v>2849</v>
      </c>
      <c r="N1518" s="51">
        <v>2386</v>
      </c>
      <c r="O1518" s="51">
        <v>2389</v>
      </c>
      <c r="P1518" s="51">
        <v>2262</v>
      </c>
      <c r="Q1518" s="51">
        <v>10080</v>
      </c>
      <c r="R1518" s="51">
        <v>10343</v>
      </c>
      <c r="S1518" s="51">
        <v>132283</v>
      </c>
      <c r="T1518" s="51">
        <v>668249</v>
      </c>
      <c r="U1518" s="51">
        <v>142222</v>
      </c>
      <c r="V1518" s="51">
        <v>30930</v>
      </c>
    </row>
    <row r="1519" spans="1:22" x14ac:dyDescent="0.25">
      <c r="A1519" s="50" t="s">
        <v>109</v>
      </c>
      <c r="B1519" s="50" t="s">
        <v>227</v>
      </c>
      <c r="C1519" s="50" t="s">
        <v>176</v>
      </c>
      <c r="D1519" s="50" t="s">
        <v>282</v>
      </c>
      <c r="E1519" s="51">
        <v>2018</v>
      </c>
      <c r="F1519" s="50" t="s">
        <v>288</v>
      </c>
      <c r="G1519" s="52">
        <v>43252</v>
      </c>
      <c r="H1519" s="51">
        <v>1375</v>
      </c>
      <c r="I1519" s="51">
        <v>493</v>
      </c>
      <c r="J1519" s="51">
        <v>1150</v>
      </c>
      <c r="K1519" s="51">
        <v>700</v>
      </c>
      <c r="L1519" s="51">
        <v>700</v>
      </c>
      <c r="M1519" s="51">
        <v>2536</v>
      </c>
      <c r="N1519" s="51">
        <v>2272</v>
      </c>
      <c r="O1519" s="51">
        <v>2268</v>
      </c>
      <c r="P1519" s="51">
        <v>2048</v>
      </c>
      <c r="Q1519" s="51">
        <v>10080</v>
      </c>
      <c r="R1519" s="51">
        <v>10343</v>
      </c>
      <c r="S1519" s="51">
        <v>132283</v>
      </c>
      <c r="T1519" s="51">
        <v>668249</v>
      </c>
      <c r="U1519" s="51">
        <v>142222</v>
      </c>
      <c r="V1519" s="51">
        <v>30930</v>
      </c>
    </row>
    <row r="1520" spans="1:22" x14ac:dyDescent="0.25">
      <c r="A1520" s="50" t="s">
        <v>109</v>
      </c>
      <c r="B1520" s="50" t="s">
        <v>227</v>
      </c>
      <c r="C1520" s="50" t="s">
        <v>176</v>
      </c>
      <c r="D1520" s="50" t="s">
        <v>282</v>
      </c>
      <c r="E1520" s="51">
        <v>2018</v>
      </c>
      <c r="F1520" s="50" t="s">
        <v>289</v>
      </c>
      <c r="G1520" s="52">
        <v>43282</v>
      </c>
      <c r="H1520" s="51">
        <v>1681</v>
      </c>
      <c r="I1520" s="51">
        <v>639</v>
      </c>
      <c r="J1520" s="51">
        <v>1254</v>
      </c>
      <c r="K1520" s="51">
        <v>677</v>
      </c>
      <c r="L1520" s="51">
        <v>677</v>
      </c>
      <c r="M1520" s="51">
        <v>3072</v>
      </c>
      <c r="N1520" s="51">
        <v>2727</v>
      </c>
      <c r="O1520" s="51">
        <v>2488</v>
      </c>
      <c r="P1520" s="51">
        <v>2351</v>
      </c>
      <c r="Q1520" s="51">
        <v>10080</v>
      </c>
      <c r="R1520" s="51">
        <v>10343</v>
      </c>
      <c r="S1520" s="51">
        <v>132283</v>
      </c>
      <c r="T1520" s="51">
        <v>668249</v>
      </c>
      <c r="U1520" s="51">
        <v>142222</v>
      </c>
      <c r="V1520" s="51">
        <v>30930</v>
      </c>
    </row>
    <row r="1521" spans="1:22" x14ac:dyDescent="0.25">
      <c r="A1521" s="50" t="s">
        <v>109</v>
      </c>
      <c r="B1521" s="50" t="s">
        <v>227</v>
      </c>
      <c r="C1521" s="50" t="s">
        <v>176</v>
      </c>
      <c r="D1521" s="50" t="s">
        <v>282</v>
      </c>
      <c r="E1521" s="51">
        <v>2018</v>
      </c>
      <c r="F1521" s="50" t="s">
        <v>290</v>
      </c>
      <c r="G1521" s="52">
        <v>43313</v>
      </c>
      <c r="H1521" s="51">
        <v>1413</v>
      </c>
      <c r="I1521" s="51">
        <v>570</v>
      </c>
      <c r="J1521" s="51">
        <v>1018</v>
      </c>
      <c r="K1521" s="51">
        <v>663</v>
      </c>
      <c r="L1521" s="51">
        <v>663</v>
      </c>
      <c r="M1521" s="51">
        <v>3699</v>
      </c>
      <c r="N1521" s="51">
        <v>2849</v>
      </c>
      <c r="O1521" s="51">
        <v>2516</v>
      </c>
      <c r="P1521" s="51">
        <v>2353</v>
      </c>
      <c r="Q1521" s="51">
        <v>10080</v>
      </c>
      <c r="R1521" s="51">
        <v>10343</v>
      </c>
      <c r="S1521" s="51">
        <v>132283</v>
      </c>
      <c r="T1521" s="51">
        <v>668249</v>
      </c>
      <c r="U1521" s="51">
        <v>142222</v>
      </c>
      <c r="V1521" s="51">
        <v>30930</v>
      </c>
    </row>
    <row r="1522" spans="1:22" x14ac:dyDescent="0.25">
      <c r="A1522" s="50" t="s">
        <v>109</v>
      </c>
      <c r="B1522" s="50" t="s">
        <v>227</v>
      </c>
      <c r="C1522" s="50" t="s">
        <v>176</v>
      </c>
      <c r="D1522" s="50" t="s">
        <v>282</v>
      </c>
      <c r="E1522" s="51">
        <v>2018</v>
      </c>
      <c r="F1522" s="50" t="s">
        <v>291</v>
      </c>
      <c r="G1522" s="52">
        <v>43344</v>
      </c>
      <c r="H1522" s="51">
        <v>1437</v>
      </c>
      <c r="I1522" s="51">
        <v>557</v>
      </c>
      <c r="J1522" s="51">
        <v>1182</v>
      </c>
      <c r="K1522" s="51">
        <v>748</v>
      </c>
      <c r="L1522" s="51">
        <v>748</v>
      </c>
      <c r="M1522" s="51">
        <v>3219</v>
      </c>
      <c r="N1522" s="51">
        <v>2483</v>
      </c>
      <c r="O1522" s="51">
        <v>2426</v>
      </c>
      <c r="P1522" s="51">
        <v>2386</v>
      </c>
      <c r="Q1522" s="51">
        <v>10080</v>
      </c>
      <c r="R1522" s="51">
        <v>10343</v>
      </c>
      <c r="S1522" s="51">
        <v>132283</v>
      </c>
      <c r="T1522" s="51">
        <v>668249</v>
      </c>
      <c r="U1522" s="51">
        <v>142222</v>
      </c>
      <c r="V1522" s="51">
        <v>30930</v>
      </c>
    </row>
    <row r="1523" spans="1:22" x14ac:dyDescent="0.25">
      <c r="A1523" s="50" t="s">
        <v>109</v>
      </c>
      <c r="B1523" s="50" t="s">
        <v>227</v>
      </c>
      <c r="C1523" s="50" t="s">
        <v>176</v>
      </c>
      <c r="D1523" s="50" t="s">
        <v>282</v>
      </c>
      <c r="E1523" s="51">
        <v>2018</v>
      </c>
      <c r="F1523" s="50" t="s">
        <v>292</v>
      </c>
      <c r="G1523" s="52">
        <v>43374</v>
      </c>
      <c r="H1523" s="51">
        <v>1184</v>
      </c>
      <c r="I1523" s="51">
        <v>467</v>
      </c>
      <c r="J1523" s="51">
        <v>1240</v>
      </c>
      <c r="K1523" s="51">
        <v>879</v>
      </c>
      <c r="L1523" s="51">
        <v>879</v>
      </c>
      <c r="M1523" s="51">
        <v>2562</v>
      </c>
      <c r="N1523" s="51">
        <v>2443</v>
      </c>
      <c r="O1523" s="51">
        <v>2052</v>
      </c>
      <c r="P1523" s="51">
        <v>1873</v>
      </c>
      <c r="Q1523" s="51">
        <v>10080</v>
      </c>
      <c r="R1523" s="51">
        <v>10343</v>
      </c>
      <c r="S1523" s="51">
        <v>132283</v>
      </c>
      <c r="T1523" s="51">
        <v>668249</v>
      </c>
      <c r="U1523" s="51">
        <v>142222</v>
      </c>
      <c r="V1523" s="51">
        <v>30930</v>
      </c>
    </row>
    <row r="1524" spans="1:22" x14ac:dyDescent="0.25">
      <c r="A1524" s="50" t="s">
        <v>109</v>
      </c>
      <c r="B1524" s="50" t="s">
        <v>227</v>
      </c>
      <c r="C1524" s="50" t="s">
        <v>176</v>
      </c>
      <c r="D1524" s="50" t="s">
        <v>282</v>
      </c>
      <c r="E1524" s="51">
        <v>2018</v>
      </c>
      <c r="F1524" s="50" t="s">
        <v>293</v>
      </c>
      <c r="G1524" s="52">
        <v>43405</v>
      </c>
      <c r="H1524" s="51">
        <v>1305</v>
      </c>
      <c r="I1524" s="51">
        <v>552</v>
      </c>
      <c r="J1524" s="51">
        <v>1212</v>
      </c>
      <c r="K1524" s="51">
        <v>698</v>
      </c>
      <c r="L1524" s="51">
        <v>698</v>
      </c>
      <c r="M1524" s="51">
        <v>2876</v>
      </c>
      <c r="N1524" s="51">
        <v>2529</v>
      </c>
      <c r="O1524" s="51">
        <v>2233</v>
      </c>
      <c r="P1524" s="51">
        <v>2153</v>
      </c>
      <c r="Q1524" s="51">
        <v>10080</v>
      </c>
      <c r="R1524" s="51">
        <v>10343</v>
      </c>
      <c r="S1524" s="51">
        <v>132283</v>
      </c>
      <c r="T1524" s="51">
        <v>668249</v>
      </c>
      <c r="U1524" s="51">
        <v>142222</v>
      </c>
      <c r="V1524" s="51">
        <v>30930</v>
      </c>
    </row>
    <row r="1525" spans="1:22" x14ac:dyDescent="0.25">
      <c r="A1525" s="50" t="s">
        <v>109</v>
      </c>
      <c r="B1525" s="50" t="s">
        <v>227</v>
      </c>
      <c r="C1525" s="50" t="s">
        <v>176</v>
      </c>
      <c r="D1525" s="50" t="s">
        <v>282</v>
      </c>
      <c r="E1525" s="51">
        <v>2018</v>
      </c>
      <c r="F1525" s="50" t="s">
        <v>294</v>
      </c>
      <c r="G1525" s="52">
        <v>43435</v>
      </c>
      <c r="H1525" s="51">
        <v>1402</v>
      </c>
      <c r="I1525" s="51">
        <v>504</v>
      </c>
      <c r="J1525" s="51">
        <v>931</v>
      </c>
      <c r="K1525" s="51">
        <v>701</v>
      </c>
      <c r="L1525" s="51">
        <v>701</v>
      </c>
      <c r="M1525" s="51">
        <v>3449</v>
      </c>
      <c r="N1525" s="51">
        <v>2870</v>
      </c>
      <c r="O1525" s="51">
        <v>2617</v>
      </c>
      <c r="P1525" s="51">
        <v>2428</v>
      </c>
      <c r="Q1525" s="51">
        <v>10080</v>
      </c>
      <c r="R1525" s="51">
        <v>10343</v>
      </c>
      <c r="S1525" s="51">
        <v>132283</v>
      </c>
      <c r="T1525" s="51">
        <v>668249</v>
      </c>
      <c r="U1525" s="51">
        <v>142222</v>
      </c>
      <c r="V1525" s="51">
        <v>30930</v>
      </c>
    </row>
    <row r="1526" spans="1:22" x14ac:dyDescent="0.25">
      <c r="A1526" s="50" t="s">
        <v>109</v>
      </c>
      <c r="B1526" s="50" t="s">
        <v>227</v>
      </c>
      <c r="C1526" s="50" t="s">
        <v>176</v>
      </c>
      <c r="D1526" s="50" t="s">
        <v>282</v>
      </c>
      <c r="E1526" s="51">
        <v>2019</v>
      </c>
      <c r="F1526" s="50" t="s">
        <v>283</v>
      </c>
      <c r="G1526" s="52">
        <v>43466</v>
      </c>
      <c r="H1526" s="51">
        <v>1746</v>
      </c>
      <c r="I1526" s="51">
        <v>667</v>
      </c>
      <c r="J1526" s="51">
        <v>1122</v>
      </c>
      <c r="K1526" s="51">
        <v>829</v>
      </c>
      <c r="L1526" s="51">
        <v>829</v>
      </c>
      <c r="M1526" s="51">
        <v>3049</v>
      </c>
      <c r="N1526" s="51">
        <v>3108</v>
      </c>
      <c r="O1526" s="51">
        <v>2876</v>
      </c>
      <c r="P1526" s="51">
        <v>2496</v>
      </c>
      <c r="Q1526" s="51">
        <v>9271</v>
      </c>
      <c r="R1526" s="51">
        <v>9618</v>
      </c>
      <c r="S1526" s="51">
        <v>143757.77067940691</v>
      </c>
      <c r="T1526" s="51">
        <v>671084</v>
      </c>
      <c r="U1526" s="51">
        <v>216781</v>
      </c>
      <c r="V1526" s="51">
        <v>28760</v>
      </c>
    </row>
    <row r="1527" spans="1:22" x14ac:dyDescent="0.25">
      <c r="A1527" s="50" t="s">
        <v>109</v>
      </c>
      <c r="B1527" s="50" t="s">
        <v>227</v>
      </c>
      <c r="C1527" s="50" t="s">
        <v>176</v>
      </c>
      <c r="D1527" s="50" t="s">
        <v>282</v>
      </c>
      <c r="E1527" s="51">
        <v>2019</v>
      </c>
      <c r="F1527" s="50" t="s">
        <v>284</v>
      </c>
      <c r="G1527" s="52">
        <v>43497</v>
      </c>
      <c r="H1527" s="51">
        <v>1276</v>
      </c>
      <c r="I1527" s="51">
        <v>674</v>
      </c>
      <c r="J1527" s="51">
        <v>1031</v>
      </c>
      <c r="K1527" s="51">
        <v>740</v>
      </c>
      <c r="L1527" s="51">
        <v>740</v>
      </c>
      <c r="M1527" s="51">
        <v>2052</v>
      </c>
      <c r="N1527" s="51">
        <v>2770</v>
      </c>
      <c r="O1527" s="51">
        <v>2871</v>
      </c>
      <c r="P1527" s="51">
        <v>2738</v>
      </c>
      <c r="Q1527" s="51">
        <v>9271</v>
      </c>
      <c r="R1527" s="51">
        <v>9618</v>
      </c>
      <c r="S1527" s="51">
        <v>143757.77067940691</v>
      </c>
      <c r="T1527" s="51">
        <v>671084</v>
      </c>
      <c r="U1527" s="51">
        <v>216781</v>
      </c>
      <c r="V1527" s="51">
        <v>28760</v>
      </c>
    </row>
    <row r="1528" spans="1:22" x14ac:dyDescent="0.25">
      <c r="A1528" s="50" t="s">
        <v>109</v>
      </c>
      <c r="B1528" s="50" t="s">
        <v>227</v>
      </c>
      <c r="C1528" s="50" t="s">
        <v>176</v>
      </c>
      <c r="D1528" s="50" t="s">
        <v>282</v>
      </c>
      <c r="E1528" s="51">
        <v>2019</v>
      </c>
      <c r="F1528" s="50" t="s">
        <v>285</v>
      </c>
      <c r="G1528" s="52">
        <v>43525</v>
      </c>
      <c r="H1528" s="51">
        <v>1329</v>
      </c>
      <c r="I1528" s="51">
        <v>575</v>
      </c>
      <c r="J1528" s="51">
        <v>1088</v>
      </c>
      <c r="K1528" s="51">
        <v>746</v>
      </c>
      <c r="L1528" s="51">
        <v>746</v>
      </c>
      <c r="M1528" s="51">
        <v>30</v>
      </c>
      <c r="N1528" s="51">
        <v>2852</v>
      </c>
      <c r="O1528" s="51">
        <v>2659</v>
      </c>
      <c r="P1528" s="51">
        <v>2679</v>
      </c>
      <c r="Q1528" s="51">
        <v>9271</v>
      </c>
      <c r="R1528" s="51">
        <v>9618</v>
      </c>
      <c r="S1528" s="51">
        <v>143757.77067940691</v>
      </c>
      <c r="T1528" s="51">
        <v>671084</v>
      </c>
      <c r="U1528" s="51">
        <v>216781</v>
      </c>
      <c r="V1528" s="51">
        <v>28760</v>
      </c>
    </row>
    <row r="1529" spans="1:22" x14ac:dyDescent="0.25">
      <c r="A1529" s="50" t="s">
        <v>109</v>
      </c>
      <c r="B1529" s="50" t="s">
        <v>227</v>
      </c>
      <c r="C1529" s="50" t="s">
        <v>176</v>
      </c>
      <c r="D1529" s="50" t="s">
        <v>282</v>
      </c>
      <c r="E1529" s="51">
        <v>2019</v>
      </c>
      <c r="F1529" s="50" t="s">
        <v>286</v>
      </c>
      <c r="G1529" s="52">
        <v>43556</v>
      </c>
      <c r="H1529" s="51">
        <v>1439</v>
      </c>
      <c r="I1529" s="51">
        <v>565</v>
      </c>
      <c r="J1529" s="51">
        <v>1365</v>
      </c>
      <c r="K1529" s="51">
        <v>792</v>
      </c>
      <c r="L1529" s="51">
        <v>792</v>
      </c>
      <c r="M1529" s="51">
        <v>3975</v>
      </c>
      <c r="N1529" s="51">
        <v>3180</v>
      </c>
      <c r="O1529" s="51">
        <v>3173</v>
      </c>
      <c r="P1529" s="51">
        <v>3115</v>
      </c>
      <c r="Q1529" s="51">
        <v>9271</v>
      </c>
      <c r="R1529" s="51">
        <v>9618</v>
      </c>
      <c r="S1529" s="51">
        <v>143757.77067940691</v>
      </c>
      <c r="T1529" s="51">
        <v>671084</v>
      </c>
      <c r="U1529" s="51">
        <v>216781</v>
      </c>
      <c r="V1529" s="51">
        <v>28760</v>
      </c>
    </row>
    <row r="1530" spans="1:22" x14ac:dyDescent="0.25">
      <c r="A1530" s="50" t="s">
        <v>109</v>
      </c>
      <c r="B1530" s="50" t="s">
        <v>227</v>
      </c>
      <c r="C1530" s="50" t="s">
        <v>176</v>
      </c>
      <c r="D1530" s="50" t="s">
        <v>282</v>
      </c>
      <c r="E1530" s="51">
        <v>2019</v>
      </c>
      <c r="F1530" s="50" t="s">
        <v>287</v>
      </c>
      <c r="G1530" s="52">
        <v>43586</v>
      </c>
      <c r="H1530" s="51">
        <v>1184</v>
      </c>
      <c r="I1530" s="51">
        <v>519</v>
      </c>
      <c r="J1530" s="51">
        <v>798</v>
      </c>
      <c r="K1530" s="51">
        <v>832</v>
      </c>
      <c r="L1530" s="51">
        <v>832</v>
      </c>
      <c r="M1530" s="51">
        <v>327</v>
      </c>
      <c r="N1530" s="51">
        <v>2827</v>
      </c>
      <c r="O1530" s="51">
        <v>2661</v>
      </c>
      <c r="P1530" s="51">
        <v>2463</v>
      </c>
      <c r="Q1530" s="51">
        <v>9271</v>
      </c>
      <c r="R1530" s="51">
        <v>9618</v>
      </c>
      <c r="S1530" s="51">
        <v>143757.77067940691</v>
      </c>
      <c r="T1530" s="51">
        <v>671084</v>
      </c>
      <c r="U1530" s="51">
        <v>216781</v>
      </c>
      <c r="V1530" s="51">
        <v>28760</v>
      </c>
    </row>
    <row r="1531" spans="1:22" x14ac:dyDescent="0.25">
      <c r="A1531" s="50" t="s">
        <v>109</v>
      </c>
      <c r="B1531" s="50" t="s">
        <v>227</v>
      </c>
      <c r="C1531" s="50" t="s">
        <v>176</v>
      </c>
      <c r="D1531" s="50" t="s">
        <v>282</v>
      </c>
      <c r="E1531" s="51">
        <v>2019</v>
      </c>
      <c r="F1531" s="50" t="s">
        <v>288</v>
      </c>
      <c r="G1531" s="52">
        <v>43617</v>
      </c>
      <c r="H1531" s="51">
        <v>1580</v>
      </c>
      <c r="I1531" s="51">
        <v>606</v>
      </c>
      <c r="J1531" s="51">
        <v>949</v>
      </c>
      <c r="K1531" s="51">
        <v>596</v>
      </c>
      <c r="L1531" s="51">
        <v>596</v>
      </c>
      <c r="M1531" s="51">
        <v>4139</v>
      </c>
      <c r="N1531" s="51">
        <v>2910</v>
      </c>
      <c r="O1531" s="51">
        <v>2697</v>
      </c>
      <c r="P1531" s="51">
        <v>2812</v>
      </c>
      <c r="Q1531" s="51">
        <v>9271</v>
      </c>
      <c r="R1531" s="51">
        <v>9618</v>
      </c>
      <c r="S1531" s="51">
        <v>143757.77067940691</v>
      </c>
      <c r="T1531" s="51">
        <v>671084</v>
      </c>
      <c r="U1531" s="51">
        <v>216781</v>
      </c>
      <c r="V1531" s="51">
        <v>28760</v>
      </c>
    </row>
    <row r="1532" spans="1:22" x14ac:dyDescent="0.25">
      <c r="A1532" s="50" t="s">
        <v>109</v>
      </c>
      <c r="B1532" s="50" t="s">
        <v>227</v>
      </c>
      <c r="C1532" s="50" t="s">
        <v>176</v>
      </c>
      <c r="D1532" s="50" t="s">
        <v>282</v>
      </c>
      <c r="E1532" s="51">
        <v>2019</v>
      </c>
      <c r="F1532" s="50" t="s">
        <v>289</v>
      </c>
      <c r="G1532" s="52">
        <v>43647</v>
      </c>
      <c r="H1532" s="51">
        <v>1830</v>
      </c>
      <c r="I1532" s="51">
        <v>692</v>
      </c>
      <c r="J1532" s="51">
        <v>1366</v>
      </c>
      <c r="K1532" s="51">
        <v>763</v>
      </c>
      <c r="L1532" s="51">
        <v>763</v>
      </c>
      <c r="M1532" s="51">
        <v>5307</v>
      </c>
      <c r="N1532" s="51">
        <v>3086</v>
      </c>
      <c r="O1532" s="51">
        <v>2858</v>
      </c>
      <c r="P1532" s="51">
        <v>2910</v>
      </c>
      <c r="Q1532" s="51">
        <v>9271</v>
      </c>
      <c r="R1532" s="51">
        <v>9618</v>
      </c>
      <c r="S1532" s="51">
        <v>143757.77067940691</v>
      </c>
      <c r="T1532" s="51">
        <v>671084</v>
      </c>
      <c r="U1532" s="51">
        <v>216781</v>
      </c>
      <c r="V1532" s="51">
        <v>28760</v>
      </c>
    </row>
    <row r="1533" spans="1:22" x14ac:dyDescent="0.25">
      <c r="A1533" s="50" t="s">
        <v>109</v>
      </c>
      <c r="B1533" s="50" t="s">
        <v>227</v>
      </c>
      <c r="C1533" s="50" t="s">
        <v>176</v>
      </c>
      <c r="D1533" s="50" t="s">
        <v>282</v>
      </c>
      <c r="E1533" s="51">
        <v>2019</v>
      </c>
      <c r="F1533" s="50" t="s">
        <v>290</v>
      </c>
      <c r="G1533" s="52">
        <v>43678</v>
      </c>
      <c r="H1533" s="51">
        <v>1542</v>
      </c>
      <c r="I1533" s="51">
        <v>824</v>
      </c>
      <c r="J1533" s="51">
        <v>958</v>
      </c>
      <c r="K1533" s="51">
        <v>814</v>
      </c>
      <c r="L1533" s="51">
        <v>814</v>
      </c>
      <c r="M1533" s="51">
        <v>257</v>
      </c>
      <c r="N1533" s="51">
        <v>3040</v>
      </c>
      <c r="O1533" s="51">
        <v>3033</v>
      </c>
      <c r="P1533" s="51">
        <v>3036</v>
      </c>
      <c r="Q1533" s="51">
        <v>9271</v>
      </c>
      <c r="R1533" s="51">
        <v>9618</v>
      </c>
      <c r="S1533" s="51">
        <v>143757.77067940691</v>
      </c>
      <c r="T1533" s="51">
        <v>671084</v>
      </c>
      <c r="U1533" s="51">
        <v>216781</v>
      </c>
      <c r="V1533" s="51">
        <v>28760</v>
      </c>
    </row>
    <row r="1534" spans="1:22" x14ac:dyDescent="0.25">
      <c r="A1534" s="50" t="s">
        <v>109</v>
      </c>
      <c r="B1534" s="50" t="s">
        <v>227</v>
      </c>
      <c r="C1534" s="50" t="s">
        <v>176</v>
      </c>
      <c r="D1534" s="50" t="s">
        <v>282</v>
      </c>
      <c r="E1534" s="51">
        <v>2019</v>
      </c>
      <c r="F1534" s="50" t="s">
        <v>291</v>
      </c>
      <c r="G1534" s="52">
        <v>43709</v>
      </c>
      <c r="H1534" s="51">
        <v>1866</v>
      </c>
      <c r="I1534" s="51">
        <v>665</v>
      </c>
      <c r="J1534" s="51">
        <v>1274</v>
      </c>
      <c r="K1534" s="51">
        <v>942</v>
      </c>
      <c r="L1534" s="51">
        <v>942</v>
      </c>
      <c r="M1534" s="51">
        <v>4005</v>
      </c>
      <c r="N1534" s="51">
        <v>3043</v>
      </c>
      <c r="O1534" s="51">
        <v>2970</v>
      </c>
      <c r="P1534" s="51">
        <v>1620</v>
      </c>
      <c r="Q1534" s="51">
        <v>9271</v>
      </c>
      <c r="R1534" s="51">
        <v>9618</v>
      </c>
      <c r="S1534" s="51">
        <v>143757.77067940691</v>
      </c>
      <c r="T1534" s="51">
        <v>671084</v>
      </c>
      <c r="U1534" s="51">
        <v>216781</v>
      </c>
      <c r="V1534" s="51">
        <v>28760</v>
      </c>
    </row>
    <row r="1535" spans="1:22" x14ac:dyDescent="0.25">
      <c r="A1535" s="50" t="s">
        <v>109</v>
      </c>
      <c r="B1535" s="50" t="s">
        <v>227</v>
      </c>
      <c r="C1535" s="50" t="s">
        <v>176</v>
      </c>
      <c r="D1535" s="50" t="s">
        <v>282</v>
      </c>
      <c r="E1535" s="51">
        <v>2019</v>
      </c>
      <c r="F1535" s="50" t="s">
        <v>292</v>
      </c>
      <c r="G1535" s="52">
        <v>43739</v>
      </c>
      <c r="H1535" s="51">
        <v>1713</v>
      </c>
      <c r="I1535" s="51">
        <v>818</v>
      </c>
      <c r="J1535" s="51">
        <v>1745</v>
      </c>
      <c r="K1535" s="51">
        <v>1025</v>
      </c>
      <c r="L1535" s="51">
        <v>1025</v>
      </c>
      <c r="M1535" s="51">
        <v>4162</v>
      </c>
      <c r="N1535" s="51">
        <v>3468</v>
      </c>
      <c r="O1535" s="51">
        <v>3233</v>
      </c>
      <c r="P1535" s="51">
        <v>2990</v>
      </c>
      <c r="Q1535" s="51">
        <v>9271</v>
      </c>
      <c r="R1535" s="51">
        <v>9618</v>
      </c>
      <c r="S1535" s="51">
        <v>143757.77067940691</v>
      </c>
      <c r="T1535" s="51">
        <v>671084</v>
      </c>
      <c r="U1535" s="51">
        <v>216781</v>
      </c>
      <c r="V1535" s="51">
        <v>28760</v>
      </c>
    </row>
    <row r="1536" spans="1:22" x14ac:dyDescent="0.25">
      <c r="A1536" s="50" t="s">
        <v>109</v>
      </c>
      <c r="B1536" s="50" t="s">
        <v>227</v>
      </c>
      <c r="C1536" s="50" t="s">
        <v>176</v>
      </c>
      <c r="D1536" s="50" t="s">
        <v>282</v>
      </c>
      <c r="E1536" s="51">
        <v>2019</v>
      </c>
      <c r="F1536" s="50" t="s">
        <v>293</v>
      </c>
      <c r="G1536" s="52">
        <v>43770</v>
      </c>
      <c r="H1536" s="51">
        <v>1650</v>
      </c>
      <c r="I1536" s="51">
        <v>643</v>
      </c>
      <c r="J1536" s="51">
        <v>1190</v>
      </c>
      <c r="K1536" s="51">
        <v>979</v>
      </c>
      <c r="L1536" s="51">
        <v>979</v>
      </c>
      <c r="M1536" s="51">
        <v>4211</v>
      </c>
      <c r="N1536" s="51">
        <v>3426</v>
      </c>
      <c r="O1536" s="51">
        <v>3036</v>
      </c>
      <c r="P1536" s="51">
        <v>2916</v>
      </c>
      <c r="Q1536" s="51">
        <v>9271</v>
      </c>
      <c r="R1536" s="51">
        <v>9618</v>
      </c>
      <c r="S1536" s="51">
        <v>143757.77067940691</v>
      </c>
      <c r="T1536" s="51">
        <v>671084</v>
      </c>
      <c r="U1536" s="51">
        <v>216781</v>
      </c>
      <c r="V1536" s="51">
        <v>28760</v>
      </c>
    </row>
    <row r="1537" spans="1:22" x14ac:dyDescent="0.25">
      <c r="A1537" s="50" t="s">
        <v>109</v>
      </c>
      <c r="B1537" s="50" t="s">
        <v>227</v>
      </c>
      <c r="C1537" s="50" t="s">
        <v>176</v>
      </c>
      <c r="D1537" s="50" t="s">
        <v>282</v>
      </c>
      <c r="E1537" s="51">
        <v>2019</v>
      </c>
      <c r="F1537" s="50" t="s">
        <v>294</v>
      </c>
      <c r="G1537" s="52">
        <v>43800</v>
      </c>
      <c r="H1537" s="51">
        <v>1486</v>
      </c>
      <c r="I1537" s="51">
        <v>534</v>
      </c>
      <c r="J1537" s="51">
        <v>1217</v>
      </c>
      <c r="K1537" s="51">
        <v>886</v>
      </c>
      <c r="L1537" s="51">
        <v>886</v>
      </c>
      <c r="M1537" s="51">
        <v>3248</v>
      </c>
      <c r="N1537" s="51">
        <v>3256</v>
      </c>
      <c r="O1537" s="51">
        <v>2906</v>
      </c>
      <c r="P1537" s="51">
        <v>2654</v>
      </c>
      <c r="Q1537" s="51">
        <v>9271</v>
      </c>
      <c r="R1537" s="51">
        <v>9618</v>
      </c>
      <c r="S1537" s="51">
        <v>143757.77067940691</v>
      </c>
      <c r="T1537" s="51">
        <v>671084</v>
      </c>
      <c r="U1537" s="51">
        <v>216781</v>
      </c>
      <c r="V1537" s="51">
        <v>28760</v>
      </c>
    </row>
    <row r="1538" spans="1:22" x14ac:dyDescent="0.25">
      <c r="A1538" s="50" t="s">
        <v>109</v>
      </c>
      <c r="B1538" s="50" t="s">
        <v>227</v>
      </c>
      <c r="C1538" s="50" t="s">
        <v>176</v>
      </c>
      <c r="D1538" s="50" t="s">
        <v>282</v>
      </c>
      <c r="E1538" s="51">
        <v>2020</v>
      </c>
      <c r="F1538" s="50" t="s">
        <v>283</v>
      </c>
      <c r="G1538" s="52">
        <v>43831</v>
      </c>
      <c r="H1538" s="51">
        <v>1727</v>
      </c>
      <c r="I1538" s="51">
        <v>573</v>
      </c>
      <c r="J1538" s="51">
        <v>1263</v>
      </c>
      <c r="K1538" s="51">
        <v>822</v>
      </c>
      <c r="L1538" s="51">
        <v>822</v>
      </c>
      <c r="M1538" s="51">
        <v>4257</v>
      </c>
      <c r="N1538" s="51">
        <v>3378</v>
      </c>
      <c r="O1538" s="51">
        <v>3095</v>
      </c>
      <c r="P1538" s="51">
        <v>2745</v>
      </c>
      <c r="Q1538" s="51">
        <v>9384</v>
      </c>
      <c r="R1538" s="51">
        <v>9817</v>
      </c>
      <c r="S1538" s="51">
        <v>149739.0406846703</v>
      </c>
      <c r="T1538" s="51">
        <v>696336</v>
      </c>
      <c r="U1538" s="51">
        <v>223387</v>
      </c>
      <c r="V1538" s="51">
        <v>29616</v>
      </c>
    </row>
    <row r="1539" spans="1:22" x14ac:dyDescent="0.25">
      <c r="A1539" s="50" t="s">
        <v>109</v>
      </c>
      <c r="B1539" s="50" t="s">
        <v>227</v>
      </c>
      <c r="C1539" s="50" t="s">
        <v>176</v>
      </c>
      <c r="D1539" s="50" t="s">
        <v>282</v>
      </c>
      <c r="E1539" s="51">
        <v>2020</v>
      </c>
      <c r="F1539" s="50" t="s">
        <v>284</v>
      </c>
      <c r="G1539" s="52">
        <v>43862</v>
      </c>
      <c r="H1539" s="51">
        <v>2631</v>
      </c>
      <c r="I1539" s="51">
        <v>699</v>
      </c>
      <c r="J1539" s="51">
        <v>1285</v>
      </c>
      <c r="K1539" s="51">
        <v>818</v>
      </c>
      <c r="L1539" s="51">
        <v>818</v>
      </c>
      <c r="M1539" s="51">
        <v>3697</v>
      </c>
      <c r="N1539" s="51">
        <v>3552</v>
      </c>
      <c r="O1539" s="51">
        <v>3512</v>
      </c>
      <c r="P1539" s="51">
        <v>3332</v>
      </c>
      <c r="Q1539" s="51">
        <v>9384</v>
      </c>
      <c r="R1539" s="51">
        <v>9817</v>
      </c>
      <c r="S1539" s="51">
        <v>149739.0406846703</v>
      </c>
      <c r="T1539" s="51">
        <v>696336</v>
      </c>
      <c r="U1539" s="51">
        <v>223387</v>
      </c>
      <c r="V1539" s="51">
        <v>29616</v>
      </c>
    </row>
    <row r="1540" spans="1:22" x14ac:dyDescent="0.25">
      <c r="A1540" s="50" t="s">
        <v>109</v>
      </c>
      <c r="B1540" s="50" t="s">
        <v>227</v>
      </c>
      <c r="C1540" s="50" t="s">
        <v>176</v>
      </c>
      <c r="D1540" s="50" t="s">
        <v>282</v>
      </c>
      <c r="E1540" s="51">
        <v>2020</v>
      </c>
      <c r="F1540" s="50" t="s">
        <v>285</v>
      </c>
      <c r="G1540" s="52">
        <v>43891</v>
      </c>
      <c r="H1540" s="51">
        <v>1090</v>
      </c>
      <c r="I1540" s="51">
        <v>620</v>
      </c>
      <c r="J1540" s="51">
        <v>731</v>
      </c>
      <c r="K1540" s="51">
        <v>993</v>
      </c>
      <c r="L1540" s="51">
        <v>993</v>
      </c>
      <c r="M1540" s="51">
        <v>1559</v>
      </c>
      <c r="N1540" s="51">
        <v>3084</v>
      </c>
      <c r="O1540" s="51">
        <v>2976</v>
      </c>
      <c r="P1540" s="51">
        <v>2725</v>
      </c>
      <c r="Q1540" s="51">
        <v>9384</v>
      </c>
      <c r="R1540" s="51">
        <v>9817</v>
      </c>
      <c r="S1540" s="51">
        <v>149739.0406846703</v>
      </c>
      <c r="T1540" s="51">
        <v>696336</v>
      </c>
      <c r="U1540" s="51">
        <v>223387</v>
      </c>
      <c r="V1540" s="51">
        <v>29616</v>
      </c>
    </row>
    <row r="1541" spans="1:22" x14ac:dyDescent="0.25">
      <c r="A1541" s="50" t="s">
        <v>109</v>
      </c>
      <c r="B1541" s="50" t="s">
        <v>227</v>
      </c>
      <c r="C1541" s="50" t="s">
        <v>176</v>
      </c>
      <c r="D1541" s="50" t="s">
        <v>282</v>
      </c>
      <c r="E1541" s="51">
        <v>2020</v>
      </c>
      <c r="F1541" s="50" t="s">
        <v>286</v>
      </c>
      <c r="G1541" s="52">
        <v>43922</v>
      </c>
      <c r="H1541" s="51">
        <v>1721</v>
      </c>
      <c r="I1541" s="51">
        <v>637</v>
      </c>
      <c r="J1541" s="51">
        <v>1149</v>
      </c>
      <c r="K1541" s="51">
        <v>890</v>
      </c>
      <c r="L1541" s="51">
        <v>890</v>
      </c>
      <c r="M1541" s="51">
        <v>3646</v>
      </c>
      <c r="N1541" s="51">
        <v>3219</v>
      </c>
      <c r="O1541" s="51">
        <v>3130</v>
      </c>
      <c r="P1541" s="51">
        <v>3108</v>
      </c>
      <c r="Q1541" s="51">
        <v>9384</v>
      </c>
      <c r="R1541" s="51">
        <v>9817</v>
      </c>
      <c r="S1541" s="51">
        <v>149739.0406846703</v>
      </c>
      <c r="T1541" s="51">
        <v>696336</v>
      </c>
      <c r="U1541" s="51">
        <v>223387</v>
      </c>
      <c r="V1541" s="51">
        <v>29616</v>
      </c>
    </row>
    <row r="1542" spans="1:22" x14ac:dyDescent="0.25">
      <c r="A1542" s="50" t="s">
        <v>109</v>
      </c>
      <c r="B1542" s="50" t="s">
        <v>227</v>
      </c>
      <c r="C1542" s="50" t="s">
        <v>176</v>
      </c>
      <c r="D1542" s="50" t="s">
        <v>282</v>
      </c>
      <c r="E1542" s="51">
        <v>2020</v>
      </c>
      <c r="F1542" s="50" t="s">
        <v>287</v>
      </c>
      <c r="G1542" s="52">
        <v>43952</v>
      </c>
      <c r="H1542" s="51">
        <v>1410</v>
      </c>
      <c r="I1542" s="51">
        <v>773</v>
      </c>
      <c r="J1542" s="51">
        <v>1729</v>
      </c>
      <c r="K1542" s="51">
        <v>993</v>
      </c>
      <c r="L1542" s="51">
        <v>993</v>
      </c>
      <c r="M1542" s="51">
        <v>3966</v>
      </c>
      <c r="N1542" s="51">
        <v>3441</v>
      </c>
      <c r="O1542" s="51">
        <v>3471</v>
      </c>
      <c r="P1542" s="51">
        <v>3108</v>
      </c>
      <c r="Q1542" s="51">
        <v>9384</v>
      </c>
      <c r="R1542" s="51">
        <v>9817</v>
      </c>
      <c r="S1542" s="51">
        <v>149739.0406846703</v>
      </c>
      <c r="T1542" s="51">
        <v>696336</v>
      </c>
      <c r="U1542" s="51">
        <v>223387</v>
      </c>
      <c r="V1542" s="51">
        <v>29616</v>
      </c>
    </row>
    <row r="1543" spans="1:22" x14ac:dyDescent="0.25">
      <c r="A1543" s="50" t="s">
        <v>109</v>
      </c>
      <c r="B1543" s="50" t="s">
        <v>227</v>
      </c>
      <c r="C1543" s="50" t="s">
        <v>176</v>
      </c>
      <c r="D1543" s="50" t="s">
        <v>282</v>
      </c>
      <c r="E1543" s="51">
        <v>2020</v>
      </c>
      <c r="F1543" s="50" t="s">
        <v>288</v>
      </c>
      <c r="G1543" s="52">
        <v>43983</v>
      </c>
      <c r="H1543" s="51">
        <v>2309</v>
      </c>
      <c r="I1543" s="51">
        <v>862</v>
      </c>
      <c r="J1543" s="51">
        <v>1083</v>
      </c>
      <c r="K1543" s="51">
        <v>784</v>
      </c>
      <c r="L1543" s="51">
        <v>784</v>
      </c>
      <c r="M1543" s="51">
        <v>3942</v>
      </c>
      <c r="N1543" s="51">
        <v>3414</v>
      </c>
      <c r="O1543" s="51">
        <v>3110</v>
      </c>
      <c r="P1543" s="51">
        <v>3333</v>
      </c>
      <c r="Q1543" s="51">
        <v>9384</v>
      </c>
      <c r="R1543" s="51">
        <v>9817</v>
      </c>
      <c r="S1543" s="51">
        <v>149739.0406846703</v>
      </c>
      <c r="T1543" s="51">
        <v>696336</v>
      </c>
      <c r="U1543" s="51">
        <v>223387</v>
      </c>
      <c r="V1543" s="51">
        <v>29616</v>
      </c>
    </row>
    <row r="1544" spans="1:22" x14ac:dyDescent="0.25">
      <c r="A1544" s="50" t="s">
        <v>109</v>
      </c>
      <c r="B1544" s="50" t="s">
        <v>227</v>
      </c>
      <c r="C1544" s="50" t="s">
        <v>176</v>
      </c>
      <c r="D1544" s="50" t="s">
        <v>282</v>
      </c>
      <c r="E1544" s="51">
        <v>2020</v>
      </c>
      <c r="F1544" s="50" t="s">
        <v>289</v>
      </c>
      <c r="G1544" s="52">
        <v>44013</v>
      </c>
      <c r="H1544" s="51">
        <v>1764</v>
      </c>
      <c r="I1544" s="51">
        <v>736</v>
      </c>
      <c r="J1544" s="51">
        <v>1079</v>
      </c>
      <c r="K1544" s="51">
        <v>628</v>
      </c>
      <c r="L1544" s="51">
        <v>628</v>
      </c>
      <c r="M1544" s="51">
        <v>3388</v>
      </c>
      <c r="N1544" s="51">
        <v>3135</v>
      </c>
      <c r="O1544" s="51">
        <v>3040</v>
      </c>
      <c r="P1544" s="51">
        <v>2938</v>
      </c>
      <c r="Q1544" s="51">
        <v>9384</v>
      </c>
      <c r="R1544" s="51">
        <v>9817</v>
      </c>
      <c r="S1544" s="51">
        <v>149739.0406846703</v>
      </c>
      <c r="T1544" s="51">
        <v>696336</v>
      </c>
      <c r="U1544" s="51">
        <v>223387</v>
      </c>
      <c r="V1544" s="51">
        <v>29616</v>
      </c>
    </row>
    <row r="1545" spans="1:22" x14ac:dyDescent="0.25">
      <c r="A1545" s="50" t="s">
        <v>109</v>
      </c>
      <c r="B1545" s="50" t="s">
        <v>227</v>
      </c>
      <c r="C1545" s="50" t="s">
        <v>176</v>
      </c>
      <c r="D1545" s="50" t="s">
        <v>282</v>
      </c>
      <c r="E1545" s="51">
        <v>2020</v>
      </c>
      <c r="F1545" s="50" t="s">
        <v>290</v>
      </c>
      <c r="G1545" s="52">
        <v>44044</v>
      </c>
      <c r="H1545" s="51">
        <v>1122</v>
      </c>
      <c r="I1545" s="51">
        <v>730</v>
      </c>
      <c r="J1545" s="51">
        <v>1241</v>
      </c>
      <c r="K1545" s="51">
        <v>896</v>
      </c>
      <c r="L1545" s="51">
        <v>896</v>
      </c>
      <c r="M1545" s="51">
        <v>3799</v>
      </c>
      <c r="N1545" s="51">
        <v>3382</v>
      </c>
      <c r="O1545" s="51">
        <v>3319</v>
      </c>
      <c r="P1545" s="51">
        <v>3052</v>
      </c>
      <c r="Q1545" s="51">
        <v>9384</v>
      </c>
      <c r="R1545" s="51">
        <v>9817</v>
      </c>
      <c r="S1545" s="51">
        <v>149739.0406846703</v>
      </c>
      <c r="T1545" s="51">
        <v>696336</v>
      </c>
      <c r="U1545" s="51">
        <v>223387</v>
      </c>
      <c r="V1545" s="51">
        <v>29616</v>
      </c>
    </row>
    <row r="1546" spans="1:22" x14ac:dyDescent="0.25">
      <c r="A1546" s="50" t="s">
        <v>109</v>
      </c>
      <c r="B1546" s="50" t="s">
        <v>227</v>
      </c>
      <c r="C1546" s="50" t="s">
        <v>176</v>
      </c>
      <c r="D1546" s="50" t="s">
        <v>282</v>
      </c>
      <c r="E1546" s="51">
        <v>2020</v>
      </c>
      <c r="F1546" s="50" t="s">
        <v>291</v>
      </c>
      <c r="G1546" s="52">
        <v>44075</v>
      </c>
      <c r="H1546" s="51">
        <v>1748</v>
      </c>
      <c r="I1546" s="51">
        <v>841</v>
      </c>
      <c r="J1546" s="51">
        <v>1448</v>
      </c>
      <c r="K1546" s="51">
        <v>949</v>
      </c>
      <c r="L1546" s="51">
        <v>949</v>
      </c>
      <c r="M1546" s="51">
        <v>3469</v>
      </c>
      <c r="N1546" s="51">
        <v>2894</v>
      </c>
      <c r="O1546" s="51">
        <v>2782</v>
      </c>
      <c r="P1546" s="51">
        <v>2825</v>
      </c>
      <c r="Q1546" s="51">
        <v>9384</v>
      </c>
      <c r="R1546" s="51">
        <v>9817</v>
      </c>
      <c r="S1546" s="51">
        <v>149739.0406846703</v>
      </c>
      <c r="T1546" s="51">
        <v>696336</v>
      </c>
      <c r="U1546" s="51">
        <v>223387</v>
      </c>
      <c r="V1546" s="51">
        <v>29616</v>
      </c>
    </row>
    <row r="1547" spans="1:22" x14ac:dyDescent="0.25">
      <c r="A1547" s="50" t="s">
        <v>109</v>
      </c>
      <c r="B1547" s="50" t="s">
        <v>227</v>
      </c>
      <c r="C1547" s="50" t="s">
        <v>176</v>
      </c>
      <c r="D1547" s="50" t="s">
        <v>282</v>
      </c>
      <c r="E1547" s="51">
        <v>2020</v>
      </c>
      <c r="F1547" s="50" t="s">
        <v>292</v>
      </c>
      <c r="G1547" s="52">
        <v>44105</v>
      </c>
      <c r="H1547" s="51">
        <v>1716</v>
      </c>
      <c r="I1547" s="51">
        <v>893</v>
      </c>
      <c r="J1547" s="51">
        <v>1222</v>
      </c>
      <c r="K1547" s="51">
        <v>1099</v>
      </c>
      <c r="L1547" s="51">
        <v>1099</v>
      </c>
      <c r="M1547" s="51">
        <v>3244</v>
      </c>
      <c r="N1547" s="51">
        <v>2741</v>
      </c>
      <c r="O1547" s="51">
        <v>2631</v>
      </c>
      <c r="P1547" s="51">
        <v>2638</v>
      </c>
      <c r="Q1547" s="51">
        <v>9384</v>
      </c>
      <c r="R1547" s="51">
        <v>9817</v>
      </c>
      <c r="S1547" s="51">
        <v>149739.0406846703</v>
      </c>
      <c r="T1547" s="51">
        <v>696336</v>
      </c>
      <c r="U1547" s="51">
        <v>223387</v>
      </c>
      <c r="V1547" s="51">
        <v>29616</v>
      </c>
    </row>
    <row r="1548" spans="1:22" x14ac:dyDescent="0.25">
      <c r="A1548" s="50" t="s">
        <v>109</v>
      </c>
      <c r="B1548" s="50" t="s">
        <v>227</v>
      </c>
      <c r="C1548" s="50" t="s">
        <v>176</v>
      </c>
      <c r="D1548" s="50" t="s">
        <v>282</v>
      </c>
      <c r="E1548" s="51">
        <v>2020</v>
      </c>
      <c r="F1548" s="50" t="s">
        <v>293</v>
      </c>
      <c r="G1548" s="52">
        <v>44136</v>
      </c>
      <c r="H1548" s="51">
        <v>1358</v>
      </c>
      <c r="I1548" s="51">
        <v>722</v>
      </c>
      <c r="J1548" s="51">
        <v>1216</v>
      </c>
      <c r="K1548" s="51">
        <v>927</v>
      </c>
      <c r="L1548" s="51">
        <v>927</v>
      </c>
      <c r="M1548" s="51">
        <v>3421</v>
      </c>
      <c r="N1548" s="51">
        <v>2652</v>
      </c>
      <c r="O1548" s="51">
        <v>2400</v>
      </c>
      <c r="P1548" s="51">
        <v>2427</v>
      </c>
      <c r="Q1548" s="51">
        <v>9384</v>
      </c>
      <c r="R1548" s="51">
        <v>9817</v>
      </c>
      <c r="S1548" s="51">
        <v>149739.0406846703</v>
      </c>
      <c r="T1548" s="51">
        <v>696336</v>
      </c>
      <c r="U1548" s="51">
        <v>223387</v>
      </c>
      <c r="V1548" s="51">
        <v>29616</v>
      </c>
    </row>
    <row r="1549" spans="1:22" x14ac:dyDescent="0.25">
      <c r="A1549" s="50" t="s">
        <v>109</v>
      </c>
      <c r="B1549" s="50" t="s">
        <v>227</v>
      </c>
      <c r="C1549" s="50" t="s">
        <v>176</v>
      </c>
      <c r="D1549" s="50" t="s">
        <v>282</v>
      </c>
      <c r="E1549" s="51">
        <v>2020</v>
      </c>
      <c r="F1549" s="50" t="s">
        <v>294</v>
      </c>
      <c r="G1549" s="52">
        <v>44166</v>
      </c>
      <c r="H1549" s="51">
        <v>1352</v>
      </c>
      <c r="I1549" s="51">
        <v>721</v>
      </c>
      <c r="J1549" s="51">
        <v>1373</v>
      </c>
      <c r="K1549" s="51">
        <v>933</v>
      </c>
      <c r="L1549" s="51">
        <v>933</v>
      </c>
      <c r="M1549" s="51">
        <v>3259</v>
      </c>
      <c r="N1549" s="51">
        <v>2880</v>
      </c>
      <c r="O1549" s="51">
        <v>2576</v>
      </c>
      <c r="P1549" s="51">
        <v>2607</v>
      </c>
      <c r="Q1549" s="51">
        <v>9384</v>
      </c>
      <c r="R1549" s="51">
        <v>9817</v>
      </c>
      <c r="S1549" s="51">
        <v>149739.0406846703</v>
      </c>
      <c r="T1549" s="51">
        <v>696336</v>
      </c>
      <c r="U1549" s="51">
        <v>223387</v>
      </c>
      <c r="V1549" s="51">
        <v>29616</v>
      </c>
    </row>
    <row r="1550" spans="1:22" x14ac:dyDescent="0.25">
      <c r="A1550" s="50" t="s">
        <v>109</v>
      </c>
      <c r="B1550" s="50" t="s">
        <v>227</v>
      </c>
      <c r="C1550" s="50" t="s">
        <v>176</v>
      </c>
      <c r="D1550" s="50" t="s">
        <v>282</v>
      </c>
      <c r="E1550" s="51">
        <v>2021</v>
      </c>
      <c r="F1550" s="50" t="s">
        <v>283</v>
      </c>
      <c r="G1550" s="52">
        <v>44197</v>
      </c>
      <c r="H1550" s="51">
        <v>1538</v>
      </c>
      <c r="I1550" s="51">
        <v>761</v>
      </c>
      <c r="J1550" s="51">
        <v>1208</v>
      </c>
      <c r="K1550" s="51">
        <v>1026</v>
      </c>
      <c r="L1550" s="51">
        <v>1026</v>
      </c>
      <c r="M1550" s="51">
        <v>3880</v>
      </c>
      <c r="N1550" s="51">
        <v>3192</v>
      </c>
      <c r="O1550" s="51">
        <v>2990</v>
      </c>
      <c r="P1550" s="51">
        <v>2872</v>
      </c>
      <c r="Q1550" s="51">
        <v>9342</v>
      </c>
      <c r="R1550" s="51">
        <v>9752</v>
      </c>
      <c r="S1550" s="51">
        <v>155936.29947940371</v>
      </c>
      <c r="T1550" s="51">
        <v>722599</v>
      </c>
      <c r="U1550" s="51">
        <v>230373</v>
      </c>
      <c r="V1550" s="51">
        <v>30511</v>
      </c>
    </row>
    <row r="1551" spans="1:22" x14ac:dyDescent="0.25">
      <c r="A1551" s="50" t="s">
        <v>109</v>
      </c>
      <c r="B1551" s="50" t="s">
        <v>227</v>
      </c>
      <c r="C1551" s="50" t="s">
        <v>176</v>
      </c>
      <c r="D1551" s="50" t="s">
        <v>282</v>
      </c>
      <c r="E1551" s="51">
        <v>2021</v>
      </c>
      <c r="F1551" s="50" t="s">
        <v>284</v>
      </c>
      <c r="G1551" s="52">
        <v>44228</v>
      </c>
      <c r="H1551" s="51">
        <v>1329</v>
      </c>
      <c r="I1551" s="51">
        <v>795</v>
      </c>
      <c r="J1551" s="51">
        <v>997</v>
      </c>
      <c r="K1551" s="51">
        <v>998</v>
      </c>
      <c r="L1551" s="51">
        <v>998</v>
      </c>
      <c r="M1551" s="51">
        <v>3677</v>
      </c>
      <c r="N1551" s="51">
        <v>3228</v>
      </c>
      <c r="O1551" s="51">
        <v>2929</v>
      </c>
      <c r="P1551" s="51">
        <v>2942</v>
      </c>
      <c r="Q1551" s="51">
        <v>9342</v>
      </c>
      <c r="R1551" s="51">
        <v>9752</v>
      </c>
      <c r="S1551" s="51">
        <v>155936.29947940371</v>
      </c>
      <c r="T1551" s="51">
        <v>722599</v>
      </c>
      <c r="U1551" s="51">
        <v>230373</v>
      </c>
      <c r="V1551" s="51">
        <v>30511</v>
      </c>
    </row>
    <row r="1552" spans="1:22" x14ac:dyDescent="0.25">
      <c r="A1552" s="50" t="s">
        <v>109</v>
      </c>
      <c r="B1552" s="50" t="s">
        <v>227</v>
      </c>
      <c r="C1552" s="50" t="s">
        <v>176</v>
      </c>
      <c r="D1552" s="50" t="s">
        <v>282</v>
      </c>
      <c r="E1552" s="51">
        <v>2021</v>
      </c>
      <c r="F1552" s="50" t="s">
        <v>285</v>
      </c>
      <c r="G1552" s="52">
        <v>44256</v>
      </c>
      <c r="H1552" s="51">
        <v>1901</v>
      </c>
      <c r="I1552" s="51">
        <v>706</v>
      </c>
      <c r="J1552" s="51">
        <v>949</v>
      </c>
      <c r="K1552" s="51">
        <v>917</v>
      </c>
      <c r="L1552" s="51">
        <v>917</v>
      </c>
      <c r="M1552" s="51">
        <v>2916</v>
      </c>
      <c r="N1552" s="51">
        <v>3715</v>
      </c>
      <c r="O1552" s="51">
        <v>2647</v>
      </c>
      <c r="P1552" s="51">
        <v>2456</v>
      </c>
      <c r="Q1552" s="51">
        <v>9342</v>
      </c>
      <c r="R1552" s="51">
        <v>9752</v>
      </c>
      <c r="S1552" s="51">
        <v>155936.29947940371</v>
      </c>
      <c r="T1552" s="51">
        <v>722599</v>
      </c>
      <c r="U1552" s="51">
        <v>230373</v>
      </c>
      <c r="V1552" s="51">
        <v>30511</v>
      </c>
    </row>
    <row r="1553" spans="1:22" x14ac:dyDescent="0.25">
      <c r="A1553" s="50" t="s">
        <v>109</v>
      </c>
      <c r="B1553" s="50" t="s">
        <v>227</v>
      </c>
      <c r="C1553" s="50" t="s">
        <v>176</v>
      </c>
      <c r="D1553" s="50" t="s">
        <v>282</v>
      </c>
      <c r="E1553" s="51">
        <v>2021</v>
      </c>
      <c r="F1553" s="50" t="s">
        <v>286</v>
      </c>
      <c r="G1553" s="52">
        <v>44287</v>
      </c>
      <c r="H1553" s="51">
        <v>2545</v>
      </c>
      <c r="I1553" s="51">
        <v>887</v>
      </c>
      <c r="J1553" s="51">
        <v>1242</v>
      </c>
      <c r="K1553" s="51">
        <v>951</v>
      </c>
      <c r="L1553" s="51">
        <v>951</v>
      </c>
      <c r="M1553" s="51">
        <v>3192</v>
      </c>
      <c r="N1553" s="51">
        <v>2599</v>
      </c>
      <c r="O1553" s="51">
        <v>2683</v>
      </c>
      <c r="P1553" s="51">
        <v>2770</v>
      </c>
      <c r="Q1553" s="51">
        <v>9342</v>
      </c>
      <c r="R1553" s="51">
        <v>9752</v>
      </c>
      <c r="S1553" s="51">
        <v>155936.29947940371</v>
      </c>
      <c r="T1553" s="51">
        <v>722599</v>
      </c>
      <c r="U1553" s="51">
        <v>230373</v>
      </c>
      <c r="V1553" s="51">
        <v>30511</v>
      </c>
    </row>
    <row r="1554" spans="1:22" x14ac:dyDescent="0.25">
      <c r="A1554" s="50" t="s">
        <v>109</v>
      </c>
      <c r="B1554" s="50" t="s">
        <v>227</v>
      </c>
      <c r="C1554" s="50" t="s">
        <v>176</v>
      </c>
      <c r="D1554" s="50" t="s">
        <v>282</v>
      </c>
      <c r="E1554" s="51">
        <v>2021</v>
      </c>
      <c r="F1554" s="50" t="s">
        <v>287</v>
      </c>
      <c r="G1554" s="52">
        <v>44317</v>
      </c>
      <c r="H1554" s="51">
        <v>1286</v>
      </c>
      <c r="I1554" s="51">
        <v>895</v>
      </c>
      <c r="J1554" s="51">
        <v>1330</v>
      </c>
      <c r="K1554" s="51">
        <v>1093</v>
      </c>
      <c r="L1554" s="51">
        <v>1093</v>
      </c>
      <c r="M1554" s="51">
        <v>3835</v>
      </c>
      <c r="N1554" s="51">
        <v>3151</v>
      </c>
      <c r="O1554" s="51">
        <v>3035</v>
      </c>
      <c r="P1554" s="51">
        <v>3040</v>
      </c>
      <c r="Q1554" s="51">
        <v>9342</v>
      </c>
      <c r="R1554" s="51">
        <v>9752</v>
      </c>
      <c r="S1554" s="51">
        <v>155936.29947940371</v>
      </c>
      <c r="T1554" s="51">
        <v>722599</v>
      </c>
      <c r="U1554" s="51">
        <v>230373</v>
      </c>
      <c r="V1554" s="51">
        <v>30511</v>
      </c>
    </row>
    <row r="1555" spans="1:22" x14ac:dyDescent="0.25">
      <c r="A1555" s="50" t="s">
        <v>109</v>
      </c>
      <c r="B1555" s="50" t="s">
        <v>227</v>
      </c>
      <c r="C1555" s="50" t="s">
        <v>176</v>
      </c>
      <c r="D1555" s="50" t="s">
        <v>282</v>
      </c>
      <c r="E1555" s="51">
        <v>2021</v>
      </c>
      <c r="F1555" s="50" t="s">
        <v>288</v>
      </c>
      <c r="G1555" s="52">
        <v>44348</v>
      </c>
      <c r="H1555" s="51">
        <v>2195</v>
      </c>
      <c r="I1555" s="51">
        <v>842</v>
      </c>
      <c r="J1555" s="51">
        <v>1308</v>
      </c>
      <c r="K1555" s="51">
        <v>872</v>
      </c>
      <c r="L1555" s="51">
        <v>872</v>
      </c>
      <c r="M1555" s="51">
        <v>3558</v>
      </c>
      <c r="N1555" s="51">
        <v>3018</v>
      </c>
      <c r="O1555" s="51">
        <v>2804</v>
      </c>
      <c r="P1555" s="51">
        <v>2872</v>
      </c>
      <c r="Q1555" s="51">
        <v>9342</v>
      </c>
      <c r="R1555" s="51">
        <v>9752</v>
      </c>
      <c r="S1555" s="51">
        <v>155936.29947940371</v>
      </c>
      <c r="T1555" s="51">
        <v>722599</v>
      </c>
      <c r="U1555" s="51">
        <v>230373</v>
      </c>
      <c r="V1555" s="51">
        <v>30511</v>
      </c>
    </row>
    <row r="1556" spans="1:22" x14ac:dyDescent="0.25">
      <c r="A1556" s="50" t="s">
        <v>109</v>
      </c>
      <c r="B1556" s="50" t="s">
        <v>227</v>
      </c>
      <c r="C1556" s="50" t="s">
        <v>176</v>
      </c>
      <c r="D1556" s="50" t="s">
        <v>282</v>
      </c>
      <c r="E1556" s="51">
        <v>2021</v>
      </c>
      <c r="F1556" s="50" t="s">
        <v>289</v>
      </c>
      <c r="G1556" s="52">
        <v>44378</v>
      </c>
      <c r="H1556" s="51">
        <v>2066</v>
      </c>
      <c r="I1556" s="51">
        <v>875</v>
      </c>
      <c r="J1556" s="51">
        <v>1419</v>
      </c>
      <c r="K1556" s="51">
        <v>799</v>
      </c>
      <c r="L1556" s="51">
        <v>799</v>
      </c>
      <c r="M1556" s="51">
        <v>2813</v>
      </c>
      <c r="N1556" s="51">
        <v>2514</v>
      </c>
      <c r="O1556" s="51">
        <v>2394</v>
      </c>
      <c r="P1556" s="51">
        <v>2484</v>
      </c>
      <c r="Q1556" s="51">
        <v>9342</v>
      </c>
      <c r="R1556" s="51">
        <v>9752</v>
      </c>
      <c r="S1556" s="51">
        <v>155936.29947940371</v>
      </c>
      <c r="T1556" s="51">
        <v>722599</v>
      </c>
      <c r="U1556" s="51">
        <v>230373</v>
      </c>
      <c r="V1556" s="51">
        <v>30511</v>
      </c>
    </row>
    <row r="1557" spans="1:22" x14ac:dyDescent="0.25">
      <c r="A1557" s="50" t="s">
        <v>109</v>
      </c>
      <c r="B1557" s="50" t="s">
        <v>227</v>
      </c>
      <c r="C1557" s="50" t="s">
        <v>176</v>
      </c>
      <c r="D1557" s="50" t="s">
        <v>282</v>
      </c>
      <c r="E1557" s="51">
        <v>2021</v>
      </c>
      <c r="F1557" s="50" t="s">
        <v>290</v>
      </c>
      <c r="G1557" s="52">
        <v>44409</v>
      </c>
      <c r="H1557" s="51">
        <v>1061</v>
      </c>
      <c r="I1557" s="51">
        <v>656</v>
      </c>
      <c r="J1557" s="51">
        <v>864</v>
      </c>
      <c r="K1557" s="51">
        <v>1081</v>
      </c>
      <c r="L1557" s="51">
        <v>1081</v>
      </c>
      <c r="M1557" s="51">
        <v>2859</v>
      </c>
      <c r="N1557" s="51">
        <v>2411</v>
      </c>
      <c r="O1557" s="51">
        <v>2299</v>
      </c>
      <c r="P1557" s="51">
        <v>2091</v>
      </c>
      <c r="Q1557" s="51">
        <v>9342</v>
      </c>
      <c r="R1557" s="51">
        <v>9752</v>
      </c>
      <c r="S1557" s="51">
        <v>155936.29947940371</v>
      </c>
      <c r="T1557" s="51">
        <v>722599</v>
      </c>
      <c r="U1557" s="51">
        <v>230373</v>
      </c>
      <c r="V1557" s="51">
        <v>30511</v>
      </c>
    </row>
    <row r="1558" spans="1:22" x14ac:dyDescent="0.25">
      <c r="A1558" s="50" t="s">
        <v>109</v>
      </c>
      <c r="B1558" s="50" t="s">
        <v>227</v>
      </c>
      <c r="C1558" s="50" t="s">
        <v>176</v>
      </c>
      <c r="D1558" s="50" t="s">
        <v>282</v>
      </c>
      <c r="E1558" s="51">
        <v>2021</v>
      </c>
      <c r="F1558" s="50" t="s">
        <v>291</v>
      </c>
      <c r="G1558" s="52">
        <v>44440</v>
      </c>
      <c r="H1558" s="51">
        <v>2457</v>
      </c>
      <c r="I1558" s="51">
        <v>1113</v>
      </c>
      <c r="J1558" s="51">
        <v>1666</v>
      </c>
      <c r="K1558" s="51">
        <v>1063</v>
      </c>
      <c r="L1558" s="51">
        <v>1063</v>
      </c>
      <c r="M1558" s="51">
        <v>3067</v>
      </c>
      <c r="N1558" s="51">
        <v>2415</v>
      </c>
      <c r="O1558" s="51">
        <v>2379</v>
      </c>
      <c r="P1558" s="51">
        <v>2338</v>
      </c>
      <c r="Q1558" s="51">
        <v>9342</v>
      </c>
      <c r="R1558" s="51">
        <v>9752</v>
      </c>
      <c r="S1558" s="51">
        <v>155936.29947940371</v>
      </c>
      <c r="T1558" s="51">
        <v>722599</v>
      </c>
      <c r="U1558" s="51">
        <v>230373</v>
      </c>
      <c r="V1558" s="51">
        <v>30511</v>
      </c>
    </row>
    <row r="1559" spans="1:22" x14ac:dyDescent="0.25">
      <c r="A1559" s="50" t="s">
        <v>109</v>
      </c>
      <c r="B1559" s="50" t="s">
        <v>227</v>
      </c>
      <c r="C1559" s="50" t="s">
        <v>176</v>
      </c>
      <c r="D1559" s="50" t="s">
        <v>282</v>
      </c>
      <c r="E1559" s="51">
        <v>2021</v>
      </c>
      <c r="F1559" s="50" t="s">
        <v>292</v>
      </c>
      <c r="G1559" s="52">
        <v>44470</v>
      </c>
      <c r="H1559" s="51">
        <v>1867</v>
      </c>
      <c r="I1559" s="51">
        <v>1073</v>
      </c>
      <c r="J1559" s="51">
        <v>1562</v>
      </c>
      <c r="K1559" s="51">
        <v>1156</v>
      </c>
      <c r="L1559" s="51">
        <v>1156</v>
      </c>
      <c r="M1559" s="51">
        <v>3906</v>
      </c>
      <c r="N1559" s="51">
        <v>3250</v>
      </c>
      <c r="O1559" s="51">
        <v>3237</v>
      </c>
      <c r="P1559" s="51">
        <v>3079</v>
      </c>
      <c r="Q1559" s="51">
        <v>9342</v>
      </c>
      <c r="R1559" s="51">
        <v>9752</v>
      </c>
      <c r="S1559" s="51">
        <v>155936.29947940371</v>
      </c>
      <c r="T1559" s="51">
        <v>722599</v>
      </c>
      <c r="U1559" s="51">
        <v>230373</v>
      </c>
      <c r="V1559" s="51">
        <v>30511</v>
      </c>
    </row>
    <row r="1560" spans="1:22" x14ac:dyDescent="0.25">
      <c r="A1560" s="50" t="s">
        <v>109</v>
      </c>
      <c r="B1560" s="50" t="s">
        <v>227</v>
      </c>
      <c r="C1560" s="50" t="s">
        <v>176</v>
      </c>
      <c r="D1560" s="50" t="s">
        <v>282</v>
      </c>
      <c r="E1560" s="51">
        <v>2021</v>
      </c>
      <c r="F1560" s="50" t="s">
        <v>293</v>
      </c>
      <c r="G1560" s="52">
        <v>44501</v>
      </c>
      <c r="H1560" s="51">
        <v>1912</v>
      </c>
      <c r="I1560" s="51">
        <v>910</v>
      </c>
      <c r="J1560" s="51">
        <v>1628</v>
      </c>
      <c r="K1560" s="51">
        <v>1039</v>
      </c>
      <c r="L1560" s="51">
        <v>1039</v>
      </c>
      <c r="M1560" s="51">
        <v>3335</v>
      </c>
      <c r="N1560" s="51">
        <v>3130</v>
      </c>
      <c r="O1560" s="51">
        <v>3112</v>
      </c>
      <c r="P1560" s="51">
        <v>2822</v>
      </c>
      <c r="Q1560" s="51">
        <v>9342</v>
      </c>
      <c r="R1560" s="51">
        <v>9752</v>
      </c>
      <c r="S1560" s="51">
        <v>155936.29947940371</v>
      </c>
      <c r="T1560" s="51">
        <v>722599</v>
      </c>
      <c r="U1560" s="51">
        <v>230373</v>
      </c>
      <c r="V1560" s="51">
        <v>30511</v>
      </c>
    </row>
    <row r="1561" spans="1:22" x14ac:dyDescent="0.25">
      <c r="A1561" s="50" t="s">
        <v>109</v>
      </c>
      <c r="B1561" s="50" t="s">
        <v>227</v>
      </c>
      <c r="C1561" s="50" t="s">
        <v>176</v>
      </c>
      <c r="D1561" s="50" t="s">
        <v>282</v>
      </c>
      <c r="E1561" s="51">
        <v>2021</v>
      </c>
      <c r="F1561" s="50" t="s">
        <v>294</v>
      </c>
      <c r="G1561" s="52">
        <v>44531</v>
      </c>
      <c r="H1561" s="51">
        <v>1956</v>
      </c>
      <c r="I1561" s="51">
        <v>886</v>
      </c>
      <c r="J1561" s="51">
        <v>1482</v>
      </c>
      <c r="K1561" s="51">
        <v>1041</v>
      </c>
      <c r="L1561" s="51">
        <v>1041</v>
      </c>
      <c r="M1561" s="51">
        <v>2889</v>
      </c>
      <c r="N1561" s="51">
        <v>3010</v>
      </c>
      <c r="O1561" s="51">
        <v>2960</v>
      </c>
      <c r="P1561" s="51">
        <v>2654</v>
      </c>
      <c r="Q1561" s="51">
        <v>9342</v>
      </c>
      <c r="R1561" s="51">
        <v>9752</v>
      </c>
      <c r="S1561" s="51">
        <v>155936.29947940371</v>
      </c>
      <c r="T1561" s="51">
        <v>722599</v>
      </c>
      <c r="U1561" s="51">
        <v>230373</v>
      </c>
      <c r="V1561" s="51">
        <v>30511</v>
      </c>
    </row>
    <row r="1562" spans="1:22" x14ac:dyDescent="0.25">
      <c r="A1562" s="50" t="s">
        <v>109</v>
      </c>
      <c r="B1562" s="50" t="s">
        <v>227</v>
      </c>
      <c r="C1562" s="50" t="s">
        <v>177</v>
      </c>
      <c r="D1562" s="50" t="s">
        <v>296</v>
      </c>
      <c r="E1562" s="51">
        <v>2017</v>
      </c>
      <c r="F1562" s="50" t="s">
        <v>283</v>
      </c>
      <c r="G1562" s="52">
        <v>42736</v>
      </c>
      <c r="H1562" s="51">
        <v>1965</v>
      </c>
      <c r="I1562" s="51">
        <v>816</v>
      </c>
      <c r="J1562" s="51">
        <v>1649</v>
      </c>
      <c r="K1562" s="51">
        <v>625</v>
      </c>
      <c r="L1562" s="51">
        <v>625</v>
      </c>
      <c r="M1562" s="51">
        <v>2674</v>
      </c>
      <c r="N1562" s="51">
        <v>2317</v>
      </c>
      <c r="O1562" s="51">
        <v>2071</v>
      </c>
      <c r="P1562" s="51">
        <v>2008</v>
      </c>
      <c r="Q1562" s="51">
        <v>11036</v>
      </c>
      <c r="R1562" s="51">
        <v>11251</v>
      </c>
      <c r="S1562" s="51">
        <v>107841</v>
      </c>
      <c r="T1562" s="51">
        <v>548890</v>
      </c>
      <c r="U1562" s="51">
        <v>117138</v>
      </c>
      <c r="V1562" s="51">
        <v>25470</v>
      </c>
    </row>
    <row r="1563" spans="1:22" x14ac:dyDescent="0.25">
      <c r="A1563" s="50" t="s">
        <v>109</v>
      </c>
      <c r="B1563" s="50" t="s">
        <v>227</v>
      </c>
      <c r="C1563" s="50" t="s">
        <v>177</v>
      </c>
      <c r="D1563" s="50" t="s">
        <v>296</v>
      </c>
      <c r="E1563" s="51">
        <v>2017</v>
      </c>
      <c r="F1563" s="50" t="s">
        <v>284</v>
      </c>
      <c r="G1563" s="52">
        <v>42767</v>
      </c>
      <c r="H1563" s="51">
        <v>1748</v>
      </c>
      <c r="I1563" s="51">
        <v>889</v>
      </c>
      <c r="J1563" s="51">
        <v>1363</v>
      </c>
      <c r="K1563" s="51">
        <v>569</v>
      </c>
      <c r="L1563" s="51">
        <v>569</v>
      </c>
      <c r="M1563" s="51">
        <v>2136</v>
      </c>
      <c r="N1563" s="51">
        <v>2201</v>
      </c>
      <c r="O1563" s="51">
        <v>2128</v>
      </c>
      <c r="P1563" s="51">
        <v>2191</v>
      </c>
      <c r="Q1563" s="51">
        <v>11036</v>
      </c>
      <c r="R1563" s="51">
        <v>11251</v>
      </c>
      <c r="S1563" s="51">
        <v>107841</v>
      </c>
      <c r="T1563" s="51">
        <v>548890</v>
      </c>
      <c r="U1563" s="51">
        <v>117138</v>
      </c>
      <c r="V1563" s="51">
        <v>25470</v>
      </c>
    </row>
    <row r="1564" spans="1:22" x14ac:dyDescent="0.25">
      <c r="A1564" s="50" t="s">
        <v>109</v>
      </c>
      <c r="B1564" s="50" t="s">
        <v>227</v>
      </c>
      <c r="C1564" s="50" t="s">
        <v>177</v>
      </c>
      <c r="D1564" s="50" t="s">
        <v>296</v>
      </c>
      <c r="E1564" s="51">
        <v>2017</v>
      </c>
      <c r="F1564" s="50" t="s">
        <v>285</v>
      </c>
      <c r="G1564" s="52">
        <v>42795</v>
      </c>
      <c r="H1564" s="51">
        <v>1947</v>
      </c>
      <c r="I1564" s="51">
        <v>882</v>
      </c>
      <c r="J1564" s="51">
        <v>1696</v>
      </c>
      <c r="K1564" s="51">
        <v>779</v>
      </c>
      <c r="L1564" s="51">
        <v>779</v>
      </c>
      <c r="M1564" s="51">
        <v>2869</v>
      </c>
      <c r="N1564" s="51">
        <v>2762</v>
      </c>
      <c r="O1564" s="51">
        <v>2383</v>
      </c>
      <c r="P1564" s="51">
        <v>2527</v>
      </c>
      <c r="Q1564" s="51">
        <v>11036</v>
      </c>
      <c r="R1564" s="51">
        <v>11251</v>
      </c>
      <c r="S1564" s="51">
        <v>107841</v>
      </c>
      <c r="T1564" s="51">
        <v>548890</v>
      </c>
      <c r="U1564" s="51">
        <v>117138</v>
      </c>
      <c r="V1564" s="51">
        <v>25470</v>
      </c>
    </row>
    <row r="1565" spans="1:22" x14ac:dyDescent="0.25">
      <c r="A1565" s="50" t="s">
        <v>109</v>
      </c>
      <c r="B1565" s="50" t="s">
        <v>227</v>
      </c>
      <c r="C1565" s="50" t="s">
        <v>177</v>
      </c>
      <c r="D1565" s="50" t="s">
        <v>296</v>
      </c>
      <c r="E1565" s="51">
        <v>2017</v>
      </c>
      <c r="F1565" s="50" t="s">
        <v>286</v>
      </c>
      <c r="G1565" s="52">
        <v>42826</v>
      </c>
      <c r="H1565" s="51">
        <v>2309</v>
      </c>
      <c r="I1565" s="51">
        <v>1106</v>
      </c>
      <c r="J1565" s="51">
        <v>1903</v>
      </c>
      <c r="K1565" s="51">
        <v>831</v>
      </c>
      <c r="L1565" s="51">
        <v>831</v>
      </c>
      <c r="M1565" s="51">
        <v>2774</v>
      </c>
      <c r="N1565" s="51">
        <v>2512</v>
      </c>
      <c r="O1565" s="51">
        <v>2576</v>
      </c>
      <c r="P1565" s="51">
        <v>2777</v>
      </c>
      <c r="Q1565" s="51">
        <v>11036</v>
      </c>
      <c r="R1565" s="51">
        <v>11251</v>
      </c>
      <c r="S1565" s="51">
        <v>107841</v>
      </c>
      <c r="T1565" s="51">
        <v>548890</v>
      </c>
      <c r="U1565" s="51">
        <v>117138</v>
      </c>
      <c r="V1565" s="51">
        <v>25470</v>
      </c>
    </row>
    <row r="1566" spans="1:22" x14ac:dyDescent="0.25">
      <c r="A1566" s="50" t="s">
        <v>109</v>
      </c>
      <c r="B1566" s="50" t="s">
        <v>227</v>
      </c>
      <c r="C1566" s="50" t="s">
        <v>177</v>
      </c>
      <c r="D1566" s="50" t="s">
        <v>296</v>
      </c>
      <c r="E1566" s="51">
        <v>2017</v>
      </c>
      <c r="F1566" s="50" t="s">
        <v>287</v>
      </c>
      <c r="G1566" s="52">
        <v>42856</v>
      </c>
      <c r="H1566" s="51">
        <v>1985</v>
      </c>
      <c r="I1566" s="51">
        <v>872</v>
      </c>
      <c r="J1566" s="51">
        <v>2018</v>
      </c>
      <c r="K1566" s="51">
        <v>753</v>
      </c>
      <c r="L1566" s="51">
        <v>753</v>
      </c>
      <c r="M1566" s="51">
        <v>2592</v>
      </c>
      <c r="N1566" s="51">
        <v>2438</v>
      </c>
      <c r="O1566" s="51">
        <v>2315</v>
      </c>
      <c r="P1566" s="51">
        <v>2601</v>
      </c>
      <c r="Q1566" s="51">
        <v>11036</v>
      </c>
      <c r="R1566" s="51">
        <v>11251</v>
      </c>
      <c r="S1566" s="51">
        <v>107841</v>
      </c>
      <c r="T1566" s="51">
        <v>548890</v>
      </c>
      <c r="U1566" s="51">
        <v>117138</v>
      </c>
      <c r="V1566" s="51">
        <v>25470</v>
      </c>
    </row>
    <row r="1567" spans="1:22" x14ac:dyDescent="0.25">
      <c r="A1567" s="50" t="s">
        <v>109</v>
      </c>
      <c r="B1567" s="50" t="s">
        <v>227</v>
      </c>
      <c r="C1567" s="50" t="s">
        <v>177</v>
      </c>
      <c r="D1567" s="50" t="s">
        <v>296</v>
      </c>
      <c r="E1567" s="51">
        <v>2017</v>
      </c>
      <c r="F1567" s="50" t="s">
        <v>288</v>
      </c>
      <c r="G1567" s="52">
        <v>42887</v>
      </c>
      <c r="H1567" s="51">
        <v>1349</v>
      </c>
      <c r="I1567" s="51">
        <v>795</v>
      </c>
      <c r="J1567" s="51">
        <v>1374</v>
      </c>
      <c r="K1567" s="51">
        <v>717</v>
      </c>
      <c r="L1567" s="51">
        <v>717</v>
      </c>
      <c r="M1567" s="51">
        <v>2685</v>
      </c>
      <c r="N1567" s="51">
        <v>2344</v>
      </c>
      <c r="O1567" s="51">
        <v>2291</v>
      </c>
      <c r="P1567" s="51">
        <v>2333</v>
      </c>
      <c r="Q1567" s="51">
        <v>11036</v>
      </c>
      <c r="R1567" s="51">
        <v>11251</v>
      </c>
      <c r="S1567" s="51">
        <v>107841</v>
      </c>
      <c r="T1567" s="51">
        <v>548890</v>
      </c>
      <c r="U1567" s="51">
        <v>117138</v>
      </c>
      <c r="V1567" s="51">
        <v>25470</v>
      </c>
    </row>
    <row r="1568" spans="1:22" x14ac:dyDescent="0.25">
      <c r="A1568" s="50" t="s">
        <v>109</v>
      </c>
      <c r="B1568" s="50" t="s">
        <v>227</v>
      </c>
      <c r="C1568" s="50" t="s">
        <v>177</v>
      </c>
      <c r="D1568" s="50" t="s">
        <v>296</v>
      </c>
      <c r="E1568" s="51">
        <v>2017</v>
      </c>
      <c r="F1568" s="50" t="s">
        <v>289</v>
      </c>
      <c r="G1568" s="52">
        <v>42917</v>
      </c>
      <c r="H1568" s="51">
        <v>2716</v>
      </c>
      <c r="I1568" s="51">
        <v>952</v>
      </c>
      <c r="J1568" s="51">
        <v>1667</v>
      </c>
      <c r="K1568" s="51">
        <v>726</v>
      </c>
      <c r="L1568" s="51">
        <v>726</v>
      </c>
      <c r="M1568" s="51">
        <v>4057</v>
      </c>
      <c r="N1568" s="51">
        <v>2654</v>
      </c>
      <c r="O1568" s="51">
        <v>2620</v>
      </c>
      <c r="P1568" s="51">
        <v>2484</v>
      </c>
      <c r="Q1568" s="51">
        <v>11036</v>
      </c>
      <c r="R1568" s="51">
        <v>11251</v>
      </c>
      <c r="S1568" s="51">
        <v>107841</v>
      </c>
      <c r="T1568" s="51">
        <v>548890</v>
      </c>
      <c r="U1568" s="51">
        <v>117138</v>
      </c>
      <c r="V1568" s="51">
        <v>25470</v>
      </c>
    </row>
    <row r="1569" spans="1:22" x14ac:dyDescent="0.25">
      <c r="A1569" s="50" t="s">
        <v>109</v>
      </c>
      <c r="B1569" s="50" t="s">
        <v>227</v>
      </c>
      <c r="C1569" s="50" t="s">
        <v>177</v>
      </c>
      <c r="D1569" s="50" t="s">
        <v>296</v>
      </c>
      <c r="E1569" s="51">
        <v>2017</v>
      </c>
      <c r="F1569" s="50" t="s">
        <v>290</v>
      </c>
      <c r="G1569" s="52">
        <v>42948</v>
      </c>
      <c r="H1569" s="51">
        <v>2674</v>
      </c>
      <c r="I1569" s="51">
        <v>840</v>
      </c>
      <c r="J1569" s="51">
        <v>1625</v>
      </c>
      <c r="K1569" s="51">
        <v>853</v>
      </c>
      <c r="L1569" s="51">
        <v>853</v>
      </c>
      <c r="M1569" s="51">
        <v>3046</v>
      </c>
      <c r="N1569" s="51">
        <v>2642</v>
      </c>
      <c r="O1569" s="51">
        <v>2374</v>
      </c>
      <c r="P1569" s="51">
        <v>2413</v>
      </c>
      <c r="Q1569" s="51">
        <v>11036</v>
      </c>
      <c r="R1569" s="51">
        <v>11251</v>
      </c>
      <c r="S1569" s="51">
        <v>107841</v>
      </c>
      <c r="T1569" s="51">
        <v>548890</v>
      </c>
      <c r="U1569" s="51">
        <v>117138</v>
      </c>
      <c r="V1569" s="51">
        <v>25470</v>
      </c>
    </row>
    <row r="1570" spans="1:22" x14ac:dyDescent="0.25">
      <c r="A1570" s="50" t="s">
        <v>109</v>
      </c>
      <c r="B1570" s="50" t="s">
        <v>227</v>
      </c>
      <c r="C1570" s="50" t="s">
        <v>177</v>
      </c>
      <c r="D1570" s="50" t="s">
        <v>296</v>
      </c>
      <c r="E1570" s="51">
        <v>2017</v>
      </c>
      <c r="F1570" s="50" t="s">
        <v>291</v>
      </c>
      <c r="G1570" s="52">
        <v>42979</v>
      </c>
      <c r="H1570" s="51">
        <v>2082</v>
      </c>
      <c r="I1570" s="51">
        <v>936</v>
      </c>
      <c r="J1570" s="51">
        <v>1962</v>
      </c>
      <c r="K1570" s="51">
        <v>843</v>
      </c>
      <c r="L1570" s="51">
        <v>843</v>
      </c>
      <c r="M1570" s="51">
        <v>2663</v>
      </c>
      <c r="N1570" s="51">
        <v>2512</v>
      </c>
      <c r="O1570" s="51">
        <v>2280</v>
      </c>
      <c r="P1570" s="51">
        <v>2420</v>
      </c>
      <c r="Q1570" s="51">
        <v>11036</v>
      </c>
      <c r="R1570" s="51">
        <v>11251</v>
      </c>
      <c r="S1570" s="51">
        <v>107841</v>
      </c>
      <c r="T1570" s="51">
        <v>548890</v>
      </c>
      <c r="U1570" s="51">
        <v>117138</v>
      </c>
      <c r="V1570" s="51">
        <v>25470</v>
      </c>
    </row>
    <row r="1571" spans="1:22" x14ac:dyDescent="0.25">
      <c r="A1571" s="50" t="s">
        <v>109</v>
      </c>
      <c r="B1571" s="50" t="s">
        <v>227</v>
      </c>
      <c r="C1571" s="50" t="s">
        <v>177</v>
      </c>
      <c r="D1571" s="50" t="s">
        <v>296</v>
      </c>
      <c r="E1571" s="51">
        <v>2017</v>
      </c>
      <c r="F1571" s="50" t="s">
        <v>292</v>
      </c>
      <c r="G1571" s="52">
        <v>43009</v>
      </c>
      <c r="H1571" s="51">
        <v>1816</v>
      </c>
      <c r="I1571" s="51">
        <v>798</v>
      </c>
      <c r="J1571" s="51">
        <v>1264</v>
      </c>
      <c r="K1571" s="51">
        <v>725</v>
      </c>
      <c r="L1571" s="51">
        <v>725</v>
      </c>
      <c r="M1571" s="51">
        <v>2516</v>
      </c>
      <c r="N1571" s="51">
        <v>2479</v>
      </c>
      <c r="O1571" s="51">
        <v>2268</v>
      </c>
      <c r="P1571" s="51">
        <v>2273</v>
      </c>
      <c r="Q1571" s="51">
        <v>11036</v>
      </c>
      <c r="R1571" s="51">
        <v>11251</v>
      </c>
      <c r="S1571" s="51">
        <v>107841</v>
      </c>
      <c r="T1571" s="51">
        <v>548890</v>
      </c>
      <c r="U1571" s="51">
        <v>117138</v>
      </c>
      <c r="V1571" s="51">
        <v>25470</v>
      </c>
    </row>
    <row r="1572" spans="1:22" x14ac:dyDescent="0.25">
      <c r="A1572" s="50" t="s">
        <v>109</v>
      </c>
      <c r="B1572" s="50" t="s">
        <v>227</v>
      </c>
      <c r="C1572" s="50" t="s">
        <v>177</v>
      </c>
      <c r="D1572" s="50" t="s">
        <v>296</v>
      </c>
      <c r="E1572" s="51">
        <v>2017</v>
      </c>
      <c r="F1572" s="50" t="s">
        <v>293</v>
      </c>
      <c r="G1572" s="52">
        <v>43040</v>
      </c>
      <c r="H1572" s="51">
        <v>1929</v>
      </c>
      <c r="I1572" s="51">
        <v>1061</v>
      </c>
      <c r="J1572" s="51">
        <v>1544</v>
      </c>
      <c r="K1572" s="51">
        <v>748</v>
      </c>
      <c r="L1572" s="51">
        <v>748</v>
      </c>
      <c r="M1572" s="51">
        <v>2620</v>
      </c>
      <c r="N1572" s="51">
        <v>2344</v>
      </c>
      <c r="O1572" s="51">
        <v>2110</v>
      </c>
      <c r="P1572" s="51">
        <v>2091</v>
      </c>
      <c r="Q1572" s="51">
        <v>11036</v>
      </c>
      <c r="R1572" s="51">
        <v>11251</v>
      </c>
      <c r="S1572" s="51">
        <v>107841</v>
      </c>
      <c r="T1572" s="51">
        <v>548890</v>
      </c>
      <c r="U1572" s="51">
        <v>117138</v>
      </c>
      <c r="V1572" s="51">
        <v>25470</v>
      </c>
    </row>
    <row r="1573" spans="1:22" x14ac:dyDescent="0.25">
      <c r="A1573" s="50" t="s">
        <v>109</v>
      </c>
      <c r="B1573" s="50" t="s">
        <v>227</v>
      </c>
      <c r="C1573" s="50" t="s">
        <v>177</v>
      </c>
      <c r="D1573" s="50" t="s">
        <v>296</v>
      </c>
      <c r="E1573" s="51">
        <v>2017</v>
      </c>
      <c r="F1573" s="50" t="s">
        <v>294</v>
      </c>
      <c r="G1573" s="52">
        <v>43070</v>
      </c>
      <c r="H1573" s="51">
        <v>1486</v>
      </c>
      <c r="I1573" s="51">
        <v>933</v>
      </c>
      <c r="J1573" s="51">
        <v>1162</v>
      </c>
      <c r="K1573" s="51">
        <v>771</v>
      </c>
      <c r="L1573" s="51">
        <v>771</v>
      </c>
      <c r="M1573" s="51">
        <v>2674</v>
      </c>
      <c r="N1573" s="51">
        <v>2471</v>
      </c>
      <c r="O1573" s="51">
        <v>2283</v>
      </c>
      <c r="P1573" s="51">
        <v>2394</v>
      </c>
      <c r="Q1573" s="51">
        <v>11036</v>
      </c>
      <c r="R1573" s="51">
        <v>11251</v>
      </c>
      <c r="S1573" s="51">
        <v>107841</v>
      </c>
      <c r="T1573" s="51">
        <v>548890</v>
      </c>
      <c r="U1573" s="51">
        <v>117138</v>
      </c>
      <c r="V1573" s="51">
        <v>25470</v>
      </c>
    </row>
    <row r="1574" spans="1:22" x14ac:dyDescent="0.25">
      <c r="A1574" s="50" t="s">
        <v>109</v>
      </c>
      <c r="B1574" s="50" t="s">
        <v>227</v>
      </c>
      <c r="C1574" s="50" t="s">
        <v>177</v>
      </c>
      <c r="D1574" s="50" t="s">
        <v>296</v>
      </c>
      <c r="E1574" s="51">
        <v>2018</v>
      </c>
      <c r="F1574" s="50" t="s">
        <v>283</v>
      </c>
      <c r="G1574" s="52">
        <v>43101</v>
      </c>
      <c r="H1574" s="51">
        <v>1535</v>
      </c>
      <c r="I1574" s="51">
        <v>874</v>
      </c>
      <c r="J1574" s="51">
        <v>1203</v>
      </c>
      <c r="K1574" s="51">
        <v>719</v>
      </c>
      <c r="L1574" s="51">
        <v>719</v>
      </c>
      <c r="M1574" s="51">
        <v>2492</v>
      </c>
      <c r="N1574" s="51">
        <v>2506</v>
      </c>
      <c r="O1574" s="51">
        <v>2164</v>
      </c>
      <c r="P1574" s="51">
        <v>2262</v>
      </c>
      <c r="Q1574" s="51">
        <v>8999</v>
      </c>
      <c r="R1574" s="51">
        <v>9258</v>
      </c>
      <c r="S1574" s="51">
        <v>113376</v>
      </c>
      <c r="T1574" s="51">
        <v>572737</v>
      </c>
      <c r="U1574" s="51">
        <v>121894</v>
      </c>
      <c r="V1574" s="51">
        <v>26509</v>
      </c>
    </row>
    <row r="1575" spans="1:22" x14ac:dyDescent="0.25">
      <c r="A1575" s="50" t="s">
        <v>109</v>
      </c>
      <c r="B1575" s="50" t="s">
        <v>227</v>
      </c>
      <c r="C1575" s="50" t="s">
        <v>177</v>
      </c>
      <c r="D1575" s="50" t="s">
        <v>296</v>
      </c>
      <c r="E1575" s="51">
        <v>2018</v>
      </c>
      <c r="F1575" s="50" t="s">
        <v>284</v>
      </c>
      <c r="G1575" s="52">
        <v>43132</v>
      </c>
      <c r="H1575" s="51">
        <v>1525</v>
      </c>
      <c r="I1575" s="51">
        <v>702</v>
      </c>
      <c r="J1575" s="51">
        <v>928</v>
      </c>
      <c r="K1575" s="51">
        <v>647</v>
      </c>
      <c r="L1575" s="51">
        <v>647</v>
      </c>
      <c r="M1575" s="51">
        <v>2497</v>
      </c>
      <c r="N1575" s="51">
        <v>2365</v>
      </c>
      <c r="O1575" s="51">
        <v>2221</v>
      </c>
      <c r="P1575" s="51">
        <v>2321</v>
      </c>
      <c r="Q1575" s="51">
        <v>8999</v>
      </c>
      <c r="R1575" s="51">
        <v>9258</v>
      </c>
      <c r="S1575" s="51">
        <v>113376</v>
      </c>
      <c r="T1575" s="51">
        <v>572737</v>
      </c>
      <c r="U1575" s="51">
        <v>121894</v>
      </c>
      <c r="V1575" s="51">
        <v>26509</v>
      </c>
    </row>
    <row r="1576" spans="1:22" x14ac:dyDescent="0.25">
      <c r="A1576" s="50" t="s">
        <v>109</v>
      </c>
      <c r="B1576" s="50" t="s">
        <v>227</v>
      </c>
      <c r="C1576" s="50" t="s">
        <v>177</v>
      </c>
      <c r="D1576" s="50" t="s">
        <v>296</v>
      </c>
      <c r="E1576" s="51">
        <v>2018</v>
      </c>
      <c r="F1576" s="50" t="s">
        <v>285</v>
      </c>
      <c r="G1576" s="52">
        <v>43160</v>
      </c>
      <c r="H1576" s="51">
        <v>1826</v>
      </c>
      <c r="I1576" s="51">
        <v>891</v>
      </c>
      <c r="J1576" s="51">
        <v>1408</v>
      </c>
      <c r="K1576" s="51">
        <v>714</v>
      </c>
      <c r="L1576" s="51">
        <v>714</v>
      </c>
      <c r="M1576" s="51">
        <v>2490</v>
      </c>
      <c r="N1576" s="51">
        <v>2585</v>
      </c>
      <c r="O1576" s="51">
        <v>2516</v>
      </c>
      <c r="P1576" s="51">
        <v>2495</v>
      </c>
      <c r="Q1576" s="51">
        <v>8999</v>
      </c>
      <c r="R1576" s="51">
        <v>9258</v>
      </c>
      <c r="S1576" s="51">
        <v>113376</v>
      </c>
      <c r="T1576" s="51">
        <v>572737</v>
      </c>
      <c r="U1576" s="51">
        <v>121894</v>
      </c>
      <c r="V1576" s="51">
        <v>26509</v>
      </c>
    </row>
    <row r="1577" spans="1:22" x14ac:dyDescent="0.25">
      <c r="A1577" s="50" t="s">
        <v>109</v>
      </c>
      <c r="B1577" s="50" t="s">
        <v>227</v>
      </c>
      <c r="C1577" s="50" t="s">
        <v>177</v>
      </c>
      <c r="D1577" s="50" t="s">
        <v>296</v>
      </c>
      <c r="E1577" s="51">
        <v>2018</v>
      </c>
      <c r="F1577" s="50" t="s">
        <v>286</v>
      </c>
      <c r="G1577" s="52">
        <v>43191</v>
      </c>
      <c r="H1577" s="51">
        <v>1508</v>
      </c>
      <c r="I1577" s="51">
        <v>777</v>
      </c>
      <c r="J1577" s="51">
        <v>1424</v>
      </c>
      <c r="K1577" s="51">
        <v>700</v>
      </c>
      <c r="L1577" s="51">
        <v>700</v>
      </c>
      <c r="M1577" s="51">
        <v>2261</v>
      </c>
      <c r="N1577" s="51">
        <v>2222</v>
      </c>
      <c r="O1577" s="51">
        <v>2249</v>
      </c>
      <c r="P1577" s="51">
        <v>2501</v>
      </c>
      <c r="Q1577" s="51">
        <v>8999</v>
      </c>
      <c r="R1577" s="51">
        <v>9258</v>
      </c>
      <c r="S1577" s="51">
        <v>113376</v>
      </c>
      <c r="T1577" s="51">
        <v>572737</v>
      </c>
      <c r="U1577" s="51">
        <v>121894</v>
      </c>
      <c r="V1577" s="51">
        <v>26509</v>
      </c>
    </row>
    <row r="1578" spans="1:22" x14ac:dyDescent="0.25">
      <c r="A1578" s="50" t="s">
        <v>109</v>
      </c>
      <c r="B1578" s="50" t="s">
        <v>227</v>
      </c>
      <c r="C1578" s="50" t="s">
        <v>177</v>
      </c>
      <c r="D1578" s="50" t="s">
        <v>296</v>
      </c>
      <c r="E1578" s="51">
        <v>2018</v>
      </c>
      <c r="F1578" s="50" t="s">
        <v>287</v>
      </c>
      <c r="G1578" s="52">
        <v>43221</v>
      </c>
      <c r="H1578" s="51">
        <v>1765</v>
      </c>
      <c r="I1578" s="51">
        <v>833</v>
      </c>
      <c r="J1578" s="51">
        <v>1246</v>
      </c>
      <c r="K1578" s="51">
        <v>832</v>
      </c>
      <c r="L1578" s="51">
        <v>832</v>
      </c>
      <c r="M1578" s="51">
        <v>2691</v>
      </c>
      <c r="N1578" s="51">
        <v>2681</v>
      </c>
      <c r="O1578" s="51">
        <v>2590</v>
      </c>
      <c r="P1578" s="51">
        <v>2536</v>
      </c>
      <c r="Q1578" s="51">
        <v>8999</v>
      </c>
      <c r="R1578" s="51">
        <v>9258</v>
      </c>
      <c r="S1578" s="51">
        <v>113376</v>
      </c>
      <c r="T1578" s="51">
        <v>572737</v>
      </c>
      <c r="U1578" s="51">
        <v>121894</v>
      </c>
      <c r="V1578" s="51">
        <v>26509</v>
      </c>
    </row>
    <row r="1579" spans="1:22" x14ac:dyDescent="0.25">
      <c r="A1579" s="50" t="s">
        <v>109</v>
      </c>
      <c r="B1579" s="50" t="s">
        <v>227</v>
      </c>
      <c r="C1579" s="50" t="s">
        <v>177</v>
      </c>
      <c r="D1579" s="50" t="s">
        <v>296</v>
      </c>
      <c r="E1579" s="51">
        <v>2018</v>
      </c>
      <c r="F1579" s="50" t="s">
        <v>288</v>
      </c>
      <c r="G1579" s="52">
        <v>43252</v>
      </c>
      <c r="H1579" s="51">
        <v>1621</v>
      </c>
      <c r="I1579" s="51">
        <v>816</v>
      </c>
      <c r="J1579" s="51">
        <v>1089</v>
      </c>
      <c r="K1579" s="51">
        <v>716</v>
      </c>
      <c r="L1579" s="51">
        <v>716</v>
      </c>
      <c r="M1579" s="51">
        <v>2326</v>
      </c>
      <c r="N1579" s="51">
        <v>2145</v>
      </c>
      <c r="O1579" s="51">
        <v>2128</v>
      </c>
      <c r="P1579" s="51">
        <v>2139</v>
      </c>
      <c r="Q1579" s="51">
        <v>8999</v>
      </c>
      <c r="R1579" s="51">
        <v>9258</v>
      </c>
      <c r="S1579" s="51">
        <v>113376</v>
      </c>
      <c r="T1579" s="51">
        <v>572737</v>
      </c>
      <c r="U1579" s="51">
        <v>121894</v>
      </c>
      <c r="V1579" s="51">
        <v>26509</v>
      </c>
    </row>
    <row r="1580" spans="1:22" x14ac:dyDescent="0.25">
      <c r="A1580" s="50" t="s">
        <v>109</v>
      </c>
      <c r="B1580" s="50" t="s">
        <v>227</v>
      </c>
      <c r="C1580" s="50" t="s">
        <v>177</v>
      </c>
      <c r="D1580" s="50" t="s">
        <v>296</v>
      </c>
      <c r="E1580" s="51">
        <v>2018</v>
      </c>
      <c r="F1580" s="50" t="s">
        <v>289</v>
      </c>
      <c r="G1580" s="52">
        <v>43282</v>
      </c>
      <c r="H1580" s="51">
        <v>2343</v>
      </c>
      <c r="I1580" s="51">
        <v>930</v>
      </c>
      <c r="J1580" s="51">
        <v>1622</v>
      </c>
      <c r="K1580" s="51">
        <v>657</v>
      </c>
      <c r="L1580" s="51">
        <v>657</v>
      </c>
      <c r="M1580" s="51">
        <v>1914</v>
      </c>
      <c r="N1580" s="51">
        <v>2381</v>
      </c>
      <c r="O1580" s="51">
        <v>2246</v>
      </c>
      <c r="P1580" s="51">
        <v>2387</v>
      </c>
      <c r="Q1580" s="51">
        <v>8999</v>
      </c>
      <c r="R1580" s="51">
        <v>9258</v>
      </c>
      <c r="S1580" s="51">
        <v>113376</v>
      </c>
      <c r="T1580" s="51">
        <v>572737</v>
      </c>
      <c r="U1580" s="51">
        <v>121894</v>
      </c>
      <c r="V1580" s="51">
        <v>26509</v>
      </c>
    </row>
    <row r="1581" spans="1:22" x14ac:dyDescent="0.25">
      <c r="A1581" s="50" t="s">
        <v>109</v>
      </c>
      <c r="B1581" s="50" t="s">
        <v>227</v>
      </c>
      <c r="C1581" s="50" t="s">
        <v>177</v>
      </c>
      <c r="D1581" s="50" t="s">
        <v>296</v>
      </c>
      <c r="E1581" s="51">
        <v>2018</v>
      </c>
      <c r="F1581" s="50" t="s">
        <v>290</v>
      </c>
      <c r="G1581" s="52">
        <v>43313</v>
      </c>
      <c r="H1581" s="51">
        <v>1708</v>
      </c>
      <c r="I1581" s="51">
        <v>834</v>
      </c>
      <c r="J1581" s="51">
        <v>1200</v>
      </c>
      <c r="K1581" s="51">
        <v>686</v>
      </c>
      <c r="L1581" s="51">
        <v>686</v>
      </c>
      <c r="M1581" s="51">
        <v>2962</v>
      </c>
      <c r="N1581" s="51">
        <v>2713</v>
      </c>
      <c r="O1581" s="51">
        <v>2541</v>
      </c>
      <c r="P1581" s="51">
        <v>2635</v>
      </c>
      <c r="Q1581" s="51">
        <v>8999</v>
      </c>
      <c r="R1581" s="51">
        <v>9258</v>
      </c>
      <c r="S1581" s="51">
        <v>113376</v>
      </c>
      <c r="T1581" s="51">
        <v>572737</v>
      </c>
      <c r="U1581" s="51">
        <v>121894</v>
      </c>
      <c r="V1581" s="51">
        <v>26509</v>
      </c>
    </row>
    <row r="1582" spans="1:22" x14ac:dyDescent="0.25">
      <c r="A1582" s="50" t="s">
        <v>109</v>
      </c>
      <c r="B1582" s="50" t="s">
        <v>227</v>
      </c>
      <c r="C1582" s="50" t="s">
        <v>177</v>
      </c>
      <c r="D1582" s="50" t="s">
        <v>296</v>
      </c>
      <c r="E1582" s="51">
        <v>2018</v>
      </c>
      <c r="F1582" s="50" t="s">
        <v>291</v>
      </c>
      <c r="G1582" s="52">
        <v>43344</v>
      </c>
      <c r="H1582" s="51">
        <v>1706</v>
      </c>
      <c r="I1582" s="51">
        <v>722</v>
      </c>
      <c r="J1582" s="51">
        <v>1177</v>
      </c>
      <c r="K1582" s="51">
        <v>566</v>
      </c>
      <c r="L1582" s="51">
        <v>566</v>
      </c>
      <c r="M1582" s="51">
        <v>2540</v>
      </c>
      <c r="N1582" s="51">
        <v>2388</v>
      </c>
      <c r="O1582" s="51">
        <v>2188</v>
      </c>
      <c r="P1582" s="51">
        <v>2609</v>
      </c>
      <c r="Q1582" s="51">
        <v>8999</v>
      </c>
      <c r="R1582" s="51">
        <v>9258</v>
      </c>
      <c r="S1582" s="51">
        <v>113376</v>
      </c>
      <c r="T1582" s="51">
        <v>572737</v>
      </c>
      <c r="U1582" s="51">
        <v>121894</v>
      </c>
      <c r="V1582" s="51">
        <v>26509</v>
      </c>
    </row>
    <row r="1583" spans="1:22" x14ac:dyDescent="0.25">
      <c r="A1583" s="50" t="s">
        <v>109</v>
      </c>
      <c r="B1583" s="50" t="s">
        <v>227</v>
      </c>
      <c r="C1583" s="50" t="s">
        <v>177</v>
      </c>
      <c r="D1583" s="50" t="s">
        <v>296</v>
      </c>
      <c r="E1583" s="51">
        <v>2018</v>
      </c>
      <c r="F1583" s="50" t="s">
        <v>292</v>
      </c>
      <c r="G1583" s="52">
        <v>43374</v>
      </c>
      <c r="H1583" s="51">
        <v>1987</v>
      </c>
      <c r="I1583" s="51">
        <v>880</v>
      </c>
      <c r="J1583" s="51">
        <v>1208</v>
      </c>
      <c r="K1583" s="51">
        <v>620</v>
      </c>
      <c r="L1583" s="51">
        <v>620</v>
      </c>
      <c r="M1583" s="51">
        <v>2393</v>
      </c>
      <c r="N1583" s="51">
        <v>2275</v>
      </c>
      <c r="O1583" s="51">
        <v>2130</v>
      </c>
      <c r="P1583" s="51">
        <v>2158</v>
      </c>
      <c r="Q1583" s="51">
        <v>8999</v>
      </c>
      <c r="R1583" s="51">
        <v>9258</v>
      </c>
      <c r="S1583" s="51">
        <v>113376</v>
      </c>
      <c r="T1583" s="51">
        <v>572737</v>
      </c>
      <c r="U1583" s="51">
        <v>121894</v>
      </c>
      <c r="V1583" s="51">
        <v>26509</v>
      </c>
    </row>
    <row r="1584" spans="1:22" x14ac:dyDescent="0.25">
      <c r="A1584" s="50" t="s">
        <v>109</v>
      </c>
      <c r="B1584" s="50" t="s">
        <v>227</v>
      </c>
      <c r="C1584" s="50" t="s">
        <v>177</v>
      </c>
      <c r="D1584" s="50" t="s">
        <v>296</v>
      </c>
      <c r="E1584" s="51">
        <v>2018</v>
      </c>
      <c r="F1584" s="50" t="s">
        <v>293</v>
      </c>
      <c r="G1584" s="52">
        <v>43405</v>
      </c>
      <c r="H1584" s="51">
        <v>1545</v>
      </c>
      <c r="I1584" s="51">
        <v>662</v>
      </c>
      <c r="J1584" s="51">
        <v>972</v>
      </c>
      <c r="K1584" s="51">
        <v>621</v>
      </c>
      <c r="L1584" s="51">
        <v>621</v>
      </c>
      <c r="M1584" s="51">
        <v>2831</v>
      </c>
      <c r="N1584" s="51">
        <v>2620</v>
      </c>
      <c r="O1584" s="51">
        <v>2299</v>
      </c>
      <c r="P1584" s="51">
        <v>2510</v>
      </c>
      <c r="Q1584" s="51">
        <v>8999</v>
      </c>
      <c r="R1584" s="51">
        <v>9258</v>
      </c>
      <c r="S1584" s="51">
        <v>113376</v>
      </c>
      <c r="T1584" s="51">
        <v>572737</v>
      </c>
      <c r="U1584" s="51">
        <v>121894</v>
      </c>
      <c r="V1584" s="51">
        <v>26509</v>
      </c>
    </row>
    <row r="1585" spans="1:22" x14ac:dyDescent="0.25">
      <c r="A1585" s="50" t="s">
        <v>109</v>
      </c>
      <c r="B1585" s="50" t="s">
        <v>227</v>
      </c>
      <c r="C1585" s="50" t="s">
        <v>177</v>
      </c>
      <c r="D1585" s="50" t="s">
        <v>296</v>
      </c>
      <c r="E1585" s="51">
        <v>2018</v>
      </c>
      <c r="F1585" s="50" t="s">
        <v>294</v>
      </c>
      <c r="G1585" s="52">
        <v>43435</v>
      </c>
      <c r="H1585" s="51">
        <v>1637</v>
      </c>
      <c r="I1585" s="51">
        <v>800</v>
      </c>
      <c r="J1585" s="51">
        <v>1006</v>
      </c>
      <c r="K1585" s="51">
        <v>558</v>
      </c>
      <c r="L1585" s="51">
        <v>558</v>
      </c>
      <c r="M1585" s="51">
        <v>3048</v>
      </c>
      <c r="N1585" s="51">
        <v>2625</v>
      </c>
      <c r="O1585" s="51">
        <v>2507</v>
      </c>
      <c r="P1585" s="51">
        <v>2703</v>
      </c>
      <c r="Q1585" s="51">
        <v>8999</v>
      </c>
      <c r="R1585" s="51">
        <v>9258</v>
      </c>
      <c r="S1585" s="51">
        <v>113376</v>
      </c>
      <c r="T1585" s="51">
        <v>572737</v>
      </c>
      <c r="U1585" s="51">
        <v>121894</v>
      </c>
      <c r="V1585" s="51">
        <v>26509</v>
      </c>
    </row>
    <row r="1586" spans="1:22" x14ac:dyDescent="0.25">
      <c r="A1586" s="50" t="s">
        <v>109</v>
      </c>
      <c r="B1586" s="50" t="s">
        <v>227</v>
      </c>
      <c r="C1586" s="50" t="s">
        <v>177</v>
      </c>
      <c r="D1586" s="50" t="s">
        <v>296</v>
      </c>
      <c r="E1586" s="51">
        <v>2019</v>
      </c>
      <c r="F1586" s="50" t="s">
        <v>283</v>
      </c>
      <c r="G1586" s="52">
        <v>43466</v>
      </c>
      <c r="H1586" s="51">
        <v>1787</v>
      </c>
      <c r="I1586" s="51">
        <v>874</v>
      </c>
      <c r="J1586" s="51">
        <v>1148</v>
      </c>
      <c r="K1586" s="51">
        <v>756</v>
      </c>
      <c r="L1586" s="51">
        <v>756</v>
      </c>
      <c r="M1586" s="51">
        <v>1479</v>
      </c>
      <c r="N1586" s="51">
        <v>2656</v>
      </c>
      <c r="O1586" s="51">
        <v>2455</v>
      </c>
      <c r="P1586" s="51">
        <v>2615</v>
      </c>
      <c r="Q1586" s="51">
        <v>16220</v>
      </c>
      <c r="R1586" s="51">
        <v>16455</v>
      </c>
      <c r="S1586" s="51">
        <v>123210.71154931121</v>
      </c>
      <c r="T1586" s="51">
        <v>575167</v>
      </c>
      <c r="U1586" s="51">
        <v>185796</v>
      </c>
      <c r="V1586" s="51">
        <v>24649</v>
      </c>
    </row>
    <row r="1587" spans="1:22" x14ac:dyDescent="0.25">
      <c r="A1587" s="50" t="s">
        <v>109</v>
      </c>
      <c r="B1587" s="50" t="s">
        <v>227</v>
      </c>
      <c r="C1587" s="50" t="s">
        <v>177</v>
      </c>
      <c r="D1587" s="50" t="s">
        <v>296</v>
      </c>
      <c r="E1587" s="51">
        <v>2019</v>
      </c>
      <c r="F1587" s="50" t="s">
        <v>284</v>
      </c>
      <c r="G1587" s="52">
        <v>43497</v>
      </c>
      <c r="H1587" s="51">
        <v>1561</v>
      </c>
      <c r="I1587" s="51">
        <v>857</v>
      </c>
      <c r="J1587" s="51">
        <v>934</v>
      </c>
      <c r="K1587" s="51">
        <v>657</v>
      </c>
      <c r="L1587" s="51">
        <v>657</v>
      </c>
      <c r="M1587" s="51">
        <v>1797</v>
      </c>
      <c r="N1587" s="51">
        <v>2521</v>
      </c>
      <c r="O1587" s="51">
        <v>2531</v>
      </c>
      <c r="P1587" s="51">
        <v>2520</v>
      </c>
      <c r="Q1587" s="51">
        <v>16220</v>
      </c>
      <c r="R1587" s="51">
        <v>16455</v>
      </c>
      <c r="S1587" s="51">
        <v>123210.71154931121</v>
      </c>
      <c r="T1587" s="51">
        <v>575167</v>
      </c>
      <c r="U1587" s="51">
        <v>185796</v>
      </c>
      <c r="V1587" s="51">
        <v>24649</v>
      </c>
    </row>
    <row r="1588" spans="1:22" x14ac:dyDescent="0.25">
      <c r="A1588" s="50" t="s">
        <v>109</v>
      </c>
      <c r="B1588" s="50" t="s">
        <v>227</v>
      </c>
      <c r="C1588" s="50" t="s">
        <v>177</v>
      </c>
      <c r="D1588" s="50" t="s">
        <v>296</v>
      </c>
      <c r="E1588" s="51">
        <v>2019</v>
      </c>
      <c r="F1588" s="50" t="s">
        <v>285</v>
      </c>
      <c r="G1588" s="52">
        <v>43525</v>
      </c>
      <c r="H1588" s="51">
        <v>1648</v>
      </c>
      <c r="I1588" s="51">
        <v>642</v>
      </c>
      <c r="J1588" s="51">
        <v>1022</v>
      </c>
      <c r="K1588" s="51">
        <v>855</v>
      </c>
      <c r="L1588" s="51">
        <v>855</v>
      </c>
      <c r="M1588" s="51">
        <v>2439</v>
      </c>
      <c r="N1588" s="51">
        <v>2359</v>
      </c>
      <c r="O1588" s="51">
        <v>2285</v>
      </c>
      <c r="P1588" s="51">
        <v>2600</v>
      </c>
      <c r="Q1588" s="51">
        <v>16220</v>
      </c>
      <c r="R1588" s="51">
        <v>16455</v>
      </c>
      <c r="S1588" s="51">
        <v>123210.71154931121</v>
      </c>
      <c r="T1588" s="51">
        <v>575167</v>
      </c>
      <c r="U1588" s="51">
        <v>185796</v>
      </c>
      <c r="V1588" s="51">
        <v>24649</v>
      </c>
    </row>
    <row r="1589" spans="1:22" x14ac:dyDescent="0.25">
      <c r="A1589" s="50" t="s">
        <v>109</v>
      </c>
      <c r="B1589" s="50" t="s">
        <v>227</v>
      </c>
      <c r="C1589" s="50" t="s">
        <v>177</v>
      </c>
      <c r="D1589" s="50" t="s">
        <v>296</v>
      </c>
      <c r="E1589" s="51">
        <v>2019</v>
      </c>
      <c r="F1589" s="50" t="s">
        <v>286</v>
      </c>
      <c r="G1589" s="52">
        <v>43556</v>
      </c>
      <c r="H1589" s="51">
        <v>1770</v>
      </c>
      <c r="I1589" s="51">
        <v>708</v>
      </c>
      <c r="J1589" s="51">
        <v>1338</v>
      </c>
      <c r="K1589" s="51">
        <v>873</v>
      </c>
      <c r="L1589" s="51">
        <v>873</v>
      </c>
      <c r="M1589" s="51">
        <v>2471</v>
      </c>
      <c r="N1589" s="51">
        <v>2256</v>
      </c>
      <c r="O1589" s="51">
        <v>2397</v>
      </c>
      <c r="P1589" s="51">
        <v>2366</v>
      </c>
      <c r="Q1589" s="51">
        <v>16220</v>
      </c>
      <c r="R1589" s="51">
        <v>16455</v>
      </c>
      <c r="S1589" s="51">
        <v>123210.71154931121</v>
      </c>
      <c r="T1589" s="51">
        <v>575167</v>
      </c>
      <c r="U1589" s="51">
        <v>185796</v>
      </c>
      <c r="V1589" s="51">
        <v>24649</v>
      </c>
    </row>
    <row r="1590" spans="1:22" x14ac:dyDescent="0.25">
      <c r="A1590" s="50" t="s">
        <v>109</v>
      </c>
      <c r="B1590" s="50" t="s">
        <v>227</v>
      </c>
      <c r="C1590" s="50" t="s">
        <v>177</v>
      </c>
      <c r="D1590" s="50" t="s">
        <v>296</v>
      </c>
      <c r="E1590" s="51">
        <v>2019</v>
      </c>
      <c r="F1590" s="50" t="s">
        <v>287</v>
      </c>
      <c r="G1590" s="52">
        <v>43586</v>
      </c>
      <c r="H1590" s="51">
        <v>1488</v>
      </c>
      <c r="I1590" s="51">
        <v>746</v>
      </c>
      <c r="J1590" s="51">
        <v>723</v>
      </c>
      <c r="K1590" s="51">
        <v>792</v>
      </c>
      <c r="L1590" s="51">
        <v>792</v>
      </c>
      <c r="M1590" s="51">
        <v>2439</v>
      </c>
      <c r="N1590" s="51">
        <v>2405</v>
      </c>
      <c r="O1590" s="51">
        <v>2391</v>
      </c>
      <c r="P1590" s="51">
        <v>2652</v>
      </c>
      <c r="Q1590" s="51">
        <v>16220</v>
      </c>
      <c r="R1590" s="51">
        <v>16455</v>
      </c>
      <c r="S1590" s="51">
        <v>123210.71154931121</v>
      </c>
      <c r="T1590" s="51">
        <v>575167</v>
      </c>
      <c r="U1590" s="51">
        <v>185796</v>
      </c>
      <c r="V1590" s="51">
        <v>24649</v>
      </c>
    </row>
    <row r="1591" spans="1:22" x14ac:dyDescent="0.25">
      <c r="A1591" s="50" t="s">
        <v>109</v>
      </c>
      <c r="B1591" s="50" t="s">
        <v>227</v>
      </c>
      <c r="C1591" s="50" t="s">
        <v>177</v>
      </c>
      <c r="D1591" s="50" t="s">
        <v>296</v>
      </c>
      <c r="E1591" s="51">
        <v>2019</v>
      </c>
      <c r="F1591" s="50" t="s">
        <v>288</v>
      </c>
      <c r="G1591" s="52">
        <v>43617</v>
      </c>
      <c r="H1591" s="51">
        <v>1856</v>
      </c>
      <c r="I1591" s="51">
        <v>674</v>
      </c>
      <c r="J1591" s="51">
        <v>924</v>
      </c>
      <c r="K1591" s="51">
        <v>727</v>
      </c>
      <c r="L1591" s="51">
        <v>727</v>
      </c>
      <c r="M1591" s="51">
        <v>1841</v>
      </c>
      <c r="N1591" s="51">
        <v>2242</v>
      </c>
      <c r="O1591" s="51">
        <v>1968</v>
      </c>
      <c r="P1591" s="51">
        <v>2104</v>
      </c>
      <c r="Q1591" s="51">
        <v>16220</v>
      </c>
      <c r="R1591" s="51">
        <v>16455</v>
      </c>
      <c r="S1591" s="51">
        <v>123210.71154931121</v>
      </c>
      <c r="T1591" s="51">
        <v>575167</v>
      </c>
      <c r="U1591" s="51">
        <v>185796</v>
      </c>
      <c r="V1591" s="51">
        <v>24649</v>
      </c>
    </row>
    <row r="1592" spans="1:22" x14ac:dyDescent="0.25">
      <c r="A1592" s="50" t="s">
        <v>109</v>
      </c>
      <c r="B1592" s="50" t="s">
        <v>227</v>
      </c>
      <c r="C1592" s="50" t="s">
        <v>177</v>
      </c>
      <c r="D1592" s="50" t="s">
        <v>296</v>
      </c>
      <c r="E1592" s="51">
        <v>2019</v>
      </c>
      <c r="F1592" s="50" t="s">
        <v>289</v>
      </c>
      <c r="G1592" s="52">
        <v>43647</v>
      </c>
      <c r="H1592" s="51">
        <v>2642</v>
      </c>
      <c r="I1592" s="51">
        <v>720</v>
      </c>
      <c r="J1592" s="51">
        <v>1577</v>
      </c>
      <c r="K1592" s="51">
        <v>931</v>
      </c>
      <c r="L1592" s="51">
        <v>931</v>
      </c>
      <c r="M1592" s="51">
        <v>4261</v>
      </c>
      <c r="N1592" s="51">
        <v>2380</v>
      </c>
      <c r="O1592" s="51">
        <v>2254</v>
      </c>
      <c r="P1592" s="51">
        <v>2713</v>
      </c>
      <c r="Q1592" s="51">
        <v>16220</v>
      </c>
      <c r="R1592" s="51">
        <v>16455</v>
      </c>
      <c r="S1592" s="51">
        <v>123210.71154931121</v>
      </c>
      <c r="T1592" s="51">
        <v>575167</v>
      </c>
      <c r="U1592" s="51">
        <v>185796</v>
      </c>
      <c r="V1592" s="51">
        <v>24649</v>
      </c>
    </row>
    <row r="1593" spans="1:22" x14ac:dyDescent="0.25">
      <c r="A1593" s="50" t="s">
        <v>109</v>
      </c>
      <c r="B1593" s="50" t="s">
        <v>227</v>
      </c>
      <c r="C1593" s="50" t="s">
        <v>177</v>
      </c>
      <c r="D1593" s="50" t="s">
        <v>296</v>
      </c>
      <c r="E1593" s="51">
        <v>2019</v>
      </c>
      <c r="F1593" s="50" t="s">
        <v>290</v>
      </c>
      <c r="G1593" s="52">
        <v>43678</v>
      </c>
      <c r="H1593" s="51">
        <v>1790</v>
      </c>
      <c r="I1593" s="51">
        <v>685</v>
      </c>
      <c r="J1593" s="51">
        <v>739</v>
      </c>
      <c r="K1593" s="51">
        <v>748</v>
      </c>
      <c r="L1593" s="51">
        <v>748</v>
      </c>
      <c r="M1593" s="51">
        <v>2439</v>
      </c>
      <c r="N1593" s="51">
        <v>2354</v>
      </c>
      <c r="O1593" s="51">
        <v>2166</v>
      </c>
      <c r="P1593" s="51">
        <v>2229</v>
      </c>
      <c r="Q1593" s="51">
        <v>16220</v>
      </c>
      <c r="R1593" s="51">
        <v>16455</v>
      </c>
      <c r="S1593" s="51">
        <v>123210.71154931121</v>
      </c>
      <c r="T1593" s="51">
        <v>575167</v>
      </c>
      <c r="U1593" s="51">
        <v>185796</v>
      </c>
      <c r="V1593" s="51">
        <v>24649</v>
      </c>
    </row>
    <row r="1594" spans="1:22" x14ac:dyDescent="0.25">
      <c r="A1594" s="50" t="s">
        <v>109</v>
      </c>
      <c r="B1594" s="50" t="s">
        <v>227</v>
      </c>
      <c r="C1594" s="50" t="s">
        <v>177</v>
      </c>
      <c r="D1594" s="50" t="s">
        <v>296</v>
      </c>
      <c r="E1594" s="51">
        <v>2019</v>
      </c>
      <c r="F1594" s="50" t="s">
        <v>291</v>
      </c>
      <c r="G1594" s="52">
        <v>43709</v>
      </c>
      <c r="H1594" s="51">
        <v>2005</v>
      </c>
      <c r="I1594" s="51">
        <v>841</v>
      </c>
      <c r="J1594" s="51">
        <v>1223</v>
      </c>
      <c r="K1594" s="51">
        <v>826</v>
      </c>
      <c r="L1594" s="51">
        <v>826</v>
      </c>
      <c r="M1594" s="51">
        <v>2407</v>
      </c>
      <c r="N1594" s="51">
        <v>2546</v>
      </c>
      <c r="O1594" s="51">
        <v>2390</v>
      </c>
      <c r="P1594" s="51">
        <v>2408</v>
      </c>
      <c r="Q1594" s="51">
        <v>16220</v>
      </c>
      <c r="R1594" s="51">
        <v>16455</v>
      </c>
      <c r="S1594" s="51">
        <v>123210.71154931121</v>
      </c>
      <c r="T1594" s="51">
        <v>575167</v>
      </c>
      <c r="U1594" s="51">
        <v>185796</v>
      </c>
      <c r="V1594" s="51">
        <v>24649</v>
      </c>
    </row>
    <row r="1595" spans="1:22" x14ac:dyDescent="0.25">
      <c r="A1595" s="50" t="s">
        <v>109</v>
      </c>
      <c r="B1595" s="50" t="s">
        <v>227</v>
      </c>
      <c r="C1595" s="50" t="s">
        <v>177</v>
      </c>
      <c r="D1595" s="50" t="s">
        <v>296</v>
      </c>
      <c r="E1595" s="51">
        <v>2019</v>
      </c>
      <c r="F1595" s="50" t="s">
        <v>292</v>
      </c>
      <c r="G1595" s="52">
        <v>43739</v>
      </c>
      <c r="H1595" s="51">
        <v>2286</v>
      </c>
      <c r="I1595" s="51">
        <v>994</v>
      </c>
      <c r="J1595" s="51">
        <v>1832</v>
      </c>
      <c r="K1595" s="51">
        <v>835</v>
      </c>
      <c r="L1595" s="51">
        <v>835</v>
      </c>
      <c r="M1595" s="51">
        <v>2439</v>
      </c>
      <c r="N1595" s="51">
        <v>3416</v>
      </c>
      <c r="O1595" s="51">
        <v>2918</v>
      </c>
      <c r="P1595" s="51">
        <v>2570</v>
      </c>
      <c r="Q1595" s="51">
        <v>16220</v>
      </c>
      <c r="R1595" s="51">
        <v>16455</v>
      </c>
      <c r="S1595" s="51">
        <v>123210.71154931121</v>
      </c>
      <c r="T1595" s="51">
        <v>575167</v>
      </c>
      <c r="U1595" s="51">
        <v>185796</v>
      </c>
      <c r="V1595" s="51">
        <v>24649</v>
      </c>
    </row>
    <row r="1596" spans="1:22" x14ac:dyDescent="0.25">
      <c r="A1596" s="50" t="s">
        <v>109</v>
      </c>
      <c r="B1596" s="50" t="s">
        <v>227</v>
      </c>
      <c r="C1596" s="50" t="s">
        <v>177</v>
      </c>
      <c r="D1596" s="50" t="s">
        <v>296</v>
      </c>
      <c r="E1596" s="51">
        <v>2019</v>
      </c>
      <c r="F1596" s="50" t="s">
        <v>293</v>
      </c>
      <c r="G1596" s="52">
        <v>43770</v>
      </c>
      <c r="H1596" s="51">
        <v>1951</v>
      </c>
      <c r="I1596" s="51">
        <v>966</v>
      </c>
      <c r="J1596" s="51">
        <v>1632</v>
      </c>
      <c r="K1596" s="51">
        <v>923</v>
      </c>
      <c r="L1596" s="51">
        <v>923</v>
      </c>
      <c r="M1596" s="51">
        <v>3074</v>
      </c>
      <c r="N1596" s="51">
        <v>2854</v>
      </c>
      <c r="O1596" s="51">
        <v>2616</v>
      </c>
      <c r="P1596" s="51">
        <v>2958</v>
      </c>
      <c r="Q1596" s="51">
        <v>16220</v>
      </c>
      <c r="R1596" s="51">
        <v>16455</v>
      </c>
      <c r="S1596" s="51">
        <v>123210.71154931121</v>
      </c>
      <c r="T1596" s="51">
        <v>575167</v>
      </c>
      <c r="U1596" s="51">
        <v>185796</v>
      </c>
      <c r="V1596" s="51">
        <v>24649</v>
      </c>
    </row>
    <row r="1597" spans="1:22" x14ac:dyDescent="0.25">
      <c r="A1597" s="50" t="s">
        <v>109</v>
      </c>
      <c r="B1597" s="50" t="s">
        <v>227</v>
      </c>
      <c r="C1597" s="50" t="s">
        <v>177</v>
      </c>
      <c r="D1597" s="50" t="s">
        <v>296</v>
      </c>
      <c r="E1597" s="51">
        <v>2019</v>
      </c>
      <c r="F1597" s="50" t="s">
        <v>294</v>
      </c>
      <c r="G1597" s="52">
        <v>43800</v>
      </c>
      <c r="H1597" s="51">
        <v>2023</v>
      </c>
      <c r="I1597" s="51">
        <v>869</v>
      </c>
      <c r="J1597" s="51">
        <v>1430</v>
      </c>
      <c r="K1597" s="51">
        <v>885</v>
      </c>
      <c r="L1597" s="51">
        <v>885</v>
      </c>
      <c r="M1597" s="51">
        <v>2927</v>
      </c>
      <c r="N1597" s="51">
        <v>2647</v>
      </c>
      <c r="O1597" s="51">
        <v>2635</v>
      </c>
      <c r="P1597" s="51">
        <v>2570</v>
      </c>
      <c r="Q1597" s="51">
        <v>16220</v>
      </c>
      <c r="R1597" s="51">
        <v>16455</v>
      </c>
      <c r="S1597" s="51">
        <v>123210.71154931121</v>
      </c>
      <c r="T1597" s="51">
        <v>575167</v>
      </c>
      <c r="U1597" s="51">
        <v>185796</v>
      </c>
      <c r="V1597" s="51">
        <v>24649</v>
      </c>
    </row>
    <row r="1598" spans="1:22" x14ac:dyDescent="0.25">
      <c r="A1598" s="50" t="s">
        <v>109</v>
      </c>
      <c r="B1598" s="50" t="s">
        <v>227</v>
      </c>
      <c r="C1598" s="50" t="s">
        <v>177</v>
      </c>
      <c r="D1598" s="50" t="s">
        <v>296</v>
      </c>
      <c r="E1598" s="51">
        <v>2020</v>
      </c>
      <c r="F1598" s="50" t="s">
        <v>283</v>
      </c>
      <c r="G1598" s="52">
        <v>43831</v>
      </c>
      <c r="H1598" s="51">
        <v>2107</v>
      </c>
      <c r="I1598" s="51">
        <v>833</v>
      </c>
      <c r="J1598" s="51">
        <v>1534</v>
      </c>
      <c r="K1598" s="51">
        <v>985</v>
      </c>
      <c r="L1598" s="51">
        <v>985</v>
      </c>
      <c r="M1598" s="51">
        <v>2756</v>
      </c>
      <c r="N1598" s="51">
        <v>2879</v>
      </c>
      <c r="O1598" s="51">
        <v>2646</v>
      </c>
      <c r="P1598" s="51">
        <v>2298</v>
      </c>
      <c r="Q1598" s="51">
        <v>12184</v>
      </c>
      <c r="R1598" s="51">
        <v>12591</v>
      </c>
      <c r="S1598" s="51">
        <v>128337.0885780739</v>
      </c>
      <c r="T1598" s="51">
        <v>596810</v>
      </c>
      <c r="U1598" s="51">
        <v>191458</v>
      </c>
      <c r="V1598" s="51">
        <v>25383</v>
      </c>
    </row>
    <row r="1599" spans="1:22" x14ac:dyDescent="0.25">
      <c r="A1599" s="50" t="s">
        <v>109</v>
      </c>
      <c r="B1599" s="50" t="s">
        <v>227</v>
      </c>
      <c r="C1599" s="50" t="s">
        <v>177</v>
      </c>
      <c r="D1599" s="50" t="s">
        <v>296</v>
      </c>
      <c r="E1599" s="51">
        <v>2020</v>
      </c>
      <c r="F1599" s="50" t="s">
        <v>284</v>
      </c>
      <c r="G1599" s="52">
        <v>43862</v>
      </c>
      <c r="H1599" s="51">
        <v>1683</v>
      </c>
      <c r="I1599" s="51">
        <v>820</v>
      </c>
      <c r="J1599" s="51">
        <v>1401</v>
      </c>
      <c r="K1599" s="51">
        <v>1052</v>
      </c>
      <c r="L1599" s="51">
        <v>1052</v>
      </c>
      <c r="M1599" s="51">
        <v>2804</v>
      </c>
      <c r="N1599" s="51">
        <v>2863</v>
      </c>
      <c r="O1599" s="51">
        <v>2802</v>
      </c>
      <c r="P1599" s="51">
        <v>2795</v>
      </c>
      <c r="Q1599" s="51">
        <v>12184</v>
      </c>
      <c r="R1599" s="51">
        <v>12591</v>
      </c>
      <c r="S1599" s="51">
        <v>128337.0885780739</v>
      </c>
      <c r="T1599" s="51">
        <v>596810</v>
      </c>
      <c r="U1599" s="51">
        <v>191458</v>
      </c>
      <c r="V1599" s="51">
        <v>25383</v>
      </c>
    </row>
    <row r="1600" spans="1:22" x14ac:dyDescent="0.25">
      <c r="A1600" s="50" t="s">
        <v>109</v>
      </c>
      <c r="B1600" s="50" t="s">
        <v>227</v>
      </c>
      <c r="C1600" s="50" t="s">
        <v>177</v>
      </c>
      <c r="D1600" s="50" t="s">
        <v>296</v>
      </c>
      <c r="E1600" s="51">
        <v>2020</v>
      </c>
      <c r="F1600" s="50" t="s">
        <v>285</v>
      </c>
      <c r="G1600" s="52">
        <v>43891</v>
      </c>
      <c r="H1600" s="51">
        <v>1588</v>
      </c>
      <c r="I1600" s="51">
        <v>900</v>
      </c>
      <c r="J1600" s="51">
        <v>1236</v>
      </c>
      <c r="K1600" s="51">
        <v>1029</v>
      </c>
      <c r="L1600" s="51">
        <v>1029</v>
      </c>
      <c r="M1600" s="51">
        <v>2549</v>
      </c>
      <c r="N1600" s="51">
        <v>2680</v>
      </c>
      <c r="O1600" s="51">
        <v>2337</v>
      </c>
      <c r="P1600" s="51">
        <v>2459</v>
      </c>
      <c r="Q1600" s="51">
        <v>12184</v>
      </c>
      <c r="R1600" s="51">
        <v>12591</v>
      </c>
      <c r="S1600" s="51">
        <v>128337.0885780739</v>
      </c>
      <c r="T1600" s="51">
        <v>596810</v>
      </c>
      <c r="U1600" s="51">
        <v>191458</v>
      </c>
      <c r="V1600" s="51">
        <v>25383</v>
      </c>
    </row>
    <row r="1601" spans="1:22" x14ac:dyDescent="0.25">
      <c r="A1601" s="50" t="s">
        <v>109</v>
      </c>
      <c r="B1601" s="50" t="s">
        <v>227</v>
      </c>
      <c r="C1601" s="50" t="s">
        <v>177</v>
      </c>
      <c r="D1601" s="50" t="s">
        <v>296</v>
      </c>
      <c r="E1601" s="51">
        <v>2020</v>
      </c>
      <c r="F1601" s="50" t="s">
        <v>286</v>
      </c>
      <c r="G1601" s="52">
        <v>43922</v>
      </c>
      <c r="H1601" s="51">
        <v>2822</v>
      </c>
      <c r="I1601" s="51">
        <v>1087</v>
      </c>
      <c r="J1601" s="51">
        <v>2046</v>
      </c>
      <c r="K1601" s="51">
        <v>1069</v>
      </c>
      <c r="L1601" s="51">
        <v>1069</v>
      </c>
      <c r="M1601" s="51">
        <v>2259</v>
      </c>
      <c r="N1601" s="51">
        <v>2396</v>
      </c>
      <c r="O1601" s="51">
        <v>2567</v>
      </c>
      <c r="P1601" s="51">
        <v>2586</v>
      </c>
      <c r="Q1601" s="51">
        <v>12184</v>
      </c>
      <c r="R1601" s="51">
        <v>12591</v>
      </c>
      <c r="S1601" s="51">
        <v>128337.0885780739</v>
      </c>
      <c r="T1601" s="51">
        <v>596810</v>
      </c>
      <c r="U1601" s="51">
        <v>191458</v>
      </c>
      <c r="V1601" s="51">
        <v>25383</v>
      </c>
    </row>
    <row r="1602" spans="1:22" x14ac:dyDescent="0.25">
      <c r="A1602" s="50" t="s">
        <v>109</v>
      </c>
      <c r="B1602" s="50" t="s">
        <v>227</v>
      </c>
      <c r="C1602" s="50" t="s">
        <v>177</v>
      </c>
      <c r="D1602" s="50" t="s">
        <v>296</v>
      </c>
      <c r="E1602" s="51">
        <v>2020</v>
      </c>
      <c r="F1602" s="50" t="s">
        <v>287</v>
      </c>
      <c r="G1602" s="52">
        <v>43952</v>
      </c>
      <c r="H1602" s="51">
        <v>2140</v>
      </c>
      <c r="I1602" s="51">
        <v>1129</v>
      </c>
      <c r="J1602" s="51">
        <v>1589</v>
      </c>
      <c r="K1602" s="51">
        <v>1222</v>
      </c>
      <c r="L1602" s="51">
        <v>1222</v>
      </c>
      <c r="M1602" s="51">
        <v>2374</v>
      </c>
      <c r="N1602" s="51">
        <v>2733</v>
      </c>
      <c r="O1602" s="51">
        <v>2875</v>
      </c>
      <c r="P1602" s="51">
        <v>2774</v>
      </c>
      <c r="Q1602" s="51">
        <v>12184</v>
      </c>
      <c r="R1602" s="51">
        <v>12591</v>
      </c>
      <c r="S1602" s="51">
        <v>128337.0885780739</v>
      </c>
      <c r="T1602" s="51">
        <v>596810</v>
      </c>
      <c r="U1602" s="51">
        <v>191458</v>
      </c>
      <c r="V1602" s="51">
        <v>25383</v>
      </c>
    </row>
    <row r="1603" spans="1:22" x14ac:dyDescent="0.25">
      <c r="A1603" s="50" t="s">
        <v>109</v>
      </c>
      <c r="B1603" s="50" t="s">
        <v>227</v>
      </c>
      <c r="C1603" s="50" t="s">
        <v>177</v>
      </c>
      <c r="D1603" s="50" t="s">
        <v>296</v>
      </c>
      <c r="E1603" s="51">
        <v>2020</v>
      </c>
      <c r="F1603" s="50" t="s">
        <v>288</v>
      </c>
      <c r="G1603" s="52">
        <v>43983</v>
      </c>
      <c r="H1603" s="51">
        <v>2893</v>
      </c>
      <c r="I1603" s="51">
        <v>1085</v>
      </c>
      <c r="J1603" s="51">
        <v>1565</v>
      </c>
      <c r="K1603" s="51">
        <v>897</v>
      </c>
      <c r="L1603" s="51">
        <v>897</v>
      </c>
      <c r="M1603" s="51">
        <v>3078</v>
      </c>
      <c r="N1603" s="51">
        <v>3035</v>
      </c>
      <c r="O1603" s="51">
        <v>2588</v>
      </c>
      <c r="P1603" s="51">
        <v>2964</v>
      </c>
      <c r="Q1603" s="51">
        <v>12184</v>
      </c>
      <c r="R1603" s="51">
        <v>12591</v>
      </c>
      <c r="S1603" s="51">
        <v>128337.0885780739</v>
      </c>
      <c r="T1603" s="51">
        <v>596810</v>
      </c>
      <c r="U1603" s="51">
        <v>191458</v>
      </c>
      <c r="V1603" s="51">
        <v>25383</v>
      </c>
    </row>
    <row r="1604" spans="1:22" x14ac:dyDescent="0.25">
      <c r="A1604" s="50" t="s">
        <v>109</v>
      </c>
      <c r="B1604" s="50" t="s">
        <v>227</v>
      </c>
      <c r="C1604" s="50" t="s">
        <v>177</v>
      </c>
      <c r="D1604" s="50" t="s">
        <v>296</v>
      </c>
      <c r="E1604" s="51">
        <v>2020</v>
      </c>
      <c r="F1604" s="50" t="s">
        <v>289</v>
      </c>
      <c r="G1604" s="52">
        <v>44013</v>
      </c>
      <c r="H1604" s="51">
        <v>2147</v>
      </c>
      <c r="I1604" s="51">
        <v>1038</v>
      </c>
      <c r="J1604" s="51">
        <v>1690</v>
      </c>
      <c r="K1604" s="51">
        <v>977</v>
      </c>
      <c r="L1604" s="51">
        <v>977</v>
      </c>
      <c r="M1604" s="51">
        <v>2328</v>
      </c>
      <c r="N1604" s="51">
        <v>2349</v>
      </c>
      <c r="O1604" s="51">
        <v>2421</v>
      </c>
      <c r="P1604" s="51">
        <v>2572</v>
      </c>
      <c r="Q1604" s="51">
        <v>12184</v>
      </c>
      <c r="R1604" s="51">
        <v>12591</v>
      </c>
      <c r="S1604" s="51">
        <v>128337.0885780739</v>
      </c>
      <c r="T1604" s="51">
        <v>596810</v>
      </c>
      <c r="U1604" s="51">
        <v>191458</v>
      </c>
      <c r="V1604" s="51">
        <v>25383</v>
      </c>
    </row>
    <row r="1605" spans="1:22" x14ac:dyDescent="0.25">
      <c r="A1605" s="50" t="s">
        <v>109</v>
      </c>
      <c r="B1605" s="50" t="s">
        <v>227</v>
      </c>
      <c r="C1605" s="50" t="s">
        <v>177</v>
      </c>
      <c r="D1605" s="50" t="s">
        <v>296</v>
      </c>
      <c r="E1605" s="51">
        <v>2020</v>
      </c>
      <c r="F1605" s="50" t="s">
        <v>290</v>
      </c>
      <c r="G1605" s="52">
        <v>44044</v>
      </c>
      <c r="H1605" s="51">
        <v>1689</v>
      </c>
      <c r="I1605" s="51">
        <v>975</v>
      </c>
      <c r="J1605" s="51">
        <v>1222</v>
      </c>
      <c r="K1605" s="51">
        <v>1170</v>
      </c>
      <c r="L1605" s="51">
        <v>1170</v>
      </c>
      <c r="M1605" s="51">
        <v>2667</v>
      </c>
      <c r="N1605" s="51">
        <v>2614</v>
      </c>
      <c r="O1605" s="51">
        <v>2300</v>
      </c>
      <c r="P1605" s="51">
        <v>2228</v>
      </c>
      <c r="Q1605" s="51">
        <v>12184</v>
      </c>
      <c r="R1605" s="51">
        <v>12591</v>
      </c>
      <c r="S1605" s="51">
        <v>128337.0885780739</v>
      </c>
      <c r="T1605" s="51">
        <v>596810</v>
      </c>
      <c r="U1605" s="51">
        <v>191458</v>
      </c>
      <c r="V1605" s="51">
        <v>25383</v>
      </c>
    </row>
    <row r="1606" spans="1:22" x14ac:dyDescent="0.25">
      <c r="A1606" s="50" t="s">
        <v>109</v>
      </c>
      <c r="B1606" s="50" t="s">
        <v>227</v>
      </c>
      <c r="C1606" s="50" t="s">
        <v>177</v>
      </c>
      <c r="D1606" s="50" t="s">
        <v>296</v>
      </c>
      <c r="E1606" s="51">
        <v>2020</v>
      </c>
      <c r="F1606" s="50" t="s">
        <v>291</v>
      </c>
      <c r="G1606" s="52">
        <v>44075</v>
      </c>
      <c r="H1606" s="51">
        <v>2176</v>
      </c>
      <c r="I1606" s="51">
        <v>1322</v>
      </c>
      <c r="J1606" s="51">
        <v>1818</v>
      </c>
      <c r="K1606" s="51">
        <v>1060</v>
      </c>
      <c r="L1606" s="51">
        <v>1060</v>
      </c>
      <c r="M1606" s="51">
        <v>2524</v>
      </c>
      <c r="N1606" s="51">
        <v>2412</v>
      </c>
      <c r="O1606" s="51">
        <v>2432</v>
      </c>
      <c r="P1606" s="51">
        <v>2654</v>
      </c>
      <c r="Q1606" s="51">
        <v>12184</v>
      </c>
      <c r="R1606" s="51">
        <v>12591</v>
      </c>
      <c r="S1606" s="51">
        <v>128337.0885780739</v>
      </c>
      <c r="T1606" s="51">
        <v>596810</v>
      </c>
      <c r="U1606" s="51">
        <v>191458</v>
      </c>
      <c r="V1606" s="51">
        <v>25383</v>
      </c>
    </row>
    <row r="1607" spans="1:22" x14ac:dyDescent="0.25">
      <c r="A1607" s="50" t="s">
        <v>109</v>
      </c>
      <c r="B1607" s="50" t="s">
        <v>227</v>
      </c>
      <c r="C1607" s="50" t="s">
        <v>177</v>
      </c>
      <c r="D1607" s="50" t="s">
        <v>296</v>
      </c>
      <c r="E1607" s="51">
        <v>2020</v>
      </c>
      <c r="F1607" s="50" t="s">
        <v>292</v>
      </c>
      <c r="G1607" s="52">
        <v>44105</v>
      </c>
      <c r="H1607" s="51">
        <v>2012</v>
      </c>
      <c r="I1607" s="51">
        <v>1336</v>
      </c>
      <c r="J1607" s="51">
        <v>2050</v>
      </c>
      <c r="K1607" s="51">
        <v>1321</v>
      </c>
      <c r="L1607" s="51">
        <v>1321</v>
      </c>
      <c r="M1607" s="51">
        <v>2804</v>
      </c>
      <c r="N1607" s="51">
        <v>2345</v>
      </c>
      <c r="O1607" s="51">
        <v>2289</v>
      </c>
      <c r="P1607" s="51">
        <v>2368</v>
      </c>
      <c r="Q1607" s="51">
        <v>12184</v>
      </c>
      <c r="R1607" s="51">
        <v>12591</v>
      </c>
      <c r="S1607" s="51">
        <v>128337.0885780739</v>
      </c>
      <c r="T1607" s="51">
        <v>596810</v>
      </c>
      <c r="U1607" s="51">
        <v>191458</v>
      </c>
      <c r="V1607" s="51">
        <v>25383</v>
      </c>
    </row>
    <row r="1608" spans="1:22" x14ac:dyDescent="0.25">
      <c r="A1608" s="50" t="s">
        <v>109</v>
      </c>
      <c r="B1608" s="50" t="s">
        <v>227</v>
      </c>
      <c r="C1608" s="50" t="s">
        <v>177</v>
      </c>
      <c r="D1608" s="50" t="s">
        <v>296</v>
      </c>
      <c r="E1608" s="51">
        <v>2020</v>
      </c>
      <c r="F1608" s="50" t="s">
        <v>293</v>
      </c>
      <c r="G1608" s="52">
        <v>44136</v>
      </c>
      <c r="H1608" s="51">
        <v>2092</v>
      </c>
      <c r="I1608" s="51">
        <v>1239</v>
      </c>
      <c r="J1608" s="51">
        <v>1681</v>
      </c>
      <c r="K1608" s="51">
        <v>1154</v>
      </c>
      <c r="L1608" s="51">
        <v>1154</v>
      </c>
      <c r="M1608" s="51">
        <v>2330</v>
      </c>
      <c r="N1608" s="51">
        <v>2235</v>
      </c>
      <c r="O1608" s="51">
        <v>2061</v>
      </c>
      <c r="P1608" s="51">
        <v>2379</v>
      </c>
      <c r="Q1608" s="51">
        <v>12184</v>
      </c>
      <c r="R1608" s="51">
        <v>12591</v>
      </c>
      <c r="S1608" s="51">
        <v>128337.0885780739</v>
      </c>
      <c r="T1608" s="51">
        <v>596810</v>
      </c>
      <c r="U1608" s="51">
        <v>191458</v>
      </c>
      <c r="V1608" s="51">
        <v>25383</v>
      </c>
    </row>
    <row r="1609" spans="1:22" x14ac:dyDescent="0.25">
      <c r="A1609" s="50" t="s">
        <v>109</v>
      </c>
      <c r="B1609" s="50" t="s">
        <v>227</v>
      </c>
      <c r="C1609" s="50" t="s">
        <v>177</v>
      </c>
      <c r="D1609" s="50" t="s">
        <v>296</v>
      </c>
      <c r="E1609" s="51">
        <v>2020</v>
      </c>
      <c r="F1609" s="50" t="s">
        <v>294</v>
      </c>
      <c r="G1609" s="52">
        <v>44166</v>
      </c>
      <c r="H1609" s="51">
        <v>1953</v>
      </c>
      <c r="I1609" s="51">
        <v>1192</v>
      </c>
      <c r="J1609" s="51">
        <v>1440</v>
      </c>
      <c r="K1609" s="51">
        <v>1235</v>
      </c>
      <c r="L1609" s="51">
        <v>1235</v>
      </c>
      <c r="M1609" s="51">
        <v>2729</v>
      </c>
      <c r="N1609" s="51">
        <v>2672</v>
      </c>
      <c r="O1609" s="51">
        <v>2461</v>
      </c>
      <c r="P1609" s="51">
        <v>2673</v>
      </c>
      <c r="Q1609" s="51">
        <v>12184</v>
      </c>
      <c r="R1609" s="51">
        <v>12591</v>
      </c>
      <c r="S1609" s="51">
        <v>128337.0885780739</v>
      </c>
      <c r="T1609" s="51">
        <v>596810</v>
      </c>
      <c r="U1609" s="51">
        <v>191458</v>
      </c>
      <c r="V1609" s="51">
        <v>25383</v>
      </c>
    </row>
    <row r="1610" spans="1:22" x14ac:dyDescent="0.25">
      <c r="A1610" s="50" t="s">
        <v>109</v>
      </c>
      <c r="B1610" s="50" t="s">
        <v>227</v>
      </c>
      <c r="C1610" s="50" t="s">
        <v>177</v>
      </c>
      <c r="D1610" s="50" t="s">
        <v>296</v>
      </c>
      <c r="E1610" s="51">
        <v>2021</v>
      </c>
      <c r="F1610" s="50" t="s">
        <v>283</v>
      </c>
      <c r="G1610" s="52">
        <v>44197</v>
      </c>
      <c r="H1610" s="51">
        <v>1844</v>
      </c>
      <c r="I1610" s="51">
        <v>1030</v>
      </c>
      <c r="J1610" s="51">
        <v>1429</v>
      </c>
      <c r="K1610" s="51">
        <v>1113</v>
      </c>
      <c r="L1610" s="51">
        <v>1113</v>
      </c>
      <c r="M1610" s="51">
        <v>2847</v>
      </c>
      <c r="N1610" s="51">
        <v>2558</v>
      </c>
      <c r="O1610" s="51">
        <v>2388</v>
      </c>
      <c r="P1610" s="51">
        <v>2694</v>
      </c>
      <c r="Q1610" s="51">
        <v>11872</v>
      </c>
      <c r="R1610" s="51">
        <v>12261</v>
      </c>
      <c r="S1610" s="51">
        <v>133648.58347776299</v>
      </c>
      <c r="T1610" s="51">
        <v>619319</v>
      </c>
      <c r="U1610" s="51">
        <v>197447</v>
      </c>
      <c r="V1610" s="51">
        <v>26151</v>
      </c>
    </row>
    <row r="1611" spans="1:22" x14ac:dyDescent="0.25">
      <c r="A1611" s="50" t="s">
        <v>109</v>
      </c>
      <c r="B1611" s="50" t="s">
        <v>227</v>
      </c>
      <c r="C1611" s="50" t="s">
        <v>177</v>
      </c>
      <c r="D1611" s="50" t="s">
        <v>296</v>
      </c>
      <c r="E1611" s="51">
        <v>2021</v>
      </c>
      <c r="F1611" s="50" t="s">
        <v>284</v>
      </c>
      <c r="G1611" s="52">
        <v>44228</v>
      </c>
      <c r="H1611" s="51">
        <v>1594</v>
      </c>
      <c r="I1611" s="51">
        <v>940</v>
      </c>
      <c r="J1611" s="51">
        <v>1516</v>
      </c>
      <c r="K1611" s="51">
        <v>1193</v>
      </c>
      <c r="L1611" s="51">
        <v>1193</v>
      </c>
      <c r="M1611" s="51">
        <v>2603</v>
      </c>
      <c r="N1611" s="51">
        <v>2343</v>
      </c>
      <c r="O1611" s="51">
        <v>2362</v>
      </c>
      <c r="P1611" s="51">
        <v>2379</v>
      </c>
      <c r="Q1611" s="51">
        <v>11872</v>
      </c>
      <c r="R1611" s="51">
        <v>12261</v>
      </c>
      <c r="S1611" s="51">
        <v>133648.58347776299</v>
      </c>
      <c r="T1611" s="51">
        <v>619319</v>
      </c>
      <c r="U1611" s="51">
        <v>197447</v>
      </c>
      <c r="V1611" s="51">
        <v>26151</v>
      </c>
    </row>
    <row r="1612" spans="1:22" x14ac:dyDescent="0.25">
      <c r="A1612" s="50" t="s">
        <v>109</v>
      </c>
      <c r="B1612" s="50" t="s">
        <v>227</v>
      </c>
      <c r="C1612" s="50" t="s">
        <v>177</v>
      </c>
      <c r="D1612" s="50" t="s">
        <v>296</v>
      </c>
      <c r="E1612" s="51">
        <v>2021</v>
      </c>
      <c r="F1612" s="50" t="s">
        <v>285</v>
      </c>
      <c r="G1612" s="52">
        <v>44256</v>
      </c>
      <c r="H1612" s="51">
        <v>2417</v>
      </c>
      <c r="I1612" s="51">
        <v>1131</v>
      </c>
      <c r="J1612" s="51">
        <v>1216</v>
      </c>
      <c r="K1612" s="51">
        <v>1059</v>
      </c>
      <c r="L1612" s="51">
        <v>1059</v>
      </c>
      <c r="M1612" s="51">
        <v>2570</v>
      </c>
      <c r="N1612" s="51">
        <v>2311</v>
      </c>
      <c r="O1612" s="51">
        <v>2043</v>
      </c>
      <c r="P1612" s="51">
        <v>2228</v>
      </c>
      <c r="Q1612" s="51">
        <v>11872</v>
      </c>
      <c r="R1612" s="51">
        <v>12261</v>
      </c>
      <c r="S1612" s="51">
        <v>133648.58347776299</v>
      </c>
      <c r="T1612" s="51">
        <v>619319</v>
      </c>
      <c r="U1612" s="51">
        <v>197447</v>
      </c>
      <c r="V1612" s="51">
        <v>26151</v>
      </c>
    </row>
    <row r="1613" spans="1:22" x14ac:dyDescent="0.25">
      <c r="A1613" s="50" t="s">
        <v>109</v>
      </c>
      <c r="B1613" s="50" t="s">
        <v>227</v>
      </c>
      <c r="C1613" s="50" t="s">
        <v>177</v>
      </c>
      <c r="D1613" s="50" t="s">
        <v>296</v>
      </c>
      <c r="E1613" s="51">
        <v>2021</v>
      </c>
      <c r="F1613" s="50" t="s">
        <v>286</v>
      </c>
      <c r="G1613" s="52">
        <v>44287</v>
      </c>
      <c r="H1613" s="51">
        <v>2734</v>
      </c>
      <c r="I1613" s="51">
        <v>1177</v>
      </c>
      <c r="J1613" s="51">
        <v>1425</v>
      </c>
      <c r="K1613" s="51">
        <v>1053</v>
      </c>
      <c r="L1613" s="51">
        <v>1053</v>
      </c>
      <c r="M1613" s="51">
        <v>2449</v>
      </c>
      <c r="N1613" s="51">
        <v>2195</v>
      </c>
      <c r="O1613" s="51">
        <v>2244</v>
      </c>
      <c r="P1613" s="51">
        <v>2443</v>
      </c>
      <c r="Q1613" s="51">
        <v>11872</v>
      </c>
      <c r="R1613" s="51">
        <v>12261</v>
      </c>
      <c r="S1613" s="51">
        <v>133648.58347776299</v>
      </c>
      <c r="T1613" s="51">
        <v>619319</v>
      </c>
      <c r="U1613" s="51">
        <v>197447</v>
      </c>
      <c r="V1613" s="51">
        <v>26151</v>
      </c>
    </row>
    <row r="1614" spans="1:22" x14ac:dyDescent="0.25">
      <c r="A1614" s="50" t="s">
        <v>109</v>
      </c>
      <c r="B1614" s="50" t="s">
        <v>227</v>
      </c>
      <c r="C1614" s="50" t="s">
        <v>177</v>
      </c>
      <c r="D1614" s="50" t="s">
        <v>296</v>
      </c>
      <c r="E1614" s="51">
        <v>2021</v>
      </c>
      <c r="F1614" s="50" t="s">
        <v>287</v>
      </c>
      <c r="G1614" s="52">
        <v>44317</v>
      </c>
      <c r="H1614" s="51">
        <v>1926</v>
      </c>
      <c r="I1614" s="51">
        <v>1311</v>
      </c>
      <c r="J1614" s="51">
        <v>1757</v>
      </c>
      <c r="K1614" s="51">
        <v>1285</v>
      </c>
      <c r="L1614" s="51">
        <v>1285</v>
      </c>
      <c r="M1614" s="51">
        <v>2849</v>
      </c>
      <c r="N1614" s="51">
        <v>2436</v>
      </c>
      <c r="O1614" s="51">
        <v>2360</v>
      </c>
      <c r="P1614" s="51">
        <v>2707</v>
      </c>
      <c r="Q1614" s="51">
        <v>11872</v>
      </c>
      <c r="R1614" s="51">
        <v>12261</v>
      </c>
      <c r="S1614" s="51">
        <v>133648.58347776299</v>
      </c>
      <c r="T1614" s="51">
        <v>619319</v>
      </c>
      <c r="U1614" s="51">
        <v>197447</v>
      </c>
      <c r="V1614" s="51">
        <v>26151</v>
      </c>
    </row>
    <row r="1615" spans="1:22" x14ac:dyDescent="0.25">
      <c r="A1615" s="50" t="s">
        <v>109</v>
      </c>
      <c r="B1615" s="50" t="s">
        <v>227</v>
      </c>
      <c r="C1615" s="50" t="s">
        <v>177</v>
      </c>
      <c r="D1615" s="50" t="s">
        <v>296</v>
      </c>
      <c r="E1615" s="51">
        <v>2021</v>
      </c>
      <c r="F1615" s="50" t="s">
        <v>288</v>
      </c>
      <c r="G1615" s="52">
        <v>44348</v>
      </c>
      <c r="H1615" s="51">
        <v>2234</v>
      </c>
      <c r="I1615" s="51">
        <v>958</v>
      </c>
      <c r="J1615" s="51">
        <v>1585</v>
      </c>
      <c r="K1615" s="51">
        <v>975</v>
      </c>
      <c r="L1615" s="51">
        <v>975</v>
      </c>
      <c r="M1615" s="51">
        <v>2570</v>
      </c>
      <c r="N1615" s="51">
        <v>2552</v>
      </c>
      <c r="O1615" s="51">
        <v>2423</v>
      </c>
      <c r="P1615" s="51">
        <v>2439</v>
      </c>
      <c r="Q1615" s="51">
        <v>11872</v>
      </c>
      <c r="R1615" s="51">
        <v>12261</v>
      </c>
      <c r="S1615" s="51">
        <v>133648.58347776299</v>
      </c>
      <c r="T1615" s="51">
        <v>619319</v>
      </c>
      <c r="U1615" s="51">
        <v>197447</v>
      </c>
      <c r="V1615" s="51">
        <v>26151</v>
      </c>
    </row>
    <row r="1616" spans="1:22" x14ac:dyDescent="0.25">
      <c r="A1616" s="50" t="s">
        <v>109</v>
      </c>
      <c r="B1616" s="50" t="s">
        <v>227</v>
      </c>
      <c r="C1616" s="50" t="s">
        <v>177</v>
      </c>
      <c r="D1616" s="50" t="s">
        <v>296</v>
      </c>
      <c r="E1616" s="51">
        <v>2021</v>
      </c>
      <c r="F1616" s="50" t="s">
        <v>289</v>
      </c>
      <c r="G1616" s="52">
        <v>44378</v>
      </c>
      <c r="H1616" s="51">
        <v>1909</v>
      </c>
      <c r="I1616" s="51">
        <v>972</v>
      </c>
      <c r="J1616" s="51">
        <v>1481</v>
      </c>
      <c r="K1616" s="51">
        <v>954</v>
      </c>
      <c r="L1616" s="51">
        <v>954</v>
      </c>
      <c r="M1616" s="51">
        <v>2258</v>
      </c>
      <c r="N1616" s="51">
        <v>2189</v>
      </c>
      <c r="O1616" s="51">
        <v>2248</v>
      </c>
      <c r="P1616" s="51">
        <v>2326</v>
      </c>
      <c r="Q1616" s="51">
        <v>11872</v>
      </c>
      <c r="R1616" s="51">
        <v>12261</v>
      </c>
      <c r="S1616" s="51">
        <v>133648.58347776299</v>
      </c>
      <c r="T1616" s="51">
        <v>619319</v>
      </c>
      <c r="U1616" s="51">
        <v>197447</v>
      </c>
      <c r="V1616" s="51">
        <v>26151</v>
      </c>
    </row>
    <row r="1617" spans="1:22" x14ac:dyDescent="0.25">
      <c r="A1617" s="50" t="s">
        <v>109</v>
      </c>
      <c r="B1617" s="50" t="s">
        <v>227</v>
      </c>
      <c r="C1617" s="50" t="s">
        <v>177</v>
      </c>
      <c r="D1617" s="50" t="s">
        <v>296</v>
      </c>
      <c r="E1617" s="51">
        <v>2021</v>
      </c>
      <c r="F1617" s="50" t="s">
        <v>290</v>
      </c>
      <c r="G1617" s="52">
        <v>44409</v>
      </c>
      <c r="H1617" s="51">
        <v>1810</v>
      </c>
      <c r="I1617" s="51">
        <v>1051</v>
      </c>
      <c r="J1617" s="51">
        <v>1190</v>
      </c>
      <c r="K1617" s="51">
        <v>1432</v>
      </c>
      <c r="L1617" s="51">
        <v>1432</v>
      </c>
      <c r="M1617" s="51">
        <v>2735</v>
      </c>
      <c r="N1617" s="51">
        <v>2381</v>
      </c>
      <c r="O1617" s="51">
        <v>2292</v>
      </c>
      <c r="P1617" s="51">
        <v>2433</v>
      </c>
      <c r="Q1617" s="51">
        <v>11872</v>
      </c>
      <c r="R1617" s="51">
        <v>12261</v>
      </c>
      <c r="S1617" s="51">
        <v>133648.58347776299</v>
      </c>
      <c r="T1617" s="51">
        <v>619319</v>
      </c>
      <c r="U1617" s="51">
        <v>197447</v>
      </c>
      <c r="V1617" s="51">
        <v>26151</v>
      </c>
    </row>
    <row r="1618" spans="1:22" x14ac:dyDescent="0.25">
      <c r="A1618" s="50" t="s">
        <v>109</v>
      </c>
      <c r="B1618" s="50" t="s">
        <v>227</v>
      </c>
      <c r="C1618" s="50" t="s">
        <v>177</v>
      </c>
      <c r="D1618" s="50" t="s">
        <v>296</v>
      </c>
      <c r="E1618" s="51">
        <v>2021</v>
      </c>
      <c r="F1618" s="50" t="s">
        <v>291</v>
      </c>
      <c r="G1618" s="52">
        <v>44440</v>
      </c>
      <c r="H1618" s="51">
        <v>3197</v>
      </c>
      <c r="I1618" s="51">
        <v>1366</v>
      </c>
      <c r="J1618" s="51">
        <v>1778</v>
      </c>
      <c r="K1618" s="51">
        <v>1075</v>
      </c>
      <c r="L1618" s="51">
        <v>1075</v>
      </c>
      <c r="M1618" s="51">
        <v>2464</v>
      </c>
      <c r="N1618" s="51">
        <v>2475</v>
      </c>
      <c r="O1618" s="51">
        <v>2292</v>
      </c>
      <c r="P1618" s="51">
        <v>2449</v>
      </c>
      <c r="Q1618" s="51">
        <v>11872</v>
      </c>
      <c r="R1618" s="51">
        <v>12261</v>
      </c>
      <c r="S1618" s="51">
        <v>133648.58347776299</v>
      </c>
      <c r="T1618" s="51">
        <v>619319</v>
      </c>
      <c r="U1618" s="51">
        <v>197447</v>
      </c>
      <c r="V1618" s="51">
        <v>26151</v>
      </c>
    </row>
    <row r="1619" spans="1:22" x14ac:dyDescent="0.25">
      <c r="A1619" s="50" t="s">
        <v>109</v>
      </c>
      <c r="B1619" s="50" t="s">
        <v>227</v>
      </c>
      <c r="C1619" s="50" t="s">
        <v>177</v>
      </c>
      <c r="D1619" s="50" t="s">
        <v>296</v>
      </c>
      <c r="E1619" s="51">
        <v>2021</v>
      </c>
      <c r="F1619" s="50" t="s">
        <v>292</v>
      </c>
      <c r="G1619" s="52">
        <v>44470</v>
      </c>
      <c r="H1619" s="51">
        <v>1980</v>
      </c>
      <c r="I1619" s="51">
        <v>1110</v>
      </c>
      <c r="J1619" s="51">
        <v>1661</v>
      </c>
      <c r="K1619" s="51">
        <v>1128</v>
      </c>
      <c r="L1619" s="51">
        <v>1128</v>
      </c>
      <c r="M1619" s="51">
        <v>2254</v>
      </c>
      <c r="N1619" s="51">
        <v>2308</v>
      </c>
      <c r="O1619" s="51">
        <v>2031</v>
      </c>
      <c r="P1619" s="51">
        <v>2425</v>
      </c>
      <c r="Q1619" s="51">
        <v>11872</v>
      </c>
      <c r="R1619" s="51">
        <v>12261</v>
      </c>
      <c r="S1619" s="51">
        <v>133648.58347776299</v>
      </c>
      <c r="T1619" s="51">
        <v>619319</v>
      </c>
      <c r="U1619" s="51">
        <v>197447</v>
      </c>
      <c r="V1619" s="51">
        <v>26151</v>
      </c>
    </row>
    <row r="1620" spans="1:22" x14ac:dyDescent="0.25">
      <c r="A1620" s="50" t="s">
        <v>109</v>
      </c>
      <c r="B1620" s="50" t="s">
        <v>227</v>
      </c>
      <c r="C1620" s="50" t="s">
        <v>177</v>
      </c>
      <c r="D1620" s="50" t="s">
        <v>296</v>
      </c>
      <c r="E1620" s="51">
        <v>2021</v>
      </c>
      <c r="F1620" s="50" t="s">
        <v>293</v>
      </c>
      <c r="G1620" s="52">
        <v>44501</v>
      </c>
      <c r="H1620" s="51">
        <v>2274</v>
      </c>
      <c r="I1620" s="51">
        <v>1217</v>
      </c>
      <c r="J1620" s="51">
        <v>1501</v>
      </c>
      <c r="K1620" s="51">
        <v>1224</v>
      </c>
      <c r="L1620" s="51">
        <v>1224</v>
      </c>
      <c r="M1620" s="51">
        <v>2475</v>
      </c>
      <c r="N1620" s="51">
        <v>2481</v>
      </c>
      <c r="O1620" s="51">
        <v>2216</v>
      </c>
      <c r="P1620" s="51">
        <v>2370</v>
      </c>
      <c r="Q1620" s="51">
        <v>11872</v>
      </c>
      <c r="R1620" s="51">
        <v>12261</v>
      </c>
      <c r="S1620" s="51">
        <v>133648.58347776299</v>
      </c>
      <c r="T1620" s="51">
        <v>619319</v>
      </c>
      <c r="U1620" s="51">
        <v>197447</v>
      </c>
      <c r="V1620" s="51">
        <v>26151</v>
      </c>
    </row>
    <row r="1621" spans="1:22" x14ac:dyDescent="0.25">
      <c r="A1621" s="50" t="s">
        <v>109</v>
      </c>
      <c r="B1621" s="50" t="s">
        <v>227</v>
      </c>
      <c r="C1621" s="50" t="s">
        <v>177</v>
      </c>
      <c r="D1621" s="50" t="s">
        <v>296</v>
      </c>
      <c r="E1621" s="51">
        <v>2021</v>
      </c>
      <c r="F1621" s="50" t="s">
        <v>294</v>
      </c>
      <c r="G1621" s="52">
        <v>44531</v>
      </c>
      <c r="H1621" s="51">
        <v>2224</v>
      </c>
      <c r="I1621" s="51">
        <v>1334</v>
      </c>
      <c r="J1621" s="51">
        <v>1450</v>
      </c>
      <c r="K1621" s="51">
        <v>1184</v>
      </c>
      <c r="L1621" s="51">
        <v>1184</v>
      </c>
      <c r="M1621" s="51">
        <v>2310</v>
      </c>
      <c r="N1621" s="51">
        <v>2293</v>
      </c>
      <c r="O1621" s="51">
        <v>2059</v>
      </c>
      <c r="P1621" s="51">
        <v>2132</v>
      </c>
      <c r="Q1621" s="51">
        <v>11872</v>
      </c>
      <c r="R1621" s="51">
        <v>12261</v>
      </c>
      <c r="S1621" s="51">
        <v>133648.58347776299</v>
      </c>
      <c r="T1621" s="51">
        <v>619319</v>
      </c>
      <c r="U1621" s="51">
        <v>197447</v>
      </c>
      <c r="V1621" s="51">
        <v>26151</v>
      </c>
    </row>
    <row r="1622" spans="1:22" x14ac:dyDescent="0.25">
      <c r="A1622" s="50" t="s">
        <v>109</v>
      </c>
      <c r="B1622" s="50" t="s">
        <v>227</v>
      </c>
      <c r="C1622" s="50" t="s">
        <v>178</v>
      </c>
      <c r="D1622" s="50" t="s">
        <v>295</v>
      </c>
      <c r="E1622" s="51">
        <v>2017</v>
      </c>
      <c r="F1622" s="50" t="s">
        <v>283</v>
      </c>
      <c r="G1622" s="52">
        <v>42736</v>
      </c>
      <c r="H1622" s="51">
        <v>1323</v>
      </c>
      <c r="I1622" s="51">
        <v>507</v>
      </c>
      <c r="J1622" s="51">
        <v>1184</v>
      </c>
      <c r="K1622" s="51">
        <v>872</v>
      </c>
      <c r="L1622" s="51">
        <v>872</v>
      </c>
      <c r="M1622" s="51">
        <v>1772</v>
      </c>
      <c r="N1622" s="51">
        <v>1448</v>
      </c>
      <c r="O1622" s="51">
        <v>1407</v>
      </c>
      <c r="P1622" s="51">
        <v>1011</v>
      </c>
      <c r="Q1622" s="51">
        <v>15129</v>
      </c>
      <c r="R1622" s="51">
        <v>15353</v>
      </c>
      <c r="S1622" s="51">
        <v>64208</v>
      </c>
      <c r="T1622" s="51">
        <v>326804</v>
      </c>
      <c r="U1622" s="51">
        <v>69742</v>
      </c>
      <c r="V1622" s="51">
        <v>15164</v>
      </c>
    </row>
    <row r="1623" spans="1:22" x14ac:dyDescent="0.25">
      <c r="A1623" s="50" t="s">
        <v>109</v>
      </c>
      <c r="B1623" s="50" t="s">
        <v>227</v>
      </c>
      <c r="C1623" s="50" t="s">
        <v>178</v>
      </c>
      <c r="D1623" s="50" t="s">
        <v>295</v>
      </c>
      <c r="E1623" s="51">
        <v>2017</v>
      </c>
      <c r="F1623" s="50" t="s">
        <v>284</v>
      </c>
      <c r="G1623" s="52">
        <v>42767</v>
      </c>
      <c r="H1623" s="51">
        <v>1210</v>
      </c>
      <c r="I1623" s="51">
        <v>596</v>
      </c>
      <c r="J1623" s="51">
        <v>988</v>
      </c>
      <c r="K1623" s="51">
        <v>756</v>
      </c>
      <c r="L1623" s="51">
        <v>756</v>
      </c>
      <c r="M1623" s="51">
        <v>1806</v>
      </c>
      <c r="N1623" s="51">
        <v>1444</v>
      </c>
      <c r="O1623" s="51">
        <v>1390</v>
      </c>
      <c r="P1623" s="51">
        <v>1192</v>
      </c>
      <c r="Q1623" s="51">
        <v>15129</v>
      </c>
      <c r="R1623" s="51">
        <v>15353</v>
      </c>
      <c r="S1623" s="51">
        <v>64208</v>
      </c>
      <c r="T1623" s="51">
        <v>326804</v>
      </c>
      <c r="U1623" s="51">
        <v>69742</v>
      </c>
      <c r="V1623" s="51">
        <v>15164</v>
      </c>
    </row>
    <row r="1624" spans="1:22" x14ac:dyDescent="0.25">
      <c r="A1624" s="50" t="s">
        <v>109</v>
      </c>
      <c r="B1624" s="50" t="s">
        <v>227</v>
      </c>
      <c r="C1624" s="50" t="s">
        <v>178</v>
      </c>
      <c r="D1624" s="50" t="s">
        <v>295</v>
      </c>
      <c r="E1624" s="51">
        <v>2017</v>
      </c>
      <c r="F1624" s="50" t="s">
        <v>285</v>
      </c>
      <c r="G1624" s="52">
        <v>42795</v>
      </c>
      <c r="H1624" s="51">
        <v>1738</v>
      </c>
      <c r="I1624" s="51">
        <v>726</v>
      </c>
      <c r="J1624" s="51">
        <v>1031</v>
      </c>
      <c r="K1624" s="51">
        <v>1001</v>
      </c>
      <c r="L1624" s="51">
        <v>1001</v>
      </c>
      <c r="M1624" s="51">
        <v>1990</v>
      </c>
      <c r="N1624" s="51">
        <v>1492</v>
      </c>
      <c r="O1624" s="51">
        <v>1425</v>
      </c>
      <c r="P1624" s="51">
        <v>1296</v>
      </c>
      <c r="Q1624" s="51">
        <v>15129</v>
      </c>
      <c r="R1624" s="51">
        <v>15353</v>
      </c>
      <c r="S1624" s="51">
        <v>64208</v>
      </c>
      <c r="T1624" s="51">
        <v>326804</v>
      </c>
      <c r="U1624" s="51">
        <v>69742</v>
      </c>
      <c r="V1624" s="51">
        <v>15164</v>
      </c>
    </row>
    <row r="1625" spans="1:22" x14ac:dyDescent="0.25">
      <c r="A1625" s="50" t="s">
        <v>109</v>
      </c>
      <c r="B1625" s="50" t="s">
        <v>227</v>
      </c>
      <c r="C1625" s="50" t="s">
        <v>178</v>
      </c>
      <c r="D1625" s="50" t="s">
        <v>295</v>
      </c>
      <c r="E1625" s="51">
        <v>2017</v>
      </c>
      <c r="F1625" s="50" t="s">
        <v>286</v>
      </c>
      <c r="G1625" s="52">
        <v>42826</v>
      </c>
      <c r="H1625" s="51">
        <v>1277</v>
      </c>
      <c r="I1625" s="51">
        <v>786</v>
      </c>
      <c r="J1625" s="51">
        <v>1230</v>
      </c>
      <c r="K1625" s="51">
        <v>1061</v>
      </c>
      <c r="L1625" s="51">
        <v>1061</v>
      </c>
      <c r="M1625" s="51">
        <v>1816</v>
      </c>
      <c r="N1625" s="51">
        <v>1392</v>
      </c>
      <c r="O1625" s="51">
        <v>1327</v>
      </c>
      <c r="P1625" s="51">
        <v>1184</v>
      </c>
      <c r="Q1625" s="51">
        <v>15129</v>
      </c>
      <c r="R1625" s="51">
        <v>15353</v>
      </c>
      <c r="S1625" s="51">
        <v>64208</v>
      </c>
      <c r="T1625" s="51">
        <v>326804</v>
      </c>
      <c r="U1625" s="51">
        <v>69742</v>
      </c>
      <c r="V1625" s="51">
        <v>15164</v>
      </c>
    </row>
    <row r="1626" spans="1:22" x14ac:dyDescent="0.25">
      <c r="A1626" s="50" t="s">
        <v>109</v>
      </c>
      <c r="B1626" s="50" t="s">
        <v>227</v>
      </c>
      <c r="C1626" s="50" t="s">
        <v>178</v>
      </c>
      <c r="D1626" s="50" t="s">
        <v>295</v>
      </c>
      <c r="E1626" s="51">
        <v>2017</v>
      </c>
      <c r="F1626" s="50" t="s">
        <v>287</v>
      </c>
      <c r="G1626" s="52">
        <v>42856</v>
      </c>
      <c r="H1626" s="51">
        <v>1321</v>
      </c>
      <c r="I1626" s="51">
        <v>639</v>
      </c>
      <c r="J1626" s="51">
        <v>994</v>
      </c>
      <c r="K1626" s="51">
        <v>858</v>
      </c>
      <c r="L1626" s="51">
        <v>858</v>
      </c>
      <c r="M1626" s="51">
        <v>1753</v>
      </c>
      <c r="N1626" s="51">
        <v>1481</v>
      </c>
      <c r="O1626" s="51">
        <v>1444</v>
      </c>
      <c r="P1626" s="51">
        <v>1184</v>
      </c>
      <c r="Q1626" s="51">
        <v>15129</v>
      </c>
      <c r="R1626" s="51">
        <v>15353</v>
      </c>
      <c r="S1626" s="51">
        <v>64208</v>
      </c>
      <c r="T1626" s="51">
        <v>326804</v>
      </c>
      <c r="U1626" s="51">
        <v>69742</v>
      </c>
      <c r="V1626" s="51">
        <v>15164</v>
      </c>
    </row>
    <row r="1627" spans="1:22" x14ac:dyDescent="0.25">
      <c r="A1627" s="50" t="s">
        <v>109</v>
      </c>
      <c r="B1627" s="50" t="s">
        <v>227</v>
      </c>
      <c r="C1627" s="50" t="s">
        <v>178</v>
      </c>
      <c r="D1627" s="50" t="s">
        <v>295</v>
      </c>
      <c r="E1627" s="51">
        <v>2017</v>
      </c>
      <c r="F1627" s="50" t="s">
        <v>288</v>
      </c>
      <c r="G1627" s="52">
        <v>42887</v>
      </c>
      <c r="H1627" s="51">
        <v>902</v>
      </c>
      <c r="I1627" s="51">
        <v>597</v>
      </c>
      <c r="J1627" s="51">
        <v>856</v>
      </c>
      <c r="K1627" s="51">
        <v>845</v>
      </c>
      <c r="L1627" s="51">
        <v>845</v>
      </c>
      <c r="M1627" s="51">
        <v>1772</v>
      </c>
      <c r="N1627" s="51">
        <v>1340</v>
      </c>
      <c r="O1627" s="51">
        <v>1134</v>
      </c>
      <c r="P1627" s="51">
        <v>1264</v>
      </c>
      <c r="Q1627" s="51">
        <v>15129</v>
      </c>
      <c r="R1627" s="51">
        <v>15353</v>
      </c>
      <c r="S1627" s="51">
        <v>64208</v>
      </c>
      <c r="T1627" s="51">
        <v>326804</v>
      </c>
      <c r="U1627" s="51">
        <v>69742</v>
      </c>
      <c r="V1627" s="51">
        <v>15164</v>
      </c>
    </row>
    <row r="1628" spans="1:22" x14ac:dyDescent="0.25">
      <c r="A1628" s="50" t="s">
        <v>109</v>
      </c>
      <c r="B1628" s="50" t="s">
        <v>227</v>
      </c>
      <c r="C1628" s="50" t="s">
        <v>178</v>
      </c>
      <c r="D1628" s="50" t="s">
        <v>295</v>
      </c>
      <c r="E1628" s="51">
        <v>2017</v>
      </c>
      <c r="F1628" s="50" t="s">
        <v>289</v>
      </c>
      <c r="G1628" s="52">
        <v>42917</v>
      </c>
      <c r="H1628" s="51">
        <v>1794</v>
      </c>
      <c r="I1628" s="51">
        <v>662</v>
      </c>
      <c r="J1628" s="51">
        <v>1240</v>
      </c>
      <c r="K1628" s="51">
        <v>904</v>
      </c>
      <c r="L1628" s="51">
        <v>904</v>
      </c>
      <c r="M1628" s="51">
        <v>1541</v>
      </c>
      <c r="N1628" s="51">
        <v>1516</v>
      </c>
      <c r="O1628" s="51">
        <v>1322</v>
      </c>
      <c r="P1628" s="51">
        <v>1509</v>
      </c>
      <c r="Q1628" s="51">
        <v>15129</v>
      </c>
      <c r="R1628" s="51">
        <v>15353</v>
      </c>
      <c r="S1628" s="51">
        <v>64208</v>
      </c>
      <c r="T1628" s="51">
        <v>326804</v>
      </c>
      <c r="U1628" s="51">
        <v>69742</v>
      </c>
      <c r="V1628" s="51">
        <v>15164</v>
      </c>
    </row>
    <row r="1629" spans="1:22" x14ac:dyDescent="0.25">
      <c r="A1629" s="50" t="s">
        <v>109</v>
      </c>
      <c r="B1629" s="50" t="s">
        <v>227</v>
      </c>
      <c r="C1629" s="50" t="s">
        <v>178</v>
      </c>
      <c r="D1629" s="50" t="s">
        <v>295</v>
      </c>
      <c r="E1629" s="51">
        <v>2017</v>
      </c>
      <c r="F1629" s="50" t="s">
        <v>290</v>
      </c>
      <c r="G1629" s="52">
        <v>42948</v>
      </c>
      <c r="H1629" s="51">
        <v>951</v>
      </c>
      <c r="I1629" s="51">
        <v>754</v>
      </c>
      <c r="J1629" s="51">
        <v>640</v>
      </c>
      <c r="K1629" s="51">
        <v>1061</v>
      </c>
      <c r="L1629" s="51">
        <v>1061</v>
      </c>
      <c r="M1629" s="51">
        <v>1766</v>
      </c>
      <c r="N1629" s="51">
        <v>1200</v>
      </c>
      <c r="O1629" s="51">
        <v>1324</v>
      </c>
      <c r="P1629" s="51">
        <v>1125</v>
      </c>
      <c r="Q1629" s="51">
        <v>15129</v>
      </c>
      <c r="R1629" s="51">
        <v>15353</v>
      </c>
      <c r="S1629" s="51">
        <v>64208</v>
      </c>
      <c r="T1629" s="51">
        <v>326804</v>
      </c>
      <c r="U1629" s="51">
        <v>69742</v>
      </c>
      <c r="V1629" s="51">
        <v>15164</v>
      </c>
    </row>
    <row r="1630" spans="1:22" x14ac:dyDescent="0.25">
      <c r="A1630" s="50" t="s">
        <v>109</v>
      </c>
      <c r="B1630" s="50" t="s">
        <v>227</v>
      </c>
      <c r="C1630" s="50" t="s">
        <v>178</v>
      </c>
      <c r="D1630" s="50" t="s">
        <v>295</v>
      </c>
      <c r="E1630" s="51">
        <v>2017</v>
      </c>
      <c r="F1630" s="50" t="s">
        <v>291</v>
      </c>
      <c r="G1630" s="52">
        <v>42979</v>
      </c>
      <c r="H1630" s="51">
        <v>1139</v>
      </c>
      <c r="I1630" s="51">
        <v>683</v>
      </c>
      <c r="J1630" s="51">
        <v>1093</v>
      </c>
      <c r="K1630" s="51">
        <v>1075</v>
      </c>
      <c r="L1630" s="51">
        <v>1075</v>
      </c>
      <c r="M1630" s="51">
        <v>1799</v>
      </c>
      <c r="N1630" s="51">
        <v>1419</v>
      </c>
      <c r="O1630" s="51">
        <v>1201</v>
      </c>
      <c r="P1630" s="51">
        <v>1204</v>
      </c>
      <c r="Q1630" s="51">
        <v>15129</v>
      </c>
      <c r="R1630" s="51">
        <v>15353</v>
      </c>
      <c r="S1630" s="51">
        <v>64208</v>
      </c>
      <c r="T1630" s="51">
        <v>326804</v>
      </c>
      <c r="U1630" s="51">
        <v>69742</v>
      </c>
      <c r="V1630" s="51">
        <v>15164</v>
      </c>
    </row>
    <row r="1631" spans="1:22" x14ac:dyDescent="0.25">
      <c r="A1631" s="50" t="s">
        <v>109</v>
      </c>
      <c r="B1631" s="50" t="s">
        <v>227</v>
      </c>
      <c r="C1631" s="50" t="s">
        <v>178</v>
      </c>
      <c r="D1631" s="50" t="s">
        <v>295</v>
      </c>
      <c r="E1631" s="51">
        <v>2017</v>
      </c>
      <c r="F1631" s="50" t="s">
        <v>292</v>
      </c>
      <c r="G1631" s="52">
        <v>43009</v>
      </c>
      <c r="H1631" s="51">
        <v>1308</v>
      </c>
      <c r="I1631" s="51">
        <v>738</v>
      </c>
      <c r="J1631" s="51">
        <v>1100</v>
      </c>
      <c r="K1631" s="51">
        <v>1087</v>
      </c>
      <c r="L1631" s="51">
        <v>1087</v>
      </c>
      <c r="M1631" s="51">
        <v>1667</v>
      </c>
      <c r="N1631" s="51">
        <v>1440</v>
      </c>
      <c r="O1631" s="51">
        <v>1190</v>
      </c>
      <c r="P1631" s="51">
        <v>1097</v>
      </c>
      <c r="Q1631" s="51">
        <v>15129</v>
      </c>
      <c r="R1631" s="51">
        <v>15353</v>
      </c>
      <c r="S1631" s="51">
        <v>64208</v>
      </c>
      <c r="T1631" s="51">
        <v>326804</v>
      </c>
      <c r="U1631" s="51">
        <v>69742</v>
      </c>
      <c r="V1631" s="51">
        <v>15164</v>
      </c>
    </row>
    <row r="1632" spans="1:22" x14ac:dyDescent="0.25">
      <c r="A1632" s="50" t="s">
        <v>109</v>
      </c>
      <c r="B1632" s="50" t="s">
        <v>227</v>
      </c>
      <c r="C1632" s="50" t="s">
        <v>178</v>
      </c>
      <c r="D1632" s="50" t="s">
        <v>295</v>
      </c>
      <c r="E1632" s="51">
        <v>2017</v>
      </c>
      <c r="F1632" s="50" t="s">
        <v>293</v>
      </c>
      <c r="G1632" s="52">
        <v>43040</v>
      </c>
      <c r="H1632" s="51">
        <v>1225</v>
      </c>
      <c r="I1632" s="51">
        <v>601</v>
      </c>
      <c r="J1632" s="51">
        <v>992</v>
      </c>
      <c r="K1632" s="51">
        <v>967</v>
      </c>
      <c r="L1632" s="51">
        <v>967</v>
      </c>
      <c r="M1632" s="51">
        <v>1852</v>
      </c>
      <c r="N1632" s="51">
        <v>1312</v>
      </c>
      <c r="O1632" s="51">
        <v>1006</v>
      </c>
      <c r="P1632" s="51">
        <v>1121</v>
      </c>
      <c r="Q1632" s="51">
        <v>15129</v>
      </c>
      <c r="R1632" s="51">
        <v>15353</v>
      </c>
      <c r="S1632" s="51">
        <v>64208</v>
      </c>
      <c r="T1632" s="51">
        <v>326804</v>
      </c>
      <c r="U1632" s="51">
        <v>69742</v>
      </c>
      <c r="V1632" s="51">
        <v>15164</v>
      </c>
    </row>
    <row r="1633" spans="1:22" x14ac:dyDescent="0.25">
      <c r="A1633" s="50" t="s">
        <v>109</v>
      </c>
      <c r="B1633" s="50" t="s">
        <v>227</v>
      </c>
      <c r="C1633" s="50" t="s">
        <v>178</v>
      </c>
      <c r="D1633" s="50" t="s">
        <v>295</v>
      </c>
      <c r="E1633" s="51">
        <v>2017</v>
      </c>
      <c r="F1633" s="50" t="s">
        <v>294</v>
      </c>
      <c r="G1633" s="52">
        <v>43070</v>
      </c>
      <c r="H1633" s="51">
        <v>1081</v>
      </c>
      <c r="I1633" s="51">
        <v>614</v>
      </c>
      <c r="J1633" s="51">
        <v>761</v>
      </c>
      <c r="K1633" s="51">
        <v>961</v>
      </c>
      <c r="L1633" s="51">
        <v>961</v>
      </c>
      <c r="M1633" s="51">
        <v>1518</v>
      </c>
      <c r="N1633" s="51">
        <v>1258</v>
      </c>
      <c r="O1633" s="51">
        <v>1159</v>
      </c>
      <c r="P1633" s="51">
        <v>997</v>
      </c>
      <c r="Q1633" s="51">
        <v>15129</v>
      </c>
      <c r="R1633" s="51">
        <v>15353</v>
      </c>
      <c r="S1633" s="51">
        <v>64208</v>
      </c>
      <c r="T1633" s="51">
        <v>326804</v>
      </c>
      <c r="U1633" s="51">
        <v>69742</v>
      </c>
      <c r="V1633" s="51">
        <v>15164</v>
      </c>
    </row>
    <row r="1634" spans="1:22" x14ac:dyDescent="0.25">
      <c r="A1634" s="50" t="s">
        <v>109</v>
      </c>
      <c r="B1634" s="50" t="s">
        <v>227</v>
      </c>
      <c r="C1634" s="50" t="s">
        <v>178</v>
      </c>
      <c r="D1634" s="50" t="s">
        <v>295</v>
      </c>
      <c r="E1634" s="51">
        <v>2018</v>
      </c>
      <c r="F1634" s="50" t="s">
        <v>283</v>
      </c>
      <c r="G1634" s="52">
        <v>43101</v>
      </c>
      <c r="H1634" s="51">
        <v>1272</v>
      </c>
      <c r="I1634" s="51">
        <v>594</v>
      </c>
      <c r="J1634" s="51">
        <v>932</v>
      </c>
      <c r="K1634" s="51">
        <v>895</v>
      </c>
      <c r="L1634" s="51">
        <v>895</v>
      </c>
      <c r="M1634" s="51">
        <v>1684</v>
      </c>
      <c r="N1634" s="51">
        <v>1438</v>
      </c>
      <c r="O1634" s="51">
        <v>1328</v>
      </c>
      <c r="P1634" s="51">
        <v>990</v>
      </c>
      <c r="Q1634" s="51">
        <v>14684</v>
      </c>
      <c r="R1634" s="51">
        <v>14947</v>
      </c>
      <c r="S1634" s="51">
        <v>67503</v>
      </c>
      <c r="T1634" s="51">
        <v>341003</v>
      </c>
      <c r="U1634" s="51">
        <v>72574</v>
      </c>
      <c r="V1634" s="51">
        <v>15783</v>
      </c>
    </row>
    <row r="1635" spans="1:22" x14ac:dyDescent="0.25">
      <c r="A1635" s="50" t="s">
        <v>109</v>
      </c>
      <c r="B1635" s="50" t="s">
        <v>227</v>
      </c>
      <c r="C1635" s="50" t="s">
        <v>178</v>
      </c>
      <c r="D1635" s="50" t="s">
        <v>295</v>
      </c>
      <c r="E1635" s="51">
        <v>2018</v>
      </c>
      <c r="F1635" s="50" t="s">
        <v>284</v>
      </c>
      <c r="G1635" s="52">
        <v>43132</v>
      </c>
      <c r="H1635" s="51">
        <v>1294</v>
      </c>
      <c r="I1635" s="51">
        <v>578</v>
      </c>
      <c r="J1635" s="51">
        <v>1010</v>
      </c>
      <c r="K1635" s="51">
        <v>736</v>
      </c>
      <c r="L1635" s="51">
        <v>736</v>
      </c>
      <c r="M1635" s="51">
        <v>1417</v>
      </c>
      <c r="N1635" s="51">
        <v>1210</v>
      </c>
      <c r="O1635" s="51">
        <v>1237</v>
      </c>
      <c r="P1635" s="51">
        <v>1053</v>
      </c>
      <c r="Q1635" s="51">
        <v>14684</v>
      </c>
      <c r="R1635" s="51">
        <v>14947</v>
      </c>
      <c r="S1635" s="51">
        <v>67503</v>
      </c>
      <c r="T1635" s="51">
        <v>341003</v>
      </c>
      <c r="U1635" s="51">
        <v>72574</v>
      </c>
      <c r="V1635" s="51">
        <v>15783</v>
      </c>
    </row>
    <row r="1636" spans="1:22" x14ac:dyDescent="0.25">
      <c r="A1636" s="50" t="s">
        <v>109</v>
      </c>
      <c r="B1636" s="50" t="s">
        <v>227</v>
      </c>
      <c r="C1636" s="50" t="s">
        <v>178</v>
      </c>
      <c r="D1636" s="50" t="s">
        <v>295</v>
      </c>
      <c r="E1636" s="51">
        <v>2018</v>
      </c>
      <c r="F1636" s="50" t="s">
        <v>285</v>
      </c>
      <c r="G1636" s="52">
        <v>43160</v>
      </c>
      <c r="H1636" s="51">
        <v>1428</v>
      </c>
      <c r="I1636" s="51">
        <v>709</v>
      </c>
      <c r="J1636" s="51">
        <v>1102</v>
      </c>
      <c r="K1636" s="51">
        <v>986</v>
      </c>
      <c r="L1636" s="51">
        <v>986</v>
      </c>
      <c r="M1636" s="51">
        <v>1548</v>
      </c>
      <c r="N1636" s="51">
        <v>1277</v>
      </c>
      <c r="O1636" s="51">
        <v>1100</v>
      </c>
      <c r="P1636" s="51">
        <v>1499</v>
      </c>
      <c r="Q1636" s="51">
        <v>14684</v>
      </c>
      <c r="R1636" s="51">
        <v>14947</v>
      </c>
      <c r="S1636" s="51">
        <v>67503</v>
      </c>
      <c r="T1636" s="51">
        <v>341003</v>
      </c>
      <c r="U1636" s="51">
        <v>72574</v>
      </c>
      <c r="V1636" s="51">
        <v>15783</v>
      </c>
    </row>
    <row r="1637" spans="1:22" x14ac:dyDescent="0.25">
      <c r="A1637" s="50" t="s">
        <v>109</v>
      </c>
      <c r="B1637" s="50" t="s">
        <v>227</v>
      </c>
      <c r="C1637" s="50" t="s">
        <v>178</v>
      </c>
      <c r="D1637" s="50" t="s">
        <v>295</v>
      </c>
      <c r="E1637" s="51">
        <v>2018</v>
      </c>
      <c r="F1637" s="50" t="s">
        <v>286</v>
      </c>
      <c r="G1637" s="52">
        <v>43191</v>
      </c>
      <c r="H1637" s="51">
        <v>1355</v>
      </c>
      <c r="I1637" s="51">
        <v>783</v>
      </c>
      <c r="J1637" s="51">
        <v>1159</v>
      </c>
      <c r="K1637" s="51">
        <v>1203</v>
      </c>
      <c r="L1637" s="51">
        <v>1203</v>
      </c>
      <c r="M1637" s="51">
        <v>1654</v>
      </c>
      <c r="N1637" s="51">
        <v>967</v>
      </c>
      <c r="O1637" s="51">
        <v>881</v>
      </c>
      <c r="P1637" s="51">
        <v>1072</v>
      </c>
      <c r="Q1637" s="51">
        <v>14684</v>
      </c>
      <c r="R1637" s="51">
        <v>14947</v>
      </c>
      <c r="S1637" s="51">
        <v>67503</v>
      </c>
      <c r="T1637" s="51">
        <v>341003</v>
      </c>
      <c r="U1637" s="51">
        <v>72574</v>
      </c>
      <c r="V1637" s="51">
        <v>15783</v>
      </c>
    </row>
    <row r="1638" spans="1:22" x14ac:dyDescent="0.25">
      <c r="A1638" s="50" t="s">
        <v>109</v>
      </c>
      <c r="B1638" s="50" t="s">
        <v>227</v>
      </c>
      <c r="C1638" s="50" t="s">
        <v>178</v>
      </c>
      <c r="D1638" s="50" t="s">
        <v>295</v>
      </c>
      <c r="E1638" s="51">
        <v>2018</v>
      </c>
      <c r="F1638" s="50" t="s">
        <v>287</v>
      </c>
      <c r="G1638" s="52">
        <v>43221</v>
      </c>
      <c r="H1638" s="51">
        <v>1447</v>
      </c>
      <c r="I1638" s="51">
        <v>752</v>
      </c>
      <c r="J1638" s="51">
        <v>943</v>
      </c>
      <c r="K1638" s="51">
        <v>951</v>
      </c>
      <c r="L1638" s="51">
        <v>951</v>
      </c>
      <c r="M1638" s="51">
        <v>1428</v>
      </c>
      <c r="N1638" s="51">
        <v>1159</v>
      </c>
      <c r="O1638" s="51">
        <v>1202</v>
      </c>
      <c r="P1638" s="51">
        <v>1104</v>
      </c>
      <c r="Q1638" s="51">
        <v>14684</v>
      </c>
      <c r="R1638" s="51">
        <v>14947</v>
      </c>
      <c r="S1638" s="51">
        <v>67503</v>
      </c>
      <c r="T1638" s="51">
        <v>341003</v>
      </c>
      <c r="U1638" s="51">
        <v>72574</v>
      </c>
      <c r="V1638" s="51">
        <v>15783</v>
      </c>
    </row>
    <row r="1639" spans="1:22" x14ac:dyDescent="0.25">
      <c r="A1639" s="50" t="s">
        <v>109</v>
      </c>
      <c r="B1639" s="50" t="s">
        <v>227</v>
      </c>
      <c r="C1639" s="50" t="s">
        <v>178</v>
      </c>
      <c r="D1639" s="50" t="s">
        <v>295</v>
      </c>
      <c r="E1639" s="51">
        <v>2018</v>
      </c>
      <c r="F1639" s="50" t="s">
        <v>288</v>
      </c>
      <c r="G1639" s="52">
        <v>43252</v>
      </c>
      <c r="H1639" s="51">
        <v>1387</v>
      </c>
      <c r="I1639" s="51">
        <v>585</v>
      </c>
      <c r="J1639" s="51">
        <v>1022</v>
      </c>
      <c r="K1639" s="51">
        <v>814</v>
      </c>
      <c r="L1639" s="51">
        <v>814</v>
      </c>
      <c r="M1639" s="51">
        <v>1422</v>
      </c>
      <c r="N1639" s="51">
        <v>1170</v>
      </c>
      <c r="O1639" s="51">
        <v>1008</v>
      </c>
      <c r="P1639" s="51">
        <v>1143</v>
      </c>
      <c r="Q1639" s="51">
        <v>14684</v>
      </c>
      <c r="R1639" s="51">
        <v>14947</v>
      </c>
      <c r="S1639" s="51">
        <v>67503</v>
      </c>
      <c r="T1639" s="51">
        <v>341003</v>
      </c>
      <c r="U1639" s="51">
        <v>72574</v>
      </c>
      <c r="V1639" s="51">
        <v>15783</v>
      </c>
    </row>
    <row r="1640" spans="1:22" x14ac:dyDescent="0.25">
      <c r="A1640" s="50" t="s">
        <v>109</v>
      </c>
      <c r="B1640" s="50" t="s">
        <v>227</v>
      </c>
      <c r="C1640" s="50" t="s">
        <v>178</v>
      </c>
      <c r="D1640" s="50" t="s">
        <v>295</v>
      </c>
      <c r="E1640" s="51">
        <v>2018</v>
      </c>
      <c r="F1640" s="50" t="s">
        <v>289</v>
      </c>
      <c r="G1640" s="52">
        <v>43282</v>
      </c>
      <c r="H1640" s="51">
        <v>1745</v>
      </c>
      <c r="I1640" s="51">
        <v>717</v>
      </c>
      <c r="J1640" s="51">
        <v>1148</v>
      </c>
      <c r="K1640" s="51">
        <v>875</v>
      </c>
      <c r="L1640" s="51">
        <v>875</v>
      </c>
      <c r="M1640" s="51">
        <v>1605</v>
      </c>
      <c r="N1640" s="51">
        <v>1133</v>
      </c>
      <c r="O1640" s="51">
        <v>1068</v>
      </c>
      <c r="P1640" s="51">
        <v>1217</v>
      </c>
      <c r="Q1640" s="51">
        <v>14684</v>
      </c>
      <c r="R1640" s="51">
        <v>14947</v>
      </c>
      <c r="S1640" s="51">
        <v>67503</v>
      </c>
      <c r="T1640" s="51">
        <v>341003</v>
      </c>
      <c r="U1640" s="51">
        <v>72574</v>
      </c>
      <c r="V1640" s="51">
        <v>15783</v>
      </c>
    </row>
    <row r="1641" spans="1:22" x14ac:dyDescent="0.25">
      <c r="A1641" s="50" t="s">
        <v>109</v>
      </c>
      <c r="B1641" s="50" t="s">
        <v>227</v>
      </c>
      <c r="C1641" s="50" t="s">
        <v>178</v>
      </c>
      <c r="D1641" s="50" t="s">
        <v>295</v>
      </c>
      <c r="E1641" s="51">
        <v>2018</v>
      </c>
      <c r="F1641" s="50" t="s">
        <v>290</v>
      </c>
      <c r="G1641" s="52">
        <v>43313</v>
      </c>
      <c r="H1641" s="51">
        <v>1599</v>
      </c>
      <c r="I1641" s="51">
        <v>743</v>
      </c>
      <c r="J1641" s="51">
        <v>1064</v>
      </c>
      <c r="K1641" s="51">
        <v>940</v>
      </c>
      <c r="L1641" s="51">
        <v>940</v>
      </c>
      <c r="M1641" s="51">
        <v>1501</v>
      </c>
      <c r="N1641" s="51">
        <v>1312</v>
      </c>
      <c r="O1641" s="51">
        <v>1262</v>
      </c>
      <c r="P1641" s="51">
        <v>1362</v>
      </c>
      <c r="Q1641" s="51">
        <v>14684</v>
      </c>
      <c r="R1641" s="51">
        <v>14947</v>
      </c>
      <c r="S1641" s="51">
        <v>67503</v>
      </c>
      <c r="T1641" s="51">
        <v>341003</v>
      </c>
      <c r="U1641" s="51">
        <v>72574</v>
      </c>
      <c r="V1641" s="51">
        <v>15783</v>
      </c>
    </row>
    <row r="1642" spans="1:22" x14ac:dyDescent="0.25">
      <c r="A1642" s="50" t="s">
        <v>109</v>
      </c>
      <c r="B1642" s="50" t="s">
        <v>227</v>
      </c>
      <c r="C1642" s="50" t="s">
        <v>178</v>
      </c>
      <c r="D1642" s="50" t="s">
        <v>295</v>
      </c>
      <c r="E1642" s="51">
        <v>2018</v>
      </c>
      <c r="F1642" s="50" t="s">
        <v>291</v>
      </c>
      <c r="G1642" s="52">
        <v>43344</v>
      </c>
      <c r="H1642" s="51">
        <v>1178</v>
      </c>
      <c r="I1642" s="51">
        <v>577</v>
      </c>
      <c r="J1642" s="51">
        <v>1169</v>
      </c>
      <c r="K1642" s="51">
        <v>1189</v>
      </c>
      <c r="L1642" s="51">
        <v>1189</v>
      </c>
      <c r="M1642" s="51">
        <v>1822</v>
      </c>
      <c r="N1642" s="51">
        <v>1118</v>
      </c>
      <c r="O1642" s="51">
        <v>914</v>
      </c>
      <c r="P1642" s="51">
        <v>882</v>
      </c>
      <c r="Q1642" s="51">
        <v>14684</v>
      </c>
      <c r="R1642" s="51">
        <v>14947</v>
      </c>
      <c r="S1642" s="51">
        <v>67503</v>
      </c>
      <c r="T1642" s="51">
        <v>341003</v>
      </c>
      <c r="U1642" s="51">
        <v>72574</v>
      </c>
      <c r="V1642" s="51">
        <v>15783</v>
      </c>
    </row>
    <row r="1643" spans="1:22" x14ac:dyDescent="0.25">
      <c r="A1643" s="50" t="s">
        <v>109</v>
      </c>
      <c r="B1643" s="50" t="s">
        <v>227</v>
      </c>
      <c r="C1643" s="50" t="s">
        <v>178</v>
      </c>
      <c r="D1643" s="50" t="s">
        <v>295</v>
      </c>
      <c r="E1643" s="51">
        <v>2018</v>
      </c>
      <c r="F1643" s="50" t="s">
        <v>292</v>
      </c>
      <c r="G1643" s="52">
        <v>43374</v>
      </c>
      <c r="H1643" s="51">
        <v>1313</v>
      </c>
      <c r="I1643" s="51">
        <v>663</v>
      </c>
      <c r="J1643" s="51">
        <v>1047</v>
      </c>
      <c r="K1643" s="51">
        <v>1174</v>
      </c>
      <c r="L1643" s="51">
        <v>1174</v>
      </c>
      <c r="M1643" s="51">
        <v>2008</v>
      </c>
      <c r="N1643" s="51">
        <v>1285</v>
      </c>
      <c r="O1643" s="51">
        <v>1007</v>
      </c>
      <c r="P1643" s="51">
        <v>923</v>
      </c>
      <c r="Q1643" s="51">
        <v>14684</v>
      </c>
      <c r="R1643" s="51">
        <v>14947</v>
      </c>
      <c r="S1643" s="51">
        <v>67503</v>
      </c>
      <c r="T1643" s="51">
        <v>341003</v>
      </c>
      <c r="U1643" s="51">
        <v>72574</v>
      </c>
      <c r="V1643" s="51">
        <v>15783</v>
      </c>
    </row>
    <row r="1644" spans="1:22" x14ac:dyDescent="0.25">
      <c r="A1644" s="50" t="s">
        <v>109</v>
      </c>
      <c r="B1644" s="50" t="s">
        <v>227</v>
      </c>
      <c r="C1644" s="50" t="s">
        <v>178</v>
      </c>
      <c r="D1644" s="50" t="s">
        <v>295</v>
      </c>
      <c r="E1644" s="51">
        <v>2018</v>
      </c>
      <c r="F1644" s="50" t="s">
        <v>293</v>
      </c>
      <c r="G1644" s="52">
        <v>43405</v>
      </c>
      <c r="H1644" s="51">
        <v>1264</v>
      </c>
      <c r="I1644" s="51">
        <v>629</v>
      </c>
      <c r="J1644" s="51">
        <v>1009</v>
      </c>
      <c r="K1644" s="51">
        <v>974</v>
      </c>
      <c r="L1644" s="51">
        <v>974</v>
      </c>
      <c r="M1644" s="51">
        <v>1825</v>
      </c>
      <c r="N1644" s="51">
        <v>1455</v>
      </c>
      <c r="O1644" s="51">
        <v>1100</v>
      </c>
      <c r="P1644" s="51">
        <v>1124</v>
      </c>
      <c r="Q1644" s="51">
        <v>14684</v>
      </c>
      <c r="R1644" s="51">
        <v>14947</v>
      </c>
      <c r="S1644" s="51">
        <v>67503</v>
      </c>
      <c r="T1644" s="51">
        <v>341003</v>
      </c>
      <c r="U1644" s="51">
        <v>72574</v>
      </c>
      <c r="V1644" s="51">
        <v>15783</v>
      </c>
    </row>
    <row r="1645" spans="1:22" x14ac:dyDescent="0.25">
      <c r="A1645" s="50" t="s">
        <v>109</v>
      </c>
      <c r="B1645" s="50" t="s">
        <v>227</v>
      </c>
      <c r="C1645" s="50" t="s">
        <v>178</v>
      </c>
      <c r="D1645" s="50" t="s">
        <v>295</v>
      </c>
      <c r="E1645" s="51">
        <v>2018</v>
      </c>
      <c r="F1645" s="50" t="s">
        <v>294</v>
      </c>
      <c r="G1645" s="52">
        <v>43435</v>
      </c>
      <c r="H1645" s="51">
        <v>1206</v>
      </c>
      <c r="I1645" s="51">
        <v>560</v>
      </c>
      <c r="J1645" s="51">
        <v>916</v>
      </c>
      <c r="K1645" s="51">
        <v>884</v>
      </c>
      <c r="L1645" s="51">
        <v>884</v>
      </c>
      <c r="M1645" s="51">
        <v>1636</v>
      </c>
      <c r="N1645" s="51">
        <v>1344</v>
      </c>
      <c r="O1645" s="51">
        <v>1113</v>
      </c>
      <c r="P1645" s="51">
        <v>922</v>
      </c>
      <c r="Q1645" s="51">
        <v>14684</v>
      </c>
      <c r="R1645" s="51">
        <v>14947</v>
      </c>
      <c r="S1645" s="51">
        <v>67503</v>
      </c>
      <c r="T1645" s="51">
        <v>341003</v>
      </c>
      <c r="U1645" s="51">
        <v>72574</v>
      </c>
      <c r="V1645" s="51">
        <v>15783</v>
      </c>
    </row>
    <row r="1646" spans="1:22" x14ac:dyDescent="0.25">
      <c r="A1646" s="50" t="s">
        <v>109</v>
      </c>
      <c r="B1646" s="50" t="s">
        <v>227</v>
      </c>
      <c r="C1646" s="50" t="s">
        <v>178</v>
      </c>
      <c r="D1646" s="50" t="s">
        <v>295</v>
      </c>
      <c r="E1646" s="51">
        <v>2019</v>
      </c>
      <c r="F1646" s="50" t="s">
        <v>283</v>
      </c>
      <c r="G1646" s="52">
        <v>43466</v>
      </c>
      <c r="H1646" s="51">
        <v>1361</v>
      </c>
      <c r="I1646" s="51">
        <v>568</v>
      </c>
      <c r="J1646" s="51">
        <v>1025</v>
      </c>
      <c r="K1646" s="51">
        <v>889</v>
      </c>
      <c r="L1646" s="51">
        <v>889</v>
      </c>
      <c r="M1646" s="51">
        <v>1680</v>
      </c>
      <c r="N1646" s="51">
        <v>1318</v>
      </c>
      <c r="O1646" s="51">
        <v>1258</v>
      </c>
      <c r="P1646" s="51">
        <v>1310</v>
      </c>
      <c r="Q1646" s="51">
        <v>13700</v>
      </c>
      <c r="R1646" s="51">
        <v>13969</v>
      </c>
      <c r="S1646" s="51">
        <v>73358.551386150924</v>
      </c>
      <c r="T1646" s="51">
        <v>342449</v>
      </c>
      <c r="U1646" s="51">
        <v>110622</v>
      </c>
      <c r="V1646" s="51">
        <v>14676</v>
      </c>
    </row>
    <row r="1647" spans="1:22" x14ac:dyDescent="0.25">
      <c r="A1647" s="50" t="s">
        <v>109</v>
      </c>
      <c r="B1647" s="50" t="s">
        <v>227</v>
      </c>
      <c r="C1647" s="50" t="s">
        <v>178</v>
      </c>
      <c r="D1647" s="50" t="s">
        <v>295</v>
      </c>
      <c r="E1647" s="51">
        <v>2019</v>
      </c>
      <c r="F1647" s="50" t="s">
        <v>284</v>
      </c>
      <c r="G1647" s="52">
        <v>43497</v>
      </c>
      <c r="H1647" s="51">
        <v>1260</v>
      </c>
      <c r="I1647" s="51">
        <v>613</v>
      </c>
      <c r="J1647" s="51">
        <v>1081</v>
      </c>
      <c r="K1647" s="51">
        <v>740</v>
      </c>
      <c r="L1647" s="51">
        <v>740</v>
      </c>
      <c r="M1647" s="51">
        <v>1515</v>
      </c>
      <c r="N1647" s="51">
        <v>1153</v>
      </c>
      <c r="O1647" s="51">
        <v>1154</v>
      </c>
      <c r="P1647" s="51">
        <v>1035</v>
      </c>
      <c r="Q1647" s="51">
        <v>13700</v>
      </c>
      <c r="R1647" s="51">
        <v>13969</v>
      </c>
      <c r="S1647" s="51">
        <v>73358.551386150924</v>
      </c>
      <c r="T1647" s="51">
        <v>342449</v>
      </c>
      <c r="U1647" s="51">
        <v>110622</v>
      </c>
      <c r="V1647" s="51">
        <v>14676</v>
      </c>
    </row>
    <row r="1648" spans="1:22" x14ac:dyDescent="0.25">
      <c r="A1648" s="50" t="s">
        <v>109</v>
      </c>
      <c r="B1648" s="50" t="s">
        <v>227</v>
      </c>
      <c r="C1648" s="50" t="s">
        <v>178</v>
      </c>
      <c r="D1648" s="50" t="s">
        <v>295</v>
      </c>
      <c r="E1648" s="51">
        <v>2019</v>
      </c>
      <c r="F1648" s="50" t="s">
        <v>285</v>
      </c>
      <c r="G1648" s="52">
        <v>43525</v>
      </c>
      <c r="H1648" s="51">
        <v>1155</v>
      </c>
      <c r="I1648" s="51">
        <v>640</v>
      </c>
      <c r="J1648" s="51">
        <v>917</v>
      </c>
      <c r="K1648" s="51">
        <v>916</v>
      </c>
      <c r="L1648" s="51">
        <v>916</v>
      </c>
      <c r="M1648" s="51">
        <v>1865</v>
      </c>
      <c r="N1648" s="51">
        <v>1007</v>
      </c>
      <c r="O1648" s="51">
        <v>908</v>
      </c>
      <c r="P1648" s="51">
        <v>898</v>
      </c>
      <c r="Q1648" s="51">
        <v>13700</v>
      </c>
      <c r="R1648" s="51">
        <v>13969</v>
      </c>
      <c r="S1648" s="51">
        <v>73358.551386150924</v>
      </c>
      <c r="T1648" s="51">
        <v>342449</v>
      </c>
      <c r="U1648" s="51">
        <v>110622</v>
      </c>
      <c r="V1648" s="51">
        <v>14676</v>
      </c>
    </row>
    <row r="1649" spans="1:22" x14ac:dyDescent="0.25">
      <c r="A1649" s="50" t="s">
        <v>109</v>
      </c>
      <c r="B1649" s="50" t="s">
        <v>227</v>
      </c>
      <c r="C1649" s="50" t="s">
        <v>178</v>
      </c>
      <c r="D1649" s="50" t="s">
        <v>295</v>
      </c>
      <c r="E1649" s="51">
        <v>2019</v>
      </c>
      <c r="F1649" s="50" t="s">
        <v>286</v>
      </c>
      <c r="G1649" s="52">
        <v>43556</v>
      </c>
      <c r="H1649" s="51">
        <v>1390</v>
      </c>
      <c r="I1649" s="51">
        <v>687</v>
      </c>
      <c r="J1649" s="51">
        <v>1299</v>
      </c>
      <c r="K1649" s="51">
        <v>988</v>
      </c>
      <c r="L1649" s="51">
        <v>988</v>
      </c>
      <c r="M1649" s="51">
        <v>1863</v>
      </c>
      <c r="N1649" s="51">
        <v>951</v>
      </c>
      <c r="O1649" s="51">
        <v>998</v>
      </c>
      <c r="P1649" s="51">
        <v>1116</v>
      </c>
      <c r="Q1649" s="51">
        <v>13700</v>
      </c>
      <c r="R1649" s="51">
        <v>13969</v>
      </c>
      <c r="S1649" s="51">
        <v>73358.551386150924</v>
      </c>
      <c r="T1649" s="51">
        <v>342449</v>
      </c>
      <c r="U1649" s="51">
        <v>110622</v>
      </c>
      <c r="V1649" s="51">
        <v>14676</v>
      </c>
    </row>
    <row r="1650" spans="1:22" x14ac:dyDescent="0.25">
      <c r="A1650" s="50" t="s">
        <v>109</v>
      </c>
      <c r="B1650" s="50" t="s">
        <v>227</v>
      </c>
      <c r="C1650" s="50" t="s">
        <v>178</v>
      </c>
      <c r="D1650" s="50" t="s">
        <v>295</v>
      </c>
      <c r="E1650" s="51">
        <v>2019</v>
      </c>
      <c r="F1650" s="50" t="s">
        <v>287</v>
      </c>
      <c r="G1650" s="52">
        <v>43586</v>
      </c>
      <c r="H1650" s="51">
        <v>1080</v>
      </c>
      <c r="I1650" s="51">
        <v>579</v>
      </c>
      <c r="J1650" s="51">
        <v>959</v>
      </c>
      <c r="K1650" s="51">
        <v>978</v>
      </c>
      <c r="L1650" s="51">
        <v>978</v>
      </c>
      <c r="M1650" s="51">
        <v>1865</v>
      </c>
      <c r="N1650" s="51">
        <v>1053</v>
      </c>
      <c r="O1650" s="51">
        <v>1143</v>
      </c>
      <c r="P1650" s="51">
        <v>636</v>
      </c>
      <c r="Q1650" s="51">
        <v>13700</v>
      </c>
      <c r="R1650" s="51">
        <v>13969</v>
      </c>
      <c r="S1650" s="51">
        <v>73358.551386150924</v>
      </c>
      <c r="T1650" s="51">
        <v>342449</v>
      </c>
      <c r="U1650" s="51">
        <v>110622</v>
      </c>
      <c r="V1650" s="51">
        <v>14676</v>
      </c>
    </row>
    <row r="1651" spans="1:22" x14ac:dyDescent="0.25">
      <c r="A1651" s="50" t="s">
        <v>109</v>
      </c>
      <c r="B1651" s="50" t="s">
        <v>227</v>
      </c>
      <c r="C1651" s="50" t="s">
        <v>178</v>
      </c>
      <c r="D1651" s="50" t="s">
        <v>295</v>
      </c>
      <c r="E1651" s="51">
        <v>2019</v>
      </c>
      <c r="F1651" s="50" t="s">
        <v>288</v>
      </c>
      <c r="G1651" s="52">
        <v>43617</v>
      </c>
      <c r="H1651" s="51">
        <v>1724</v>
      </c>
      <c r="I1651" s="51">
        <v>513</v>
      </c>
      <c r="J1651" s="51">
        <v>928</v>
      </c>
      <c r="K1651" s="51">
        <v>775</v>
      </c>
      <c r="L1651" s="51">
        <v>775</v>
      </c>
      <c r="M1651" s="51">
        <v>1638</v>
      </c>
      <c r="N1651" s="51">
        <v>1237</v>
      </c>
      <c r="O1651" s="51">
        <v>1052</v>
      </c>
      <c r="P1651" s="51">
        <v>1143</v>
      </c>
      <c r="Q1651" s="51">
        <v>13700</v>
      </c>
      <c r="R1651" s="51">
        <v>13969</v>
      </c>
      <c r="S1651" s="51">
        <v>73358.551386150924</v>
      </c>
      <c r="T1651" s="51">
        <v>342449</v>
      </c>
      <c r="U1651" s="51">
        <v>110622</v>
      </c>
      <c r="V1651" s="51">
        <v>14676</v>
      </c>
    </row>
    <row r="1652" spans="1:22" x14ac:dyDescent="0.25">
      <c r="A1652" s="50" t="s">
        <v>109</v>
      </c>
      <c r="B1652" s="50" t="s">
        <v>227</v>
      </c>
      <c r="C1652" s="50" t="s">
        <v>178</v>
      </c>
      <c r="D1652" s="50" t="s">
        <v>295</v>
      </c>
      <c r="E1652" s="51">
        <v>2019</v>
      </c>
      <c r="F1652" s="50" t="s">
        <v>289</v>
      </c>
      <c r="G1652" s="52">
        <v>43647</v>
      </c>
      <c r="H1652" s="51">
        <v>1695</v>
      </c>
      <c r="I1652" s="51">
        <v>691</v>
      </c>
      <c r="J1652" s="51">
        <v>1343</v>
      </c>
      <c r="K1652" s="51">
        <v>744</v>
      </c>
      <c r="L1652" s="51">
        <v>744</v>
      </c>
      <c r="M1652" s="51">
        <v>1865</v>
      </c>
      <c r="N1652" s="51">
        <v>1131</v>
      </c>
      <c r="O1652" s="51">
        <v>1024</v>
      </c>
      <c r="P1652" s="51">
        <v>1189</v>
      </c>
      <c r="Q1652" s="51">
        <v>13700</v>
      </c>
      <c r="R1652" s="51">
        <v>13969</v>
      </c>
      <c r="S1652" s="51">
        <v>73358.551386150924</v>
      </c>
      <c r="T1652" s="51">
        <v>342449</v>
      </c>
      <c r="U1652" s="51">
        <v>110622</v>
      </c>
      <c r="V1652" s="51">
        <v>14676</v>
      </c>
    </row>
    <row r="1653" spans="1:22" x14ac:dyDescent="0.25">
      <c r="A1653" s="50" t="s">
        <v>109</v>
      </c>
      <c r="B1653" s="50" t="s">
        <v>227</v>
      </c>
      <c r="C1653" s="50" t="s">
        <v>178</v>
      </c>
      <c r="D1653" s="50" t="s">
        <v>295</v>
      </c>
      <c r="E1653" s="51">
        <v>2019</v>
      </c>
      <c r="F1653" s="50" t="s">
        <v>290</v>
      </c>
      <c r="G1653" s="52">
        <v>43678</v>
      </c>
      <c r="H1653" s="51">
        <v>1583</v>
      </c>
      <c r="I1653" s="51">
        <v>725</v>
      </c>
      <c r="J1653" s="51">
        <v>1053</v>
      </c>
      <c r="K1653" s="51">
        <v>976</v>
      </c>
      <c r="L1653" s="51">
        <v>976</v>
      </c>
      <c r="M1653" s="51">
        <v>1865</v>
      </c>
      <c r="N1653" s="51">
        <v>1136</v>
      </c>
      <c r="O1653" s="51">
        <v>1098</v>
      </c>
      <c r="P1653" s="51">
        <v>793</v>
      </c>
      <c r="Q1653" s="51">
        <v>13700</v>
      </c>
      <c r="R1653" s="51">
        <v>13969</v>
      </c>
      <c r="S1653" s="51">
        <v>73358.551386150924</v>
      </c>
      <c r="T1653" s="51">
        <v>342449</v>
      </c>
      <c r="U1653" s="51">
        <v>110622</v>
      </c>
      <c r="V1653" s="51">
        <v>14676</v>
      </c>
    </row>
    <row r="1654" spans="1:22" x14ac:dyDescent="0.25">
      <c r="A1654" s="50" t="s">
        <v>109</v>
      </c>
      <c r="B1654" s="50" t="s">
        <v>227</v>
      </c>
      <c r="C1654" s="50" t="s">
        <v>178</v>
      </c>
      <c r="D1654" s="50" t="s">
        <v>295</v>
      </c>
      <c r="E1654" s="51">
        <v>2019</v>
      </c>
      <c r="F1654" s="50" t="s">
        <v>291</v>
      </c>
      <c r="G1654" s="52">
        <v>43709</v>
      </c>
      <c r="H1654" s="51">
        <v>1392</v>
      </c>
      <c r="I1654" s="51">
        <v>652</v>
      </c>
      <c r="J1654" s="51">
        <v>1163</v>
      </c>
      <c r="K1654" s="51">
        <v>1208</v>
      </c>
      <c r="L1654" s="51">
        <v>1208</v>
      </c>
      <c r="M1654" s="51">
        <v>1866</v>
      </c>
      <c r="N1654" s="51">
        <v>1008</v>
      </c>
      <c r="O1654" s="51">
        <v>930</v>
      </c>
      <c r="P1654" s="51">
        <v>1058</v>
      </c>
      <c r="Q1654" s="51">
        <v>13700</v>
      </c>
      <c r="R1654" s="51">
        <v>13969</v>
      </c>
      <c r="S1654" s="51">
        <v>73358.551386150924</v>
      </c>
      <c r="T1654" s="51">
        <v>342449</v>
      </c>
      <c r="U1654" s="51">
        <v>110622</v>
      </c>
      <c r="V1654" s="51">
        <v>14676</v>
      </c>
    </row>
    <row r="1655" spans="1:22" x14ac:dyDescent="0.25">
      <c r="A1655" s="50" t="s">
        <v>109</v>
      </c>
      <c r="B1655" s="50" t="s">
        <v>227</v>
      </c>
      <c r="C1655" s="50" t="s">
        <v>178</v>
      </c>
      <c r="D1655" s="50" t="s">
        <v>295</v>
      </c>
      <c r="E1655" s="51">
        <v>2019</v>
      </c>
      <c r="F1655" s="50" t="s">
        <v>292</v>
      </c>
      <c r="G1655" s="52">
        <v>43739</v>
      </c>
      <c r="H1655" s="51">
        <v>1354</v>
      </c>
      <c r="I1655" s="51">
        <v>791</v>
      </c>
      <c r="J1655" s="51">
        <v>1198</v>
      </c>
      <c r="K1655" s="51">
        <v>1134</v>
      </c>
      <c r="L1655" s="51">
        <v>1134</v>
      </c>
      <c r="M1655" s="51">
        <v>2012</v>
      </c>
      <c r="N1655" s="51">
        <v>1242</v>
      </c>
      <c r="O1655" s="51">
        <v>981</v>
      </c>
      <c r="P1655" s="51">
        <v>1062</v>
      </c>
      <c r="Q1655" s="51">
        <v>13700</v>
      </c>
      <c r="R1655" s="51">
        <v>13969</v>
      </c>
      <c r="S1655" s="51">
        <v>73358.551386150924</v>
      </c>
      <c r="T1655" s="51">
        <v>342449</v>
      </c>
      <c r="U1655" s="51">
        <v>110622</v>
      </c>
      <c r="V1655" s="51">
        <v>14676</v>
      </c>
    </row>
    <row r="1656" spans="1:22" x14ac:dyDescent="0.25">
      <c r="A1656" s="50" t="s">
        <v>109</v>
      </c>
      <c r="B1656" s="50" t="s">
        <v>227</v>
      </c>
      <c r="C1656" s="50" t="s">
        <v>178</v>
      </c>
      <c r="D1656" s="50" t="s">
        <v>295</v>
      </c>
      <c r="E1656" s="51">
        <v>2019</v>
      </c>
      <c r="F1656" s="50" t="s">
        <v>293</v>
      </c>
      <c r="G1656" s="52">
        <v>43770</v>
      </c>
      <c r="H1656" s="51">
        <v>1250</v>
      </c>
      <c r="I1656" s="51">
        <v>640</v>
      </c>
      <c r="J1656" s="51">
        <v>1125</v>
      </c>
      <c r="K1656" s="51">
        <v>1012</v>
      </c>
      <c r="L1656" s="51">
        <v>1012</v>
      </c>
      <c r="M1656" s="51">
        <v>2011</v>
      </c>
      <c r="N1656" s="51">
        <v>1217</v>
      </c>
      <c r="O1656" s="51">
        <v>1002</v>
      </c>
      <c r="P1656" s="51">
        <v>1012</v>
      </c>
      <c r="Q1656" s="51">
        <v>13700</v>
      </c>
      <c r="R1656" s="51">
        <v>13969</v>
      </c>
      <c r="S1656" s="51">
        <v>73358.551386150924</v>
      </c>
      <c r="T1656" s="51">
        <v>342449</v>
      </c>
      <c r="U1656" s="51">
        <v>110622</v>
      </c>
      <c r="V1656" s="51">
        <v>14676</v>
      </c>
    </row>
    <row r="1657" spans="1:22" x14ac:dyDescent="0.25">
      <c r="A1657" s="50" t="s">
        <v>109</v>
      </c>
      <c r="B1657" s="50" t="s">
        <v>227</v>
      </c>
      <c r="C1657" s="50" t="s">
        <v>178</v>
      </c>
      <c r="D1657" s="50" t="s">
        <v>295</v>
      </c>
      <c r="E1657" s="51">
        <v>2019</v>
      </c>
      <c r="F1657" s="50" t="s">
        <v>294</v>
      </c>
      <c r="G1657" s="52">
        <v>43800</v>
      </c>
      <c r="H1657" s="51">
        <v>1356</v>
      </c>
      <c r="I1657" s="51">
        <v>673</v>
      </c>
      <c r="J1657" s="51">
        <v>1114</v>
      </c>
      <c r="K1657" s="51">
        <v>1064</v>
      </c>
      <c r="L1657" s="51">
        <v>1064</v>
      </c>
      <c r="M1657" s="51">
        <v>1879</v>
      </c>
      <c r="N1657" s="51">
        <v>1154</v>
      </c>
      <c r="O1657" s="51">
        <v>1026</v>
      </c>
      <c r="P1657" s="51">
        <v>881</v>
      </c>
      <c r="Q1657" s="51">
        <v>13700</v>
      </c>
      <c r="R1657" s="51">
        <v>13969</v>
      </c>
      <c r="S1657" s="51">
        <v>73358.551386150924</v>
      </c>
      <c r="T1657" s="51">
        <v>342449</v>
      </c>
      <c r="U1657" s="51">
        <v>110622</v>
      </c>
      <c r="V1657" s="51">
        <v>14676</v>
      </c>
    </row>
    <row r="1658" spans="1:22" x14ac:dyDescent="0.25">
      <c r="A1658" s="50" t="s">
        <v>109</v>
      </c>
      <c r="B1658" s="50" t="s">
        <v>227</v>
      </c>
      <c r="C1658" s="50" t="s">
        <v>178</v>
      </c>
      <c r="D1658" s="50" t="s">
        <v>295</v>
      </c>
      <c r="E1658" s="51">
        <v>2020</v>
      </c>
      <c r="F1658" s="50" t="s">
        <v>283</v>
      </c>
      <c r="G1658" s="52">
        <v>43831</v>
      </c>
      <c r="H1658" s="51">
        <v>1616</v>
      </c>
      <c r="I1658" s="51">
        <v>688</v>
      </c>
      <c r="J1658" s="51">
        <v>1059</v>
      </c>
      <c r="K1658" s="51">
        <v>953</v>
      </c>
      <c r="L1658" s="51">
        <v>953</v>
      </c>
      <c r="M1658" s="51">
        <v>1686</v>
      </c>
      <c r="N1658" s="51">
        <v>1165</v>
      </c>
      <c r="O1658" s="51">
        <v>1126</v>
      </c>
      <c r="P1658" s="51">
        <v>1012</v>
      </c>
      <c r="Q1658" s="51">
        <v>15093</v>
      </c>
      <c r="R1658" s="51">
        <v>15331</v>
      </c>
      <c r="S1658" s="51">
        <v>76410.750240945854</v>
      </c>
      <c r="T1658" s="51">
        <v>355335</v>
      </c>
      <c r="U1658" s="51">
        <v>113993</v>
      </c>
      <c r="V1658" s="51">
        <v>15113</v>
      </c>
    </row>
    <row r="1659" spans="1:22" x14ac:dyDescent="0.25">
      <c r="A1659" s="50" t="s">
        <v>109</v>
      </c>
      <c r="B1659" s="50" t="s">
        <v>227</v>
      </c>
      <c r="C1659" s="50" t="s">
        <v>178</v>
      </c>
      <c r="D1659" s="50" t="s">
        <v>295</v>
      </c>
      <c r="E1659" s="51">
        <v>2020</v>
      </c>
      <c r="F1659" s="50" t="s">
        <v>284</v>
      </c>
      <c r="G1659" s="52">
        <v>43862</v>
      </c>
      <c r="H1659" s="51">
        <v>1314</v>
      </c>
      <c r="I1659" s="51">
        <v>720</v>
      </c>
      <c r="J1659" s="51">
        <v>1169</v>
      </c>
      <c r="K1659" s="51">
        <v>808</v>
      </c>
      <c r="L1659" s="51">
        <v>808</v>
      </c>
      <c r="M1659" s="51">
        <v>1673</v>
      </c>
      <c r="N1659" s="51">
        <v>1142</v>
      </c>
      <c r="O1659" s="51">
        <v>1085</v>
      </c>
      <c r="P1659" s="51">
        <v>985</v>
      </c>
      <c r="Q1659" s="51">
        <v>15093</v>
      </c>
      <c r="R1659" s="51">
        <v>15331</v>
      </c>
      <c r="S1659" s="51">
        <v>76410.750240945854</v>
      </c>
      <c r="T1659" s="51">
        <v>355335</v>
      </c>
      <c r="U1659" s="51">
        <v>113993</v>
      </c>
      <c r="V1659" s="51">
        <v>15113</v>
      </c>
    </row>
    <row r="1660" spans="1:22" x14ac:dyDescent="0.25">
      <c r="A1660" s="50" t="s">
        <v>109</v>
      </c>
      <c r="B1660" s="50" t="s">
        <v>227</v>
      </c>
      <c r="C1660" s="50" t="s">
        <v>178</v>
      </c>
      <c r="D1660" s="50" t="s">
        <v>295</v>
      </c>
      <c r="E1660" s="51">
        <v>2020</v>
      </c>
      <c r="F1660" s="50" t="s">
        <v>285</v>
      </c>
      <c r="G1660" s="52">
        <v>43891</v>
      </c>
      <c r="H1660" s="51">
        <v>1078</v>
      </c>
      <c r="I1660" s="51">
        <v>826</v>
      </c>
      <c r="J1660" s="51">
        <v>949</v>
      </c>
      <c r="K1660" s="51">
        <v>1041</v>
      </c>
      <c r="L1660" s="51">
        <v>1041</v>
      </c>
      <c r="M1660" s="51">
        <v>1491</v>
      </c>
      <c r="N1660" s="51">
        <v>890</v>
      </c>
      <c r="O1660" s="51">
        <v>774</v>
      </c>
      <c r="P1660" s="51">
        <v>681</v>
      </c>
      <c r="Q1660" s="51">
        <v>15093</v>
      </c>
      <c r="R1660" s="51">
        <v>15331</v>
      </c>
      <c r="S1660" s="51">
        <v>76410.750240945854</v>
      </c>
      <c r="T1660" s="51">
        <v>355335</v>
      </c>
      <c r="U1660" s="51">
        <v>113993</v>
      </c>
      <c r="V1660" s="51">
        <v>15113</v>
      </c>
    </row>
    <row r="1661" spans="1:22" x14ac:dyDescent="0.25">
      <c r="A1661" s="50" t="s">
        <v>109</v>
      </c>
      <c r="B1661" s="50" t="s">
        <v>227</v>
      </c>
      <c r="C1661" s="50" t="s">
        <v>178</v>
      </c>
      <c r="D1661" s="50" t="s">
        <v>295</v>
      </c>
      <c r="E1661" s="51">
        <v>2020</v>
      </c>
      <c r="F1661" s="50" t="s">
        <v>286</v>
      </c>
      <c r="G1661" s="52">
        <v>43922</v>
      </c>
      <c r="H1661" s="51">
        <v>1609</v>
      </c>
      <c r="I1661" s="51">
        <v>768</v>
      </c>
      <c r="J1661" s="51">
        <v>1297</v>
      </c>
      <c r="K1661" s="51">
        <v>1093</v>
      </c>
      <c r="L1661" s="51">
        <v>1093</v>
      </c>
      <c r="M1661" s="51">
        <v>1704</v>
      </c>
      <c r="N1661" s="51">
        <v>1154</v>
      </c>
      <c r="O1661" s="51">
        <v>1031</v>
      </c>
      <c r="P1661" s="51">
        <v>941</v>
      </c>
      <c r="Q1661" s="51">
        <v>15093</v>
      </c>
      <c r="R1661" s="51">
        <v>15331</v>
      </c>
      <c r="S1661" s="51">
        <v>76410.750240945854</v>
      </c>
      <c r="T1661" s="51">
        <v>355335</v>
      </c>
      <c r="U1661" s="51">
        <v>113993</v>
      </c>
      <c r="V1661" s="51">
        <v>15113</v>
      </c>
    </row>
    <row r="1662" spans="1:22" x14ac:dyDescent="0.25">
      <c r="A1662" s="50" t="s">
        <v>109</v>
      </c>
      <c r="B1662" s="50" t="s">
        <v>227</v>
      </c>
      <c r="C1662" s="50" t="s">
        <v>178</v>
      </c>
      <c r="D1662" s="50" t="s">
        <v>295</v>
      </c>
      <c r="E1662" s="51">
        <v>2020</v>
      </c>
      <c r="F1662" s="50" t="s">
        <v>287</v>
      </c>
      <c r="G1662" s="52">
        <v>43952</v>
      </c>
      <c r="H1662" s="51">
        <v>1508</v>
      </c>
      <c r="I1662" s="51">
        <v>835</v>
      </c>
      <c r="J1662" s="51">
        <v>1338</v>
      </c>
      <c r="K1662" s="51">
        <v>967</v>
      </c>
      <c r="L1662" s="51">
        <v>967</v>
      </c>
      <c r="M1662" s="51">
        <v>1631</v>
      </c>
      <c r="N1662" s="51">
        <v>1191</v>
      </c>
      <c r="O1662" s="51">
        <v>1051</v>
      </c>
      <c r="P1662" s="51">
        <v>953</v>
      </c>
      <c r="Q1662" s="51">
        <v>15093</v>
      </c>
      <c r="R1662" s="51">
        <v>15331</v>
      </c>
      <c r="S1662" s="51">
        <v>76410.750240945854</v>
      </c>
      <c r="T1662" s="51">
        <v>355335</v>
      </c>
      <c r="U1662" s="51">
        <v>113993</v>
      </c>
      <c r="V1662" s="51">
        <v>15113</v>
      </c>
    </row>
    <row r="1663" spans="1:22" x14ac:dyDescent="0.25">
      <c r="A1663" s="50" t="s">
        <v>109</v>
      </c>
      <c r="B1663" s="50" t="s">
        <v>227</v>
      </c>
      <c r="C1663" s="50" t="s">
        <v>178</v>
      </c>
      <c r="D1663" s="50" t="s">
        <v>295</v>
      </c>
      <c r="E1663" s="51">
        <v>2020</v>
      </c>
      <c r="F1663" s="50" t="s">
        <v>288</v>
      </c>
      <c r="G1663" s="52">
        <v>43983</v>
      </c>
      <c r="H1663" s="51">
        <v>2216</v>
      </c>
      <c r="I1663" s="51">
        <v>811</v>
      </c>
      <c r="J1663" s="51">
        <v>1178</v>
      </c>
      <c r="K1663" s="51">
        <v>858</v>
      </c>
      <c r="L1663" s="51">
        <v>858</v>
      </c>
      <c r="M1663" s="51">
        <v>1820</v>
      </c>
      <c r="N1663" s="51">
        <v>1434</v>
      </c>
      <c r="O1663" s="51">
        <v>1016</v>
      </c>
      <c r="P1663" s="51">
        <v>1105</v>
      </c>
      <c r="Q1663" s="51">
        <v>15093</v>
      </c>
      <c r="R1663" s="51">
        <v>15331</v>
      </c>
      <c r="S1663" s="51">
        <v>76410.750240945854</v>
      </c>
      <c r="T1663" s="51">
        <v>355335</v>
      </c>
      <c r="U1663" s="51">
        <v>113993</v>
      </c>
      <c r="V1663" s="51">
        <v>15113</v>
      </c>
    </row>
    <row r="1664" spans="1:22" x14ac:dyDescent="0.25">
      <c r="A1664" s="50" t="s">
        <v>109</v>
      </c>
      <c r="B1664" s="50" t="s">
        <v>227</v>
      </c>
      <c r="C1664" s="50" t="s">
        <v>178</v>
      </c>
      <c r="D1664" s="50" t="s">
        <v>295</v>
      </c>
      <c r="E1664" s="51">
        <v>2020</v>
      </c>
      <c r="F1664" s="50" t="s">
        <v>289</v>
      </c>
      <c r="G1664" s="52">
        <v>44013</v>
      </c>
      <c r="H1664" s="51">
        <v>1548</v>
      </c>
      <c r="I1664" s="51">
        <v>618</v>
      </c>
      <c r="J1664" s="51">
        <v>1307</v>
      </c>
      <c r="K1664" s="51">
        <v>894</v>
      </c>
      <c r="L1664" s="51">
        <v>894</v>
      </c>
      <c r="M1664" s="51">
        <v>2139</v>
      </c>
      <c r="N1664" s="51">
        <v>1221</v>
      </c>
      <c r="O1664" s="51">
        <v>983</v>
      </c>
      <c r="P1664" s="51">
        <v>1025</v>
      </c>
      <c r="Q1664" s="51">
        <v>15093</v>
      </c>
      <c r="R1664" s="51">
        <v>15331</v>
      </c>
      <c r="S1664" s="51">
        <v>76410.750240945854</v>
      </c>
      <c r="T1664" s="51">
        <v>355335</v>
      </c>
      <c r="U1664" s="51">
        <v>113993</v>
      </c>
      <c r="V1664" s="51">
        <v>15113</v>
      </c>
    </row>
    <row r="1665" spans="1:22" x14ac:dyDescent="0.25">
      <c r="A1665" s="50" t="s">
        <v>109</v>
      </c>
      <c r="B1665" s="50" t="s">
        <v>227</v>
      </c>
      <c r="C1665" s="50" t="s">
        <v>178</v>
      </c>
      <c r="D1665" s="50" t="s">
        <v>295</v>
      </c>
      <c r="E1665" s="51">
        <v>2020</v>
      </c>
      <c r="F1665" s="50" t="s">
        <v>290</v>
      </c>
      <c r="G1665" s="52">
        <v>44044</v>
      </c>
      <c r="H1665" s="51">
        <v>1462</v>
      </c>
      <c r="I1665" s="51">
        <v>845</v>
      </c>
      <c r="J1665" s="51">
        <v>952</v>
      </c>
      <c r="K1665" s="51">
        <v>959</v>
      </c>
      <c r="L1665" s="51">
        <v>959</v>
      </c>
      <c r="M1665" s="51">
        <v>1625</v>
      </c>
      <c r="N1665" s="51">
        <v>971</v>
      </c>
      <c r="O1665" s="51">
        <v>971</v>
      </c>
      <c r="P1665" s="51">
        <v>735</v>
      </c>
      <c r="Q1665" s="51">
        <v>15093</v>
      </c>
      <c r="R1665" s="51">
        <v>15331</v>
      </c>
      <c r="S1665" s="51">
        <v>76410.750240945854</v>
      </c>
      <c r="T1665" s="51">
        <v>355335</v>
      </c>
      <c r="U1665" s="51">
        <v>113993</v>
      </c>
      <c r="V1665" s="51">
        <v>15113</v>
      </c>
    </row>
    <row r="1666" spans="1:22" x14ac:dyDescent="0.25">
      <c r="A1666" s="50" t="s">
        <v>109</v>
      </c>
      <c r="B1666" s="50" t="s">
        <v>227</v>
      </c>
      <c r="C1666" s="50" t="s">
        <v>178</v>
      </c>
      <c r="D1666" s="50" t="s">
        <v>295</v>
      </c>
      <c r="E1666" s="51">
        <v>2020</v>
      </c>
      <c r="F1666" s="50" t="s">
        <v>291</v>
      </c>
      <c r="G1666" s="52">
        <v>44075</v>
      </c>
      <c r="H1666" s="51">
        <v>1279</v>
      </c>
      <c r="I1666" s="51">
        <v>717</v>
      </c>
      <c r="J1666" s="51">
        <v>1047</v>
      </c>
      <c r="K1666" s="51">
        <v>1225</v>
      </c>
      <c r="L1666" s="51">
        <v>1225</v>
      </c>
      <c r="M1666" s="51">
        <v>1942</v>
      </c>
      <c r="N1666" s="51">
        <v>1278</v>
      </c>
      <c r="O1666" s="51">
        <v>1036</v>
      </c>
      <c r="P1666" s="51">
        <v>988</v>
      </c>
      <c r="Q1666" s="51">
        <v>15093</v>
      </c>
      <c r="R1666" s="51">
        <v>15331</v>
      </c>
      <c r="S1666" s="51">
        <v>76410.750240945854</v>
      </c>
      <c r="T1666" s="51">
        <v>355335</v>
      </c>
      <c r="U1666" s="51">
        <v>113993</v>
      </c>
      <c r="V1666" s="51">
        <v>15113</v>
      </c>
    </row>
    <row r="1667" spans="1:22" x14ac:dyDescent="0.25">
      <c r="A1667" s="50" t="s">
        <v>109</v>
      </c>
      <c r="B1667" s="50" t="s">
        <v>227</v>
      </c>
      <c r="C1667" s="50" t="s">
        <v>178</v>
      </c>
      <c r="D1667" s="50" t="s">
        <v>295</v>
      </c>
      <c r="E1667" s="51">
        <v>2020</v>
      </c>
      <c r="F1667" s="50" t="s">
        <v>292</v>
      </c>
      <c r="G1667" s="52">
        <v>44105</v>
      </c>
      <c r="H1667" s="51">
        <v>1424</v>
      </c>
      <c r="I1667" s="51">
        <v>801</v>
      </c>
      <c r="J1667" s="51">
        <v>1169</v>
      </c>
      <c r="K1667" s="51">
        <v>1221</v>
      </c>
      <c r="L1667" s="51">
        <v>1221</v>
      </c>
      <c r="M1667" s="51">
        <v>1826</v>
      </c>
      <c r="N1667" s="51">
        <v>1354</v>
      </c>
      <c r="O1667" s="51">
        <v>1111</v>
      </c>
      <c r="P1667" s="51">
        <v>1069</v>
      </c>
      <c r="Q1667" s="51">
        <v>15093</v>
      </c>
      <c r="R1667" s="51">
        <v>15331</v>
      </c>
      <c r="S1667" s="51">
        <v>76410.750240945854</v>
      </c>
      <c r="T1667" s="51">
        <v>355335</v>
      </c>
      <c r="U1667" s="51">
        <v>113993</v>
      </c>
      <c r="V1667" s="51">
        <v>15113</v>
      </c>
    </row>
    <row r="1668" spans="1:22" x14ac:dyDescent="0.25">
      <c r="A1668" s="50" t="s">
        <v>109</v>
      </c>
      <c r="B1668" s="50" t="s">
        <v>227</v>
      </c>
      <c r="C1668" s="50" t="s">
        <v>178</v>
      </c>
      <c r="D1668" s="50" t="s">
        <v>295</v>
      </c>
      <c r="E1668" s="51">
        <v>2020</v>
      </c>
      <c r="F1668" s="50" t="s">
        <v>293</v>
      </c>
      <c r="G1668" s="52">
        <v>44136</v>
      </c>
      <c r="H1668" s="51">
        <v>1426</v>
      </c>
      <c r="I1668" s="51">
        <v>818</v>
      </c>
      <c r="J1668" s="51">
        <v>1017</v>
      </c>
      <c r="K1668" s="51">
        <v>1115</v>
      </c>
      <c r="L1668" s="51">
        <v>1115</v>
      </c>
      <c r="M1668" s="51">
        <v>1721</v>
      </c>
      <c r="N1668" s="51">
        <v>1421</v>
      </c>
      <c r="O1668" s="51">
        <v>1056</v>
      </c>
      <c r="P1668" s="51">
        <v>965</v>
      </c>
      <c r="Q1668" s="51">
        <v>15093</v>
      </c>
      <c r="R1668" s="51">
        <v>15331</v>
      </c>
      <c r="S1668" s="51">
        <v>76410.750240945854</v>
      </c>
      <c r="T1668" s="51">
        <v>355335</v>
      </c>
      <c r="U1668" s="51">
        <v>113993</v>
      </c>
      <c r="V1668" s="51">
        <v>15113</v>
      </c>
    </row>
    <row r="1669" spans="1:22" x14ac:dyDescent="0.25">
      <c r="A1669" s="50" t="s">
        <v>109</v>
      </c>
      <c r="B1669" s="50" t="s">
        <v>227</v>
      </c>
      <c r="C1669" s="50" t="s">
        <v>178</v>
      </c>
      <c r="D1669" s="50" t="s">
        <v>295</v>
      </c>
      <c r="E1669" s="51">
        <v>2020</v>
      </c>
      <c r="F1669" s="50" t="s">
        <v>294</v>
      </c>
      <c r="G1669" s="52">
        <v>44166</v>
      </c>
      <c r="H1669" s="51">
        <v>1484</v>
      </c>
      <c r="I1669" s="51">
        <v>735</v>
      </c>
      <c r="J1669" s="51">
        <v>1086</v>
      </c>
      <c r="K1669" s="51">
        <v>1014</v>
      </c>
      <c r="L1669" s="51">
        <v>1014</v>
      </c>
      <c r="M1669" s="51">
        <v>1600</v>
      </c>
      <c r="N1669" s="51">
        <v>1279</v>
      </c>
      <c r="O1669" s="51">
        <v>1079</v>
      </c>
      <c r="P1669" s="51">
        <v>791</v>
      </c>
      <c r="Q1669" s="51">
        <v>15093</v>
      </c>
      <c r="R1669" s="51">
        <v>15331</v>
      </c>
      <c r="S1669" s="51">
        <v>76410.750240945854</v>
      </c>
      <c r="T1669" s="51">
        <v>355335</v>
      </c>
      <c r="U1669" s="51">
        <v>113993</v>
      </c>
      <c r="V1669" s="51">
        <v>15113</v>
      </c>
    </row>
    <row r="1670" spans="1:22" x14ac:dyDescent="0.25">
      <c r="A1670" s="50" t="s">
        <v>109</v>
      </c>
      <c r="B1670" s="50" t="s">
        <v>227</v>
      </c>
      <c r="C1670" s="50" t="s">
        <v>178</v>
      </c>
      <c r="D1670" s="50" t="s">
        <v>295</v>
      </c>
      <c r="E1670" s="51">
        <v>2021</v>
      </c>
      <c r="F1670" s="50" t="s">
        <v>283</v>
      </c>
      <c r="G1670" s="52">
        <v>44197</v>
      </c>
      <c r="H1670" s="51">
        <v>1298</v>
      </c>
      <c r="I1670" s="51">
        <v>654</v>
      </c>
      <c r="J1670" s="51">
        <v>1080</v>
      </c>
      <c r="K1670" s="51">
        <v>906</v>
      </c>
      <c r="L1670" s="51">
        <v>906</v>
      </c>
      <c r="M1670" s="51">
        <v>1344</v>
      </c>
      <c r="N1670" s="51">
        <v>1329</v>
      </c>
      <c r="O1670" s="51">
        <v>1288</v>
      </c>
      <c r="P1670" s="51">
        <v>1049</v>
      </c>
      <c r="Q1670" s="51">
        <v>12865</v>
      </c>
      <c r="R1670" s="51">
        <v>13136</v>
      </c>
      <c r="S1670" s="51">
        <v>79573.166613975001</v>
      </c>
      <c r="T1670" s="51">
        <v>368737</v>
      </c>
      <c r="U1670" s="51">
        <v>117558</v>
      </c>
      <c r="V1670" s="51">
        <v>15570</v>
      </c>
    </row>
    <row r="1671" spans="1:22" x14ac:dyDescent="0.25">
      <c r="A1671" s="50" t="s">
        <v>109</v>
      </c>
      <c r="B1671" s="50" t="s">
        <v>227</v>
      </c>
      <c r="C1671" s="50" t="s">
        <v>178</v>
      </c>
      <c r="D1671" s="50" t="s">
        <v>295</v>
      </c>
      <c r="E1671" s="51">
        <v>2021</v>
      </c>
      <c r="F1671" s="50" t="s">
        <v>284</v>
      </c>
      <c r="G1671" s="52">
        <v>44228</v>
      </c>
      <c r="H1671" s="51">
        <v>1149</v>
      </c>
      <c r="I1671" s="51">
        <v>631</v>
      </c>
      <c r="J1671" s="51">
        <v>1128</v>
      </c>
      <c r="K1671" s="51">
        <v>903</v>
      </c>
      <c r="L1671" s="51">
        <v>903</v>
      </c>
      <c r="M1671" s="51">
        <v>1336</v>
      </c>
      <c r="N1671" s="51">
        <v>1090</v>
      </c>
      <c r="O1671" s="51">
        <v>1148</v>
      </c>
      <c r="P1671" s="51">
        <v>889</v>
      </c>
      <c r="Q1671" s="51">
        <v>12865</v>
      </c>
      <c r="R1671" s="51">
        <v>13136</v>
      </c>
      <c r="S1671" s="51">
        <v>79573.166613975001</v>
      </c>
      <c r="T1671" s="51">
        <v>368737</v>
      </c>
      <c r="U1671" s="51">
        <v>117558</v>
      </c>
      <c r="V1671" s="51">
        <v>15570</v>
      </c>
    </row>
    <row r="1672" spans="1:22" x14ac:dyDescent="0.25">
      <c r="A1672" s="50" t="s">
        <v>109</v>
      </c>
      <c r="B1672" s="50" t="s">
        <v>227</v>
      </c>
      <c r="C1672" s="50" t="s">
        <v>178</v>
      </c>
      <c r="D1672" s="50" t="s">
        <v>295</v>
      </c>
      <c r="E1672" s="51">
        <v>2021</v>
      </c>
      <c r="F1672" s="50" t="s">
        <v>285</v>
      </c>
      <c r="G1672" s="52">
        <v>44256</v>
      </c>
      <c r="H1672" s="51">
        <v>1506</v>
      </c>
      <c r="I1672" s="51">
        <v>772</v>
      </c>
      <c r="J1672" s="51">
        <v>1015</v>
      </c>
      <c r="K1672" s="51">
        <v>1086</v>
      </c>
      <c r="L1672" s="51">
        <v>1086</v>
      </c>
      <c r="M1672" s="51">
        <v>1612</v>
      </c>
      <c r="N1672" s="51">
        <v>1153</v>
      </c>
      <c r="O1672" s="51">
        <v>980</v>
      </c>
      <c r="P1672" s="51">
        <v>855</v>
      </c>
      <c r="Q1672" s="51">
        <v>12865</v>
      </c>
      <c r="R1672" s="51">
        <v>13136</v>
      </c>
      <c r="S1672" s="51">
        <v>79573.166613975001</v>
      </c>
      <c r="T1672" s="51">
        <v>368737</v>
      </c>
      <c r="U1672" s="51">
        <v>117558</v>
      </c>
      <c r="V1672" s="51">
        <v>15570</v>
      </c>
    </row>
    <row r="1673" spans="1:22" x14ac:dyDescent="0.25">
      <c r="A1673" s="50" t="s">
        <v>109</v>
      </c>
      <c r="B1673" s="50" t="s">
        <v>227</v>
      </c>
      <c r="C1673" s="50" t="s">
        <v>178</v>
      </c>
      <c r="D1673" s="50" t="s">
        <v>295</v>
      </c>
      <c r="E1673" s="51">
        <v>2021</v>
      </c>
      <c r="F1673" s="50" t="s">
        <v>286</v>
      </c>
      <c r="G1673" s="52">
        <v>44287</v>
      </c>
      <c r="H1673" s="51">
        <v>1702</v>
      </c>
      <c r="I1673" s="51">
        <v>901</v>
      </c>
      <c r="J1673" s="51">
        <v>1104</v>
      </c>
      <c r="K1673" s="51">
        <v>1028</v>
      </c>
      <c r="L1673" s="51">
        <v>1028</v>
      </c>
      <c r="M1673" s="51">
        <v>1864</v>
      </c>
      <c r="N1673" s="51">
        <v>1143</v>
      </c>
      <c r="O1673" s="51">
        <v>1161</v>
      </c>
      <c r="P1673" s="51">
        <v>1225</v>
      </c>
      <c r="Q1673" s="51">
        <v>12865</v>
      </c>
      <c r="R1673" s="51">
        <v>13136</v>
      </c>
      <c r="S1673" s="51">
        <v>79573.166613975001</v>
      </c>
      <c r="T1673" s="51">
        <v>368737</v>
      </c>
      <c r="U1673" s="51">
        <v>117558</v>
      </c>
      <c r="V1673" s="51">
        <v>15570</v>
      </c>
    </row>
    <row r="1674" spans="1:22" x14ac:dyDescent="0.25">
      <c r="A1674" s="50" t="s">
        <v>109</v>
      </c>
      <c r="B1674" s="50" t="s">
        <v>227</v>
      </c>
      <c r="C1674" s="50" t="s">
        <v>178</v>
      </c>
      <c r="D1674" s="50" t="s">
        <v>295</v>
      </c>
      <c r="E1674" s="51">
        <v>2021</v>
      </c>
      <c r="F1674" s="50" t="s">
        <v>287</v>
      </c>
      <c r="G1674" s="52">
        <v>44317</v>
      </c>
      <c r="H1674" s="51">
        <v>1475</v>
      </c>
      <c r="I1674" s="51">
        <v>915</v>
      </c>
      <c r="J1674" s="51">
        <v>1298</v>
      </c>
      <c r="K1674" s="51">
        <v>991</v>
      </c>
      <c r="L1674" s="51">
        <v>991</v>
      </c>
      <c r="M1674" s="51">
        <v>1553</v>
      </c>
      <c r="N1674" s="51">
        <v>1299</v>
      </c>
      <c r="O1674" s="51">
        <v>1258</v>
      </c>
      <c r="P1674" s="51">
        <v>1116</v>
      </c>
      <c r="Q1674" s="51">
        <v>12865</v>
      </c>
      <c r="R1674" s="51">
        <v>13136</v>
      </c>
      <c r="S1674" s="51">
        <v>79573.166613975001</v>
      </c>
      <c r="T1674" s="51">
        <v>368737</v>
      </c>
      <c r="U1674" s="51">
        <v>117558</v>
      </c>
      <c r="V1674" s="51">
        <v>15570</v>
      </c>
    </row>
    <row r="1675" spans="1:22" x14ac:dyDescent="0.25">
      <c r="A1675" s="50" t="s">
        <v>109</v>
      </c>
      <c r="B1675" s="50" t="s">
        <v>227</v>
      </c>
      <c r="C1675" s="50" t="s">
        <v>178</v>
      </c>
      <c r="D1675" s="50" t="s">
        <v>295</v>
      </c>
      <c r="E1675" s="51">
        <v>2021</v>
      </c>
      <c r="F1675" s="50" t="s">
        <v>288</v>
      </c>
      <c r="G1675" s="52">
        <v>44348</v>
      </c>
      <c r="H1675" s="51">
        <v>1725</v>
      </c>
      <c r="I1675" s="51">
        <v>758</v>
      </c>
      <c r="J1675" s="51">
        <v>1098</v>
      </c>
      <c r="K1675" s="51">
        <v>845</v>
      </c>
      <c r="L1675" s="51">
        <v>845</v>
      </c>
      <c r="M1675" s="51">
        <v>1701</v>
      </c>
      <c r="N1675" s="51">
        <v>1275</v>
      </c>
      <c r="O1675" s="51">
        <v>1005</v>
      </c>
      <c r="P1675" s="51">
        <v>958</v>
      </c>
      <c r="Q1675" s="51">
        <v>12865</v>
      </c>
      <c r="R1675" s="51">
        <v>13136</v>
      </c>
      <c r="S1675" s="51">
        <v>79573.166613975001</v>
      </c>
      <c r="T1675" s="51">
        <v>368737</v>
      </c>
      <c r="U1675" s="51">
        <v>117558</v>
      </c>
      <c r="V1675" s="51">
        <v>15570</v>
      </c>
    </row>
    <row r="1676" spans="1:22" x14ac:dyDescent="0.25">
      <c r="A1676" s="50" t="s">
        <v>109</v>
      </c>
      <c r="B1676" s="50" t="s">
        <v>227</v>
      </c>
      <c r="C1676" s="50" t="s">
        <v>178</v>
      </c>
      <c r="D1676" s="50" t="s">
        <v>295</v>
      </c>
      <c r="E1676" s="51">
        <v>2021</v>
      </c>
      <c r="F1676" s="50" t="s">
        <v>289</v>
      </c>
      <c r="G1676" s="52">
        <v>44378</v>
      </c>
      <c r="H1676" s="51">
        <v>1437</v>
      </c>
      <c r="I1676" s="51">
        <v>828</v>
      </c>
      <c r="J1676" s="51">
        <v>1323</v>
      </c>
      <c r="K1676" s="51">
        <v>800</v>
      </c>
      <c r="L1676" s="51">
        <v>800</v>
      </c>
      <c r="M1676" s="51">
        <v>1471</v>
      </c>
      <c r="N1676" s="51">
        <v>1066</v>
      </c>
      <c r="O1676" s="51">
        <v>1009</v>
      </c>
      <c r="P1676" s="51">
        <v>1056</v>
      </c>
      <c r="Q1676" s="51">
        <v>12865</v>
      </c>
      <c r="R1676" s="51">
        <v>13136</v>
      </c>
      <c r="S1676" s="51">
        <v>79573.166613975001</v>
      </c>
      <c r="T1676" s="51">
        <v>368737</v>
      </c>
      <c r="U1676" s="51">
        <v>117558</v>
      </c>
      <c r="V1676" s="51">
        <v>15570</v>
      </c>
    </row>
    <row r="1677" spans="1:22" x14ac:dyDescent="0.25">
      <c r="A1677" s="50" t="s">
        <v>109</v>
      </c>
      <c r="B1677" s="50" t="s">
        <v>227</v>
      </c>
      <c r="C1677" s="50" t="s">
        <v>178</v>
      </c>
      <c r="D1677" s="50" t="s">
        <v>295</v>
      </c>
      <c r="E1677" s="51">
        <v>2021</v>
      </c>
      <c r="F1677" s="50" t="s">
        <v>290</v>
      </c>
      <c r="G1677" s="52">
        <v>44409</v>
      </c>
      <c r="H1677" s="51">
        <v>1395</v>
      </c>
      <c r="I1677" s="51">
        <v>876</v>
      </c>
      <c r="J1677" s="51">
        <v>980</v>
      </c>
      <c r="K1677" s="51">
        <v>1137</v>
      </c>
      <c r="L1677" s="51">
        <v>1137</v>
      </c>
      <c r="M1677" s="51">
        <v>1742</v>
      </c>
      <c r="N1677" s="51">
        <v>1159</v>
      </c>
      <c r="O1677" s="51">
        <v>1001</v>
      </c>
      <c r="P1677" s="51">
        <v>896</v>
      </c>
      <c r="Q1677" s="51">
        <v>12865</v>
      </c>
      <c r="R1677" s="51">
        <v>13136</v>
      </c>
      <c r="S1677" s="51">
        <v>79573.166613975001</v>
      </c>
      <c r="T1677" s="51">
        <v>368737</v>
      </c>
      <c r="U1677" s="51">
        <v>117558</v>
      </c>
      <c r="V1677" s="51">
        <v>15570</v>
      </c>
    </row>
    <row r="1678" spans="1:22" x14ac:dyDescent="0.25">
      <c r="A1678" s="50" t="s">
        <v>109</v>
      </c>
      <c r="B1678" s="50" t="s">
        <v>227</v>
      </c>
      <c r="C1678" s="50" t="s">
        <v>178</v>
      </c>
      <c r="D1678" s="50" t="s">
        <v>295</v>
      </c>
      <c r="E1678" s="51">
        <v>2021</v>
      </c>
      <c r="F1678" s="50" t="s">
        <v>291</v>
      </c>
      <c r="G1678" s="52">
        <v>44440</v>
      </c>
      <c r="H1678" s="51">
        <v>1638</v>
      </c>
      <c r="I1678" s="51">
        <v>975</v>
      </c>
      <c r="J1678" s="51">
        <v>1202</v>
      </c>
      <c r="K1678" s="51">
        <v>1169</v>
      </c>
      <c r="L1678" s="51">
        <v>1169</v>
      </c>
      <c r="M1678" s="51">
        <v>1791</v>
      </c>
      <c r="N1678" s="51">
        <v>1056</v>
      </c>
      <c r="O1678" s="51">
        <v>1091</v>
      </c>
      <c r="P1678" s="51">
        <v>986</v>
      </c>
      <c r="Q1678" s="51">
        <v>12865</v>
      </c>
      <c r="R1678" s="51">
        <v>13136</v>
      </c>
      <c r="S1678" s="51">
        <v>79573.166613975001</v>
      </c>
      <c r="T1678" s="51">
        <v>368737</v>
      </c>
      <c r="U1678" s="51">
        <v>117558</v>
      </c>
      <c r="V1678" s="51">
        <v>15570</v>
      </c>
    </row>
    <row r="1679" spans="1:22" x14ac:dyDescent="0.25">
      <c r="A1679" s="50" t="s">
        <v>109</v>
      </c>
      <c r="B1679" s="50" t="s">
        <v>227</v>
      </c>
      <c r="C1679" s="50" t="s">
        <v>178</v>
      </c>
      <c r="D1679" s="50" t="s">
        <v>295</v>
      </c>
      <c r="E1679" s="51">
        <v>2021</v>
      </c>
      <c r="F1679" s="50" t="s">
        <v>292</v>
      </c>
      <c r="G1679" s="52">
        <v>44470</v>
      </c>
      <c r="H1679" s="51">
        <v>1416</v>
      </c>
      <c r="I1679" s="51">
        <v>833</v>
      </c>
      <c r="J1679" s="51">
        <v>1066</v>
      </c>
      <c r="K1679" s="51">
        <v>1193</v>
      </c>
      <c r="L1679" s="51">
        <v>1193</v>
      </c>
      <c r="M1679" s="51">
        <v>1667</v>
      </c>
      <c r="N1679" s="51">
        <v>1264</v>
      </c>
      <c r="O1679" s="51">
        <v>1085</v>
      </c>
      <c r="P1679" s="51">
        <v>1075</v>
      </c>
      <c r="Q1679" s="51">
        <v>12865</v>
      </c>
      <c r="R1679" s="51">
        <v>13136</v>
      </c>
      <c r="S1679" s="51">
        <v>79573.166613975001</v>
      </c>
      <c r="T1679" s="51">
        <v>368737</v>
      </c>
      <c r="U1679" s="51">
        <v>117558</v>
      </c>
      <c r="V1679" s="51">
        <v>15570</v>
      </c>
    </row>
    <row r="1680" spans="1:22" x14ac:dyDescent="0.25">
      <c r="A1680" s="50" t="s">
        <v>109</v>
      </c>
      <c r="B1680" s="50" t="s">
        <v>227</v>
      </c>
      <c r="C1680" s="50" t="s">
        <v>178</v>
      </c>
      <c r="D1680" s="50" t="s">
        <v>295</v>
      </c>
      <c r="E1680" s="51">
        <v>2021</v>
      </c>
      <c r="F1680" s="50" t="s">
        <v>293</v>
      </c>
      <c r="G1680" s="52">
        <v>44501</v>
      </c>
      <c r="H1680" s="51">
        <v>1475</v>
      </c>
      <c r="I1680" s="51">
        <v>900</v>
      </c>
      <c r="J1680" s="51">
        <v>1072</v>
      </c>
      <c r="K1680" s="51">
        <v>1011</v>
      </c>
      <c r="L1680" s="51">
        <v>1011</v>
      </c>
      <c r="M1680" s="51">
        <v>1551</v>
      </c>
      <c r="N1680" s="51">
        <v>1329</v>
      </c>
      <c r="O1680" s="51">
        <v>973</v>
      </c>
      <c r="P1680" s="51">
        <v>1040</v>
      </c>
      <c r="Q1680" s="51">
        <v>12865</v>
      </c>
      <c r="R1680" s="51">
        <v>13136</v>
      </c>
      <c r="S1680" s="51">
        <v>79573.166613975001</v>
      </c>
      <c r="T1680" s="51">
        <v>368737</v>
      </c>
      <c r="U1680" s="51">
        <v>117558</v>
      </c>
      <c r="V1680" s="51">
        <v>15570</v>
      </c>
    </row>
    <row r="1681" spans="1:22" x14ac:dyDescent="0.25">
      <c r="A1681" s="50" t="s">
        <v>109</v>
      </c>
      <c r="B1681" s="50" t="s">
        <v>227</v>
      </c>
      <c r="C1681" s="50" t="s">
        <v>178</v>
      </c>
      <c r="D1681" s="50" t="s">
        <v>295</v>
      </c>
      <c r="E1681" s="51">
        <v>2021</v>
      </c>
      <c r="F1681" s="50" t="s">
        <v>294</v>
      </c>
      <c r="G1681" s="52">
        <v>44531</v>
      </c>
      <c r="H1681" s="51">
        <v>1387</v>
      </c>
      <c r="I1681" s="51">
        <v>871</v>
      </c>
      <c r="J1681" s="51">
        <v>1072</v>
      </c>
      <c r="K1681" s="51">
        <v>1073</v>
      </c>
      <c r="L1681" s="51">
        <v>1073</v>
      </c>
      <c r="M1681" s="51">
        <v>1782</v>
      </c>
      <c r="N1681" s="51">
        <v>1262</v>
      </c>
      <c r="O1681" s="51">
        <v>1017</v>
      </c>
      <c r="P1681" s="51">
        <v>955</v>
      </c>
      <c r="Q1681" s="51">
        <v>12865</v>
      </c>
      <c r="R1681" s="51">
        <v>13136</v>
      </c>
      <c r="S1681" s="51">
        <v>79573.166613975001</v>
      </c>
      <c r="T1681" s="51">
        <v>368737</v>
      </c>
      <c r="U1681" s="51">
        <v>117558</v>
      </c>
      <c r="V1681" s="51">
        <v>15570</v>
      </c>
    </row>
    <row r="1682" spans="1:22" x14ac:dyDescent="0.25">
      <c r="A1682" s="50" t="s">
        <v>109</v>
      </c>
      <c r="B1682" s="50" t="s">
        <v>227</v>
      </c>
      <c r="C1682" s="50" t="s">
        <v>179</v>
      </c>
      <c r="D1682" s="50" t="s">
        <v>282</v>
      </c>
      <c r="E1682" s="51">
        <v>2017</v>
      </c>
      <c r="F1682" s="50" t="s">
        <v>283</v>
      </c>
      <c r="G1682" s="52">
        <v>42736</v>
      </c>
      <c r="H1682" s="51">
        <v>2876</v>
      </c>
      <c r="I1682" s="51">
        <v>1067</v>
      </c>
      <c r="J1682" s="51">
        <v>2483</v>
      </c>
      <c r="K1682" s="51">
        <v>652</v>
      </c>
      <c r="L1682" s="51">
        <v>652</v>
      </c>
      <c r="M1682" s="51">
        <v>3280</v>
      </c>
      <c r="N1682" s="51">
        <v>2874</v>
      </c>
      <c r="O1682" s="51">
        <v>2456</v>
      </c>
      <c r="P1682" s="51">
        <v>2498</v>
      </c>
      <c r="Q1682" s="51">
        <v>10120</v>
      </c>
      <c r="R1682" s="51">
        <v>10289</v>
      </c>
      <c r="S1682" s="51">
        <v>133866</v>
      </c>
      <c r="T1682" s="51">
        <v>681352</v>
      </c>
      <c r="U1682" s="51">
        <v>145405</v>
      </c>
      <c r="V1682" s="51">
        <v>31616</v>
      </c>
    </row>
    <row r="1683" spans="1:22" x14ac:dyDescent="0.25">
      <c r="A1683" s="50" t="s">
        <v>109</v>
      </c>
      <c r="B1683" s="50" t="s">
        <v>227</v>
      </c>
      <c r="C1683" s="50" t="s">
        <v>179</v>
      </c>
      <c r="D1683" s="50" t="s">
        <v>282</v>
      </c>
      <c r="E1683" s="51">
        <v>2017</v>
      </c>
      <c r="F1683" s="50" t="s">
        <v>284</v>
      </c>
      <c r="G1683" s="52">
        <v>42767</v>
      </c>
      <c r="H1683" s="51">
        <v>2579</v>
      </c>
      <c r="I1683" s="51">
        <v>994</v>
      </c>
      <c r="J1683" s="51">
        <v>2057</v>
      </c>
      <c r="K1683" s="51">
        <v>640</v>
      </c>
      <c r="L1683" s="51">
        <v>640</v>
      </c>
      <c r="M1683" s="51">
        <v>3375</v>
      </c>
      <c r="N1683" s="51">
        <v>2900</v>
      </c>
      <c r="O1683" s="51">
        <v>2794</v>
      </c>
      <c r="P1683" s="51">
        <v>2707</v>
      </c>
      <c r="Q1683" s="51">
        <v>10120</v>
      </c>
      <c r="R1683" s="51">
        <v>10289</v>
      </c>
      <c r="S1683" s="51">
        <v>133866</v>
      </c>
      <c r="T1683" s="51">
        <v>681352</v>
      </c>
      <c r="U1683" s="51">
        <v>145405</v>
      </c>
      <c r="V1683" s="51">
        <v>31616</v>
      </c>
    </row>
    <row r="1684" spans="1:22" x14ac:dyDescent="0.25">
      <c r="A1684" s="50" t="s">
        <v>109</v>
      </c>
      <c r="B1684" s="50" t="s">
        <v>227</v>
      </c>
      <c r="C1684" s="50" t="s">
        <v>179</v>
      </c>
      <c r="D1684" s="50" t="s">
        <v>282</v>
      </c>
      <c r="E1684" s="51">
        <v>2017</v>
      </c>
      <c r="F1684" s="50" t="s">
        <v>285</v>
      </c>
      <c r="G1684" s="52">
        <v>42795</v>
      </c>
      <c r="H1684" s="51">
        <v>2639</v>
      </c>
      <c r="I1684" s="51">
        <v>1039</v>
      </c>
      <c r="J1684" s="51">
        <v>2023</v>
      </c>
      <c r="K1684" s="51">
        <v>640</v>
      </c>
      <c r="L1684" s="51">
        <v>640</v>
      </c>
      <c r="M1684" s="51">
        <v>3474</v>
      </c>
      <c r="N1684" s="51">
        <v>3429</v>
      </c>
      <c r="O1684" s="51">
        <v>3203</v>
      </c>
      <c r="P1684" s="51">
        <v>2900</v>
      </c>
      <c r="Q1684" s="51">
        <v>10120</v>
      </c>
      <c r="R1684" s="51">
        <v>10289</v>
      </c>
      <c r="S1684" s="51">
        <v>133866</v>
      </c>
      <c r="T1684" s="51">
        <v>681352</v>
      </c>
      <c r="U1684" s="51">
        <v>145405</v>
      </c>
      <c r="V1684" s="51">
        <v>31616</v>
      </c>
    </row>
    <row r="1685" spans="1:22" x14ac:dyDescent="0.25">
      <c r="A1685" s="50" t="s">
        <v>109</v>
      </c>
      <c r="B1685" s="50" t="s">
        <v>227</v>
      </c>
      <c r="C1685" s="50" t="s">
        <v>179</v>
      </c>
      <c r="D1685" s="50" t="s">
        <v>282</v>
      </c>
      <c r="E1685" s="51">
        <v>2017</v>
      </c>
      <c r="F1685" s="50" t="s">
        <v>286</v>
      </c>
      <c r="G1685" s="52">
        <v>42826</v>
      </c>
      <c r="H1685" s="51">
        <v>2597</v>
      </c>
      <c r="I1685" s="51">
        <v>1217</v>
      </c>
      <c r="J1685" s="51">
        <v>1979</v>
      </c>
      <c r="K1685" s="51">
        <v>597</v>
      </c>
      <c r="L1685" s="51">
        <v>597</v>
      </c>
      <c r="M1685" s="51">
        <v>3016</v>
      </c>
      <c r="N1685" s="51">
        <v>2944</v>
      </c>
      <c r="O1685" s="51">
        <v>2801</v>
      </c>
      <c r="P1685" s="51">
        <v>2749</v>
      </c>
      <c r="Q1685" s="51">
        <v>10120</v>
      </c>
      <c r="R1685" s="51">
        <v>10289</v>
      </c>
      <c r="S1685" s="51">
        <v>133866</v>
      </c>
      <c r="T1685" s="51">
        <v>681352</v>
      </c>
      <c r="U1685" s="51">
        <v>145405</v>
      </c>
      <c r="V1685" s="51">
        <v>31616</v>
      </c>
    </row>
    <row r="1686" spans="1:22" x14ac:dyDescent="0.25">
      <c r="A1686" s="50" t="s">
        <v>109</v>
      </c>
      <c r="B1686" s="50" t="s">
        <v>227</v>
      </c>
      <c r="C1686" s="50" t="s">
        <v>179</v>
      </c>
      <c r="D1686" s="50" t="s">
        <v>282</v>
      </c>
      <c r="E1686" s="51">
        <v>2017</v>
      </c>
      <c r="F1686" s="50" t="s">
        <v>287</v>
      </c>
      <c r="G1686" s="52">
        <v>42856</v>
      </c>
      <c r="H1686" s="51">
        <v>2519</v>
      </c>
      <c r="I1686" s="51">
        <v>1129</v>
      </c>
      <c r="J1686" s="51">
        <v>2109</v>
      </c>
      <c r="K1686" s="51">
        <v>704</v>
      </c>
      <c r="L1686" s="51">
        <v>704</v>
      </c>
      <c r="M1686" s="51">
        <v>3305</v>
      </c>
      <c r="N1686" s="51">
        <v>3015</v>
      </c>
      <c r="O1686" s="51">
        <v>3029</v>
      </c>
      <c r="P1686" s="51">
        <v>2857</v>
      </c>
      <c r="Q1686" s="51">
        <v>10120</v>
      </c>
      <c r="R1686" s="51">
        <v>10289</v>
      </c>
      <c r="S1686" s="51">
        <v>133866</v>
      </c>
      <c r="T1686" s="51">
        <v>681352</v>
      </c>
      <c r="U1686" s="51">
        <v>145405</v>
      </c>
      <c r="V1686" s="51">
        <v>31616</v>
      </c>
    </row>
    <row r="1687" spans="1:22" x14ac:dyDescent="0.25">
      <c r="A1687" s="50" t="s">
        <v>109</v>
      </c>
      <c r="B1687" s="50" t="s">
        <v>227</v>
      </c>
      <c r="C1687" s="50" t="s">
        <v>179</v>
      </c>
      <c r="D1687" s="50" t="s">
        <v>282</v>
      </c>
      <c r="E1687" s="51">
        <v>2017</v>
      </c>
      <c r="F1687" s="50" t="s">
        <v>288</v>
      </c>
      <c r="G1687" s="52">
        <v>42887</v>
      </c>
      <c r="H1687" s="51">
        <v>2045</v>
      </c>
      <c r="I1687" s="51">
        <v>985</v>
      </c>
      <c r="J1687" s="51">
        <v>1774</v>
      </c>
      <c r="K1687" s="51">
        <v>515</v>
      </c>
      <c r="L1687" s="51">
        <v>515</v>
      </c>
      <c r="M1687" s="51">
        <v>3129</v>
      </c>
      <c r="N1687" s="51">
        <v>3088</v>
      </c>
      <c r="O1687" s="51">
        <v>2856</v>
      </c>
      <c r="P1687" s="51">
        <v>2698</v>
      </c>
      <c r="Q1687" s="51">
        <v>10120</v>
      </c>
      <c r="R1687" s="51">
        <v>10289</v>
      </c>
      <c r="S1687" s="51">
        <v>133866</v>
      </c>
      <c r="T1687" s="51">
        <v>681352</v>
      </c>
      <c r="U1687" s="51">
        <v>145405</v>
      </c>
      <c r="V1687" s="51">
        <v>31616</v>
      </c>
    </row>
    <row r="1688" spans="1:22" x14ac:dyDescent="0.25">
      <c r="A1688" s="50" t="s">
        <v>109</v>
      </c>
      <c r="B1688" s="50" t="s">
        <v>227</v>
      </c>
      <c r="C1688" s="50" t="s">
        <v>179</v>
      </c>
      <c r="D1688" s="50" t="s">
        <v>282</v>
      </c>
      <c r="E1688" s="51">
        <v>2017</v>
      </c>
      <c r="F1688" s="50" t="s">
        <v>289</v>
      </c>
      <c r="G1688" s="52">
        <v>42917</v>
      </c>
      <c r="H1688" s="51">
        <v>2826</v>
      </c>
      <c r="I1688" s="51">
        <v>867</v>
      </c>
      <c r="J1688" s="51">
        <v>1943</v>
      </c>
      <c r="K1688" s="51">
        <v>566</v>
      </c>
      <c r="L1688" s="51">
        <v>566</v>
      </c>
      <c r="M1688" s="51">
        <v>2859</v>
      </c>
      <c r="N1688" s="51">
        <v>2798</v>
      </c>
      <c r="O1688" s="51">
        <v>2718</v>
      </c>
      <c r="P1688" s="51">
        <v>2591</v>
      </c>
      <c r="Q1688" s="51">
        <v>10120</v>
      </c>
      <c r="R1688" s="51">
        <v>10289</v>
      </c>
      <c r="S1688" s="51">
        <v>133866</v>
      </c>
      <c r="T1688" s="51">
        <v>681352</v>
      </c>
      <c r="U1688" s="51">
        <v>145405</v>
      </c>
      <c r="V1688" s="51">
        <v>31616</v>
      </c>
    </row>
    <row r="1689" spans="1:22" x14ac:dyDescent="0.25">
      <c r="A1689" s="50" t="s">
        <v>109</v>
      </c>
      <c r="B1689" s="50" t="s">
        <v>227</v>
      </c>
      <c r="C1689" s="50" t="s">
        <v>179</v>
      </c>
      <c r="D1689" s="50" t="s">
        <v>282</v>
      </c>
      <c r="E1689" s="51">
        <v>2017</v>
      </c>
      <c r="F1689" s="50" t="s">
        <v>290</v>
      </c>
      <c r="G1689" s="52">
        <v>42948</v>
      </c>
      <c r="H1689" s="51">
        <v>2340</v>
      </c>
      <c r="I1689" s="51">
        <v>1294</v>
      </c>
      <c r="J1689" s="51">
        <v>2154</v>
      </c>
      <c r="K1689" s="51">
        <v>724</v>
      </c>
      <c r="L1689" s="51">
        <v>724</v>
      </c>
      <c r="M1689" s="51">
        <v>3403</v>
      </c>
      <c r="N1689" s="51">
        <v>3050</v>
      </c>
      <c r="O1689" s="51">
        <v>2842</v>
      </c>
      <c r="P1689" s="51">
        <v>3037</v>
      </c>
      <c r="Q1689" s="51">
        <v>10120</v>
      </c>
      <c r="R1689" s="51">
        <v>10289</v>
      </c>
      <c r="S1689" s="51">
        <v>133866</v>
      </c>
      <c r="T1689" s="51">
        <v>681352</v>
      </c>
      <c r="U1689" s="51">
        <v>145405</v>
      </c>
      <c r="V1689" s="51">
        <v>31616</v>
      </c>
    </row>
    <row r="1690" spans="1:22" x14ac:dyDescent="0.25">
      <c r="A1690" s="50" t="s">
        <v>109</v>
      </c>
      <c r="B1690" s="50" t="s">
        <v>227</v>
      </c>
      <c r="C1690" s="50" t="s">
        <v>179</v>
      </c>
      <c r="D1690" s="50" t="s">
        <v>282</v>
      </c>
      <c r="E1690" s="51">
        <v>2017</v>
      </c>
      <c r="F1690" s="50" t="s">
        <v>291</v>
      </c>
      <c r="G1690" s="52">
        <v>42979</v>
      </c>
      <c r="H1690" s="51">
        <v>2653</v>
      </c>
      <c r="I1690" s="51">
        <v>1485</v>
      </c>
      <c r="J1690" s="51">
        <v>2142</v>
      </c>
      <c r="K1690" s="51">
        <v>661</v>
      </c>
      <c r="L1690" s="51">
        <v>661</v>
      </c>
      <c r="M1690" s="51">
        <v>3331</v>
      </c>
      <c r="N1690" s="51">
        <v>2979</v>
      </c>
      <c r="O1690" s="51">
        <v>2879</v>
      </c>
      <c r="P1690" s="51">
        <v>2772</v>
      </c>
      <c r="Q1690" s="51">
        <v>10120</v>
      </c>
      <c r="R1690" s="51">
        <v>10289</v>
      </c>
      <c r="S1690" s="51">
        <v>133866</v>
      </c>
      <c r="T1690" s="51">
        <v>681352</v>
      </c>
      <c r="U1690" s="51">
        <v>145405</v>
      </c>
      <c r="V1690" s="51">
        <v>31616</v>
      </c>
    </row>
    <row r="1691" spans="1:22" x14ac:dyDescent="0.25">
      <c r="A1691" s="50" t="s">
        <v>109</v>
      </c>
      <c r="B1691" s="50" t="s">
        <v>227</v>
      </c>
      <c r="C1691" s="50" t="s">
        <v>179</v>
      </c>
      <c r="D1691" s="50" t="s">
        <v>282</v>
      </c>
      <c r="E1691" s="51">
        <v>2017</v>
      </c>
      <c r="F1691" s="50" t="s">
        <v>292</v>
      </c>
      <c r="G1691" s="52">
        <v>43009</v>
      </c>
      <c r="H1691" s="51">
        <v>2475</v>
      </c>
      <c r="I1691" s="51">
        <v>986</v>
      </c>
      <c r="J1691" s="51">
        <v>2097</v>
      </c>
      <c r="K1691" s="51">
        <v>714</v>
      </c>
      <c r="L1691" s="51">
        <v>714</v>
      </c>
      <c r="M1691" s="51">
        <v>3082</v>
      </c>
      <c r="N1691" s="51">
        <v>2836</v>
      </c>
      <c r="O1691" s="51">
        <v>2684</v>
      </c>
      <c r="P1691" s="51">
        <v>2501</v>
      </c>
      <c r="Q1691" s="51">
        <v>10120</v>
      </c>
      <c r="R1691" s="51">
        <v>10289</v>
      </c>
      <c r="S1691" s="51">
        <v>133866</v>
      </c>
      <c r="T1691" s="51">
        <v>681352</v>
      </c>
      <c r="U1691" s="51">
        <v>145405</v>
      </c>
      <c r="V1691" s="51">
        <v>31616</v>
      </c>
    </row>
    <row r="1692" spans="1:22" x14ac:dyDescent="0.25">
      <c r="A1692" s="50" t="s">
        <v>109</v>
      </c>
      <c r="B1692" s="50" t="s">
        <v>227</v>
      </c>
      <c r="C1692" s="50" t="s">
        <v>179</v>
      </c>
      <c r="D1692" s="50" t="s">
        <v>282</v>
      </c>
      <c r="E1692" s="51">
        <v>2017</v>
      </c>
      <c r="F1692" s="50" t="s">
        <v>293</v>
      </c>
      <c r="G1692" s="52">
        <v>43040</v>
      </c>
      <c r="H1692" s="51">
        <v>2517</v>
      </c>
      <c r="I1692" s="51">
        <v>1209</v>
      </c>
      <c r="J1692" s="51">
        <v>1719</v>
      </c>
      <c r="K1692" s="51">
        <v>601</v>
      </c>
      <c r="L1692" s="51">
        <v>601</v>
      </c>
      <c r="M1692" s="51">
        <v>2952</v>
      </c>
      <c r="N1692" s="51">
        <v>2701</v>
      </c>
      <c r="O1692" s="51">
        <v>2525</v>
      </c>
      <c r="P1692" s="51">
        <v>2376</v>
      </c>
      <c r="Q1692" s="51">
        <v>10120</v>
      </c>
      <c r="R1692" s="51">
        <v>10289</v>
      </c>
      <c r="S1692" s="51">
        <v>133866</v>
      </c>
      <c r="T1692" s="51">
        <v>681352</v>
      </c>
      <c r="U1692" s="51">
        <v>145405</v>
      </c>
      <c r="V1692" s="51">
        <v>31616</v>
      </c>
    </row>
    <row r="1693" spans="1:22" x14ac:dyDescent="0.25">
      <c r="A1693" s="50" t="s">
        <v>109</v>
      </c>
      <c r="B1693" s="50" t="s">
        <v>227</v>
      </c>
      <c r="C1693" s="50" t="s">
        <v>179</v>
      </c>
      <c r="D1693" s="50" t="s">
        <v>282</v>
      </c>
      <c r="E1693" s="51">
        <v>2017</v>
      </c>
      <c r="F1693" s="50" t="s">
        <v>294</v>
      </c>
      <c r="G1693" s="52">
        <v>43070</v>
      </c>
      <c r="H1693" s="51">
        <v>2295</v>
      </c>
      <c r="I1693" s="51">
        <v>931</v>
      </c>
      <c r="J1693" s="51">
        <v>1916</v>
      </c>
      <c r="K1693" s="51">
        <v>642</v>
      </c>
      <c r="L1693" s="51">
        <v>642</v>
      </c>
      <c r="M1693" s="51">
        <v>2812</v>
      </c>
      <c r="N1693" s="51">
        <v>2549</v>
      </c>
      <c r="O1693" s="51">
        <v>2222</v>
      </c>
      <c r="P1693" s="51">
        <v>2212</v>
      </c>
      <c r="Q1693" s="51">
        <v>10120</v>
      </c>
      <c r="R1693" s="51">
        <v>10289</v>
      </c>
      <c r="S1693" s="51">
        <v>133866</v>
      </c>
      <c r="T1693" s="51">
        <v>681352</v>
      </c>
      <c r="U1693" s="51">
        <v>145405</v>
      </c>
      <c r="V1693" s="51">
        <v>31616</v>
      </c>
    </row>
    <row r="1694" spans="1:22" x14ac:dyDescent="0.25">
      <c r="A1694" s="50" t="s">
        <v>109</v>
      </c>
      <c r="B1694" s="50" t="s">
        <v>227</v>
      </c>
      <c r="C1694" s="50" t="s">
        <v>179</v>
      </c>
      <c r="D1694" s="50" t="s">
        <v>282</v>
      </c>
      <c r="E1694" s="51">
        <v>2018</v>
      </c>
      <c r="F1694" s="50" t="s">
        <v>283</v>
      </c>
      <c r="G1694" s="52">
        <v>43101</v>
      </c>
      <c r="H1694" s="51">
        <v>2275</v>
      </c>
      <c r="I1694" s="51">
        <v>879</v>
      </c>
      <c r="J1694" s="51">
        <v>2016</v>
      </c>
      <c r="K1694" s="51">
        <v>642</v>
      </c>
      <c r="L1694" s="51">
        <v>642</v>
      </c>
      <c r="M1694" s="51">
        <v>2428</v>
      </c>
      <c r="N1694" s="51">
        <v>2432</v>
      </c>
      <c r="O1694" s="51">
        <v>1972</v>
      </c>
      <c r="P1694" s="51">
        <v>2073</v>
      </c>
      <c r="Q1694" s="51">
        <v>11266</v>
      </c>
      <c r="R1694" s="51">
        <v>11632</v>
      </c>
      <c r="S1694" s="51">
        <v>140737</v>
      </c>
      <c r="T1694" s="51">
        <v>710955</v>
      </c>
      <c r="U1694" s="51">
        <v>151312</v>
      </c>
      <c r="V1694" s="51">
        <v>32906</v>
      </c>
    </row>
    <row r="1695" spans="1:22" x14ac:dyDescent="0.25">
      <c r="A1695" s="50" t="s">
        <v>109</v>
      </c>
      <c r="B1695" s="50" t="s">
        <v>227</v>
      </c>
      <c r="C1695" s="50" t="s">
        <v>179</v>
      </c>
      <c r="D1695" s="50" t="s">
        <v>282</v>
      </c>
      <c r="E1695" s="51">
        <v>2018</v>
      </c>
      <c r="F1695" s="50" t="s">
        <v>284</v>
      </c>
      <c r="G1695" s="52">
        <v>43132</v>
      </c>
      <c r="H1695" s="51">
        <v>1973</v>
      </c>
      <c r="I1695" s="51">
        <v>789</v>
      </c>
      <c r="J1695" s="51">
        <v>1962</v>
      </c>
      <c r="K1695" s="51">
        <v>615</v>
      </c>
      <c r="L1695" s="51">
        <v>615</v>
      </c>
      <c r="M1695" s="51">
        <v>2745</v>
      </c>
      <c r="N1695" s="51">
        <v>2586</v>
      </c>
      <c r="O1695" s="51">
        <v>2275</v>
      </c>
      <c r="P1695" s="51">
        <v>2149</v>
      </c>
      <c r="Q1695" s="51">
        <v>11266</v>
      </c>
      <c r="R1695" s="51">
        <v>11632</v>
      </c>
      <c r="S1695" s="51">
        <v>140737</v>
      </c>
      <c r="T1695" s="51">
        <v>710955</v>
      </c>
      <c r="U1695" s="51">
        <v>151312</v>
      </c>
      <c r="V1695" s="51">
        <v>32906</v>
      </c>
    </row>
    <row r="1696" spans="1:22" x14ac:dyDescent="0.25">
      <c r="A1696" s="50" t="s">
        <v>109</v>
      </c>
      <c r="B1696" s="50" t="s">
        <v>227</v>
      </c>
      <c r="C1696" s="50" t="s">
        <v>179</v>
      </c>
      <c r="D1696" s="50" t="s">
        <v>282</v>
      </c>
      <c r="E1696" s="51">
        <v>2018</v>
      </c>
      <c r="F1696" s="50" t="s">
        <v>285</v>
      </c>
      <c r="G1696" s="52">
        <v>43160</v>
      </c>
      <c r="H1696" s="51">
        <v>2738</v>
      </c>
      <c r="I1696" s="51">
        <v>938</v>
      </c>
      <c r="J1696" s="51">
        <v>2463</v>
      </c>
      <c r="K1696" s="51">
        <v>794</v>
      </c>
      <c r="L1696" s="51">
        <v>794</v>
      </c>
      <c r="M1696" s="51">
        <v>3312</v>
      </c>
      <c r="N1696" s="51">
        <v>3462</v>
      </c>
      <c r="O1696" s="51">
        <v>3221</v>
      </c>
      <c r="P1696" s="51">
        <v>3048</v>
      </c>
      <c r="Q1696" s="51">
        <v>11266</v>
      </c>
      <c r="R1696" s="51">
        <v>11632</v>
      </c>
      <c r="S1696" s="51">
        <v>140737</v>
      </c>
      <c r="T1696" s="51">
        <v>710955</v>
      </c>
      <c r="U1696" s="51">
        <v>151312</v>
      </c>
      <c r="V1696" s="51">
        <v>32906</v>
      </c>
    </row>
    <row r="1697" spans="1:22" x14ac:dyDescent="0.25">
      <c r="A1697" s="50" t="s">
        <v>109</v>
      </c>
      <c r="B1697" s="50" t="s">
        <v>227</v>
      </c>
      <c r="C1697" s="50" t="s">
        <v>179</v>
      </c>
      <c r="D1697" s="50" t="s">
        <v>282</v>
      </c>
      <c r="E1697" s="51">
        <v>2018</v>
      </c>
      <c r="F1697" s="50" t="s">
        <v>286</v>
      </c>
      <c r="G1697" s="52">
        <v>43191</v>
      </c>
      <c r="H1697" s="51">
        <v>2607</v>
      </c>
      <c r="I1697" s="51">
        <v>1240</v>
      </c>
      <c r="J1697" s="51">
        <v>2701</v>
      </c>
      <c r="K1697" s="51">
        <v>954</v>
      </c>
      <c r="L1697" s="51">
        <v>954</v>
      </c>
      <c r="M1697" s="51">
        <v>2954</v>
      </c>
      <c r="N1697" s="51">
        <v>2621</v>
      </c>
      <c r="O1697" s="51">
        <v>2473</v>
      </c>
      <c r="P1697" s="51">
        <v>2519</v>
      </c>
      <c r="Q1697" s="51">
        <v>11266</v>
      </c>
      <c r="R1697" s="51">
        <v>11632</v>
      </c>
      <c r="S1697" s="51">
        <v>140737</v>
      </c>
      <c r="T1697" s="51">
        <v>710955</v>
      </c>
      <c r="U1697" s="51">
        <v>151312</v>
      </c>
      <c r="V1697" s="51">
        <v>32906</v>
      </c>
    </row>
    <row r="1698" spans="1:22" x14ac:dyDescent="0.25">
      <c r="A1698" s="50" t="s">
        <v>109</v>
      </c>
      <c r="B1698" s="50" t="s">
        <v>227</v>
      </c>
      <c r="C1698" s="50" t="s">
        <v>179</v>
      </c>
      <c r="D1698" s="50" t="s">
        <v>282</v>
      </c>
      <c r="E1698" s="51">
        <v>2018</v>
      </c>
      <c r="F1698" s="50" t="s">
        <v>287</v>
      </c>
      <c r="G1698" s="52">
        <v>43221</v>
      </c>
      <c r="H1698" s="51">
        <v>2226</v>
      </c>
      <c r="I1698" s="51">
        <v>921</v>
      </c>
      <c r="J1698" s="51">
        <v>2083</v>
      </c>
      <c r="K1698" s="51">
        <v>755</v>
      </c>
      <c r="L1698" s="51">
        <v>755</v>
      </c>
      <c r="M1698" s="51">
        <v>3336</v>
      </c>
      <c r="N1698" s="51">
        <v>3139</v>
      </c>
      <c r="O1698" s="51">
        <v>2700</v>
      </c>
      <c r="P1698" s="51">
        <v>2813</v>
      </c>
      <c r="Q1698" s="51">
        <v>11266</v>
      </c>
      <c r="R1698" s="51">
        <v>11632</v>
      </c>
      <c r="S1698" s="51">
        <v>140737</v>
      </c>
      <c r="T1698" s="51">
        <v>710955</v>
      </c>
      <c r="U1698" s="51">
        <v>151312</v>
      </c>
      <c r="V1698" s="51">
        <v>32906</v>
      </c>
    </row>
    <row r="1699" spans="1:22" x14ac:dyDescent="0.25">
      <c r="A1699" s="50" t="s">
        <v>109</v>
      </c>
      <c r="B1699" s="50" t="s">
        <v>227</v>
      </c>
      <c r="C1699" s="50" t="s">
        <v>179</v>
      </c>
      <c r="D1699" s="50" t="s">
        <v>282</v>
      </c>
      <c r="E1699" s="51">
        <v>2018</v>
      </c>
      <c r="F1699" s="50" t="s">
        <v>288</v>
      </c>
      <c r="G1699" s="52">
        <v>43252</v>
      </c>
      <c r="H1699" s="51">
        <v>2645</v>
      </c>
      <c r="I1699" s="51">
        <v>965</v>
      </c>
      <c r="J1699" s="51">
        <v>2500</v>
      </c>
      <c r="K1699" s="51">
        <v>787</v>
      </c>
      <c r="L1699" s="51">
        <v>787</v>
      </c>
      <c r="M1699" s="51">
        <v>3135</v>
      </c>
      <c r="N1699" s="51">
        <v>2927</v>
      </c>
      <c r="O1699" s="51">
        <v>2921</v>
      </c>
      <c r="P1699" s="51">
        <v>2699</v>
      </c>
      <c r="Q1699" s="51">
        <v>11266</v>
      </c>
      <c r="R1699" s="51">
        <v>11632</v>
      </c>
      <c r="S1699" s="51">
        <v>140737</v>
      </c>
      <c r="T1699" s="51">
        <v>710955</v>
      </c>
      <c r="U1699" s="51">
        <v>151312</v>
      </c>
      <c r="V1699" s="51">
        <v>32906</v>
      </c>
    </row>
    <row r="1700" spans="1:22" x14ac:dyDescent="0.25">
      <c r="A1700" s="50" t="s">
        <v>109</v>
      </c>
      <c r="B1700" s="50" t="s">
        <v>227</v>
      </c>
      <c r="C1700" s="50" t="s">
        <v>179</v>
      </c>
      <c r="D1700" s="50" t="s">
        <v>282</v>
      </c>
      <c r="E1700" s="51">
        <v>2018</v>
      </c>
      <c r="F1700" s="50" t="s">
        <v>289</v>
      </c>
      <c r="G1700" s="52">
        <v>43282</v>
      </c>
      <c r="H1700" s="51">
        <v>3247</v>
      </c>
      <c r="I1700" s="51">
        <v>1275</v>
      </c>
      <c r="J1700" s="51">
        <v>2579</v>
      </c>
      <c r="K1700" s="51">
        <v>815</v>
      </c>
      <c r="L1700" s="51">
        <v>815</v>
      </c>
      <c r="M1700" s="51">
        <v>2505</v>
      </c>
      <c r="N1700" s="51">
        <v>2608</v>
      </c>
      <c r="O1700" s="51">
        <v>2682</v>
      </c>
      <c r="P1700" s="51">
        <v>2195</v>
      </c>
      <c r="Q1700" s="51">
        <v>11266</v>
      </c>
      <c r="R1700" s="51">
        <v>11632</v>
      </c>
      <c r="S1700" s="51">
        <v>140737</v>
      </c>
      <c r="T1700" s="51">
        <v>710955</v>
      </c>
      <c r="U1700" s="51">
        <v>151312</v>
      </c>
      <c r="V1700" s="51">
        <v>32906</v>
      </c>
    </row>
    <row r="1701" spans="1:22" x14ac:dyDescent="0.25">
      <c r="A1701" s="50" t="s">
        <v>109</v>
      </c>
      <c r="B1701" s="50" t="s">
        <v>227</v>
      </c>
      <c r="C1701" s="50" t="s">
        <v>179</v>
      </c>
      <c r="D1701" s="50" t="s">
        <v>282</v>
      </c>
      <c r="E1701" s="51">
        <v>2018</v>
      </c>
      <c r="F1701" s="50" t="s">
        <v>290</v>
      </c>
      <c r="G1701" s="52">
        <v>43313</v>
      </c>
      <c r="H1701" s="51">
        <v>2532</v>
      </c>
      <c r="I1701" s="51">
        <v>894</v>
      </c>
      <c r="J1701" s="51">
        <v>2441</v>
      </c>
      <c r="K1701" s="51">
        <v>706</v>
      </c>
      <c r="L1701" s="51">
        <v>706</v>
      </c>
      <c r="M1701" s="51">
        <v>3335</v>
      </c>
      <c r="N1701" s="51">
        <v>3162</v>
      </c>
      <c r="O1701" s="51">
        <v>2848</v>
      </c>
      <c r="P1701" s="51">
        <v>2597</v>
      </c>
      <c r="Q1701" s="51">
        <v>11266</v>
      </c>
      <c r="R1701" s="51">
        <v>11632</v>
      </c>
      <c r="S1701" s="51">
        <v>140737</v>
      </c>
      <c r="T1701" s="51">
        <v>710955</v>
      </c>
      <c r="U1701" s="51">
        <v>151312</v>
      </c>
      <c r="V1701" s="51">
        <v>32906</v>
      </c>
    </row>
    <row r="1702" spans="1:22" x14ac:dyDescent="0.25">
      <c r="A1702" s="50" t="s">
        <v>109</v>
      </c>
      <c r="B1702" s="50" t="s">
        <v>227</v>
      </c>
      <c r="C1702" s="50" t="s">
        <v>179</v>
      </c>
      <c r="D1702" s="50" t="s">
        <v>282</v>
      </c>
      <c r="E1702" s="51">
        <v>2018</v>
      </c>
      <c r="F1702" s="50" t="s">
        <v>291</v>
      </c>
      <c r="G1702" s="52">
        <v>43344</v>
      </c>
      <c r="H1702" s="51">
        <v>2466</v>
      </c>
      <c r="I1702" s="51">
        <v>1243</v>
      </c>
      <c r="J1702" s="51">
        <v>2338</v>
      </c>
      <c r="K1702" s="51">
        <v>937</v>
      </c>
      <c r="L1702" s="51">
        <v>937</v>
      </c>
      <c r="M1702" s="51">
        <v>2961</v>
      </c>
      <c r="N1702" s="51">
        <v>2547</v>
      </c>
      <c r="O1702" s="51">
        <v>2379</v>
      </c>
      <c r="P1702" s="51">
        <v>2370</v>
      </c>
      <c r="Q1702" s="51">
        <v>11266</v>
      </c>
      <c r="R1702" s="51">
        <v>11632</v>
      </c>
      <c r="S1702" s="51">
        <v>140737</v>
      </c>
      <c r="T1702" s="51">
        <v>710955</v>
      </c>
      <c r="U1702" s="51">
        <v>151312</v>
      </c>
      <c r="V1702" s="51">
        <v>32906</v>
      </c>
    </row>
    <row r="1703" spans="1:22" x14ac:dyDescent="0.25">
      <c r="A1703" s="50" t="s">
        <v>109</v>
      </c>
      <c r="B1703" s="50" t="s">
        <v>227</v>
      </c>
      <c r="C1703" s="50" t="s">
        <v>179</v>
      </c>
      <c r="D1703" s="50" t="s">
        <v>282</v>
      </c>
      <c r="E1703" s="51">
        <v>2018</v>
      </c>
      <c r="F1703" s="50" t="s">
        <v>292</v>
      </c>
      <c r="G1703" s="52">
        <v>43374</v>
      </c>
      <c r="H1703" s="51">
        <v>2466</v>
      </c>
      <c r="I1703" s="51">
        <v>1084</v>
      </c>
      <c r="J1703" s="51">
        <v>2338</v>
      </c>
      <c r="K1703" s="51">
        <v>842</v>
      </c>
      <c r="L1703" s="51">
        <v>842</v>
      </c>
      <c r="M1703" s="51">
        <v>2593</v>
      </c>
      <c r="N1703" s="51">
        <v>2757</v>
      </c>
      <c r="O1703" s="51">
        <v>2438</v>
      </c>
      <c r="P1703" s="51">
        <v>2195</v>
      </c>
      <c r="Q1703" s="51">
        <v>11266</v>
      </c>
      <c r="R1703" s="51">
        <v>11632</v>
      </c>
      <c r="S1703" s="51">
        <v>140737</v>
      </c>
      <c r="T1703" s="51">
        <v>710955</v>
      </c>
      <c r="U1703" s="51">
        <v>151312</v>
      </c>
      <c r="V1703" s="51">
        <v>32906</v>
      </c>
    </row>
    <row r="1704" spans="1:22" x14ac:dyDescent="0.25">
      <c r="A1704" s="50" t="s">
        <v>109</v>
      </c>
      <c r="B1704" s="50" t="s">
        <v>227</v>
      </c>
      <c r="C1704" s="50" t="s">
        <v>179</v>
      </c>
      <c r="D1704" s="50" t="s">
        <v>282</v>
      </c>
      <c r="E1704" s="51">
        <v>2018</v>
      </c>
      <c r="F1704" s="50" t="s">
        <v>293</v>
      </c>
      <c r="G1704" s="52">
        <v>43405</v>
      </c>
      <c r="H1704" s="51">
        <v>2511</v>
      </c>
      <c r="I1704" s="51">
        <v>1830</v>
      </c>
      <c r="J1704" s="51">
        <v>2062</v>
      </c>
      <c r="K1704" s="51">
        <v>731</v>
      </c>
      <c r="L1704" s="51">
        <v>731</v>
      </c>
      <c r="M1704" s="51">
        <v>3447</v>
      </c>
      <c r="N1704" s="51">
        <v>2975</v>
      </c>
      <c r="O1704" s="51">
        <v>2712</v>
      </c>
      <c r="P1704" s="51">
        <v>2474</v>
      </c>
      <c r="Q1704" s="51">
        <v>11266</v>
      </c>
      <c r="R1704" s="51">
        <v>11632</v>
      </c>
      <c r="S1704" s="51">
        <v>140737</v>
      </c>
      <c r="T1704" s="51">
        <v>710955</v>
      </c>
      <c r="U1704" s="51">
        <v>151312</v>
      </c>
      <c r="V1704" s="51">
        <v>32906</v>
      </c>
    </row>
    <row r="1705" spans="1:22" x14ac:dyDescent="0.25">
      <c r="A1705" s="50" t="s">
        <v>109</v>
      </c>
      <c r="B1705" s="50" t="s">
        <v>227</v>
      </c>
      <c r="C1705" s="50" t="s">
        <v>179</v>
      </c>
      <c r="D1705" s="50" t="s">
        <v>282</v>
      </c>
      <c r="E1705" s="51">
        <v>2018</v>
      </c>
      <c r="F1705" s="50" t="s">
        <v>294</v>
      </c>
      <c r="G1705" s="52">
        <v>43435</v>
      </c>
      <c r="H1705" s="51">
        <v>2281</v>
      </c>
      <c r="I1705" s="51">
        <v>986</v>
      </c>
      <c r="J1705" s="51">
        <v>2185</v>
      </c>
      <c r="K1705" s="51">
        <v>849</v>
      </c>
      <c r="L1705" s="51">
        <v>849</v>
      </c>
      <c r="M1705" s="51">
        <v>3503</v>
      </c>
      <c r="N1705" s="51">
        <v>2631</v>
      </c>
      <c r="O1705" s="51">
        <v>2485</v>
      </c>
      <c r="P1705" s="51">
        <v>2409</v>
      </c>
      <c r="Q1705" s="51">
        <v>11266</v>
      </c>
      <c r="R1705" s="51">
        <v>11632</v>
      </c>
      <c r="S1705" s="51">
        <v>140737</v>
      </c>
      <c r="T1705" s="51">
        <v>710955</v>
      </c>
      <c r="U1705" s="51">
        <v>151312</v>
      </c>
      <c r="V1705" s="51">
        <v>32906</v>
      </c>
    </row>
    <row r="1706" spans="1:22" x14ac:dyDescent="0.25">
      <c r="A1706" s="50" t="s">
        <v>109</v>
      </c>
      <c r="B1706" s="50" t="s">
        <v>227</v>
      </c>
      <c r="C1706" s="50" t="s">
        <v>179</v>
      </c>
      <c r="D1706" s="50" t="s">
        <v>282</v>
      </c>
      <c r="E1706" s="51">
        <v>2019</v>
      </c>
      <c r="F1706" s="50" t="s">
        <v>283</v>
      </c>
      <c r="G1706" s="52">
        <v>43466</v>
      </c>
      <c r="H1706" s="51">
        <v>2657</v>
      </c>
      <c r="I1706" s="51">
        <v>1088</v>
      </c>
      <c r="J1706" s="51">
        <v>2187</v>
      </c>
      <c r="K1706" s="51">
        <v>853</v>
      </c>
      <c r="L1706" s="51">
        <v>853</v>
      </c>
      <c r="M1706" s="51">
        <v>2993</v>
      </c>
      <c r="N1706" s="51">
        <v>3293</v>
      </c>
      <c r="O1706" s="51">
        <v>2844</v>
      </c>
      <c r="P1706" s="51">
        <v>2680</v>
      </c>
      <c r="Q1706" s="51">
        <v>9089</v>
      </c>
      <c r="R1706" s="51">
        <v>9390</v>
      </c>
      <c r="S1706" s="51">
        <v>152944.84848453649</v>
      </c>
      <c r="T1706" s="51">
        <v>713971</v>
      </c>
      <c r="U1706" s="51">
        <v>230634</v>
      </c>
      <c r="V1706" s="51">
        <v>30598</v>
      </c>
    </row>
    <row r="1707" spans="1:22" x14ac:dyDescent="0.25">
      <c r="A1707" s="50" t="s">
        <v>109</v>
      </c>
      <c r="B1707" s="50" t="s">
        <v>227</v>
      </c>
      <c r="C1707" s="50" t="s">
        <v>179</v>
      </c>
      <c r="D1707" s="50" t="s">
        <v>282</v>
      </c>
      <c r="E1707" s="51">
        <v>2019</v>
      </c>
      <c r="F1707" s="50" t="s">
        <v>284</v>
      </c>
      <c r="G1707" s="52">
        <v>43497</v>
      </c>
      <c r="H1707" s="51">
        <v>2188</v>
      </c>
      <c r="I1707" s="51">
        <v>990</v>
      </c>
      <c r="J1707" s="51">
        <v>2095</v>
      </c>
      <c r="K1707" s="51">
        <v>863</v>
      </c>
      <c r="L1707" s="51">
        <v>863</v>
      </c>
      <c r="M1707" s="51">
        <v>2149</v>
      </c>
      <c r="N1707" s="51">
        <v>2942</v>
      </c>
      <c r="O1707" s="51">
        <v>2844</v>
      </c>
      <c r="P1707" s="51">
        <v>2572</v>
      </c>
      <c r="Q1707" s="51">
        <v>9089</v>
      </c>
      <c r="R1707" s="51">
        <v>9390</v>
      </c>
      <c r="S1707" s="51">
        <v>152944.84848453649</v>
      </c>
      <c r="T1707" s="51">
        <v>713971</v>
      </c>
      <c r="U1707" s="51">
        <v>230634</v>
      </c>
      <c r="V1707" s="51">
        <v>30598</v>
      </c>
    </row>
    <row r="1708" spans="1:22" x14ac:dyDescent="0.25">
      <c r="A1708" s="50" t="s">
        <v>109</v>
      </c>
      <c r="B1708" s="50" t="s">
        <v>227</v>
      </c>
      <c r="C1708" s="50" t="s">
        <v>179</v>
      </c>
      <c r="D1708" s="50" t="s">
        <v>282</v>
      </c>
      <c r="E1708" s="51">
        <v>2019</v>
      </c>
      <c r="F1708" s="50" t="s">
        <v>285</v>
      </c>
      <c r="G1708" s="52">
        <v>43525</v>
      </c>
      <c r="H1708" s="51">
        <v>2058</v>
      </c>
      <c r="I1708" s="51">
        <v>910</v>
      </c>
      <c r="J1708" s="51">
        <v>1933</v>
      </c>
      <c r="K1708" s="51">
        <v>763</v>
      </c>
      <c r="L1708" s="51">
        <v>763</v>
      </c>
      <c r="M1708" s="51">
        <v>3535</v>
      </c>
      <c r="N1708" s="51">
        <v>2823</v>
      </c>
      <c r="O1708" s="51">
        <v>2575</v>
      </c>
      <c r="P1708" s="51">
        <v>2656</v>
      </c>
      <c r="Q1708" s="51">
        <v>9089</v>
      </c>
      <c r="R1708" s="51">
        <v>9390</v>
      </c>
      <c r="S1708" s="51">
        <v>152944.84848453649</v>
      </c>
      <c r="T1708" s="51">
        <v>713971</v>
      </c>
      <c r="U1708" s="51">
        <v>230634</v>
      </c>
      <c r="V1708" s="51">
        <v>30598</v>
      </c>
    </row>
    <row r="1709" spans="1:22" x14ac:dyDescent="0.25">
      <c r="A1709" s="50" t="s">
        <v>109</v>
      </c>
      <c r="B1709" s="50" t="s">
        <v>227</v>
      </c>
      <c r="C1709" s="50" t="s">
        <v>179</v>
      </c>
      <c r="D1709" s="50" t="s">
        <v>282</v>
      </c>
      <c r="E1709" s="51">
        <v>2019</v>
      </c>
      <c r="F1709" s="50" t="s">
        <v>286</v>
      </c>
      <c r="G1709" s="52">
        <v>43556</v>
      </c>
      <c r="H1709" s="51">
        <v>2794</v>
      </c>
      <c r="I1709" s="51">
        <v>1219</v>
      </c>
      <c r="J1709" s="51">
        <v>2641</v>
      </c>
      <c r="K1709" s="51">
        <v>924</v>
      </c>
      <c r="L1709" s="51">
        <v>924</v>
      </c>
      <c r="M1709" s="51">
        <v>4685</v>
      </c>
      <c r="N1709" s="51">
        <v>2897</v>
      </c>
      <c r="O1709" s="51">
        <v>2844</v>
      </c>
      <c r="P1709" s="51">
        <v>2767</v>
      </c>
      <c r="Q1709" s="51">
        <v>9089</v>
      </c>
      <c r="R1709" s="51">
        <v>9390</v>
      </c>
      <c r="S1709" s="51">
        <v>152944.84848453649</v>
      </c>
      <c r="T1709" s="51">
        <v>713971</v>
      </c>
      <c r="U1709" s="51">
        <v>230634</v>
      </c>
      <c r="V1709" s="51">
        <v>30598</v>
      </c>
    </row>
    <row r="1710" spans="1:22" x14ac:dyDescent="0.25">
      <c r="A1710" s="50" t="s">
        <v>109</v>
      </c>
      <c r="B1710" s="50" t="s">
        <v>227</v>
      </c>
      <c r="C1710" s="50" t="s">
        <v>179</v>
      </c>
      <c r="D1710" s="50" t="s">
        <v>282</v>
      </c>
      <c r="E1710" s="51">
        <v>2019</v>
      </c>
      <c r="F1710" s="50" t="s">
        <v>287</v>
      </c>
      <c r="G1710" s="52">
        <v>43586</v>
      </c>
      <c r="H1710" s="51">
        <v>2020</v>
      </c>
      <c r="I1710" s="51">
        <v>1027</v>
      </c>
      <c r="J1710" s="51">
        <v>2052</v>
      </c>
      <c r="K1710" s="51">
        <v>834</v>
      </c>
      <c r="L1710" s="51">
        <v>834</v>
      </c>
      <c r="M1710" s="51">
        <v>3535</v>
      </c>
      <c r="N1710" s="51">
        <v>2806</v>
      </c>
      <c r="O1710" s="51">
        <v>2736</v>
      </c>
      <c r="P1710" s="51">
        <v>2575</v>
      </c>
      <c r="Q1710" s="51">
        <v>9089</v>
      </c>
      <c r="R1710" s="51">
        <v>9390</v>
      </c>
      <c r="S1710" s="51">
        <v>152944.84848453649</v>
      </c>
      <c r="T1710" s="51">
        <v>713971</v>
      </c>
      <c r="U1710" s="51">
        <v>230634</v>
      </c>
      <c r="V1710" s="51">
        <v>30598</v>
      </c>
    </row>
    <row r="1711" spans="1:22" x14ac:dyDescent="0.25">
      <c r="A1711" s="50" t="s">
        <v>109</v>
      </c>
      <c r="B1711" s="50" t="s">
        <v>227</v>
      </c>
      <c r="C1711" s="50" t="s">
        <v>179</v>
      </c>
      <c r="D1711" s="50" t="s">
        <v>282</v>
      </c>
      <c r="E1711" s="51">
        <v>2019</v>
      </c>
      <c r="F1711" s="50" t="s">
        <v>288</v>
      </c>
      <c r="G1711" s="52">
        <v>43617</v>
      </c>
      <c r="H1711" s="51">
        <v>2973</v>
      </c>
      <c r="I1711" s="51">
        <v>1006</v>
      </c>
      <c r="J1711" s="51">
        <v>1997</v>
      </c>
      <c r="K1711" s="51">
        <v>686</v>
      </c>
      <c r="L1711" s="51">
        <v>686</v>
      </c>
      <c r="M1711" s="51">
        <v>904</v>
      </c>
      <c r="N1711" s="51">
        <v>2773</v>
      </c>
      <c r="O1711" s="51">
        <v>2541</v>
      </c>
      <c r="P1711" s="51">
        <v>2583</v>
      </c>
      <c r="Q1711" s="51">
        <v>9089</v>
      </c>
      <c r="R1711" s="51">
        <v>9390</v>
      </c>
      <c r="S1711" s="51">
        <v>152944.84848453649</v>
      </c>
      <c r="T1711" s="51">
        <v>713971</v>
      </c>
      <c r="U1711" s="51">
        <v>230634</v>
      </c>
      <c r="V1711" s="51">
        <v>30598</v>
      </c>
    </row>
    <row r="1712" spans="1:22" x14ac:dyDescent="0.25">
      <c r="A1712" s="50" t="s">
        <v>109</v>
      </c>
      <c r="B1712" s="50" t="s">
        <v>227</v>
      </c>
      <c r="C1712" s="50" t="s">
        <v>179</v>
      </c>
      <c r="D1712" s="50" t="s">
        <v>282</v>
      </c>
      <c r="E1712" s="51">
        <v>2019</v>
      </c>
      <c r="F1712" s="50" t="s">
        <v>289</v>
      </c>
      <c r="G1712" s="52">
        <v>43647</v>
      </c>
      <c r="H1712" s="51">
        <v>2769</v>
      </c>
      <c r="I1712" s="51">
        <v>1108</v>
      </c>
      <c r="J1712" s="51">
        <v>2206</v>
      </c>
      <c r="K1712" s="51">
        <v>716</v>
      </c>
      <c r="L1712" s="51">
        <v>716</v>
      </c>
      <c r="M1712" s="51">
        <v>3535</v>
      </c>
      <c r="N1712" s="51">
        <v>2993</v>
      </c>
      <c r="O1712" s="51">
        <v>2877</v>
      </c>
      <c r="P1712" s="51">
        <v>3335</v>
      </c>
      <c r="Q1712" s="51">
        <v>9089</v>
      </c>
      <c r="R1712" s="51">
        <v>9390</v>
      </c>
      <c r="S1712" s="51">
        <v>152944.84848453649</v>
      </c>
      <c r="T1712" s="51">
        <v>713971</v>
      </c>
      <c r="U1712" s="51">
        <v>230634</v>
      </c>
      <c r="V1712" s="51">
        <v>30598</v>
      </c>
    </row>
    <row r="1713" spans="1:22" x14ac:dyDescent="0.25">
      <c r="A1713" s="50" t="s">
        <v>109</v>
      </c>
      <c r="B1713" s="50" t="s">
        <v>227</v>
      </c>
      <c r="C1713" s="50" t="s">
        <v>179</v>
      </c>
      <c r="D1713" s="50" t="s">
        <v>282</v>
      </c>
      <c r="E1713" s="51">
        <v>2019</v>
      </c>
      <c r="F1713" s="50" t="s">
        <v>290</v>
      </c>
      <c r="G1713" s="52">
        <v>43678</v>
      </c>
      <c r="H1713" s="51">
        <v>2222</v>
      </c>
      <c r="I1713" s="51">
        <v>1274</v>
      </c>
      <c r="J1713" s="51">
        <v>2107</v>
      </c>
      <c r="K1713" s="51">
        <v>921</v>
      </c>
      <c r="L1713" s="51">
        <v>921</v>
      </c>
      <c r="M1713" s="51">
        <v>3535</v>
      </c>
      <c r="N1713" s="51">
        <v>2716</v>
      </c>
      <c r="O1713" s="51">
        <v>2619</v>
      </c>
      <c r="P1713" s="51">
        <v>2535</v>
      </c>
      <c r="Q1713" s="51">
        <v>9089</v>
      </c>
      <c r="R1713" s="51">
        <v>9390</v>
      </c>
      <c r="S1713" s="51">
        <v>152944.84848453649</v>
      </c>
      <c r="T1713" s="51">
        <v>713971</v>
      </c>
      <c r="U1713" s="51">
        <v>230634</v>
      </c>
      <c r="V1713" s="51">
        <v>30598</v>
      </c>
    </row>
    <row r="1714" spans="1:22" x14ac:dyDescent="0.25">
      <c r="A1714" s="50" t="s">
        <v>109</v>
      </c>
      <c r="B1714" s="50" t="s">
        <v>227</v>
      </c>
      <c r="C1714" s="50" t="s">
        <v>179</v>
      </c>
      <c r="D1714" s="50" t="s">
        <v>282</v>
      </c>
      <c r="E1714" s="51">
        <v>2019</v>
      </c>
      <c r="F1714" s="50" t="s">
        <v>291</v>
      </c>
      <c r="G1714" s="52">
        <v>43709</v>
      </c>
      <c r="H1714" s="51">
        <v>2806</v>
      </c>
      <c r="I1714" s="51">
        <v>1360</v>
      </c>
      <c r="J1714" s="51">
        <v>2349</v>
      </c>
      <c r="K1714" s="51">
        <v>1056</v>
      </c>
      <c r="L1714" s="51">
        <v>1056</v>
      </c>
      <c r="M1714" s="51">
        <v>3348</v>
      </c>
      <c r="N1714" s="51">
        <v>2574</v>
      </c>
      <c r="O1714" s="51">
        <v>2404</v>
      </c>
      <c r="P1714" s="51">
        <v>2244</v>
      </c>
      <c r="Q1714" s="51">
        <v>9089</v>
      </c>
      <c r="R1714" s="51">
        <v>9390</v>
      </c>
      <c r="S1714" s="51">
        <v>152944.84848453649</v>
      </c>
      <c r="T1714" s="51">
        <v>713971</v>
      </c>
      <c r="U1714" s="51">
        <v>230634</v>
      </c>
      <c r="V1714" s="51">
        <v>30598</v>
      </c>
    </row>
    <row r="1715" spans="1:22" x14ac:dyDescent="0.25">
      <c r="A1715" s="50" t="s">
        <v>109</v>
      </c>
      <c r="B1715" s="50" t="s">
        <v>227</v>
      </c>
      <c r="C1715" s="50" t="s">
        <v>179</v>
      </c>
      <c r="D1715" s="50" t="s">
        <v>282</v>
      </c>
      <c r="E1715" s="51">
        <v>2019</v>
      </c>
      <c r="F1715" s="50" t="s">
        <v>292</v>
      </c>
      <c r="G1715" s="52">
        <v>43739</v>
      </c>
      <c r="H1715" s="51">
        <v>2565</v>
      </c>
      <c r="I1715" s="51">
        <v>1081</v>
      </c>
      <c r="J1715" s="51">
        <v>2233</v>
      </c>
      <c r="K1715" s="51">
        <v>1075</v>
      </c>
      <c r="L1715" s="51">
        <v>1075</v>
      </c>
      <c r="M1715" s="51">
        <v>3830</v>
      </c>
      <c r="N1715" s="51">
        <v>2931</v>
      </c>
      <c r="O1715" s="51">
        <v>2633</v>
      </c>
      <c r="P1715" s="51">
        <v>2619</v>
      </c>
      <c r="Q1715" s="51">
        <v>9089</v>
      </c>
      <c r="R1715" s="51">
        <v>9390</v>
      </c>
      <c r="S1715" s="51">
        <v>152944.84848453649</v>
      </c>
      <c r="T1715" s="51">
        <v>713971</v>
      </c>
      <c r="U1715" s="51">
        <v>230634</v>
      </c>
      <c r="V1715" s="51">
        <v>30598</v>
      </c>
    </row>
    <row r="1716" spans="1:22" x14ac:dyDescent="0.25">
      <c r="A1716" s="50" t="s">
        <v>109</v>
      </c>
      <c r="B1716" s="50" t="s">
        <v>227</v>
      </c>
      <c r="C1716" s="50" t="s">
        <v>179</v>
      </c>
      <c r="D1716" s="50" t="s">
        <v>282</v>
      </c>
      <c r="E1716" s="51">
        <v>2019</v>
      </c>
      <c r="F1716" s="50" t="s">
        <v>293</v>
      </c>
      <c r="G1716" s="52">
        <v>43770</v>
      </c>
      <c r="H1716" s="51">
        <v>2632</v>
      </c>
      <c r="I1716" s="51">
        <v>1101</v>
      </c>
      <c r="J1716" s="51">
        <v>2290</v>
      </c>
      <c r="K1716" s="51">
        <v>977</v>
      </c>
      <c r="L1716" s="51">
        <v>977</v>
      </c>
      <c r="M1716" s="51">
        <v>3722</v>
      </c>
      <c r="N1716" s="51">
        <v>3094</v>
      </c>
      <c r="O1716" s="51">
        <v>2569</v>
      </c>
      <c r="P1716" s="51">
        <v>2871</v>
      </c>
      <c r="Q1716" s="51">
        <v>9089</v>
      </c>
      <c r="R1716" s="51">
        <v>9390</v>
      </c>
      <c r="S1716" s="51">
        <v>152944.84848453649</v>
      </c>
      <c r="T1716" s="51">
        <v>713971</v>
      </c>
      <c r="U1716" s="51">
        <v>230634</v>
      </c>
      <c r="V1716" s="51">
        <v>30598</v>
      </c>
    </row>
    <row r="1717" spans="1:22" x14ac:dyDescent="0.25">
      <c r="A1717" s="50" t="s">
        <v>109</v>
      </c>
      <c r="B1717" s="50" t="s">
        <v>227</v>
      </c>
      <c r="C1717" s="50" t="s">
        <v>179</v>
      </c>
      <c r="D1717" s="50" t="s">
        <v>282</v>
      </c>
      <c r="E1717" s="51">
        <v>2019</v>
      </c>
      <c r="F1717" s="50" t="s">
        <v>294</v>
      </c>
      <c r="G1717" s="52">
        <v>43800</v>
      </c>
      <c r="H1717" s="51">
        <v>3087</v>
      </c>
      <c r="I1717" s="51">
        <v>1075</v>
      </c>
      <c r="J1717" s="51">
        <v>2351</v>
      </c>
      <c r="K1717" s="51">
        <v>904</v>
      </c>
      <c r="L1717" s="51">
        <v>904</v>
      </c>
      <c r="M1717" s="51">
        <v>4109</v>
      </c>
      <c r="N1717" s="51">
        <v>3600</v>
      </c>
      <c r="O1717" s="51">
        <v>2950</v>
      </c>
      <c r="P1717" s="51">
        <v>2927</v>
      </c>
      <c r="Q1717" s="51">
        <v>9089</v>
      </c>
      <c r="R1717" s="51">
        <v>9390</v>
      </c>
      <c r="S1717" s="51">
        <v>152944.84848453649</v>
      </c>
      <c r="T1717" s="51">
        <v>713971</v>
      </c>
      <c r="U1717" s="51">
        <v>230634</v>
      </c>
      <c r="V1717" s="51">
        <v>30598</v>
      </c>
    </row>
    <row r="1718" spans="1:22" x14ac:dyDescent="0.25">
      <c r="A1718" s="50" t="s">
        <v>109</v>
      </c>
      <c r="B1718" s="50" t="s">
        <v>227</v>
      </c>
      <c r="C1718" s="50" t="s">
        <v>179</v>
      </c>
      <c r="D1718" s="50" t="s">
        <v>282</v>
      </c>
      <c r="E1718" s="51">
        <v>2020</v>
      </c>
      <c r="F1718" s="50" t="s">
        <v>283</v>
      </c>
      <c r="G1718" s="52">
        <v>43831</v>
      </c>
      <c r="H1718" s="51">
        <v>3024</v>
      </c>
      <c r="I1718" s="51">
        <v>1016</v>
      </c>
      <c r="J1718" s="51">
        <v>2403</v>
      </c>
      <c r="K1718" s="51">
        <v>1013</v>
      </c>
      <c r="L1718" s="51">
        <v>1013</v>
      </c>
      <c r="M1718" s="51">
        <v>3942</v>
      </c>
      <c r="N1718" s="51">
        <v>3404</v>
      </c>
      <c r="O1718" s="51">
        <v>3220</v>
      </c>
      <c r="P1718" s="51">
        <v>3218</v>
      </c>
      <c r="Q1718" s="51">
        <v>11028</v>
      </c>
      <c r="R1718" s="51">
        <v>11430</v>
      </c>
      <c r="S1718" s="51">
        <v>159308.36142979641</v>
      </c>
      <c r="T1718" s="51">
        <v>740837</v>
      </c>
      <c r="U1718" s="51">
        <v>237663</v>
      </c>
      <c r="V1718" s="51">
        <v>31508</v>
      </c>
    </row>
    <row r="1719" spans="1:22" x14ac:dyDescent="0.25">
      <c r="A1719" s="50" t="s">
        <v>109</v>
      </c>
      <c r="B1719" s="50" t="s">
        <v>227</v>
      </c>
      <c r="C1719" s="50" t="s">
        <v>179</v>
      </c>
      <c r="D1719" s="50" t="s">
        <v>282</v>
      </c>
      <c r="E1719" s="51">
        <v>2020</v>
      </c>
      <c r="F1719" s="50" t="s">
        <v>284</v>
      </c>
      <c r="G1719" s="52">
        <v>43862</v>
      </c>
      <c r="H1719" s="51">
        <v>2804</v>
      </c>
      <c r="I1719" s="51">
        <v>1207</v>
      </c>
      <c r="J1719" s="51">
        <v>2367</v>
      </c>
      <c r="K1719" s="51">
        <v>1162</v>
      </c>
      <c r="L1719" s="51">
        <v>1162</v>
      </c>
      <c r="M1719" s="51">
        <v>3513</v>
      </c>
      <c r="N1719" s="51">
        <v>3234</v>
      </c>
      <c r="O1719" s="51">
        <v>3197</v>
      </c>
      <c r="P1719" s="51">
        <v>2930</v>
      </c>
      <c r="Q1719" s="51">
        <v>11028</v>
      </c>
      <c r="R1719" s="51">
        <v>11430</v>
      </c>
      <c r="S1719" s="51">
        <v>159308.36142979641</v>
      </c>
      <c r="T1719" s="51">
        <v>740837</v>
      </c>
      <c r="U1719" s="51">
        <v>237663</v>
      </c>
      <c r="V1719" s="51">
        <v>31508</v>
      </c>
    </row>
    <row r="1720" spans="1:22" x14ac:dyDescent="0.25">
      <c r="A1720" s="50" t="s">
        <v>109</v>
      </c>
      <c r="B1720" s="50" t="s">
        <v>227</v>
      </c>
      <c r="C1720" s="50" t="s">
        <v>179</v>
      </c>
      <c r="D1720" s="50" t="s">
        <v>282</v>
      </c>
      <c r="E1720" s="51">
        <v>2020</v>
      </c>
      <c r="F1720" s="50" t="s">
        <v>285</v>
      </c>
      <c r="G1720" s="52">
        <v>43891</v>
      </c>
      <c r="H1720" s="51">
        <v>2100</v>
      </c>
      <c r="I1720" s="51">
        <v>947</v>
      </c>
      <c r="J1720" s="51">
        <v>1795</v>
      </c>
      <c r="K1720" s="51">
        <v>955</v>
      </c>
      <c r="L1720" s="51">
        <v>955</v>
      </c>
      <c r="M1720" s="51">
        <v>3403</v>
      </c>
      <c r="N1720" s="51">
        <v>2669</v>
      </c>
      <c r="O1720" s="51">
        <v>2560</v>
      </c>
      <c r="P1720" s="51">
        <v>2525</v>
      </c>
      <c r="Q1720" s="51">
        <v>11028</v>
      </c>
      <c r="R1720" s="51">
        <v>11430</v>
      </c>
      <c r="S1720" s="51">
        <v>159308.36142979641</v>
      </c>
      <c r="T1720" s="51">
        <v>740837</v>
      </c>
      <c r="U1720" s="51">
        <v>237663</v>
      </c>
      <c r="V1720" s="51">
        <v>31508</v>
      </c>
    </row>
    <row r="1721" spans="1:22" x14ac:dyDescent="0.25">
      <c r="A1721" s="50" t="s">
        <v>109</v>
      </c>
      <c r="B1721" s="50" t="s">
        <v>227</v>
      </c>
      <c r="C1721" s="50" t="s">
        <v>179</v>
      </c>
      <c r="D1721" s="50" t="s">
        <v>282</v>
      </c>
      <c r="E1721" s="51">
        <v>2020</v>
      </c>
      <c r="F1721" s="50" t="s">
        <v>286</v>
      </c>
      <c r="G1721" s="52">
        <v>43922</v>
      </c>
      <c r="H1721" s="51">
        <v>2995</v>
      </c>
      <c r="I1721" s="51">
        <v>962</v>
      </c>
      <c r="J1721" s="51">
        <v>2050</v>
      </c>
      <c r="K1721" s="51">
        <v>883</v>
      </c>
      <c r="L1721" s="51">
        <v>883</v>
      </c>
      <c r="M1721" s="51">
        <v>3526</v>
      </c>
      <c r="N1721" s="51">
        <v>3227</v>
      </c>
      <c r="O1721" s="51">
        <v>3026</v>
      </c>
      <c r="P1721" s="51">
        <v>2812</v>
      </c>
      <c r="Q1721" s="51">
        <v>11028</v>
      </c>
      <c r="R1721" s="51">
        <v>11430</v>
      </c>
      <c r="S1721" s="51">
        <v>159308.36142979641</v>
      </c>
      <c r="T1721" s="51">
        <v>740837</v>
      </c>
      <c r="U1721" s="51">
        <v>237663</v>
      </c>
      <c r="V1721" s="51">
        <v>31508</v>
      </c>
    </row>
    <row r="1722" spans="1:22" x14ac:dyDescent="0.25">
      <c r="A1722" s="50" t="s">
        <v>109</v>
      </c>
      <c r="B1722" s="50" t="s">
        <v>227</v>
      </c>
      <c r="C1722" s="50" t="s">
        <v>179</v>
      </c>
      <c r="D1722" s="50" t="s">
        <v>282</v>
      </c>
      <c r="E1722" s="51">
        <v>2020</v>
      </c>
      <c r="F1722" s="50" t="s">
        <v>287</v>
      </c>
      <c r="G1722" s="52">
        <v>43952</v>
      </c>
      <c r="H1722" s="51">
        <v>2982</v>
      </c>
      <c r="I1722" s="51">
        <v>1292</v>
      </c>
      <c r="J1722" s="51">
        <v>2298</v>
      </c>
      <c r="K1722" s="51">
        <v>1169</v>
      </c>
      <c r="L1722" s="51">
        <v>1169</v>
      </c>
      <c r="M1722" s="51">
        <v>3991</v>
      </c>
      <c r="N1722" s="51">
        <v>3369</v>
      </c>
      <c r="O1722" s="51">
        <v>3157</v>
      </c>
      <c r="P1722" s="51">
        <v>3116</v>
      </c>
      <c r="Q1722" s="51">
        <v>11028</v>
      </c>
      <c r="R1722" s="51">
        <v>11430</v>
      </c>
      <c r="S1722" s="51">
        <v>159308.36142979641</v>
      </c>
      <c r="T1722" s="51">
        <v>740837</v>
      </c>
      <c r="U1722" s="51">
        <v>237663</v>
      </c>
      <c r="V1722" s="51">
        <v>31508</v>
      </c>
    </row>
    <row r="1723" spans="1:22" x14ac:dyDescent="0.25">
      <c r="A1723" s="50" t="s">
        <v>109</v>
      </c>
      <c r="B1723" s="50" t="s">
        <v>227</v>
      </c>
      <c r="C1723" s="50" t="s">
        <v>179</v>
      </c>
      <c r="D1723" s="50" t="s">
        <v>282</v>
      </c>
      <c r="E1723" s="51">
        <v>2020</v>
      </c>
      <c r="F1723" s="50" t="s">
        <v>288</v>
      </c>
      <c r="G1723" s="52">
        <v>43983</v>
      </c>
      <c r="H1723" s="51">
        <v>3465</v>
      </c>
      <c r="I1723" s="51">
        <v>1170</v>
      </c>
      <c r="J1723" s="51">
        <v>2493</v>
      </c>
      <c r="K1723" s="51">
        <v>754</v>
      </c>
      <c r="L1723" s="51">
        <v>754</v>
      </c>
      <c r="M1723" s="51">
        <v>3619</v>
      </c>
      <c r="N1723" s="51">
        <v>3181</v>
      </c>
      <c r="O1723" s="51">
        <v>2719</v>
      </c>
      <c r="P1723" s="51">
        <v>3015</v>
      </c>
      <c r="Q1723" s="51">
        <v>11028</v>
      </c>
      <c r="R1723" s="51">
        <v>11430</v>
      </c>
      <c r="S1723" s="51">
        <v>159308.36142979641</v>
      </c>
      <c r="T1723" s="51">
        <v>740837</v>
      </c>
      <c r="U1723" s="51">
        <v>237663</v>
      </c>
      <c r="V1723" s="51">
        <v>31508</v>
      </c>
    </row>
    <row r="1724" spans="1:22" x14ac:dyDescent="0.25">
      <c r="A1724" s="50" t="s">
        <v>109</v>
      </c>
      <c r="B1724" s="50" t="s">
        <v>227</v>
      </c>
      <c r="C1724" s="50" t="s">
        <v>179</v>
      </c>
      <c r="D1724" s="50" t="s">
        <v>282</v>
      </c>
      <c r="E1724" s="51">
        <v>2020</v>
      </c>
      <c r="F1724" s="50" t="s">
        <v>289</v>
      </c>
      <c r="G1724" s="52">
        <v>44013</v>
      </c>
      <c r="H1724" s="51">
        <v>2686</v>
      </c>
      <c r="I1724" s="51">
        <v>1106</v>
      </c>
      <c r="J1724" s="51">
        <v>2562</v>
      </c>
      <c r="K1724" s="51">
        <v>792</v>
      </c>
      <c r="L1724" s="51">
        <v>792</v>
      </c>
      <c r="M1724" s="51">
        <v>3642</v>
      </c>
      <c r="N1724" s="51">
        <v>3319</v>
      </c>
      <c r="O1724" s="51">
        <v>2998</v>
      </c>
      <c r="P1724" s="51">
        <v>3250</v>
      </c>
      <c r="Q1724" s="51">
        <v>11028</v>
      </c>
      <c r="R1724" s="51">
        <v>11430</v>
      </c>
      <c r="S1724" s="51">
        <v>159308.36142979641</v>
      </c>
      <c r="T1724" s="51">
        <v>740837</v>
      </c>
      <c r="U1724" s="51">
        <v>237663</v>
      </c>
      <c r="V1724" s="51">
        <v>31508</v>
      </c>
    </row>
    <row r="1725" spans="1:22" x14ac:dyDescent="0.25">
      <c r="A1725" s="50" t="s">
        <v>109</v>
      </c>
      <c r="B1725" s="50" t="s">
        <v>227</v>
      </c>
      <c r="C1725" s="50" t="s">
        <v>179</v>
      </c>
      <c r="D1725" s="50" t="s">
        <v>282</v>
      </c>
      <c r="E1725" s="51">
        <v>2020</v>
      </c>
      <c r="F1725" s="50" t="s">
        <v>290</v>
      </c>
      <c r="G1725" s="52">
        <v>44044</v>
      </c>
      <c r="H1725" s="51">
        <v>2827</v>
      </c>
      <c r="I1725" s="51">
        <v>1108</v>
      </c>
      <c r="J1725" s="51">
        <v>2291</v>
      </c>
      <c r="K1725" s="51">
        <v>1124</v>
      </c>
      <c r="L1725" s="51">
        <v>1124</v>
      </c>
      <c r="M1725" s="51">
        <v>3640</v>
      </c>
      <c r="N1725" s="51">
        <v>3230</v>
      </c>
      <c r="O1725" s="51">
        <v>2952</v>
      </c>
      <c r="P1725" s="51">
        <v>2750</v>
      </c>
      <c r="Q1725" s="51">
        <v>11028</v>
      </c>
      <c r="R1725" s="51">
        <v>11430</v>
      </c>
      <c r="S1725" s="51">
        <v>159308.36142979641</v>
      </c>
      <c r="T1725" s="51">
        <v>740837</v>
      </c>
      <c r="U1725" s="51">
        <v>237663</v>
      </c>
      <c r="V1725" s="51">
        <v>31508</v>
      </c>
    </row>
    <row r="1726" spans="1:22" x14ac:dyDescent="0.25">
      <c r="A1726" s="50" t="s">
        <v>109</v>
      </c>
      <c r="B1726" s="50" t="s">
        <v>227</v>
      </c>
      <c r="C1726" s="50" t="s">
        <v>179</v>
      </c>
      <c r="D1726" s="50" t="s">
        <v>282</v>
      </c>
      <c r="E1726" s="51">
        <v>2020</v>
      </c>
      <c r="F1726" s="50" t="s">
        <v>291</v>
      </c>
      <c r="G1726" s="52">
        <v>44075</v>
      </c>
      <c r="H1726" s="51">
        <v>2865</v>
      </c>
      <c r="I1726" s="51">
        <v>1170</v>
      </c>
      <c r="J1726" s="51">
        <v>2488</v>
      </c>
      <c r="K1726" s="51">
        <v>1067</v>
      </c>
      <c r="L1726" s="51">
        <v>1067</v>
      </c>
      <c r="M1726" s="51">
        <v>4092</v>
      </c>
      <c r="N1726" s="51">
        <v>3511</v>
      </c>
      <c r="O1726" s="51">
        <v>3505</v>
      </c>
      <c r="P1726" s="51">
        <v>3519</v>
      </c>
      <c r="Q1726" s="51">
        <v>11028</v>
      </c>
      <c r="R1726" s="51">
        <v>11430</v>
      </c>
      <c r="S1726" s="51">
        <v>159308.36142979641</v>
      </c>
      <c r="T1726" s="51">
        <v>740837</v>
      </c>
      <c r="U1726" s="51">
        <v>237663</v>
      </c>
      <c r="V1726" s="51">
        <v>31508</v>
      </c>
    </row>
    <row r="1727" spans="1:22" x14ac:dyDescent="0.25">
      <c r="A1727" s="50" t="s">
        <v>109</v>
      </c>
      <c r="B1727" s="50" t="s">
        <v>227</v>
      </c>
      <c r="C1727" s="50" t="s">
        <v>179</v>
      </c>
      <c r="D1727" s="50" t="s">
        <v>282</v>
      </c>
      <c r="E1727" s="51">
        <v>2020</v>
      </c>
      <c r="F1727" s="50" t="s">
        <v>292</v>
      </c>
      <c r="G1727" s="52">
        <v>44105</v>
      </c>
      <c r="H1727" s="51">
        <v>2803</v>
      </c>
      <c r="I1727" s="51">
        <v>1139</v>
      </c>
      <c r="J1727" s="51">
        <v>2101</v>
      </c>
      <c r="K1727" s="51">
        <v>1106</v>
      </c>
      <c r="L1727" s="51">
        <v>1106</v>
      </c>
      <c r="M1727" s="51">
        <v>3962</v>
      </c>
      <c r="N1727" s="51">
        <v>3604</v>
      </c>
      <c r="O1727" s="51">
        <v>3479</v>
      </c>
      <c r="P1727" s="51">
        <v>3447</v>
      </c>
      <c r="Q1727" s="51">
        <v>11028</v>
      </c>
      <c r="R1727" s="51">
        <v>11430</v>
      </c>
      <c r="S1727" s="51">
        <v>159308.36142979641</v>
      </c>
      <c r="T1727" s="51">
        <v>740837</v>
      </c>
      <c r="U1727" s="51">
        <v>237663</v>
      </c>
      <c r="V1727" s="51">
        <v>31508</v>
      </c>
    </row>
    <row r="1728" spans="1:22" x14ac:dyDescent="0.25">
      <c r="A1728" s="50" t="s">
        <v>109</v>
      </c>
      <c r="B1728" s="50" t="s">
        <v>227</v>
      </c>
      <c r="C1728" s="50" t="s">
        <v>179</v>
      </c>
      <c r="D1728" s="50" t="s">
        <v>282</v>
      </c>
      <c r="E1728" s="51">
        <v>2020</v>
      </c>
      <c r="F1728" s="50" t="s">
        <v>293</v>
      </c>
      <c r="G1728" s="52">
        <v>44136</v>
      </c>
      <c r="H1728" s="51">
        <v>2744</v>
      </c>
      <c r="I1728" s="51">
        <v>1094</v>
      </c>
      <c r="J1728" s="51">
        <v>2294</v>
      </c>
      <c r="K1728" s="51">
        <v>963</v>
      </c>
      <c r="L1728" s="51">
        <v>963</v>
      </c>
      <c r="M1728" s="51">
        <v>3744</v>
      </c>
      <c r="N1728" s="51">
        <v>3587</v>
      </c>
      <c r="O1728" s="51">
        <v>3185</v>
      </c>
      <c r="P1728" s="51">
        <v>3155</v>
      </c>
      <c r="Q1728" s="51">
        <v>11028</v>
      </c>
      <c r="R1728" s="51">
        <v>11430</v>
      </c>
      <c r="S1728" s="51">
        <v>159308.36142979641</v>
      </c>
      <c r="T1728" s="51">
        <v>740837</v>
      </c>
      <c r="U1728" s="51">
        <v>237663</v>
      </c>
      <c r="V1728" s="51">
        <v>31508</v>
      </c>
    </row>
    <row r="1729" spans="1:22" x14ac:dyDescent="0.25">
      <c r="A1729" s="50" t="s">
        <v>109</v>
      </c>
      <c r="B1729" s="50" t="s">
        <v>227</v>
      </c>
      <c r="C1729" s="50" t="s">
        <v>179</v>
      </c>
      <c r="D1729" s="50" t="s">
        <v>282</v>
      </c>
      <c r="E1729" s="51">
        <v>2020</v>
      </c>
      <c r="F1729" s="50" t="s">
        <v>294</v>
      </c>
      <c r="G1729" s="52">
        <v>44166</v>
      </c>
      <c r="H1729" s="51">
        <v>2638</v>
      </c>
      <c r="I1729" s="51">
        <v>1080</v>
      </c>
      <c r="J1729" s="51">
        <v>2509</v>
      </c>
      <c r="K1729" s="51">
        <v>894</v>
      </c>
      <c r="L1729" s="51">
        <v>894</v>
      </c>
      <c r="M1729" s="51">
        <v>3720</v>
      </c>
      <c r="N1729" s="51">
        <v>3532</v>
      </c>
      <c r="O1729" s="51">
        <v>3369</v>
      </c>
      <c r="P1729" s="51">
        <v>3285</v>
      </c>
      <c r="Q1729" s="51">
        <v>11028</v>
      </c>
      <c r="R1729" s="51">
        <v>11430</v>
      </c>
      <c r="S1729" s="51">
        <v>159308.36142979641</v>
      </c>
      <c r="T1729" s="51">
        <v>740837</v>
      </c>
      <c r="U1729" s="51">
        <v>237663</v>
      </c>
      <c r="V1729" s="51">
        <v>31508</v>
      </c>
    </row>
    <row r="1730" spans="1:22" x14ac:dyDescent="0.25">
      <c r="A1730" s="50" t="s">
        <v>109</v>
      </c>
      <c r="B1730" s="50" t="s">
        <v>227</v>
      </c>
      <c r="C1730" s="50" t="s">
        <v>179</v>
      </c>
      <c r="D1730" s="50" t="s">
        <v>282</v>
      </c>
      <c r="E1730" s="51">
        <v>2021</v>
      </c>
      <c r="F1730" s="50" t="s">
        <v>283</v>
      </c>
      <c r="G1730" s="52">
        <v>44197</v>
      </c>
      <c r="H1730" s="51">
        <v>2475</v>
      </c>
      <c r="I1730" s="51">
        <v>1092</v>
      </c>
      <c r="J1730" s="51">
        <v>2130</v>
      </c>
      <c r="K1730" s="51">
        <v>954</v>
      </c>
      <c r="L1730" s="51">
        <v>954</v>
      </c>
      <c r="M1730" s="51">
        <v>3669</v>
      </c>
      <c r="N1730" s="51">
        <v>3187</v>
      </c>
      <c r="O1730" s="51">
        <v>3151</v>
      </c>
      <c r="P1730" s="51">
        <v>3220</v>
      </c>
      <c r="Q1730" s="51">
        <v>9083</v>
      </c>
      <c r="R1730" s="51">
        <v>9413</v>
      </c>
      <c r="S1730" s="51">
        <v>165901.66628490391</v>
      </c>
      <c r="T1730" s="51">
        <v>768778</v>
      </c>
      <c r="U1730" s="51">
        <v>245096</v>
      </c>
      <c r="V1730" s="51">
        <v>32461</v>
      </c>
    </row>
    <row r="1731" spans="1:22" x14ac:dyDescent="0.25">
      <c r="A1731" s="50" t="s">
        <v>109</v>
      </c>
      <c r="B1731" s="50" t="s">
        <v>227</v>
      </c>
      <c r="C1731" s="50" t="s">
        <v>179</v>
      </c>
      <c r="D1731" s="50" t="s">
        <v>282</v>
      </c>
      <c r="E1731" s="51">
        <v>2021</v>
      </c>
      <c r="F1731" s="50" t="s">
        <v>284</v>
      </c>
      <c r="G1731" s="52">
        <v>44228</v>
      </c>
      <c r="H1731" s="51">
        <v>2267</v>
      </c>
      <c r="I1731" s="51">
        <v>1017</v>
      </c>
      <c r="J1731" s="51">
        <v>1892</v>
      </c>
      <c r="K1731" s="51">
        <v>949</v>
      </c>
      <c r="L1731" s="51">
        <v>949</v>
      </c>
      <c r="M1731" s="51">
        <v>3401</v>
      </c>
      <c r="N1731" s="51">
        <v>2786</v>
      </c>
      <c r="O1731" s="51">
        <v>2843</v>
      </c>
      <c r="P1731" s="51">
        <v>2981</v>
      </c>
      <c r="Q1731" s="51">
        <v>9083</v>
      </c>
      <c r="R1731" s="51">
        <v>9413</v>
      </c>
      <c r="S1731" s="51">
        <v>165901.66628490391</v>
      </c>
      <c r="T1731" s="51">
        <v>768778</v>
      </c>
      <c r="U1731" s="51">
        <v>245096</v>
      </c>
      <c r="V1731" s="51">
        <v>32461</v>
      </c>
    </row>
    <row r="1732" spans="1:22" x14ac:dyDescent="0.25">
      <c r="A1732" s="50" t="s">
        <v>109</v>
      </c>
      <c r="B1732" s="50" t="s">
        <v>227</v>
      </c>
      <c r="C1732" s="50" t="s">
        <v>179</v>
      </c>
      <c r="D1732" s="50" t="s">
        <v>282</v>
      </c>
      <c r="E1732" s="51">
        <v>2021</v>
      </c>
      <c r="F1732" s="50" t="s">
        <v>285</v>
      </c>
      <c r="G1732" s="52">
        <v>44256</v>
      </c>
      <c r="H1732" s="51">
        <v>2358</v>
      </c>
      <c r="I1732" s="51">
        <v>829</v>
      </c>
      <c r="J1732" s="51">
        <v>1655</v>
      </c>
      <c r="K1732" s="51">
        <v>814</v>
      </c>
      <c r="L1732" s="51">
        <v>814</v>
      </c>
      <c r="M1732" s="51">
        <v>3388</v>
      </c>
      <c r="N1732" s="51">
        <v>2771</v>
      </c>
      <c r="O1732" s="51">
        <v>2629</v>
      </c>
      <c r="P1732" s="51">
        <v>2653</v>
      </c>
      <c r="Q1732" s="51">
        <v>9083</v>
      </c>
      <c r="R1732" s="51">
        <v>9413</v>
      </c>
      <c r="S1732" s="51">
        <v>165901.66628490391</v>
      </c>
      <c r="T1732" s="51">
        <v>768778</v>
      </c>
      <c r="U1732" s="51">
        <v>245096</v>
      </c>
      <c r="V1732" s="51">
        <v>32461</v>
      </c>
    </row>
    <row r="1733" spans="1:22" x14ac:dyDescent="0.25">
      <c r="A1733" s="50" t="s">
        <v>109</v>
      </c>
      <c r="B1733" s="50" t="s">
        <v>227</v>
      </c>
      <c r="C1733" s="50" t="s">
        <v>179</v>
      </c>
      <c r="D1733" s="50" t="s">
        <v>282</v>
      </c>
      <c r="E1733" s="51">
        <v>2021</v>
      </c>
      <c r="F1733" s="50" t="s">
        <v>286</v>
      </c>
      <c r="G1733" s="52">
        <v>44287</v>
      </c>
      <c r="H1733" s="51">
        <v>2836</v>
      </c>
      <c r="I1733" s="51">
        <v>1014</v>
      </c>
      <c r="J1733" s="51">
        <v>2000</v>
      </c>
      <c r="K1733" s="51">
        <v>903</v>
      </c>
      <c r="L1733" s="51">
        <v>903</v>
      </c>
      <c r="M1733" s="51">
        <v>3169</v>
      </c>
      <c r="N1733" s="51">
        <v>2682</v>
      </c>
      <c r="O1733" s="51">
        <v>2584</v>
      </c>
      <c r="P1733" s="51">
        <v>2716</v>
      </c>
      <c r="Q1733" s="51">
        <v>9083</v>
      </c>
      <c r="R1733" s="51">
        <v>9413</v>
      </c>
      <c r="S1733" s="51">
        <v>165901.66628490391</v>
      </c>
      <c r="T1733" s="51">
        <v>768778</v>
      </c>
      <c r="U1733" s="51">
        <v>245096</v>
      </c>
      <c r="V1733" s="51">
        <v>32461</v>
      </c>
    </row>
    <row r="1734" spans="1:22" x14ac:dyDescent="0.25">
      <c r="A1734" s="50" t="s">
        <v>109</v>
      </c>
      <c r="B1734" s="50" t="s">
        <v>227</v>
      </c>
      <c r="C1734" s="50" t="s">
        <v>179</v>
      </c>
      <c r="D1734" s="50" t="s">
        <v>282</v>
      </c>
      <c r="E1734" s="51">
        <v>2021</v>
      </c>
      <c r="F1734" s="50" t="s">
        <v>287</v>
      </c>
      <c r="G1734" s="52">
        <v>44317</v>
      </c>
      <c r="H1734" s="51">
        <v>2367</v>
      </c>
      <c r="I1734" s="51">
        <v>1050</v>
      </c>
      <c r="J1734" s="51">
        <v>2081</v>
      </c>
      <c r="K1734" s="51">
        <v>975</v>
      </c>
      <c r="L1734" s="51">
        <v>975</v>
      </c>
      <c r="M1734" s="51">
        <v>3614</v>
      </c>
      <c r="N1734" s="51">
        <v>3187</v>
      </c>
      <c r="O1734" s="51">
        <v>3110</v>
      </c>
      <c r="P1734" s="51">
        <v>2963</v>
      </c>
      <c r="Q1734" s="51">
        <v>9083</v>
      </c>
      <c r="R1734" s="51">
        <v>9413</v>
      </c>
      <c r="S1734" s="51">
        <v>165901.66628490391</v>
      </c>
      <c r="T1734" s="51">
        <v>768778</v>
      </c>
      <c r="U1734" s="51">
        <v>245096</v>
      </c>
      <c r="V1734" s="51">
        <v>32461</v>
      </c>
    </row>
    <row r="1735" spans="1:22" x14ac:dyDescent="0.25">
      <c r="A1735" s="50" t="s">
        <v>109</v>
      </c>
      <c r="B1735" s="50" t="s">
        <v>227</v>
      </c>
      <c r="C1735" s="50" t="s">
        <v>179</v>
      </c>
      <c r="D1735" s="50" t="s">
        <v>282</v>
      </c>
      <c r="E1735" s="51">
        <v>2021</v>
      </c>
      <c r="F1735" s="50" t="s">
        <v>288</v>
      </c>
      <c r="G1735" s="52">
        <v>44348</v>
      </c>
      <c r="H1735" s="51">
        <v>2543</v>
      </c>
      <c r="I1735" s="51">
        <v>898</v>
      </c>
      <c r="J1735" s="51">
        <v>2114</v>
      </c>
      <c r="K1735" s="51">
        <v>683</v>
      </c>
      <c r="L1735" s="51">
        <v>683</v>
      </c>
      <c r="M1735" s="51">
        <v>3161</v>
      </c>
      <c r="N1735" s="51">
        <v>3119</v>
      </c>
      <c r="O1735" s="51">
        <v>2779</v>
      </c>
      <c r="P1735" s="51">
        <v>2825</v>
      </c>
      <c r="Q1735" s="51">
        <v>9083</v>
      </c>
      <c r="R1735" s="51">
        <v>9413</v>
      </c>
      <c r="S1735" s="51">
        <v>165901.66628490391</v>
      </c>
      <c r="T1735" s="51">
        <v>768778</v>
      </c>
      <c r="U1735" s="51">
        <v>245096</v>
      </c>
      <c r="V1735" s="51">
        <v>32461</v>
      </c>
    </row>
    <row r="1736" spans="1:22" x14ac:dyDescent="0.25">
      <c r="A1736" s="50" t="s">
        <v>109</v>
      </c>
      <c r="B1736" s="50" t="s">
        <v>227</v>
      </c>
      <c r="C1736" s="50" t="s">
        <v>179</v>
      </c>
      <c r="D1736" s="50" t="s">
        <v>282</v>
      </c>
      <c r="E1736" s="51">
        <v>2021</v>
      </c>
      <c r="F1736" s="50" t="s">
        <v>289</v>
      </c>
      <c r="G1736" s="52">
        <v>44378</v>
      </c>
      <c r="H1736" s="51">
        <v>2307</v>
      </c>
      <c r="I1736" s="51">
        <v>933</v>
      </c>
      <c r="J1736" s="51">
        <v>2096</v>
      </c>
      <c r="K1736" s="51">
        <v>730</v>
      </c>
      <c r="L1736" s="51">
        <v>730</v>
      </c>
      <c r="M1736" s="51">
        <v>3193</v>
      </c>
      <c r="N1736" s="51">
        <v>2686</v>
      </c>
      <c r="O1736" s="51">
        <v>2614</v>
      </c>
      <c r="P1736" s="51">
        <v>2518</v>
      </c>
      <c r="Q1736" s="51">
        <v>9083</v>
      </c>
      <c r="R1736" s="51">
        <v>9413</v>
      </c>
      <c r="S1736" s="51">
        <v>165901.66628490391</v>
      </c>
      <c r="T1736" s="51">
        <v>768778</v>
      </c>
      <c r="U1736" s="51">
        <v>245096</v>
      </c>
      <c r="V1736" s="51">
        <v>32461</v>
      </c>
    </row>
    <row r="1737" spans="1:22" x14ac:dyDescent="0.25">
      <c r="A1737" s="50" t="s">
        <v>109</v>
      </c>
      <c r="B1737" s="50" t="s">
        <v>227</v>
      </c>
      <c r="C1737" s="50" t="s">
        <v>179</v>
      </c>
      <c r="D1737" s="50" t="s">
        <v>282</v>
      </c>
      <c r="E1737" s="51">
        <v>2021</v>
      </c>
      <c r="F1737" s="50" t="s">
        <v>290</v>
      </c>
      <c r="G1737" s="52">
        <v>44409</v>
      </c>
      <c r="H1737" s="51">
        <v>2223</v>
      </c>
      <c r="I1737" s="51">
        <v>925</v>
      </c>
      <c r="J1737" s="51">
        <v>1875</v>
      </c>
      <c r="K1737" s="51">
        <v>1007</v>
      </c>
      <c r="L1737" s="51">
        <v>1007</v>
      </c>
      <c r="M1737" s="51">
        <v>3432</v>
      </c>
      <c r="N1737" s="51">
        <v>3136</v>
      </c>
      <c r="O1737" s="51">
        <v>2754</v>
      </c>
      <c r="P1737" s="51">
        <v>2697</v>
      </c>
      <c r="Q1737" s="51">
        <v>9083</v>
      </c>
      <c r="R1737" s="51">
        <v>9413</v>
      </c>
      <c r="S1737" s="51">
        <v>165901.66628490391</v>
      </c>
      <c r="T1737" s="51">
        <v>768778</v>
      </c>
      <c r="U1737" s="51">
        <v>245096</v>
      </c>
      <c r="V1737" s="51">
        <v>32461</v>
      </c>
    </row>
    <row r="1738" spans="1:22" x14ac:dyDescent="0.25">
      <c r="A1738" s="50" t="s">
        <v>109</v>
      </c>
      <c r="B1738" s="50" t="s">
        <v>227</v>
      </c>
      <c r="C1738" s="50" t="s">
        <v>179</v>
      </c>
      <c r="D1738" s="50" t="s">
        <v>282</v>
      </c>
      <c r="E1738" s="51">
        <v>2021</v>
      </c>
      <c r="F1738" s="50" t="s">
        <v>291</v>
      </c>
      <c r="G1738" s="52">
        <v>44440</v>
      </c>
      <c r="H1738" s="51">
        <v>2910</v>
      </c>
      <c r="I1738" s="51">
        <v>1092</v>
      </c>
      <c r="J1738" s="51">
        <v>2338</v>
      </c>
      <c r="K1738" s="51">
        <v>910</v>
      </c>
      <c r="L1738" s="51">
        <v>910</v>
      </c>
      <c r="M1738" s="51">
        <v>3052</v>
      </c>
      <c r="N1738" s="51">
        <v>2729</v>
      </c>
      <c r="O1738" s="51">
        <v>2544</v>
      </c>
      <c r="P1738" s="51">
        <v>2669</v>
      </c>
      <c r="Q1738" s="51">
        <v>9083</v>
      </c>
      <c r="R1738" s="51">
        <v>9413</v>
      </c>
      <c r="S1738" s="51">
        <v>165901.66628490391</v>
      </c>
      <c r="T1738" s="51">
        <v>768778</v>
      </c>
      <c r="U1738" s="51">
        <v>245096</v>
      </c>
      <c r="V1738" s="51">
        <v>32461</v>
      </c>
    </row>
    <row r="1739" spans="1:22" x14ac:dyDescent="0.25">
      <c r="A1739" s="50" t="s">
        <v>109</v>
      </c>
      <c r="B1739" s="50" t="s">
        <v>227</v>
      </c>
      <c r="C1739" s="50" t="s">
        <v>179</v>
      </c>
      <c r="D1739" s="50" t="s">
        <v>282</v>
      </c>
      <c r="E1739" s="51">
        <v>2021</v>
      </c>
      <c r="F1739" s="50" t="s">
        <v>292</v>
      </c>
      <c r="G1739" s="52">
        <v>44470</v>
      </c>
      <c r="H1739" s="51">
        <v>2653</v>
      </c>
      <c r="I1739" s="51">
        <v>1119</v>
      </c>
      <c r="J1739" s="51">
        <v>2514</v>
      </c>
      <c r="K1739" s="51">
        <v>986</v>
      </c>
      <c r="L1739" s="51">
        <v>986</v>
      </c>
      <c r="M1739" s="51">
        <v>3463</v>
      </c>
      <c r="N1739" s="51">
        <v>2920</v>
      </c>
      <c r="O1739" s="51">
        <v>2746</v>
      </c>
      <c r="P1739" s="51">
        <v>2635</v>
      </c>
      <c r="Q1739" s="51">
        <v>9083</v>
      </c>
      <c r="R1739" s="51">
        <v>9413</v>
      </c>
      <c r="S1739" s="51">
        <v>165901.66628490391</v>
      </c>
      <c r="T1739" s="51">
        <v>768778</v>
      </c>
      <c r="U1739" s="51">
        <v>245096</v>
      </c>
      <c r="V1739" s="51">
        <v>32461</v>
      </c>
    </row>
    <row r="1740" spans="1:22" x14ac:dyDescent="0.25">
      <c r="A1740" s="50" t="s">
        <v>109</v>
      </c>
      <c r="B1740" s="50" t="s">
        <v>227</v>
      </c>
      <c r="C1740" s="50" t="s">
        <v>179</v>
      </c>
      <c r="D1740" s="50" t="s">
        <v>282</v>
      </c>
      <c r="E1740" s="51">
        <v>2021</v>
      </c>
      <c r="F1740" s="50" t="s">
        <v>293</v>
      </c>
      <c r="G1740" s="52">
        <v>44501</v>
      </c>
      <c r="H1740" s="51">
        <v>2824</v>
      </c>
      <c r="I1740" s="51">
        <v>1175</v>
      </c>
      <c r="J1740" s="51">
        <v>2198</v>
      </c>
      <c r="K1740" s="51">
        <v>984</v>
      </c>
      <c r="L1740" s="51">
        <v>984</v>
      </c>
      <c r="M1740" s="51">
        <v>3354</v>
      </c>
      <c r="N1740" s="51">
        <v>2952</v>
      </c>
      <c r="O1740" s="51">
        <v>2566</v>
      </c>
      <c r="P1740" s="51">
        <v>2592</v>
      </c>
      <c r="Q1740" s="51">
        <v>9083</v>
      </c>
      <c r="R1740" s="51">
        <v>9413</v>
      </c>
      <c r="S1740" s="51">
        <v>165901.66628490391</v>
      </c>
      <c r="T1740" s="51">
        <v>768778</v>
      </c>
      <c r="U1740" s="51">
        <v>245096</v>
      </c>
      <c r="V1740" s="51">
        <v>32461</v>
      </c>
    </row>
    <row r="1741" spans="1:22" x14ac:dyDescent="0.25">
      <c r="A1741" s="50" t="s">
        <v>109</v>
      </c>
      <c r="B1741" s="50" t="s">
        <v>227</v>
      </c>
      <c r="C1741" s="50" t="s">
        <v>179</v>
      </c>
      <c r="D1741" s="50" t="s">
        <v>282</v>
      </c>
      <c r="E1741" s="51">
        <v>2021</v>
      </c>
      <c r="F1741" s="50" t="s">
        <v>294</v>
      </c>
      <c r="G1741" s="52">
        <v>44531</v>
      </c>
      <c r="H1741" s="51">
        <v>2485</v>
      </c>
      <c r="I1741" s="51">
        <v>1133</v>
      </c>
      <c r="J1741" s="51">
        <v>2188</v>
      </c>
      <c r="K1741" s="51">
        <v>1099</v>
      </c>
      <c r="L1741" s="51">
        <v>1099</v>
      </c>
      <c r="M1741" s="51">
        <v>3080</v>
      </c>
      <c r="N1741" s="51">
        <v>2813</v>
      </c>
      <c r="O1741" s="51">
        <v>2462</v>
      </c>
      <c r="P1741" s="51">
        <v>2457</v>
      </c>
      <c r="Q1741" s="51">
        <v>9083</v>
      </c>
      <c r="R1741" s="51">
        <v>9413</v>
      </c>
      <c r="S1741" s="51">
        <v>165901.66628490391</v>
      </c>
      <c r="T1741" s="51">
        <v>768778</v>
      </c>
      <c r="U1741" s="51">
        <v>245096</v>
      </c>
      <c r="V1741" s="51">
        <v>32461</v>
      </c>
    </row>
    <row r="1742" spans="1:22" x14ac:dyDescent="0.25">
      <c r="A1742" s="50" t="s">
        <v>109</v>
      </c>
      <c r="B1742" s="50" t="s">
        <v>227</v>
      </c>
      <c r="C1742" s="50" t="s">
        <v>180</v>
      </c>
      <c r="D1742" s="50" t="s">
        <v>296</v>
      </c>
      <c r="E1742" s="51">
        <v>2017</v>
      </c>
      <c r="F1742" s="50" t="s">
        <v>283</v>
      </c>
      <c r="G1742" s="52">
        <v>42736</v>
      </c>
      <c r="H1742" s="51">
        <v>2595</v>
      </c>
      <c r="I1742" s="51">
        <v>692</v>
      </c>
      <c r="J1742" s="51">
        <v>1233</v>
      </c>
      <c r="K1742" s="51">
        <v>635</v>
      </c>
      <c r="L1742" s="51">
        <v>635</v>
      </c>
      <c r="M1742" s="51">
        <v>3088</v>
      </c>
      <c r="N1742" s="51">
        <v>3154</v>
      </c>
      <c r="O1742" s="51">
        <v>2949</v>
      </c>
      <c r="P1742" s="51">
        <v>2664</v>
      </c>
      <c r="Q1742" s="51">
        <v>8886</v>
      </c>
      <c r="R1742" s="51">
        <v>9114</v>
      </c>
      <c r="S1742" s="51">
        <v>123936</v>
      </c>
      <c r="T1742" s="51">
        <v>630807</v>
      </c>
      <c r="U1742" s="51">
        <v>134618</v>
      </c>
      <c r="V1742" s="51">
        <v>29271</v>
      </c>
    </row>
    <row r="1743" spans="1:22" x14ac:dyDescent="0.25">
      <c r="A1743" s="50" t="s">
        <v>109</v>
      </c>
      <c r="B1743" s="50" t="s">
        <v>227</v>
      </c>
      <c r="C1743" s="50" t="s">
        <v>180</v>
      </c>
      <c r="D1743" s="50" t="s">
        <v>296</v>
      </c>
      <c r="E1743" s="51">
        <v>2017</v>
      </c>
      <c r="F1743" s="50" t="s">
        <v>284</v>
      </c>
      <c r="G1743" s="52">
        <v>42767</v>
      </c>
      <c r="H1743" s="51">
        <v>2280</v>
      </c>
      <c r="I1743" s="51">
        <v>718</v>
      </c>
      <c r="J1743" s="51">
        <v>1366</v>
      </c>
      <c r="K1743" s="51">
        <v>537</v>
      </c>
      <c r="L1743" s="51">
        <v>537</v>
      </c>
      <c r="M1743" s="51">
        <v>2314</v>
      </c>
      <c r="N1743" s="51">
        <v>2323</v>
      </c>
      <c r="O1743" s="51">
        <v>2253</v>
      </c>
      <c r="P1743" s="51">
        <v>2130</v>
      </c>
      <c r="Q1743" s="51">
        <v>8886</v>
      </c>
      <c r="R1743" s="51">
        <v>9114</v>
      </c>
      <c r="S1743" s="51">
        <v>123936</v>
      </c>
      <c r="T1743" s="51">
        <v>630807</v>
      </c>
      <c r="U1743" s="51">
        <v>134618</v>
      </c>
      <c r="V1743" s="51">
        <v>29271</v>
      </c>
    </row>
    <row r="1744" spans="1:22" x14ac:dyDescent="0.25">
      <c r="A1744" s="50" t="s">
        <v>109</v>
      </c>
      <c r="B1744" s="50" t="s">
        <v>227</v>
      </c>
      <c r="C1744" s="50" t="s">
        <v>180</v>
      </c>
      <c r="D1744" s="50" t="s">
        <v>296</v>
      </c>
      <c r="E1744" s="51">
        <v>2017</v>
      </c>
      <c r="F1744" s="50" t="s">
        <v>285</v>
      </c>
      <c r="G1744" s="52">
        <v>42795</v>
      </c>
      <c r="H1744" s="51">
        <v>2159</v>
      </c>
      <c r="I1744" s="51">
        <v>1235</v>
      </c>
      <c r="J1744" s="51">
        <v>1638</v>
      </c>
      <c r="K1744" s="51">
        <v>561</v>
      </c>
      <c r="L1744" s="51">
        <v>561</v>
      </c>
      <c r="M1744" s="51">
        <v>2432</v>
      </c>
      <c r="N1744" s="51">
        <v>2322</v>
      </c>
      <c r="O1744" s="51">
        <v>2177</v>
      </c>
      <c r="P1744" s="51">
        <v>2283</v>
      </c>
      <c r="Q1744" s="51">
        <v>8886</v>
      </c>
      <c r="R1744" s="51">
        <v>9114</v>
      </c>
      <c r="S1744" s="51">
        <v>123936</v>
      </c>
      <c r="T1744" s="51">
        <v>630807</v>
      </c>
      <c r="U1744" s="51">
        <v>134618</v>
      </c>
      <c r="V1744" s="51">
        <v>29271</v>
      </c>
    </row>
    <row r="1745" spans="1:22" x14ac:dyDescent="0.25">
      <c r="A1745" s="50" t="s">
        <v>109</v>
      </c>
      <c r="B1745" s="50" t="s">
        <v>227</v>
      </c>
      <c r="C1745" s="50" t="s">
        <v>180</v>
      </c>
      <c r="D1745" s="50" t="s">
        <v>296</v>
      </c>
      <c r="E1745" s="51">
        <v>2017</v>
      </c>
      <c r="F1745" s="50" t="s">
        <v>286</v>
      </c>
      <c r="G1745" s="52">
        <v>42826</v>
      </c>
      <c r="H1745" s="51">
        <v>2096</v>
      </c>
      <c r="I1745" s="51">
        <v>723</v>
      </c>
      <c r="J1745" s="51">
        <v>1384</v>
      </c>
      <c r="K1745" s="51">
        <v>592</v>
      </c>
      <c r="L1745" s="51">
        <v>592</v>
      </c>
      <c r="M1745" s="51">
        <v>3691</v>
      </c>
      <c r="N1745" s="51">
        <v>2675</v>
      </c>
      <c r="O1745" s="51">
        <v>2881</v>
      </c>
      <c r="P1745" s="51">
        <v>2825</v>
      </c>
      <c r="Q1745" s="51">
        <v>8886</v>
      </c>
      <c r="R1745" s="51">
        <v>9114</v>
      </c>
      <c r="S1745" s="51">
        <v>123936</v>
      </c>
      <c r="T1745" s="51">
        <v>630807</v>
      </c>
      <c r="U1745" s="51">
        <v>134618</v>
      </c>
      <c r="V1745" s="51">
        <v>29271</v>
      </c>
    </row>
    <row r="1746" spans="1:22" x14ac:dyDescent="0.25">
      <c r="A1746" s="50" t="s">
        <v>109</v>
      </c>
      <c r="B1746" s="50" t="s">
        <v>227</v>
      </c>
      <c r="C1746" s="50" t="s">
        <v>180</v>
      </c>
      <c r="D1746" s="50" t="s">
        <v>296</v>
      </c>
      <c r="E1746" s="51">
        <v>2017</v>
      </c>
      <c r="F1746" s="50" t="s">
        <v>287</v>
      </c>
      <c r="G1746" s="52">
        <v>42856</v>
      </c>
      <c r="H1746" s="51">
        <v>1886</v>
      </c>
      <c r="I1746" s="51">
        <v>561</v>
      </c>
      <c r="J1746" s="51">
        <v>1808</v>
      </c>
      <c r="K1746" s="51">
        <v>560</v>
      </c>
      <c r="L1746" s="51">
        <v>560</v>
      </c>
      <c r="M1746" s="51">
        <v>2639</v>
      </c>
      <c r="N1746" s="51">
        <v>2530</v>
      </c>
      <c r="O1746" s="51">
        <v>2247</v>
      </c>
      <c r="P1746" s="51">
        <v>2068</v>
      </c>
      <c r="Q1746" s="51">
        <v>8886</v>
      </c>
      <c r="R1746" s="51">
        <v>9114</v>
      </c>
      <c r="S1746" s="51">
        <v>123936</v>
      </c>
      <c r="T1746" s="51">
        <v>630807</v>
      </c>
      <c r="U1746" s="51">
        <v>134618</v>
      </c>
      <c r="V1746" s="51">
        <v>29271</v>
      </c>
    </row>
    <row r="1747" spans="1:22" x14ac:dyDescent="0.25">
      <c r="A1747" s="50" t="s">
        <v>109</v>
      </c>
      <c r="B1747" s="50" t="s">
        <v>227</v>
      </c>
      <c r="C1747" s="50" t="s">
        <v>180</v>
      </c>
      <c r="D1747" s="50" t="s">
        <v>296</v>
      </c>
      <c r="E1747" s="51">
        <v>2017</v>
      </c>
      <c r="F1747" s="50" t="s">
        <v>288</v>
      </c>
      <c r="G1747" s="52">
        <v>42887</v>
      </c>
      <c r="H1747" s="51">
        <v>1951</v>
      </c>
      <c r="I1747" s="51">
        <v>966</v>
      </c>
      <c r="J1747" s="51">
        <v>1749</v>
      </c>
      <c r="K1747" s="51">
        <v>493</v>
      </c>
      <c r="L1747" s="51">
        <v>493</v>
      </c>
      <c r="M1747" s="51">
        <v>2434</v>
      </c>
      <c r="N1747" s="51">
        <v>2226</v>
      </c>
      <c r="O1747" s="51">
        <v>2204</v>
      </c>
      <c r="P1747" s="51">
        <v>2087</v>
      </c>
      <c r="Q1747" s="51">
        <v>8886</v>
      </c>
      <c r="R1747" s="51">
        <v>9114</v>
      </c>
      <c r="S1747" s="51">
        <v>123936</v>
      </c>
      <c r="T1747" s="51">
        <v>630807</v>
      </c>
      <c r="U1747" s="51">
        <v>134618</v>
      </c>
      <c r="V1747" s="51">
        <v>29271</v>
      </c>
    </row>
    <row r="1748" spans="1:22" x14ac:dyDescent="0.25">
      <c r="A1748" s="50" t="s">
        <v>109</v>
      </c>
      <c r="B1748" s="50" t="s">
        <v>227</v>
      </c>
      <c r="C1748" s="50" t="s">
        <v>180</v>
      </c>
      <c r="D1748" s="50" t="s">
        <v>296</v>
      </c>
      <c r="E1748" s="51">
        <v>2017</v>
      </c>
      <c r="F1748" s="50" t="s">
        <v>289</v>
      </c>
      <c r="G1748" s="52">
        <v>42917</v>
      </c>
      <c r="H1748" s="51">
        <v>2317</v>
      </c>
      <c r="I1748" s="51">
        <v>858</v>
      </c>
      <c r="J1748" s="51">
        <v>1608</v>
      </c>
      <c r="K1748" s="51">
        <v>695</v>
      </c>
      <c r="L1748" s="51">
        <v>695</v>
      </c>
      <c r="M1748" s="51">
        <v>3445</v>
      </c>
      <c r="N1748" s="51">
        <v>2543</v>
      </c>
      <c r="O1748" s="51">
        <v>2542</v>
      </c>
      <c r="P1748" s="51">
        <v>2677</v>
      </c>
      <c r="Q1748" s="51">
        <v>8886</v>
      </c>
      <c r="R1748" s="51">
        <v>9114</v>
      </c>
      <c r="S1748" s="51">
        <v>123936</v>
      </c>
      <c r="T1748" s="51">
        <v>630807</v>
      </c>
      <c r="U1748" s="51">
        <v>134618</v>
      </c>
      <c r="V1748" s="51">
        <v>29271</v>
      </c>
    </row>
    <row r="1749" spans="1:22" x14ac:dyDescent="0.25">
      <c r="A1749" s="50" t="s">
        <v>109</v>
      </c>
      <c r="B1749" s="50" t="s">
        <v>227</v>
      </c>
      <c r="C1749" s="50" t="s">
        <v>180</v>
      </c>
      <c r="D1749" s="50" t="s">
        <v>296</v>
      </c>
      <c r="E1749" s="51">
        <v>2017</v>
      </c>
      <c r="F1749" s="50" t="s">
        <v>290</v>
      </c>
      <c r="G1749" s="52">
        <v>42948</v>
      </c>
      <c r="H1749" s="51">
        <v>2272</v>
      </c>
      <c r="I1749" s="51">
        <v>1095</v>
      </c>
      <c r="J1749" s="51">
        <v>2101</v>
      </c>
      <c r="K1749" s="51">
        <v>859</v>
      </c>
      <c r="L1749" s="51">
        <v>859</v>
      </c>
      <c r="M1749" s="51">
        <v>3055</v>
      </c>
      <c r="N1749" s="51">
        <v>2731</v>
      </c>
      <c r="O1749" s="51">
        <v>2511</v>
      </c>
      <c r="P1749" s="51">
        <v>2458</v>
      </c>
      <c r="Q1749" s="51">
        <v>8886</v>
      </c>
      <c r="R1749" s="51">
        <v>9114</v>
      </c>
      <c r="S1749" s="51">
        <v>123936</v>
      </c>
      <c r="T1749" s="51">
        <v>630807</v>
      </c>
      <c r="U1749" s="51">
        <v>134618</v>
      </c>
      <c r="V1749" s="51">
        <v>29271</v>
      </c>
    </row>
    <row r="1750" spans="1:22" x14ac:dyDescent="0.25">
      <c r="A1750" s="50" t="s">
        <v>109</v>
      </c>
      <c r="B1750" s="50" t="s">
        <v>227</v>
      </c>
      <c r="C1750" s="50" t="s">
        <v>180</v>
      </c>
      <c r="D1750" s="50" t="s">
        <v>296</v>
      </c>
      <c r="E1750" s="51">
        <v>2017</v>
      </c>
      <c r="F1750" s="50" t="s">
        <v>291</v>
      </c>
      <c r="G1750" s="52">
        <v>42979</v>
      </c>
      <c r="H1750" s="51">
        <v>2295</v>
      </c>
      <c r="I1750" s="51">
        <v>929</v>
      </c>
      <c r="J1750" s="51">
        <v>1419</v>
      </c>
      <c r="K1750" s="51">
        <v>494</v>
      </c>
      <c r="L1750" s="51">
        <v>494</v>
      </c>
      <c r="M1750" s="51">
        <v>2816</v>
      </c>
      <c r="N1750" s="51">
        <v>2605</v>
      </c>
      <c r="O1750" s="51">
        <v>2547</v>
      </c>
      <c r="P1750" s="51">
        <v>2253</v>
      </c>
      <c r="Q1750" s="51">
        <v>8886</v>
      </c>
      <c r="R1750" s="51">
        <v>9114</v>
      </c>
      <c r="S1750" s="51">
        <v>123936</v>
      </c>
      <c r="T1750" s="51">
        <v>630807</v>
      </c>
      <c r="U1750" s="51">
        <v>134618</v>
      </c>
      <c r="V1750" s="51">
        <v>29271</v>
      </c>
    </row>
    <row r="1751" spans="1:22" x14ac:dyDescent="0.25">
      <c r="A1751" s="50" t="s">
        <v>109</v>
      </c>
      <c r="B1751" s="50" t="s">
        <v>227</v>
      </c>
      <c r="C1751" s="50" t="s">
        <v>180</v>
      </c>
      <c r="D1751" s="50" t="s">
        <v>296</v>
      </c>
      <c r="E1751" s="51">
        <v>2017</v>
      </c>
      <c r="F1751" s="50" t="s">
        <v>292</v>
      </c>
      <c r="G1751" s="52">
        <v>43009</v>
      </c>
      <c r="H1751" s="51">
        <v>2513</v>
      </c>
      <c r="I1751" s="51">
        <v>871</v>
      </c>
      <c r="J1751" s="51">
        <v>2354</v>
      </c>
      <c r="K1751" s="51">
        <v>767</v>
      </c>
      <c r="L1751" s="51">
        <v>767</v>
      </c>
      <c r="M1751" s="51">
        <v>3088</v>
      </c>
      <c r="N1751" s="51">
        <v>2634</v>
      </c>
      <c r="O1751" s="51">
        <v>2390</v>
      </c>
      <c r="P1751" s="51">
        <v>2261</v>
      </c>
      <c r="Q1751" s="51">
        <v>8886</v>
      </c>
      <c r="R1751" s="51">
        <v>9114</v>
      </c>
      <c r="S1751" s="51">
        <v>123936</v>
      </c>
      <c r="T1751" s="51">
        <v>630807</v>
      </c>
      <c r="U1751" s="51">
        <v>134618</v>
      </c>
      <c r="V1751" s="51">
        <v>29271</v>
      </c>
    </row>
    <row r="1752" spans="1:22" x14ac:dyDescent="0.25">
      <c r="A1752" s="50" t="s">
        <v>109</v>
      </c>
      <c r="B1752" s="50" t="s">
        <v>227</v>
      </c>
      <c r="C1752" s="50" t="s">
        <v>180</v>
      </c>
      <c r="D1752" s="50" t="s">
        <v>296</v>
      </c>
      <c r="E1752" s="51">
        <v>2017</v>
      </c>
      <c r="F1752" s="50" t="s">
        <v>293</v>
      </c>
      <c r="G1752" s="52">
        <v>43040</v>
      </c>
      <c r="H1752" s="51">
        <v>2424</v>
      </c>
      <c r="I1752" s="51">
        <v>958</v>
      </c>
      <c r="J1752" s="51">
        <v>1787</v>
      </c>
      <c r="K1752" s="51">
        <v>757</v>
      </c>
      <c r="L1752" s="51">
        <v>757</v>
      </c>
      <c r="M1752" s="51">
        <v>3189</v>
      </c>
      <c r="N1752" s="51">
        <v>2865</v>
      </c>
      <c r="O1752" s="51">
        <v>2618</v>
      </c>
      <c r="P1752" s="51">
        <v>2673</v>
      </c>
      <c r="Q1752" s="51">
        <v>8886</v>
      </c>
      <c r="R1752" s="51">
        <v>9114</v>
      </c>
      <c r="S1752" s="51">
        <v>123936</v>
      </c>
      <c r="T1752" s="51">
        <v>630807</v>
      </c>
      <c r="U1752" s="51">
        <v>134618</v>
      </c>
      <c r="V1752" s="51">
        <v>29271</v>
      </c>
    </row>
    <row r="1753" spans="1:22" x14ac:dyDescent="0.25">
      <c r="A1753" s="50" t="s">
        <v>109</v>
      </c>
      <c r="B1753" s="50" t="s">
        <v>227</v>
      </c>
      <c r="C1753" s="50" t="s">
        <v>180</v>
      </c>
      <c r="D1753" s="50" t="s">
        <v>296</v>
      </c>
      <c r="E1753" s="51">
        <v>2017</v>
      </c>
      <c r="F1753" s="50" t="s">
        <v>294</v>
      </c>
      <c r="G1753" s="52">
        <v>43070</v>
      </c>
      <c r="H1753" s="51">
        <v>2293</v>
      </c>
      <c r="I1753" s="51">
        <v>604</v>
      </c>
      <c r="J1753" s="51">
        <v>1494</v>
      </c>
      <c r="K1753" s="51">
        <v>799</v>
      </c>
      <c r="L1753" s="51">
        <v>799</v>
      </c>
      <c r="M1753" s="51">
        <v>2709</v>
      </c>
      <c r="N1753" s="51">
        <v>2682</v>
      </c>
      <c r="O1753" s="51">
        <v>2653</v>
      </c>
      <c r="P1753" s="51">
        <v>2305</v>
      </c>
      <c r="Q1753" s="51">
        <v>8886</v>
      </c>
      <c r="R1753" s="51">
        <v>9114</v>
      </c>
      <c r="S1753" s="51">
        <v>123936</v>
      </c>
      <c r="T1753" s="51">
        <v>630807</v>
      </c>
      <c r="U1753" s="51">
        <v>134618</v>
      </c>
      <c r="V1753" s="51">
        <v>29271</v>
      </c>
    </row>
    <row r="1754" spans="1:22" x14ac:dyDescent="0.25">
      <c r="A1754" s="50" t="s">
        <v>109</v>
      </c>
      <c r="B1754" s="50" t="s">
        <v>227</v>
      </c>
      <c r="C1754" s="50" t="s">
        <v>180</v>
      </c>
      <c r="D1754" s="50" t="s">
        <v>296</v>
      </c>
      <c r="E1754" s="51">
        <v>2018</v>
      </c>
      <c r="F1754" s="50" t="s">
        <v>283</v>
      </c>
      <c r="G1754" s="52">
        <v>43101</v>
      </c>
      <c r="H1754" s="51">
        <v>2290</v>
      </c>
      <c r="I1754" s="51">
        <v>844</v>
      </c>
      <c r="J1754" s="51">
        <v>1601</v>
      </c>
      <c r="K1754" s="51">
        <v>910</v>
      </c>
      <c r="L1754" s="51">
        <v>910</v>
      </c>
      <c r="M1754" s="51">
        <v>2449</v>
      </c>
      <c r="N1754" s="51">
        <v>2442</v>
      </c>
      <c r="O1754" s="51">
        <v>2123</v>
      </c>
      <c r="P1754" s="51">
        <v>2085</v>
      </c>
      <c r="Q1754" s="51">
        <v>11759</v>
      </c>
      <c r="R1754" s="51">
        <v>12057</v>
      </c>
      <c r="S1754" s="51">
        <v>130296</v>
      </c>
      <c r="T1754" s="51">
        <v>658214</v>
      </c>
      <c r="U1754" s="51">
        <v>140086</v>
      </c>
      <c r="V1754" s="51">
        <v>30465</v>
      </c>
    </row>
    <row r="1755" spans="1:22" x14ac:dyDescent="0.25">
      <c r="A1755" s="50" t="s">
        <v>109</v>
      </c>
      <c r="B1755" s="50" t="s">
        <v>227</v>
      </c>
      <c r="C1755" s="50" t="s">
        <v>180</v>
      </c>
      <c r="D1755" s="50" t="s">
        <v>296</v>
      </c>
      <c r="E1755" s="51">
        <v>2018</v>
      </c>
      <c r="F1755" s="50" t="s">
        <v>284</v>
      </c>
      <c r="G1755" s="52">
        <v>43132</v>
      </c>
      <c r="H1755" s="51">
        <v>1682</v>
      </c>
      <c r="I1755" s="51">
        <v>530</v>
      </c>
      <c r="J1755" s="51">
        <v>1125</v>
      </c>
      <c r="K1755" s="51">
        <v>680</v>
      </c>
      <c r="L1755" s="51">
        <v>680</v>
      </c>
      <c r="M1755" s="51">
        <v>2098</v>
      </c>
      <c r="N1755" s="51">
        <v>2036</v>
      </c>
      <c r="O1755" s="51">
        <v>1852</v>
      </c>
      <c r="P1755" s="51">
        <v>1668</v>
      </c>
      <c r="Q1755" s="51">
        <v>11759</v>
      </c>
      <c r="R1755" s="51">
        <v>12057</v>
      </c>
      <c r="S1755" s="51">
        <v>130296</v>
      </c>
      <c r="T1755" s="51">
        <v>658214</v>
      </c>
      <c r="U1755" s="51">
        <v>140086</v>
      </c>
      <c r="V1755" s="51">
        <v>30465</v>
      </c>
    </row>
    <row r="1756" spans="1:22" x14ac:dyDescent="0.25">
      <c r="A1756" s="50" t="s">
        <v>109</v>
      </c>
      <c r="B1756" s="50" t="s">
        <v>227</v>
      </c>
      <c r="C1756" s="50" t="s">
        <v>180</v>
      </c>
      <c r="D1756" s="50" t="s">
        <v>296</v>
      </c>
      <c r="E1756" s="51">
        <v>2018</v>
      </c>
      <c r="F1756" s="50" t="s">
        <v>285</v>
      </c>
      <c r="G1756" s="52">
        <v>43160</v>
      </c>
      <c r="H1756" s="51">
        <v>1949</v>
      </c>
      <c r="I1756" s="51">
        <v>669</v>
      </c>
      <c r="J1756" s="51">
        <v>1315</v>
      </c>
      <c r="K1756" s="51">
        <v>873</v>
      </c>
      <c r="L1756" s="51">
        <v>873</v>
      </c>
      <c r="M1756" s="51">
        <v>2636</v>
      </c>
      <c r="N1756" s="51">
        <v>2283</v>
      </c>
      <c r="O1756" s="51">
        <v>2094</v>
      </c>
      <c r="P1756" s="51">
        <v>1800</v>
      </c>
      <c r="Q1756" s="51">
        <v>11759</v>
      </c>
      <c r="R1756" s="51">
        <v>12057</v>
      </c>
      <c r="S1756" s="51">
        <v>130296</v>
      </c>
      <c r="T1756" s="51">
        <v>658214</v>
      </c>
      <c r="U1756" s="51">
        <v>140086</v>
      </c>
      <c r="V1756" s="51">
        <v>30465</v>
      </c>
    </row>
    <row r="1757" spans="1:22" x14ac:dyDescent="0.25">
      <c r="A1757" s="50" t="s">
        <v>109</v>
      </c>
      <c r="B1757" s="50" t="s">
        <v>227</v>
      </c>
      <c r="C1757" s="50" t="s">
        <v>180</v>
      </c>
      <c r="D1757" s="50" t="s">
        <v>296</v>
      </c>
      <c r="E1757" s="51">
        <v>2018</v>
      </c>
      <c r="F1757" s="50" t="s">
        <v>286</v>
      </c>
      <c r="G1757" s="52">
        <v>43191</v>
      </c>
      <c r="H1757" s="51">
        <v>2520</v>
      </c>
      <c r="I1757" s="51">
        <v>884</v>
      </c>
      <c r="J1757" s="51">
        <v>2415</v>
      </c>
      <c r="K1757" s="51">
        <v>1312</v>
      </c>
      <c r="L1757" s="51">
        <v>1312</v>
      </c>
      <c r="M1757" s="51">
        <v>2897</v>
      </c>
      <c r="N1757" s="51">
        <v>2623</v>
      </c>
      <c r="O1757" s="51">
        <v>2546</v>
      </c>
      <c r="P1757" s="51">
        <v>2472</v>
      </c>
      <c r="Q1757" s="51">
        <v>11759</v>
      </c>
      <c r="R1757" s="51">
        <v>12057</v>
      </c>
      <c r="S1757" s="51">
        <v>130296</v>
      </c>
      <c r="T1757" s="51">
        <v>658214</v>
      </c>
      <c r="U1757" s="51">
        <v>140086</v>
      </c>
      <c r="V1757" s="51">
        <v>30465</v>
      </c>
    </row>
    <row r="1758" spans="1:22" x14ac:dyDescent="0.25">
      <c r="A1758" s="50" t="s">
        <v>109</v>
      </c>
      <c r="B1758" s="50" t="s">
        <v>227</v>
      </c>
      <c r="C1758" s="50" t="s">
        <v>180</v>
      </c>
      <c r="D1758" s="50" t="s">
        <v>296</v>
      </c>
      <c r="E1758" s="51">
        <v>2018</v>
      </c>
      <c r="F1758" s="50" t="s">
        <v>287</v>
      </c>
      <c r="G1758" s="52">
        <v>43221</v>
      </c>
      <c r="H1758" s="51">
        <v>1672</v>
      </c>
      <c r="I1758" s="51">
        <v>654</v>
      </c>
      <c r="J1758" s="51">
        <v>1478</v>
      </c>
      <c r="K1758" s="51">
        <v>957</v>
      </c>
      <c r="L1758" s="51">
        <v>957</v>
      </c>
      <c r="M1758" s="51">
        <v>3206</v>
      </c>
      <c r="N1758" s="51">
        <v>3119</v>
      </c>
      <c r="O1758" s="51">
        <v>2713</v>
      </c>
      <c r="P1758" s="51">
        <v>2697</v>
      </c>
      <c r="Q1758" s="51">
        <v>11759</v>
      </c>
      <c r="R1758" s="51">
        <v>12057</v>
      </c>
      <c r="S1758" s="51">
        <v>130296</v>
      </c>
      <c r="T1758" s="51">
        <v>658214</v>
      </c>
      <c r="U1758" s="51">
        <v>140086</v>
      </c>
      <c r="V1758" s="51">
        <v>30465</v>
      </c>
    </row>
    <row r="1759" spans="1:22" x14ac:dyDescent="0.25">
      <c r="A1759" s="50" t="s">
        <v>109</v>
      </c>
      <c r="B1759" s="50" t="s">
        <v>227</v>
      </c>
      <c r="C1759" s="50" t="s">
        <v>180</v>
      </c>
      <c r="D1759" s="50" t="s">
        <v>296</v>
      </c>
      <c r="E1759" s="51">
        <v>2018</v>
      </c>
      <c r="F1759" s="50" t="s">
        <v>288</v>
      </c>
      <c r="G1759" s="52">
        <v>43252</v>
      </c>
      <c r="H1759" s="51">
        <v>2332</v>
      </c>
      <c r="I1759" s="51">
        <v>996</v>
      </c>
      <c r="J1759" s="51">
        <v>2051</v>
      </c>
      <c r="K1759" s="51">
        <v>1074</v>
      </c>
      <c r="L1759" s="51">
        <v>1074</v>
      </c>
      <c r="M1759" s="51">
        <v>2708</v>
      </c>
      <c r="N1759" s="51">
        <v>2636</v>
      </c>
      <c r="O1759" s="51">
        <v>2644</v>
      </c>
      <c r="P1759" s="51">
        <v>2368</v>
      </c>
      <c r="Q1759" s="51">
        <v>11759</v>
      </c>
      <c r="R1759" s="51">
        <v>12057</v>
      </c>
      <c r="S1759" s="51">
        <v>130296</v>
      </c>
      <c r="T1759" s="51">
        <v>658214</v>
      </c>
      <c r="U1759" s="51">
        <v>140086</v>
      </c>
      <c r="V1759" s="51">
        <v>30465</v>
      </c>
    </row>
    <row r="1760" spans="1:22" x14ac:dyDescent="0.25">
      <c r="A1760" s="50" t="s">
        <v>109</v>
      </c>
      <c r="B1760" s="50" t="s">
        <v>227</v>
      </c>
      <c r="C1760" s="50" t="s">
        <v>180</v>
      </c>
      <c r="D1760" s="50" t="s">
        <v>296</v>
      </c>
      <c r="E1760" s="51">
        <v>2018</v>
      </c>
      <c r="F1760" s="50" t="s">
        <v>289</v>
      </c>
      <c r="G1760" s="52">
        <v>43282</v>
      </c>
      <c r="H1760" s="51">
        <v>2520</v>
      </c>
      <c r="I1760" s="51">
        <v>1000</v>
      </c>
      <c r="J1760" s="51">
        <v>1935</v>
      </c>
      <c r="K1760" s="51">
        <v>1255</v>
      </c>
      <c r="L1760" s="51">
        <v>1255</v>
      </c>
      <c r="M1760" s="51">
        <v>3221</v>
      </c>
      <c r="N1760" s="51">
        <v>3060</v>
      </c>
      <c r="O1760" s="51">
        <v>3066</v>
      </c>
      <c r="P1760" s="51">
        <v>2577</v>
      </c>
      <c r="Q1760" s="51">
        <v>11759</v>
      </c>
      <c r="R1760" s="51">
        <v>12057</v>
      </c>
      <c r="S1760" s="51">
        <v>130296</v>
      </c>
      <c r="T1760" s="51">
        <v>658214</v>
      </c>
      <c r="U1760" s="51">
        <v>140086</v>
      </c>
      <c r="V1760" s="51">
        <v>30465</v>
      </c>
    </row>
    <row r="1761" spans="1:22" x14ac:dyDescent="0.25">
      <c r="A1761" s="50" t="s">
        <v>109</v>
      </c>
      <c r="B1761" s="50" t="s">
        <v>227</v>
      </c>
      <c r="C1761" s="50" t="s">
        <v>180</v>
      </c>
      <c r="D1761" s="50" t="s">
        <v>296</v>
      </c>
      <c r="E1761" s="51">
        <v>2018</v>
      </c>
      <c r="F1761" s="50" t="s">
        <v>290</v>
      </c>
      <c r="G1761" s="52">
        <v>43313</v>
      </c>
      <c r="H1761" s="51">
        <v>1964</v>
      </c>
      <c r="I1761" s="51">
        <v>625</v>
      </c>
      <c r="J1761" s="51">
        <v>1366</v>
      </c>
      <c r="K1761" s="51">
        <v>817</v>
      </c>
      <c r="L1761" s="51">
        <v>817</v>
      </c>
      <c r="M1761" s="51">
        <v>2939</v>
      </c>
      <c r="N1761" s="51">
        <v>2619</v>
      </c>
      <c r="O1761" s="51">
        <v>2213</v>
      </c>
      <c r="P1761" s="51">
        <v>2322</v>
      </c>
      <c r="Q1761" s="51">
        <v>11759</v>
      </c>
      <c r="R1761" s="51">
        <v>12057</v>
      </c>
      <c r="S1761" s="51">
        <v>130296</v>
      </c>
      <c r="T1761" s="51">
        <v>658214</v>
      </c>
      <c r="U1761" s="51">
        <v>140086</v>
      </c>
      <c r="V1761" s="51">
        <v>30465</v>
      </c>
    </row>
    <row r="1762" spans="1:22" x14ac:dyDescent="0.25">
      <c r="A1762" s="50" t="s">
        <v>109</v>
      </c>
      <c r="B1762" s="50" t="s">
        <v>227</v>
      </c>
      <c r="C1762" s="50" t="s">
        <v>180</v>
      </c>
      <c r="D1762" s="50" t="s">
        <v>296</v>
      </c>
      <c r="E1762" s="51">
        <v>2018</v>
      </c>
      <c r="F1762" s="50" t="s">
        <v>291</v>
      </c>
      <c r="G1762" s="52">
        <v>43344</v>
      </c>
      <c r="H1762" s="51">
        <v>2785</v>
      </c>
      <c r="I1762" s="51">
        <v>886</v>
      </c>
      <c r="J1762" s="51">
        <v>1615</v>
      </c>
      <c r="K1762" s="51">
        <v>1209</v>
      </c>
      <c r="L1762" s="51">
        <v>1209</v>
      </c>
      <c r="M1762" s="51">
        <v>3271</v>
      </c>
      <c r="N1762" s="51">
        <v>2647</v>
      </c>
      <c r="O1762" s="51">
        <v>2632</v>
      </c>
      <c r="P1762" s="51">
        <v>2654</v>
      </c>
      <c r="Q1762" s="51">
        <v>11759</v>
      </c>
      <c r="R1762" s="51">
        <v>12057</v>
      </c>
      <c r="S1762" s="51">
        <v>130296</v>
      </c>
      <c r="T1762" s="51">
        <v>658214</v>
      </c>
      <c r="U1762" s="51">
        <v>140086</v>
      </c>
      <c r="V1762" s="51">
        <v>30465</v>
      </c>
    </row>
    <row r="1763" spans="1:22" x14ac:dyDescent="0.25">
      <c r="A1763" s="50" t="s">
        <v>109</v>
      </c>
      <c r="B1763" s="50" t="s">
        <v>227</v>
      </c>
      <c r="C1763" s="50" t="s">
        <v>180</v>
      </c>
      <c r="D1763" s="50" t="s">
        <v>296</v>
      </c>
      <c r="E1763" s="51">
        <v>2018</v>
      </c>
      <c r="F1763" s="50" t="s">
        <v>292</v>
      </c>
      <c r="G1763" s="52">
        <v>43374</v>
      </c>
      <c r="H1763" s="51">
        <v>2999</v>
      </c>
      <c r="I1763" s="51">
        <v>942</v>
      </c>
      <c r="J1763" s="51">
        <v>2208</v>
      </c>
      <c r="K1763" s="51">
        <v>1155</v>
      </c>
      <c r="L1763" s="51">
        <v>1155</v>
      </c>
      <c r="M1763" s="51">
        <v>3404</v>
      </c>
      <c r="N1763" s="51">
        <v>2858</v>
      </c>
      <c r="O1763" s="51">
        <v>2767</v>
      </c>
      <c r="P1763" s="51">
        <v>2512</v>
      </c>
      <c r="Q1763" s="51">
        <v>11759</v>
      </c>
      <c r="R1763" s="51">
        <v>12057</v>
      </c>
      <c r="S1763" s="51">
        <v>130296</v>
      </c>
      <c r="T1763" s="51">
        <v>658214</v>
      </c>
      <c r="U1763" s="51">
        <v>140086</v>
      </c>
      <c r="V1763" s="51">
        <v>30465</v>
      </c>
    </row>
    <row r="1764" spans="1:22" x14ac:dyDescent="0.25">
      <c r="A1764" s="50" t="s">
        <v>109</v>
      </c>
      <c r="B1764" s="50" t="s">
        <v>227</v>
      </c>
      <c r="C1764" s="50" t="s">
        <v>180</v>
      </c>
      <c r="D1764" s="50" t="s">
        <v>296</v>
      </c>
      <c r="E1764" s="51">
        <v>2018</v>
      </c>
      <c r="F1764" s="50" t="s">
        <v>293</v>
      </c>
      <c r="G1764" s="52">
        <v>43405</v>
      </c>
      <c r="H1764" s="51">
        <v>2828</v>
      </c>
      <c r="I1764" s="51">
        <v>1196</v>
      </c>
      <c r="J1764" s="51">
        <v>1872</v>
      </c>
      <c r="K1764" s="51">
        <v>1051</v>
      </c>
      <c r="L1764" s="51">
        <v>1051</v>
      </c>
      <c r="M1764" s="51">
        <v>3199</v>
      </c>
      <c r="N1764" s="51">
        <v>2808</v>
      </c>
      <c r="O1764" s="51">
        <v>2609</v>
      </c>
      <c r="P1764" s="51">
        <v>2291</v>
      </c>
      <c r="Q1764" s="51">
        <v>11759</v>
      </c>
      <c r="R1764" s="51">
        <v>12057</v>
      </c>
      <c r="S1764" s="51">
        <v>130296</v>
      </c>
      <c r="T1764" s="51">
        <v>658214</v>
      </c>
      <c r="U1764" s="51">
        <v>140086</v>
      </c>
      <c r="V1764" s="51">
        <v>30465</v>
      </c>
    </row>
    <row r="1765" spans="1:22" x14ac:dyDescent="0.25">
      <c r="A1765" s="50" t="s">
        <v>109</v>
      </c>
      <c r="B1765" s="50" t="s">
        <v>227</v>
      </c>
      <c r="C1765" s="50" t="s">
        <v>180</v>
      </c>
      <c r="D1765" s="50" t="s">
        <v>296</v>
      </c>
      <c r="E1765" s="51">
        <v>2018</v>
      </c>
      <c r="F1765" s="50" t="s">
        <v>294</v>
      </c>
      <c r="G1765" s="52">
        <v>43435</v>
      </c>
      <c r="H1765" s="51">
        <v>3129</v>
      </c>
      <c r="I1765" s="51">
        <v>1025</v>
      </c>
      <c r="J1765" s="51">
        <v>1761</v>
      </c>
      <c r="K1765" s="51">
        <v>1061</v>
      </c>
      <c r="L1765" s="51">
        <v>1061</v>
      </c>
      <c r="M1765" s="51">
        <v>3234</v>
      </c>
      <c r="N1765" s="51">
        <v>2725</v>
      </c>
      <c r="O1765" s="51">
        <v>2478</v>
      </c>
      <c r="P1765" s="51">
        <v>2614</v>
      </c>
      <c r="Q1765" s="51">
        <v>11759</v>
      </c>
      <c r="R1765" s="51">
        <v>12057</v>
      </c>
      <c r="S1765" s="51">
        <v>130296</v>
      </c>
      <c r="T1765" s="51">
        <v>658214</v>
      </c>
      <c r="U1765" s="51">
        <v>140086</v>
      </c>
      <c r="V1765" s="51">
        <v>30465</v>
      </c>
    </row>
    <row r="1766" spans="1:22" x14ac:dyDescent="0.25">
      <c r="A1766" s="50" t="s">
        <v>109</v>
      </c>
      <c r="B1766" s="50" t="s">
        <v>227</v>
      </c>
      <c r="C1766" s="50" t="s">
        <v>180</v>
      </c>
      <c r="D1766" s="50" t="s">
        <v>296</v>
      </c>
      <c r="E1766" s="51">
        <v>2019</v>
      </c>
      <c r="F1766" s="50" t="s">
        <v>283</v>
      </c>
      <c r="G1766" s="52">
        <v>43466</v>
      </c>
      <c r="H1766" s="51">
        <v>3029</v>
      </c>
      <c r="I1766" s="51">
        <v>1129</v>
      </c>
      <c r="J1766" s="51">
        <v>1603</v>
      </c>
      <c r="K1766" s="51">
        <v>1157</v>
      </c>
      <c r="L1766" s="51">
        <v>1157</v>
      </c>
      <c r="M1766" s="51">
        <v>3464</v>
      </c>
      <c r="N1766" s="51">
        <v>2767</v>
      </c>
      <c r="O1766" s="51">
        <v>2521</v>
      </c>
      <c r="P1766" s="51">
        <v>2431</v>
      </c>
      <c r="Q1766" s="51">
        <v>10887</v>
      </c>
      <c r="R1766" s="51">
        <v>11279</v>
      </c>
      <c r="S1766" s="51">
        <v>141598.8664116562</v>
      </c>
      <c r="T1766" s="51">
        <v>661006</v>
      </c>
      <c r="U1766" s="51">
        <v>213525</v>
      </c>
      <c r="V1766" s="51">
        <v>28328</v>
      </c>
    </row>
    <row r="1767" spans="1:22" x14ac:dyDescent="0.25">
      <c r="A1767" s="50" t="s">
        <v>109</v>
      </c>
      <c r="B1767" s="50" t="s">
        <v>227</v>
      </c>
      <c r="C1767" s="50" t="s">
        <v>180</v>
      </c>
      <c r="D1767" s="50" t="s">
        <v>296</v>
      </c>
      <c r="E1767" s="51">
        <v>2019</v>
      </c>
      <c r="F1767" s="50" t="s">
        <v>284</v>
      </c>
      <c r="G1767" s="52">
        <v>43497</v>
      </c>
      <c r="H1767" s="51">
        <v>2414</v>
      </c>
      <c r="I1767" s="51">
        <v>1116</v>
      </c>
      <c r="J1767" s="51">
        <v>1720</v>
      </c>
      <c r="K1767" s="51">
        <v>1147</v>
      </c>
      <c r="L1767" s="51">
        <v>1147</v>
      </c>
      <c r="M1767" s="51">
        <v>2419</v>
      </c>
      <c r="N1767" s="51">
        <v>2942</v>
      </c>
      <c r="O1767" s="51">
        <v>2853</v>
      </c>
      <c r="P1767" s="51">
        <v>2601</v>
      </c>
      <c r="Q1767" s="51">
        <v>10887</v>
      </c>
      <c r="R1767" s="51">
        <v>11279</v>
      </c>
      <c r="S1767" s="51">
        <v>141598.8664116562</v>
      </c>
      <c r="T1767" s="51">
        <v>661006</v>
      </c>
      <c r="U1767" s="51">
        <v>213525</v>
      </c>
      <c r="V1767" s="51">
        <v>28328</v>
      </c>
    </row>
    <row r="1768" spans="1:22" x14ac:dyDescent="0.25">
      <c r="A1768" s="50" t="s">
        <v>109</v>
      </c>
      <c r="B1768" s="50" t="s">
        <v>227</v>
      </c>
      <c r="C1768" s="50" t="s">
        <v>180</v>
      </c>
      <c r="D1768" s="50" t="s">
        <v>296</v>
      </c>
      <c r="E1768" s="51">
        <v>2019</v>
      </c>
      <c r="F1768" s="50" t="s">
        <v>285</v>
      </c>
      <c r="G1768" s="52">
        <v>43525</v>
      </c>
      <c r="H1768" s="51">
        <v>2571</v>
      </c>
      <c r="I1768" s="51">
        <v>1105</v>
      </c>
      <c r="J1768" s="51">
        <v>1861</v>
      </c>
      <c r="K1768" s="51">
        <v>892</v>
      </c>
      <c r="L1768" s="51">
        <v>892</v>
      </c>
      <c r="M1768" s="51">
        <v>3859</v>
      </c>
      <c r="N1768" s="51">
        <v>2779</v>
      </c>
      <c r="O1768" s="51">
        <v>2687</v>
      </c>
      <c r="P1768" s="51">
        <v>2595</v>
      </c>
      <c r="Q1768" s="51">
        <v>10887</v>
      </c>
      <c r="R1768" s="51">
        <v>11279</v>
      </c>
      <c r="S1768" s="51">
        <v>141598.8664116562</v>
      </c>
      <c r="T1768" s="51">
        <v>661006</v>
      </c>
      <c r="U1768" s="51">
        <v>213525</v>
      </c>
      <c r="V1768" s="51">
        <v>28328</v>
      </c>
    </row>
    <row r="1769" spans="1:22" x14ac:dyDescent="0.25">
      <c r="A1769" s="50" t="s">
        <v>109</v>
      </c>
      <c r="B1769" s="50" t="s">
        <v>227</v>
      </c>
      <c r="C1769" s="50" t="s">
        <v>180</v>
      </c>
      <c r="D1769" s="50" t="s">
        <v>296</v>
      </c>
      <c r="E1769" s="51">
        <v>2019</v>
      </c>
      <c r="F1769" s="50" t="s">
        <v>286</v>
      </c>
      <c r="G1769" s="52">
        <v>43556</v>
      </c>
      <c r="H1769" s="51">
        <v>2730</v>
      </c>
      <c r="I1769" s="51">
        <v>952</v>
      </c>
      <c r="J1769" s="51">
        <v>1912</v>
      </c>
      <c r="K1769" s="51">
        <v>1097</v>
      </c>
      <c r="L1769" s="51">
        <v>1097</v>
      </c>
      <c r="M1769" s="51">
        <v>3924</v>
      </c>
      <c r="N1769" s="51">
        <v>2661</v>
      </c>
      <c r="O1769" s="51">
        <v>2798</v>
      </c>
      <c r="P1769" s="51">
        <v>2765</v>
      </c>
      <c r="Q1769" s="51">
        <v>10887</v>
      </c>
      <c r="R1769" s="51">
        <v>11279</v>
      </c>
      <c r="S1769" s="51">
        <v>141598.8664116562</v>
      </c>
      <c r="T1769" s="51">
        <v>661006</v>
      </c>
      <c r="U1769" s="51">
        <v>213525</v>
      </c>
      <c r="V1769" s="51">
        <v>28328</v>
      </c>
    </row>
    <row r="1770" spans="1:22" x14ac:dyDescent="0.25">
      <c r="A1770" s="50" t="s">
        <v>109</v>
      </c>
      <c r="B1770" s="50" t="s">
        <v>227</v>
      </c>
      <c r="C1770" s="50" t="s">
        <v>180</v>
      </c>
      <c r="D1770" s="50" t="s">
        <v>296</v>
      </c>
      <c r="E1770" s="51">
        <v>2019</v>
      </c>
      <c r="F1770" s="50" t="s">
        <v>287</v>
      </c>
      <c r="G1770" s="52">
        <v>43586</v>
      </c>
      <c r="H1770" s="51">
        <v>2216</v>
      </c>
      <c r="I1770" s="51">
        <v>901</v>
      </c>
      <c r="J1770" s="51">
        <v>1677</v>
      </c>
      <c r="K1770" s="51">
        <v>1218</v>
      </c>
      <c r="L1770" s="51">
        <v>1218</v>
      </c>
      <c r="M1770" s="51">
        <v>3859</v>
      </c>
      <c r="N1770" s="51">
        <v>2816</v>
      </c>
      <c r="O1770" s="51">
        <v>2686</v>
      </c>
      <c r="P1770" s="51">
        <v>2371</v>
      </c>
      <c r="Q1770" s="51">
        <v>10887</v>
      </c>
      <c r="R1770" s="51">
        <v>11279</v>
      </c>
      <c r="S1770" s="51">
        <v>141598.8664116562</v>
      </c>
      <c r="T1770" s="51">
        <v>661006</v>
      </c>
      <c r="U1770" s="51">
        <v>213525</v>
      </c>
      <c r="V1770" s="51">
        <v>28328</v>
      </c>
    </row>
    <row r="1771" spans="1:22" x14ac:dyDescent="0.25">
      <c r="A1771" s="50" t="s">
        <v>109</v>
      </c>
      <c r="B1771" s="50" t="s">
        <v>227</v>
      </c>
      <c r="C1771" s="50" t="s">
        <v>180</v>
      </c>
      <c r="D1771" s="50" t="s">
        <v>296</v>
      </c>
      <c r="E1771" s="51">
        <v>2019</v>
      </c>
      <c r="F1771" s="50" t="s">
        <v>288</v>
      </c>
      <c r="G1771" s="52">
        <v>43617</v>
      </c>
      <c r="H1771" s="51">
        <v>2581</v>
      </c>
      <c r="I1771" s="51">
        <v>984</v>
      </c>
      <c r="J1771" s="51">
        <v>1506</v>
      </c>
      <c r="K1771" s="51">
        <v>838</v>
      </c>
      <c r="L1771" s="51">
        <v>838</v>
      </c>
      <c r="M1771" s="51">
        <v>2893</v>
      </c>
      <c r="N1771" s="51">
        <v>2941</v>
      </c>
      <c r="O1771" s="51">
        <v>2910</v>
      </c>
      <c r="P1771" s="51">
        <v>2847</v>
      </c>
      <c r="Q1771" s="51">
        <v>10887</v>
      </c>
      <c r="R1771" s="51">
        <v>11279</v>
      </c>
      <c r="S1771" s="51">
        <v>141598.8664116562</v>
      </c>
      <c r="T1771" s="51">
        <v>661006</v>
      </c>
      <c r="U1771" s="51">
        <v>213525</v>
      </c>
      <c r="V1771" s="51">
        <v>28328</v>
      </c>
    </row>
    <row r="1772" spans="1:22" x14ac:dyDescent="0.25">
      <c r="A1772" s="50" t="s">
        <v>109</v>
      </c>
      <c r="B1772" s="50" t="s">
        <v>227</v>
      </c>
      <c r="C1772" s="50" t="s">
        <v>180</v>
      </c>
      <c r="D1772" s="50" t="s">
        <v>296</v>
      </c>
      <c r="E1772" s="51">
        <v>2019</v>
      </c>
      <c r="F1772" s="50" t="s">
        <v>289</v>
      </c>
      <c r="G1772" s="52">
        <v>43647</v>
      </c>
      <c r="H1772" s="51">
        <v>2663</v>
      </c>
      <c r="I1772" s="51">
        <v>1136</v>
      </c>
      <c r="J1772" s="51">
        <v>2314</v>
      </c>
      <c r="K1772" s="51">
        <v>990</v>
      </c>
      <c r="L1772" s="51">
        <v>990</v>
      </c>
      <c r="M1772" s="51">
        <v>5256</v>
      </c>
      <c r="N1772" s="51">
        <v>2864</v>
      </c>
      <c r="O1772" s="51">
        <v>2829</v>
      </c>
      <c r="P1772" s="51">
        <v>2826</v>
      </c>
      <c r="Q1772" s="51">
        <v>10887</v>
      </c>
      <c r="R1772" s="51">
        <v>11279</v>
      </c>
      <c r="S1772" s="51">
        <v>141598.8664116562</v>
      </c>
      <c r="T1772" s="51">
        <v>661006</v>
      </c>
      <c r="U1772" s="51">
        <v>213525</v>
      </c>
      <c r="V1772" s="51">
        <v>28328</v>
      </c>
    </row>
    <row r="1773" spans="1:22" x14ac:dyDescent="0.25">
      <c r="A1773" s="50" t="s">
        <v>109</v>
      </c>
      <c r="B1773" s="50" t="s">
        <v>227</v>
      </c>
      <c r="C1773" s="50" t="s">
        <v>180</v>
      </c>
      <c r="D1773" s="50" t="s">
        <v>296</v>
      </c>
      <c r="E1773" s="51">
        <v>2019</v>
      </c>
      <c r="F1773" s="50" t="s">
        <v>290</v>
      </c>
      <c r="G1773" s="52">
        <v>43678</v>
      </c>
      <c r="H1773" s="51">
        <v>2305</v>
      </c>
      <c r="I1773" s="51">
        <v>1160</v>
      </c>
      <c r="J1773" s="51">
        <v>1834</v>
      </c>
      <c r="K1773" s="51">
        <v>1098</v>
      </c>
      <c r="L1773" s="51">
        <v>1098</v>
      </c>
      <c r="M1773" s="51">
        <v>3859</v>
      </c>
      <c r="N1773" s="51">
        <v>2761</v>
      </c>
      <c r="O1773" s="51">
        <v>2687</v>
      </c>
      <c r="P1773" s="51">
        <v>2560</v>
      </c>
      <c r="Q1773" s="51">
        <v>10887</v>
      </c>
      <c r="R1773" s="51">
        <v>11279</v>
      </c>
      <c r="S1773" s="51">
        <v>141598.8664116562</v>
      </c>
      <c r="T1773" s="51">
        <v>661006</v>
      </c>
      <c r="U1773" s="51">
        <v>213525</v>
      </c>
      <c r="V1773" s="51">
        <v>28328</v>
      </c>
    </row>
    <row r="1774" spans="1:22" x14ac:dyDescent="0.25">
      <c r="A1774" s="50" t="s">
        <v>109</v>
      </c>
      <c r="B1774" s="50" t="s">
        <v>227</v>
      </c>
      <c r="C1774" s="50" t="s">
        <v>180</v>
      </c>
      <c r="D1774" s="50" t="s">
        <v>296</v>
      </c>
      <c r="E1774" s="51">
        <v>2019</v>
      </c>
      <c r="F1774" s="50" t="s">
        <v>291</v>
      </c>
      <c r="G1774" s="52">
        <v>43709</v>
      </c>
      <c r="H1774" s="51">
        <v>2892</v>
      </c>
      <c r="I1774" s="51">
        <v>1105</v>
      </c>
      <c r="J1774" s="51">
        <v>2134</v>
      </c>
      <c r="K1774" s="51">
        <v>1087</v>
      </c>
      <c r="L1774" s="51">
        <v>1087</v>
      </c>
      <c r="M1774" s="51">
        <v>4073</v>
      </c>
      <c r="N1774" s="51">
        <v>2932</v>
      </c>
      <c r="O1774" s="51">
        <v>2824</v>
      </c>
      <c r="P1774" s="51">
        <v>2862</v>
      </c>
      <c r="Q1774" s="51">
        <v>10887</v>
      </c>
      <c r="R1774" s="51">
        <v>11279</v>
      </c>
      <c r="S1774" s="51">
        <v>141598.8664116562</v>
      </c>
      <c r="T1774" s="51">
        <v>661006</v>
      </c>
      <c r="U1774" s="51">
        <v>213525</v>
      </c>
      <c r="V1774" s="51">
        <v>28328</v>
      </c>
    </row>
    <row r="1775" spans="1:22" x14ac:dyDescent="0.25">
      <c r="A1775" s="50" t="s">
        <v>109</v>
      </c>
      <c r="B1775" s="50" t="s">
        <v>227</v>
      </c>
      <c r="C1775" s="50" t="s">
        <v>180</v>
      </c>
      <c r="D1775" s="50" t="s">
        <v>296</v>
      </c>
      <c r="E1775" s="51">
        <v>2019</v>
      </c>
      <c r="F1775" s="50" t="s">
        <v>292</v>
      </c>
      <c r="G1775" s="52">
        <v>43739</v>
      </c>
      <c r="H1775" s="51">
        <v>2962</v>
      </c>
      <c r="I1775" s="51">
        <v>1332</v>
      </c>
      <c r="J1775" s="51">
        <v>2224</v>
      </c>
      <c r="K1775" s="51">
        <v>1121</v>
      </c>
      <c r="L1775" s="51">
        <v>1121</v>
      </c>
      <c r="M1775" s="51">
        <v>3859</v>
      </c>
      <c r="N1775" s="51">
        <v>3142</v>
      </c>
      <c r="O1775" s="51">
        <v>2986</v>
      </c>
      <c r="P1775" s="51">
        <v>3048</v>
      </c>
      <c r="Q1775" s="51">
        <v>10887</v>
      </c>
      <c r="R1775" s="51">
        <v>11279</v>
      </c>
      <c r="S1775" s="51">
        <v>141598.8664116562</v>
      </c>
      <c r="T1775" s="51">
        <v>661006</v>
      </c>
      <c r="U1775" s="51">
        <v>213525</v>
      </c>
      <c r="V1775" s="51">
        <v>28328</v>
      </c>
    </row>
    <row r="1776" spans="1:22" x14ac:dyDescent="0.25">
      <c r="A1776" s="50" t="s">
        <v>109</v>
      </c>
      <c r="B1776" s="50" t="s">
        <v>227</v>
      </c>
      <c r="C1776" s="50" t="s">
        <v>180</v>
      </c>
      <c r="D1776" s="50" t="s">
        <v>296</v>
      </c>
      <c r="E1776" s="51">
        <v>2019</v>
      </c>
      <c r="F1776" s="50" t="s">
        <v>293</v>
      </c>
      <c r="G1776" s="52">
        <v>43770</v>
      </c>
      <c r="H1776" s="51">
        <v>2973</v>
      </c>
      <c r="I1776" s="51">
        <v>1405</v>
      </c>
      <c r="J1776" s="51">
        <v>2145</v>
      </c>
      <c r="K1776" s="51">
        <v>987</v>
      </c>
      <c r="L1776" s="51">
        <v>987</v>
      </c>
      <c r="M1776" s="51">
        <v>3905</v>
      </c>
      <c r="N1776" s="51">
        <v>3193</v>
      </c>
      <c r="O1776" s="51">
        <v>2950</v>
      </c>
      <c r="P1776" s="51">
        <v>2827</v>
      </c>
      <c r="Q1776" s="51">
        <v>10887</v>
      </c>
      <c r="R1776" s="51">
        <v>11279</v>
      </c>
      <c r="S1776" s="51">
        <v>141598.8664116562</v>
      </c>
      <c r="T1776" s="51">
        <v>661006</v>
      </c>
      <c r="U1776" s="51">
        <v>213525</v>
      </c>
      <c r="V1776" s="51">
        <v>28328</v>
      </c>
    </row>
    <row r="1777" spans="1:22" x14ac:dyDescent="0.25">
      <c r="A1777" s="50" t="s">
        <v>109</v>
      </c>
      <c r="B1777" s="50" t="s">
        <v>227</v>
      </c>
      <c r="C1777" s="50" t="s">
        <v>180</v>
      </c>
      <c r="D1777" s="50" t="s">
        <v>296</v>
      </c>
      <c r="E1777" s="51">
        <v>2019</v>
      </c>
      <c r="F1777" s="50" t="s">
        <v>294</v>
      </c>
      <c r="G1777" s="52">
        <v>43800</v>
      </c>
      <c r="H1777" s="51">
        <v>3023</v>
      </c>
      <c r="I1777" s="51">
        <v>1484</v>
      </c>
      <c r="J1777" s="51">
        <v>2206</v>
      </c>
      <c r="K1777" s="51">
        <v>1165</v>
      </c>
      <c r="L1777" s="51">
        <v>1165</v>
      </c>
      <c r="M1777" s="51">
        <v>3390</v>
      </c>
      <c r="N1777" s="51">
        <v>2861</v>
      </c>
      <c r="O1777" s="51">
        <v>2875</v>
      </c>
      <c r="P1777" s="51">
        <v>2745</v>
      </c>
      <c r="Q1777" s="51">
        <v>10887</v>
      </c>
      <c r="R1777" s="51">
        <v>11279</v>
      </c>
      <c r="S1777" s="51">
        <v>141598.8664116562</v>
      </c>
      <c r="T1777" s="51">
        <v>661006</v>
      </c>
      <c r="U1777" s="51">
        <v>213525</v>
      </c>
      <c r="V1777" s="51">
        <v>28328</v>
      </c>
    </row>
    <row r="1778" spans="1:22" x14ac:dyDescent="0.25">
      <c r="A1778" s="50" t="s">
        <v>109</v>
      </c>
      <c r="B1778" s="50" t="s">
        <v>227</v>
      </c>
      <c r="C1778" s="50" t="s">
        <v>180</v>
      </c>
      <c r="D1778" s="50" t="s">
        <v>296</v>
      </c>
      <c r="E1778" s="51">
        <v>2020</v>
      </c>
      <c r="F1778" s="50" t="s">
        <v>283</v>
      </c>
      <c r="G1778" s="52">
        <v>43831</v>
      </c>
      <c r="H1778" s="51">
        <v>3031</v>
      </c>
      <c r="I1778" s="51">
        <v>1235</v>
      </c>
      <c r="J1778" s="51">
        <v>2280</v>
      </c>
      <c r="K1778" s="51">
        <v>1230</v>
      </c>
      <c r="L1778" s="51">
        <v>1230</v>
      </c>
      <c r="M1778" s="51">
        <v>3795</v>
      </c>
      <c r="N1778" s="51">
        <v>3085</v>
      </c>
      <c r="O1778" s="51">
        <v>3028</v>
      </c>
      <c r="P1778" s="51">
        <v>2841</v>
      </c>
      <c r="Q1778" s="51">
        <v>13967</v>
      </c>
      <c r="R1778" s="51">
        <v>14382</v>
      </c>
      <c r="S1778" s="51">
        <v>147490.31178149371</v>
      </c>
      <c r="T1778" s="51">
        <v>685879</v>
      </c>
      <c r="U1778" s="51">
        <v>220032</v>
      </c>
      <c r="V1778" s="51">
        <v>29171</v>
      </c>
    </row>
    <row r="1779" spans="1:22" x14ac:dyDescent="0.25">
      <c r="A1779" s="50" t="s">
        <v>109</v>
      </c>
      <c r="B1779" s="50" t="s">
        <v>227</v>
      </c>
      <c r="C1779" s="50" t="s">
        <v>180</v>
      </c>
      <c r="D1779" s="50" t="s">
        <v>296</v>
      </c>
      <c r="E1779" s="51">
        <v>2020</v>
      </c>
      <c r="F1779" s="50" t="s">
        <v>284</v>
      </c>
      <c r="G1779" s="52">
        <v>43862</v>
      </c>
      <c r="H1779" s="51">
        <v>2996</v>
      </c>
      <c r="I1779" s="51">
        <v>1202</v>
      </c>
      <c r="J1779" s="51">
        <v>2216</v>
      </c>
      <c r="K1779" s="51">
        <v>1250</v>
      </c>
      <c r="L1779" s="51">
        <v>1250</v>
      </c>
      <c r="M1779" s="51">
        <v>3799</v>
      </c>
      <c r="N1779" s="51">
        <v>3021</v>
      </c>
      <c r="O1779" s="51">
        <v>3034</v>
      </c>
      <c r="P1779" s="51">
        <v>2934</v>
      </c>
      <c r="Q1779" s="51">
        <v>13967</v>
      </c>
      <c r="R1779" s="51">
        <v>14382</v>
      </c>
      <c r="S1779" s="51">
        <v>147490.31178149371</v>
      </c>
      <c r="T1779" s="51">
        <v>685879</v>
      </c>
      <c r="U1779" s="51">
        <v>220032</v>
      </c>
      <c r="V1779" s="51">
        <v>29171</v>
      </c>
    </row>
    <row r="1780" spans="1:22" x14ac:dyDescent="0.25">
      <c r="A1780" s="50" t="s">
        <v>109</v>
      </c>
      <c r="B1780" s="50" t="s">
        <v>227</v>
      </c>
      <c r="C1780" s="50" t="s">
        <v>180</v>
      </c>
      <c r="D1780" s="50" t="s">
        <v>296</v>
      </c>
      <c r="E1780" s="51">
        <v>2020</v>
      </c>
      <c r="F1780" s="50" t="s">
        <v>285</v>
      </c>
      <c r="G1780" s="52">
        <v>43891</v>
      </c>
      <c r="H1780" s="51">
        <v>2243</v>
      </c>
      <c r="I1780" s="51">
        <v>1097</v>
      </c>
      <c r="J1780" s="51">
        <v>1637</v>
      </c>
      <c r="K1780" s="51">
        <v>1194</v>
      </c>
      <c r="L1780" s="51">
        <v>1194</v>
      </c>
      <c r="M1780" s="51">
        <v>1616</v>
      </c>
      <c r="N1780" s="51">
        <v>3061</v>
      </c>
      <c r="O1780" s="51">
        <v>2855</v>
      </c>
      <c r="P1780" s="51">
        <v>2735</v>
      </c>
      <c r="Q1780" s="51">
        <v>13967</v>
      </c>
      <c r="R1780" s="51">
        <v>14382</v>
      </c>
      <c r="S1780" s="51">
        <v>147490.31178149371</v>
      </c>
      <c r="T1780" s="51">
        <v>685879</v>
      </c>
      <c r="U1780" s="51">
        <v>220032</v>
      </c>
      <c r="V1780" s="51">
        <v>29171</v>
      </c>
    </row>
    <row r="1781" spans="1:22" x14ac:dyDescent="0.25">
      <c r="A1781" s="50" t="s">
        <v>109</v>
      </c>
      <c r="B1781" s="50" t="s">
        <v>227</v>
      </c>
      <c r="C1781" s="50" t="s">
        <v>180</v>
      </c>
      <c r="D1781" s="50" t="s">
        <v>296</v>
      </c>
      <c r="E1781" s="51">
        <v>2020</v>
      </c>
      <c r="F1781" s="50" t="s">
        <v>286</v>
      </c>
      <c r="G1781" s="52">
        <v>43922</v>
      </c>
      <c r="H1781" s="51">
        <v>3203</v>
      </c>
      <c r="I1781" s="51">
        <v>1217</v>
      </c>
      <c r="J1781" s="51">
        <v>2395</v>
      </c>
      <c r="K1781" s="51">
        <v>1190</v>
      </c>
      <c r="L1781" s="51">
        <v>1190</v>
      </c>
      <c r="M1781" s="51">
        <v>3030</v>
      </c>
      <c r="N1781" s="51">
        <v>2810</v>
      </c>
      <c r="O1781" s="51">
        <v>2879</v>
      </c>
      <c r="P1781" s="51">
        <v>2753</v>
      </c>
      <c r="Q1781" s="51">
        <v>13967</v>
      </c>
      <c r="R1781" s="51">
        <v>14382</v>
      </c>
      <c r="S1781" s="51">
        <v>147490.31178149371</v>
      </c>
      <c r="T1781" s="51">
        <v>685879</v>
      </c>
      <c r="U1781" s="51">
        <v>220032</v>
      </c>
      <c r="V1781" s="51">
        <v>29171</v>
      </c>
    </row>
    <row r="1782" spans="1:22" x14ac:dyDescent="0.25">
      <c r="A1782" s="50" t="s">
        <v>109</v>
      </c>
      <c r="B1782" s="50" t="s">
        <v>227</v>
      </c>
      <c r="C1782" s="50" t="s">
        <v>180</v>
      </c>
      <c r="D1782" s="50" t="s">
        <v>296</v>
      </c>
      <c r="E1782" s="51">
        <v>2020</v>
      </c>
      <c r="F1782" s="50" t="s">
        <v>287</v>
      </c>
      <c r="G1782" s="52">
        <v>43952</v>
      </c>
      <c r="H1782" s="51">
        <v>3019</v>
      </c>
      <c r="I1782" s="51">
        <v>1345</v>
      </c>
      <c r="J1782" s="51">
        <v>2160</v>
      </c>
      <c r="K1782" s="51">
        <v>1358</v>
      </c>
      <c r="L1782" s="51">
        <v>1358</v>
      </c>
      <c r="M1782" s="51">
        <v>3514</v>
      </c>
      <c r="N1782" s="51">
        <v>3071</v>
      </c>
      <c r="O1782" s="51">
        <v>2990</v>
      </c>
      <c r="P1782" s="51">
        <v>2970</v>
      </c>
      <c r="Q1782" s="51">
        <v>13967</v>
      </c>
      <c r="R1782" s="51">
        <v>14382</v>
      </c>
      <c r="S1782" s="51">
        <v>147490.31178149371</v>
      </c>
      <c r="T1782" s="51">
        <v>685879</v>
      </c>
      <c r="U1782" s="51">
        <v>220032</v>
      </c>
      <c r="V1782" s="51">
        <v>29171</v>
      </c>
    </row>
    <row r="1783" spans="1:22" x14ac:dyDescent="0.25">
      <c r="A1783" s="50" t="s">
        <v>109</v>
      </c>
      <c r="B1783" s="50" t="s">
        <v>227</v>
      </c>
      <c r="C1783" s="50" t="s">
        <v>180</v>
      </c>
      <c r="D1783" s="50" t="s">
        <v>296</v>
      </c>
      <c r="E1783" s="51">
        <v>2020</v>
      </c>
      <c r="F1783" s="50" t="s">
        <v>288</v>
      </c>
      <c r="G1783" s="52">
        <v>43983</v>
      </c>
      <c r="H1783" s="51">
        <v>3501</v>
      </c>
      <c r="I1783" s="51">
        <v>1300</v>
      </c>
      <c r="J1783" s="51">
        <v>2458</v>
      </c>
      <c r="K1783" s="51">
        <v>1096</v>
      </c>
      <c r="L1783" s="51">
        <v>1096</v>
      </c>
      <c r="M1783" s="51">
        <v>2889</v>
      </c>
      <c r="N1783" s="51">
        <v>3550</v>
      </c>
      <c r="O1783" s="51">
        <v>2951</v>
      </c>
      <c r="P1783" s="51">
        <v>2986</v>
      </c>
      <c r="Q1783" s="51">
        <v>13967</v>
      </c>
      <c r="R1783" s="51">
        <v>14382</v>
      </c>
      <c r="S1783" s="51">
        <v>147490.31178149371</v>
      </c>
      <c r="T1783" s="51">
        <v>685879</v>
      </c>
      <c r="U1783" s="51">
        <v>220032</v>
      </c>
      <c r="V1783" s="51">
        <v>29171</v>
      </c>
    </row>
    <row r="1784" spans="1:22" x14ac:dyDescent="0.25">
      <c r="A1784" s="50" t="s">
        <v>109</v>
      </c>
      <c r="B1784" s="50" t="s">
        <v>227</v>
      </c>
      <c r="C1784" s="50" t="s">
        <v>180</v>
      </c>
      <c r="D1784" s="50" t="s">
        <v>296</v>
      </c>
      <c r="E1784" s="51">
        <v>2020</v>
      </c>
      <c r="F1784" s="50" t="s">
        <v>289</v>
      </c>
      <c r="G1784" s="52">
        <v>44013</v>
      </c>
      <c r="H1784" s="51">
        <v>2689</v>
      </c>
      <c r="I1784" s="51">
        <v>1302</v>
      </c>
      <c r="J1784" s="51">
        <v>2338</v>
      </c>
      <c r="K1784" s="51">
        <v>1146</v>
      </c>
      <c r="L1784" s="51">
        <v>1146</v>
      </c>
      <c r="M1784" s="51">
        <v>3533</v>
      </c>
      <c r="N1784" s="51">
        <v>3082</v>
      </c>
      <c r="O1784" s="51">
        <v>3000</v>
      </c>
      <c r="P1784" s="51">
        <v>2980</v>
      </c>
      <c r="Q1784" s="51">
        <v>13967</v>
      </c>
      <c r="R1784" s="51">
        <v>14382</v>
      </c>
      <c r="S1784" s="51">
        <v>147490.31178149371</v>
      </c>
      <c r="T1784" s="51">
        <v>685879</v>
      </c>
      <c r="U1784" s="51">
        <v>220032</v>
      </c>
      <c r="V1784" s="51">
        <v>29171</v>
      </c>
    </row>
    <row r="1785" spans="1:22" x14ac:dyDescent="0.25">
      <c r="A1785" s="50" t="s">
        <v>109</v>
      </c>
      <c r="B1785" s="50" t="s">
        <v>227</v>
      </c>
      <c r="C1785" s="50" t="s">
        <v>180</v>
      </c>
      <c r="D1785" s="50" t="s">
        <v>296</v>
      </c>
      <c r="E1785" s="51">
        <v>2020</v>
      </c>
      <c r="F1785" s="50" t="s">
        <v>290</v>
      </c>
      <c r="G1785" s="52">
        <v>44044</v>
      </c>
      <c r="H1785" s="51">
        <v>2711</v>
      </c>
      <c r="I1785" s="51">
        <v>1212</v>
      </c>
      <c r="J1785" s="51">
        <v>2263</v>
      </c>
      <c r="K1785" s="51">
        <v>1252</v>
      </c>
      <c r="L1785" s="51">
        <v>1252</v>
      </c>
      <c r="M1785" s="51">
        <v>3509</v>
      </c>
      <c r="N1785" s="51">
        <v>3008</v>
      </c>
      <c r="O1785" s="51">
        <v>2951</v>
      </c>
      <c r="P1785" s="51">
        <v>2811</v>
      </c>
      <c r="Q1785" s="51">
        <v>13967</v>
      </c>
      <c r="R1785" s="51">
        <v>14382</v>
      </c>
      <c r="S1785" s="51">
        <v>147490.31178149371</v>
      </c>
      <c r="T1785" s="51">
        <v>685879</v>
      </c>
      <c r="U1785" s="51">
        <v>220032</v>
      </c>
      <c r="V1785" s="51">
        <v>29171</v>
      </c>
    </row>
    <row r="1786" spans="1:22" x14ac:dyDescent="0.25">
      <c r="A1786" s="50" t="s">
        <v>109</v>
      </c>
      <c r="B1786" s="50" t="s">
        <v>227</v>
      </c>
      <c r="C1786" s="50" t="s">
        <v>180</v>
      </c>
      <c r="D1786" s="50" t="s">
        <v>296</v>
      </c>
      <c r="E1786" s="51">
        <v>2020</v>
      </c>
      <c r="F1786" s="50" t="s">
        <v>291</v>
      </c>
      <c r="G1786" s="52">
        <v>44075</v>
      </c>
      <c r="H1786" s="51">
        <v>2677</v>
      </c>
      <c r="I1786" s="51">
        <v>1387</v>
      </c>
      <c r="J1786" s="51">
        <v>2275</v>
      </c>
      <c r="K1786" s="51">
        <v>1279</v>
      </c>
      <c r="L1786" s="51">
        <v>1279</v>
      </c>
      <c r="M1786" s="51">
        <v>3223</v>
      </c>
      <c r="N1786" s="51">
        <v>2976</v>
      </c>
      <c r="O1786" s="51">
        <v>2987</v>
      </c>
      <c r="P1786" s="51">
        <v>2901</v>
      </c>
      <c r="Q1786" s="51">
        <v>13967</v>
      </c>
      <c r="R1786" s="51">
        <v>14382</v>
      </c>
      <c r="S1786" s="51">
        <v>147490.31178149371</v>
      </c>
      <c r="T1786" s="51">
        <v>685879</v>
      </c>
      <c r="U1786" s="51">
        <v>220032</v>
      </c>
      <c r="V1786" s="51">
        <v>29171</v>
      </c>
    </row>
    <row r="1787" spans="1:22" x14ac:dyDescent="0.25">
      <c r="A1787" s="50" t="s">
        <v>109</v>
      </c>
      <c r="B1787" s="50" t="s">
        <v>227</v>
      </c>
      <c r="C1787" s="50" t="s">
        <v>180</v>
      </c>
      <c r="D1787" s="50" t="s">
        <v>296</v>
      </c>
      <c r="E1787" s="51">
        <v>2020</v>
      </c>
      <c r="F1787" s="50" t="s">
        <v>292</v>
      </c>
      <c r="G1787" s="52">
        <v>44105</v>
      </c>
      <c r="H1787" s="51">
        <v>2806</v>
      </c>
      <c r="I1787" s="51">
        <v>1419</v>
      </c>
      <c r="J1787" s="51">
        <v>2261</v>
      </c>
      <c r="K1787" s="51">
        <v>1235</v>
      </c>
      <c r="L1787" s="51">
        <v>1235</v>
      </c>
      <c r="M1787" s="51">
        <v>3364</v>
      </c>
      <c r="N1787" s="51">
        <v>2962</v>
      </c>
      <c r="O1787" s="51">
        <v>2883</v>
      </c>
      <c r="P1787" s="51">
        <v>2753</v>
      </c>
      <c r="Q1787" s="51">
        <v>13967</v>
      </c>
      <c r="R1787" s="51">
        <v>14382</v>
      </c>
      <c r="S1787" s="51">
        <v>147490.31178149371</v>
      </c>
      <c r="T1787" s="51">
        <v>685879</v>
      </c>
      <c r="U1787" s="51">
        <v>220032</v>
      </c>
      <c r="V1787" s="51">
        <v>29171</v>
      </c>
    </row>
    <row r="1788" spans="1:22" x14ac:dyDescent="0.25">
      <c r="A1788" s="50" t="s">
        <v>109</v>
      </c>
      <c r="B1788" s="50" t="s">
        <v>227</v>
      </c>
      <c r="C1788" s="50" t="s">
        <v>180</v>
      </c>
      <c r="D1788" s="50" t="s">
        <v>296</v>
      </c>
      <c r="E1788" s="51">
        <v>2020</v>
      </c>
      <c r="F1788" s="50" t="s">
        <v>293</v>
      </c>
      <c r="G1788" s="52">
        <v>44136</v>
      </c>
      <c r="H1788" s="51">
        <v>2575</v>
      </c>
      <c r="I1788" s="51">
        <v>1166</v>
      </c>
      <c r="J1788" s="51">
        <v>2214</v>
      </c>
      <c r="K1788" s="51">
        <v>1098</v>
      </c>
      <c r="L1788" s="51">
        <v>1098</v>
      </c>
      <c r="M1788" s="51">
        <v>3212</v>
      </c>
      <c r="N1788" s="51">
        <v>3170</v>
      </c>
      <c r="O1788" s="51">
        <v>2940</v>
      </c>
      <c r="P1788" s="51">
        <v>2764</v>
      </c>
      <c r="Q1788" s="51">
        <v>13967</v>
      </c>
      <c r="R1788" s="51">
        <v>14382</v>
      </c>
      <c r="S1788" s="51">
        <v>147490.31178149371</v>
      </c>
      <c r="T1788" s="51">
        <v>685879</v>
      </c>
      <c r="U1788" s="51">
        <v>220032</v>
      </c>
      <c r="V1788" s="51">
        <v>29171</v>
      </c>
    </row>
    <row r="1789" spans="1:22" x14ac:dyDescent="0.25">
      <c r="A1789" s="50" t="s">
        <v>109</v>
      </c>
      <c r="B1789" s="50" t="s">
        <v>227</v>
      </c>
      <c r="C1789" s="50" t="s">
        <v>180</v>
      </c>
      <c r="D1789" s="50" t="s">
        <v>296</v>
      </c>
      <c r="E1789" s="51">
        <v>2020</v>
      </c>
      <c r="F1789" s="50" t="s">
        <v>294</v>
      </c>
      <c r="G1789" s="52">
        <v>44166</v>
      </c>
      <c r="H1789" s="51">
        <v>2865</v>
      </c>
      <c r="I1789" s="51">
        <v>1328</v>
      </c>
      <c r="J1789" s="51">
        <v>2306</v>
      </c>
      <c r="K1789" s="51">
        <v>1182</v>
      </c>
      <c r="L1789" s="51">
        <v>1182</v>
      </c>
      <c r="M1789" s="51">
        <v>3072</v>
      </c>
      <c r="N1789" s="51">
        <v>3034</v>
      </c>
      <c r="O1789" s="51">
        <v>2787</v>
      </c>
      <c r="P1789" s="51">
        <v>2760</v>
      </c>
      <c r="Q1789" s="51">
        <v>13967</v>
      </c>
      <c r="R1789" s="51">
        <v>14382</v>
      </c>
      <c r="S1789" s="51">
        <v>147490.31178149371</v>
      </c>
      <c r="T1789" s="51">
        <v>685879</v>
      </c>
      <c r="U1789" s="51">
        <v>220032</v>
      </c>
      <c r="V1789" s="51">
        <v>29171</v>
      </c>
    </row>
    <row r="1790" spans="1:22" x14ac:dyDescent="0.25">
      <c r="A1790" s="50" t="s">
        <v>109</v>
      </c>
      <c r="B1790" s="50" t="s">
        <v>227</v>
      </c>
      <c r="C1790" s="50" t="s">
        <v>180</v>
      </c>
      <c r="D1790" s="50" t="s">
        <v>296</v>
      </c>
      <c r="E1790" s="51">
        <v>2021</v>
      </c>
      <c r="F1790" s="50" t="s">
        <v>283</v>
      </c>
      <c r="G1790" s="52">
        <v>44197</v>
      </c>
      <c r="H1790" s="51">
        <v>3086</v>
      </c>
      <c r="I1790" s="51">
        <v>1400</v>
      </c>
      <c r="J1790" s="51">
        <v>2178</v>
      </c>
      <c r="K1790" s="51">
        <v>1217</v>
      </c>
      <c r="L1790" s="51">
        <v>1217</v>
      </c>
      <c r="M1790" s="51">
        <v>3475</v>
      </c>
      <c r="N1790" s="51">
        <v>2978</v>
      </c>
      <c r="O1790" s="51">
        <v>3041</v>
      </c>
      <c r="P1790" s="51">
        <v>2824</v>
      </c>
      <c r="Q1790" s="51">
        <v>14551</v>
      </c>
      <c r="R1790" s="51">
        <v>15007</v>
      </c>
      <c r="S1790" s="51">
        <v>153594.5022961816</v>
      </c>
      <c r="T1790" s="51">
        <v>711747</v>
      </c>
      <c r="U1790" s="51">
        <v>226914</v>
      </c>
      <c r="V1790" s="51">
        <v>30053</v>
      </c>
    </row>
    <row r="1791" spans="1:22" x14ac:dyDescent="0.25">
      <c r="A1791" s="50" t="s">
        <v>109</v>
      </c>
      <c r="B1791" s="50" t="s">
        <v>227</v>
      </c>
      <c r="C1791" s="50" t="s">
        <v>180</v>
      </c>
      <c r="D1791" s="50" t="s">
        <v>296</v>
      </c>
      <c r="E1791" s="51">
        <v>2021</v>
      </c>
      <c r="F1791" s="50" t="s">
        <v>284</v>
      </c>
      <c r="G1791" s="52">
        <v>44228</v>
      </c>
      <c r="H1791" s="51">
        <v>2727</v>
      </c>
      <c r="I1791" s="51">
        <v>1317</v>
      </c>
      <c r="J1791" s="51">
        <v>2327</v>
      </c>
      <c r="K1791" s="51">
        <v>1316</v>
      </c>
      <c r="L1791" s="51">
        <v>1316</v>
      </c>
      <c r="M1791" s="51">
        <v>3279</v>
      </c>
      <c r="N1791" s="51">
        <v>3090</v>
      </c>
      <c r="O1791" s="51">
        <v>3082</v>
      </c>
      <c r="P1791" s="51">
        <v>2979</v>
      </c>
      <c r="Q1791" s="51">
        <v>14551</v>
      </c>
      <c r="R1791" s="51">
        <v>15007</v>
      </c>
      <c r="S1791" s="51">
        <v>153594.5022961816</v>
      </c>
      <c r="T1791" s="51">
        <v>711747</v>
      </c>
      <c r="U1791" s="51">
        <v>226914</v>
      </c>
      <c r="V1791" s="51">
        <v>30053</v>
      </c>
    </row>
    <row r="1792" spans="1:22" x14ac:dyDescent="0.25">
      <c r="A1792" s="50" t="s">
        <v>109</v>
      </c>
      <c r="B1792" s="50" t="s">
        <v>227</v>
      </c>
      <c r="C1792" s="50" t="s">
        <v>180</v>
      </c>
      <c r="D1792" s="50" t="s">
        <v>296</v>
      </c>
      <c r="E1792" s="51">
        <v>2021</v>
      </c>
      <c r="F1792" s="50" t="s">
        <v>285</v>
      </c>
      <c r="G1792" s="52">
        <v>44256</v>
      </c>
      <c r="H1792" s="51">
        <v>3117</v>
      </c>
      <c r="I1792" s="51">
        <v>1254</v>
      </c>
      <c r="J1792" s="51">
        <v>2191</v>
      </c>
      <c r="K1792" s="51">
        <v>1150</v>
      </c>
      <c r="L1792" s="51">
        <v>1150</v>
      </c>
      <c r="M1792" s="51">
        <v>3020</v>
      </c>
      <c r="N1792" s="51">
        <v>2937</v>
      </c>
      <c r="O1792" s="51">
        <v>2758</v>
      </c>
      <c r="P1792" s="51">
        <v>2760</v>
      </c>
      <c r="Q1792" s="51">
        <v>14551</v>
      </c>
      <c r="R1792" s="51">
        <v>15007</v>
      </c>
      <c r="S1792" s="51">
        <v>153594.5022961816</v>
      </c>
      <c r="T1792" s="51">
        <v>711747</v>
      </c>
      <c r="U1792" s="51">
        <v>226914</v>
      </c>
      <c r="V1792" s="51">
        <v>30053</v>
      </c>
    </row>
    <row r="1793" spans="1:22" x14ac:dyDescent="0.25">
      <c r="A1793" s="50" t="s">
        <v>109</v>
      </c>
      <c r="B1793" s="50" t="s">
        <v>227</v>
      </c>
      <c r="C1793" s="50" t="s">
        <v>180</v>
      </c>
      <c r="D1793" s="50" t="s">
        <v>296</v>
      </c>
      <c r="E1793" s="51">
        <v>2021</v>
      </c>
      <c r="F1793" s="50" t="s">
        <v>286</v>
      </c>
      <c r="G1793" s="52">
        <v>44287</v>
      </c>
      <c r="H1793" s="51">
        <v>3062</v>
      </c>
      <c r="I1793" s="51">
        <v>1038</v>
      </c>
      <c r="J1793" s="51">
        <v>1988</v>
      </c>
      <c r="K1793" s="51">
        <v>1371</v>
      </c>
      <c r="L1793" s="51">
        <v>1371</v>
      </c>
      <c r="M1793" s="51">
        <v>3109</v>
      </c>
      <c r="N1793" s="51">
        <v>2966</v>
      </c>
      <c r="O1793" s="51">
        <v>2782</v>
      </c>
      <c r="P1793" s="51">
        <v>2789</v>
      </c>
      <c r="Q1793" s="51">
        <v>14551</v>
      </c>
      <c r="R1793" s="51">
        <v>15007</v>
      </c>
      <c r="S1793" s="51">
        <v>153594.5022961816</v>
      </c>
      <c r="T1793" s="51">
        <v>711747</v>
      </c>
      <c r="U1793" s="51">
        <v>226914</v>
      </c>
      <c r="V1793" s="51">
        <v>30053</v>
      </c>
    </row>
    <row r="1794" spans="1:22" x14ac:dyDescent="0.25">
      <c r="A1794" s="50" t="s">
        <v>109</v>
      </c>
      <c r="B1794" s="50" t="s">
        <v>227</v>
      </c>
      <c r="C1794" s="50" t="s">
        <v>180</v>
      </c>
      <c r="D1794" s="50" t="s">
        <v>296</v>
      </c>
      <c r="E1794" s="51">
        <v>2021</v>
      </c>
      <c r="F1794" s="50" t="s">
        <v>287</v>
      </c>
      <c r="G1794" s="52">
        <v>44317</v>
      </c>
      <c r="H1794" s="51">
        <v>3081</v>
      </c>
      <c r="I1794" s="51">
        <v>1456</v>
      </c>
      <c r="J1794" s="51">
        <v>2330</v>
      </c>
      <c r="K1794" s="51">
        <v>1464</v>
      </c>
      <c r="L1794" s="51">
        <v>1464</v>
      </c>
      <c r="M1794" s="51">
        <v>3430</v>
      </c>
      <c r="N1794" s="51">
        <v>3103</v>
      </c>
      <c r="O1794" s="51">
        <v>3010</v>
      </c>
      <c r="P1794" s="51">
        <v>3066</v>
      </c>
      <c r="Q1794" s="51">
        <v>14551</v>
      </c>
      <c r="R1794" s="51">
        <v>15007</v>
      </c>
      <c r="S1794" s="51">
        <v>153594.5022961816</v>
      </c>
      <c r="T1794" s="51">
        <v>711747</v>
      </c>
      <c r="U1794" s="51">
        <v>226914</v>
      </c>
      <c r="V1794" s="51">
        <v>30053</v>
      </c>
    </row>
    <row r="1795" spans="1:22" x14ac:dyDescent="0.25">
      <c r="A1795" s="50" t="s">
        <v>109</v>
      </c>
      <c r="B1795" s="50" t="s">
        <v>227</v>
      </c>
      <c r="C1795" s="50" t="s">
        <v>180</v>
      </c>
      <c r="D1795" s="50" t="s">
        <v>296</v>
      </c>
      <c r="E1795" s="51">
        <v>2021</v>
      </c>
      <c r="F1795" s="50" t="s">
        <v>288</v>
      </c>
      <c r="G1795" s="52">
        <v>44348</v>
      </c>
      <c r="H1795" s="51">
        <v>3032</v>
      </c>
      <c r="I1795" s="51">
        <v>1226</v>
      </c>
      <c r="J1795" s="51">
        <v>2119</v>
      </c>
      <c r="K1795" s="51">
        <v>1086</v>
      </c>
      <c r="L1795" s="51">
        <v>1086</v>
      </c>
      <c r="M1795" s="51">
        <v>3110</v>
      </c>
      <c r="N1795" s="51">
        <v>3078</v>
      </c>
      <c r="O1795" s="51">
        <v>2920</v>
      </c>
      <c r="P1795" s="51">
        <v>2993</v>
      </c>
      <c r="Q1795" s="51">
        <v>14551</v>
      </c>
      <c r="R1795" s="51">
        <v>15007</v>
      </c>
      <c r="S1795" s="51">
        <v>153594.5022961816</v>
      </c>
      <c r="T1795" s="51">
        <v>711747</v>
      </c>
      <c r="U1795" s="51">
        <v>226914</v>
      </c>
      <c r="V1795" s="51">
        <v>30053</v>
      </c>
    </row>
    <row r="1796" spans="1:22" x14ac:dyDescent="0.25">
      <c r="A1796" s="50" t="s">
        <v>109</v>
      </c>
      <c r="B1796" s="50" t="s">
        <v>227</v>
      </c>
      <c r="C1796" s="50" t="s">
        <v>180</v>
      </c>
      <c r="D1796" s="50" t="s">
        <v>296</v>
      </c>
      <c r="E1796" s="51">
        <v>2021</v>
      </c>
      <c r="F1796" s="50" t="s">
        <v>289</v>
      </c>
      <c r="G1796" s="52">
        <v>44378</v>
      </c>
      <c r="H1796" s="51">
        <v>2839</v>
      </c>
      <c r="I1796" s="51">
        <v>1217</v>
      </c>
      <c r="J1796" s="51">
        <v>2310</v>
      </c>
      <c r="K1796" s="51">
        <v>1121</v>
      </c>
      <c r="L1796" s="51">
        <v>1121</v>
      </c>
      <c r="M1796" s="51">
        <v>2940</v>
      </c>
      <c r="N1796" s="51">
        <v>2652</v>
      </c>
      <c r="O1796" s="51">
        <v>2735</v>
      </c>
      <c r="P1796" s="51">
        <v>2500</v>
      </c>
      <c r="Q1796" s="51">
        <v>14551</v>
      </c>
      <c r="R1796" s="51">
        <v>15007</v>
      </c>
      <c r="S1796" s="51">
        <v>153594.5022961816</v>
      </c>
      <c r="T1796" s="51">
        <v>711747</v>
      </c>
      <c r="U1796" s="51">
        <v>226914</v>
      </c>
      <c r="V1796" s="51">
        <v>30053</v>
      </c>
    </row>
    <row r="1797" spans="1:22" x14ac:dyDescent="0.25">
      <c r="A1797" s="50" t="s">
        <v>109</v>
      </c>
      <c r="B1797" s="50" t="s">
        <v>227</v>
      </c>
      <c r="C1797" s="50" t="s">
        <v>180</v>
      </c>
      <c r="D1797" s="50" t="s">
        <v>296</v>
      </c>
      <c r="E1797" s="51">
        <v>2021</v>
      </c>
      <c r="F1797" s="50" t="s">
        <v>290</v>
      </c>
      <c r="G1797" s="52">
        <v>44409</v>
      </c>
      <c r="H1797" s="51">
        <v>2883</v>
      </c>
      <c r="I1797" s="51">
        <v>1311</v>
      </c>
      <c r="J1797" s="51">
        <v>2188</v>
      </c>
      <c r="K1797" s="51">
        <v>1402</v>
      </c>
      <c r="L1797" s="51">
        <v>1402</v>
      </c>
      <c r="M1797" s="51">
        <v>4062</v>
      </c>
      <c r="N1797" s="51">
        <v>3067</v>
      </c>
      <c r="O1797" s="51">
        <v>2843</v>
      </c>
      <c r="P1797" s="51">
        <v>2801</v>
      </c>
      <c r="Q1797" s="51">
        <v>14551</v>
      </c>
      <c r="R1797" s="51">
        <v>15007</v>
      </c>
      <c r="S1797" s="51">
        <v>153594.5022961816</v>
      </c>
      <c r="T1797" s="51">
        <v>711747</v>
      </c>
      <c r="U1797" s="51">
        <v>226914</v>
      </c>
      <c r="V1797" s="51">
        <v>30053</v>
      </c>
    </row>
    <row r="1798" spans="1:22" x14ac:dyDescent="0.25">
      <c r="A1798" s="50" t="s">
        <v>109</v>
      </c>
      <c r="B1798" s="50" t="s">
        <v>227</v>
      </c>
      <c r="C1798" s="50" t="s">
        <v>180</v>
      </c>
      <c r="D1798" s="50" t="s">
        <v>296</v>
      </c>
      <c r="E1798" s="51">
        <v>2021</v>
      </c>
      <c r="F1798" s="50" t="s">
        <v>291</v>
      </c>
      <c r="G1798" s="52">
        <v>44440</v>
      </c>
      <c r="H1798" s="51">
        <v>3193</v>
      </c>
      <c r="I1798" s="51">
        <v>1140</v>
      </c>
      <c r="J1798" s="51">
        <v>2387</v>
      </c>
      <c r="K1798" s="51">
        <v>1390</v>
      </c>
      <c r="L1798" s="51">
        <v>1390</v>
      </c>
      <c r="M1798" s="51">
        <v>3231</v>
      </c>
      <c r="N1798" s="51">
        <v>3020</v>
      </c>
      <c r="O1798" s="51">
        <v>2869</v>
      </c>
      <c r="P1798" s="51">
        <v>2748</v>
      </c>
      <c r="Q1798" s="51">
        <v>14551</v>
      </c>
      <c r="R1798" s="51">
        <v>15007</v>
      </c>
      <c r="S1798" s="51">
        <v>153594.5022961816</v>
      </c>
      <c r="T1798" s="51">
        <v>711747</v>
      </c>
      <c r="U1798" s="51">
        <v>226914</v>
      </c>
      <c r="V1798" s="51">
        <v>30053</v>
      </c>
    </row>
    <row r="1799" spans="1:22" x14ac:dyDescent="0.25">
      <c r="A1799" s="50" t="s">
        <v>109</v>
      </c>
      <c r="B1799" s="50" t="s">
        <v>227</v>
      </c>
      <c r="C1799" s="50" t="s">
        <v>180</v>
      </c>
      <c r="D1799" s="50" t="s">
        <v>296</v>
      </c>
      <c r="E1799" s="51">
        <v>2021</v>
      </c>
      <c r="F1799" s="50" t="s">
        <v>292</v>
      </c>
      <c r="G1799" s="52">
        <v>44470</v>
      </c>
      <c r="H1799" s="51">
        <v>3282</v>
      </c>
      <c r="I1799" s="51">
        <v>1107</v>
      </c>
      <c r="J1799" s="51">
        <v>2294</v>
      </c>
      <c r="K1799" s="51">
        <v>1484</v>
      </c>
      <c r="L1799" s="51">
        <v>1484</v>
      </c>
      <c r="M1799" s="51">
        <v>3000</v>
      </c>
      <c r="N1799" s="51">
        <v>3084</v>
      </c>
      <c r="O1799" s="51">
        <v>2885</v>
      </c>
      <c r="P1799" s="51">
        <v>2809</v>
      </c>
      <c r="Q1799" s="51">
        <v>14551</v>
      </c>
      <c r="R1799" s="51">
        <v>15007</v>
      </c>
      <c r="S1799" s="51">
        <v>153594.5022961816</v>
      </c>
      <c r="T1799" s="51">
        <v>711747</v>
      </c>
      <c r="U1799" s="51">
        <v>226914</v>
      </c>
      <c r="V1799" s="51">
        <v>30053</v>
      </c>
    </row>
    <row r="1800" spans="1:22" x14ac:dyDescent="0.25">
      <c r="A1800" s="50" t="s">
        <v>109</v>
      </c>
      <c r="B1800" s="50" t="s">
        <v>227</v>
      </c>
      <c r="C1800" s="50" t="s">
        <v>180</v>
      </c>
      <c r="D1800" s="50" t="s">
        <v>296</v>
      </c>
      <c r="E1800" s="51">
        <v>2021</v>
      </c>
      <c r="F1800" s="50" t="s">
        <v>293</v>
      </c>
      <c r="G1800" s="52">
        <v>44501</v>
      </c>
      <c r="H1800" s="51">
        <v>3131</v>
      </c>
      <c r="I1800" s="51">
        <v>1282</v>
      </c>
      <c r="J1800" s="51">
        <v>2689</v>
      </c>
      <c r="K1800" s="51">
        <v>1409</v>
      </c>
      <c r="L1800" s="51">
        <v>1409</v>
      </c>
      <c r="M1800" s="51">
        <v>3047</v>
      </c>
      <c r="N1800" s="51">
        <v>3011</v>
      </c>
      <c r="O1800" s="51">
        <v>2844</v>
      </c>
      <c r="P1800" s="51">
        <v>2706</v>
      </c>
      <c r="Q1800" s="51">
        <v>14551</v>
      </c>
      <c r="R1800" s="51">
        <v>15007</v>
      </c>
      <c r="S1800" s="51">
        <v>153594.5022961816</v>
      </c>
      <c r="T1800" s="51">
        <v>711747</v>
      </c>
      <c r="U1800" s="51">
        <v>226914</v>
      </c>
      <c r="V1800" s="51">
        <v>30053</v>
      </c>
    </row>
    <row r="1801" spans="1:22" x14ac:dyDescent="0.25">
      <c r="A1801" s="50" t="s">
        <v>109</v>
      </c>
      <c r="B1801" s="50" t="s">
        <v>227</v>
      </c>
      <c r="C1801" s="50" t="s">
        <v>180</v>
      </c>
      <c r="D1801" s="50" t="s">
        <v>296</v>
      </c>
      <c r="E1801" s="51">
        <v>2021</v>
      </c>
      <c r="F1801" s="50" t="s">
        <v>294</v>
      </c>
      <c r="G1801" s="52">
        <v>44531</v>
      </c>
      <c r="H1801" s="51">
        <v>3115</v>
      </c>
      <c r="I1801" s="51">
        <v>1446</v>
      </c>
      <c r="J1801" s="51">
        <v>2393</v>
      </c>
      <c r="K1801" s="51">
        <v>1403</v>
      </c>
      <c r="L1801" s="51">
        <v>1403</v>
      </c>
      <c r="M1801" s="51">
        <v>3270</v>
      </c>
      <c r="N1801" s="51">
        <v>3025</v>
      </c>
      <c r="O1801" s="51">
        <v>2892</v>
      </c>
      <c r="P1801" s="51">
        <v>2666</v>
      </c>
      <c r="Q1801" s="51">
        <v>14551</v>
      </c>
      <c r="R1801" s="51">
        <v>15007</v>
      </c>
      <c r="S1801" s="51">
        <v>153594.5022961816</v>
      </c>
      <c r="T1801" s="51">
        <v>711747</v>
      </c>
      <c r="U1801" s="51">
        <v>226914</v>
      </c>
      <c r="V1801" s="51">
        <v>30053</v>
      </c>
    </row>
    <row r="1802" spans="1:22" x14ac:dyDescent="0.25">
      <c r="A1802" s="50" t="s">
        <v>109</v>
      </c>
      <c r="B1802" s="50" t="s">
        <v>228</v>
      </c>
      <c r="C1802" s="50" t="s">
        <v>181</v>
      </c>
      <c r="D1802" s="50" t="s">
        <v>295</v>
      </c>
      <c r="E1802" s="51">
        <v>2017</v>
      </c>
      <c r="F1802" s="50" t="s">
        <v>283</v>
      </c>
      <c r="G1802" s="52">
        <v>42736</v>
      </c>
      <c r="H1802" s="51">
        <v>1114</v>
      </c>
      <c r="I1802" s="51">
        <v>469</v>
      </c>
      <c r="J1802" s="51">
        <v>758</v>
      </c>
      <c r="K1802" s="51">
        <v>510</v>
      </c>
      <c r="L1802" s="51">
        <v>510</v>
      </c>
      <c r="M1802" s="51">
        <v>845</v>
      </c>
      <c r="N1802" s="51">
        <v>996</v>
      </c>
      <c r="O1802" s="51">
        <v>922</v>
      </c>
      <c r="P1802" s="51">
        <v>700</v>
      </c>
      <c r="Q1802" s="51">
        <v>6236</v>
      </c>
      <c r="R1802" s="51">
        <v>6382</v>
      </c>
      <c r="S1802" s="51">
        <v>60595</v>
      </c>
      <c r="T1802" s="51">
        <v>246205</v>
      </c>
      <c r="U1802" s="51">
        <v>41893</v>
      </c>
      <c r="V1802" s="51">
        <v>8775</v>
      </c>
    </row>
    <row r="1803" spans="1:22" x14ac:dyDescent="0.25">
      <c r="A1803" s="50" t="s">
        <v>109</v>
      </c>
      <c r="B1803" s="50" t="s">
        <v>228</v>
      </c>
      <c r="C1803" s="50" t="s">
        <v>181</v>
      </c>
      <c r="D1803" s="50" t="s">
        <v>295</v>
      </c>
      <c r="E1803" s="51">
        <v>2017</v>
      </c>
      <c r="F1803" s="50" t="s">
        <v>284</v>
      </c>
      <c r="G1803" s="52">
        <v>42767</v>
      </c>
      <c r="H1803" s="51">
        <v>1097</v>
      </c>
      <c r="I1803" s="51">
        <v>495</v>
      </c>
      <c r="J1803" s="51">
        <v>715</v>
      </c>
      <c r="K1803" s="51">
        <v>375</v>
      </c>
      <c r="L1803" s="51">
        <v>375</v>
      </c>
      <c r="M1803" s="51">
        <v>573</v>
      </c>
      <c r="N1803" s="51">
        <v>771</v>
      </c>
      <c r="O1803" s="51">
        <v>846</v>
      </c>
      <c r="P1803" s="51">
        <v>759</v>
      </c>
      <c r="Q1803" s="51">
        <v>6236</v>
      </c>
      <c r="R1803" s="51">
        <v>6382</v>
      </c>
      <c r="S1803" s="51">
        <v>60595</v>
      </c>
      <c r="T1803" s="51">
        <v>246205</v>
      </c>
      <c r="U1803" s="51">
        <v>41893</v>
      </c>
      <c r="V1803" s="51">
        <v>8775</v>
      </c>
    </row>
    <row r="1804" spans="1:22" x14ac:dyDescent="0.25">
      <c r="A1804" s="50" t="s">
        <v>109</v>
      </c>
      <c r="B1804" s="50" t="s">
        <v>228</v>
      </c>
      <c r="C1804" s="50" t="s">
        <v>181</v>
      </c>
      <c r="D1804" s="50" t="s">
        <v>295</v>
      </c>
      <c r="E1804" s="51">
        <v>2017</v>
      </c>
      <c r="F1804" s="50" t="s">
        <v>285</v>
      </c>
      <c r="G1804" s="52">
        <v>42795</v>
      </c>
      <c r="H1804" s="51">
        <v>1026</v>
      </c>
      <c r="I1804" s="51">
        <v>439</v>
      </c>
      <c r="J1804" s="51">
        <v>845</v>
      </c>
      <c r="K1804" s="51">
        <v>471</v>
      </c>
      <c r="L1804" s="51">
        <v>471</v>
      </c>
      <c r="M1804" s="51">
        <v>613</v>
      </c>
      <c r="N1804" s="51">
        <v>998</v>
      </c>
      <c r="O1804" s="51">
        <v>849</v>
      </c>
      <c r="P1804" s="51">
        <v>904</v>
      </c>
      <c r="Q1804" s="51">
        <v>6236</v>
      </c>
      <c r="R1804" s="51">
        <v>6382</v>
      </c>
      <c r="S1804" s="51">
        <v>60595</v>
      </c>
      <c r="T1804" s="51">
        <v>246205</v>
      </c>
      <c r="U1804" s="51">
        <v>41893</v>
      </c>
      <c r="V1804" s="51">
        <v>8775</v>
      </c>
    </row>
    <row r="1805" spans="1:22" x14ac:dyDescent="0.25">
      <c r="A1805" s="50" t="s">
        <v>109</v>
      </c>
      <c r="B1805" s="50" t="s">
        <v>228</v>
      </c>
      <c r="C1805" s="50" t="s">
        <v>181</v>
      </c>
      <c r="D1805" s="50" t="s">
        <v>295</v>
      </c>
      <c r="E1805" s="51">
        <v>2017</v>
      </c>
      <c r="F1805" s="50" t="s">
        <v>286</v>
      </c>
      <c r="G1805" s="52">
        <v>42826</v>
      </c>
      <c r="H1805" s="51">
        <v>843</v>
      </c>
      <c r="I1805" s="51">
        <v>568</v>
      </c>
      <c r="J1805" s="51">
        <v>821</v>
      </c>
      <c r="K1805" s="51">
        <v>744</v>
      </c>
      <c r="L1805" s="51">
        <v>744</v>
      </c>
      <c r="M1805" s="51">
        <v>1160</v>
      </c>
      <c r="N1805" s="51">
        <v>1100</v>
      </c>
      <c r="O1805" s="51">
        <v>1085</v>
      </c>
      <c r="P1805" s="51">
        <v>918</v>
      </c>
      <c r="Q1805" s="51">
        <v>6236</v>
      </c>
      <c r="R1805" s="51">
        <v>6382</v>
      </c>
      <c r="S1805" s="51">
        <v>60595</v>
      </c>
      <c r="T1805" s="51">
        <v>246205</v>
      </c>
      <c r="U1805" s="51">
        <v>41893</v>
      </c>
      <c r="V1805" s="51">
        <v>8775</v>
      </c>
    </row>
    <row r="1806" spans="1:22" x14ac:dyDescent="0.25">
      <c r="A1806" s="50" t="s">
        <v>109</v>
      </c>
      <c r="B1806" s="50" t="s">
        <v>228</v>
      </c>
      <c r="C1806" s="50" t="s">
        <v>181</v>
      </c>
      <c r="D1806" s="50" t="s">
        <v>295</v>
      </c>
      <c r="E1806" s="51">
        <v>2017</v>
      </c>
      <c r="F1806" s="50" t="s">
        <v>287</v>
      </c>
      <c r="G1806" s="52">
        <v>42856</v>
      </c>
      <c r="H1806" s="51">
        <v>1134</v>
      </c>
      <c r="I1806" s="51">
        <v>571</v>
      </c>
      <c r="J1806" s="51">
        <v>801</v>
      </c>
      <c r="K1806" s="51">
        <v>373</v>
      </c>
      <c r="L1806" s="51">
        <v>373</v>
      </c>
      <c r="M1806" s="51">
        <v>913</v>
      </c>
      <c r="N1806" s="51">
        <v>855</v>
      </c>
      <c r="O1806" s="51">
        <v>974</v>
      </c>
      <c r="P1806" s="51">
        <v>911</v>
      </c>
      <c r="Q1806" s="51">
        <v>6236</v>
      </c>
      <c r="R1806" s="51">
        <v>6382</v>
      </c>
      <c r="S1806" s="51">
        <v>60595</v>
      </c>
      <c r="T1806" s="51">
        <v>246205</v>
      </c>
      <c r="U1806" s="51">
        <v>41893</v>
      </c>
      <c r="V1806" s="51">
        <v>8775</v>
      </c>
    </row>
    <row r="1807" spans="1:22" x14ac:dyDescent="0.25">
      <c r="A1807" s="50" t="s">
        <v>109</v>
      </c>
      <c r="B1807" s="50" t="s">
        <v>228</v>
      </c>
      <c r="C1807" s="50" t="s">
        <v>181</v>
      </c>
      <c r="D1807" s="50" t="s">
        <v>295</v>
      </c>
      <c r="E1807" s="51">
        <v>2017</v>
      </c>
      <c r="F1807" s="50" t="s">
        <v>288</v>
      </c>
      <c r="G1807" s="52">
        <v>42887</v>
      </c>
      <c r="H1807" s="51">
        <v>776</v>
      </c>
      <c r="I1807" s="51">
        <v>617</v>
      </c>
      <c r="J1807" s="51">
        <v>758</v>
      </c>
      <c r="K1807" s="51">
        <v>579</v>
      </c>
      <c r="L1807" s="51">
        <v>579</v>
      </c>
      <c r="M1807" s="51">
        <v>948</v>
      </c>
      <c r="N1807" s="51">
        <v>973</v>
      </c>
      <c r="O1807" s="51">
        <v>790</v>
      </c>
      <c r="P1807" s="51">
        <v>925</v>
      </c>
      <c r="Q1807" s="51">
        <v>6236</v>
      </c>
      <c r="R1807" s="51">
        <v>6382</v>
      </c>
      <c r="S1807" s="51">
        <v>60595</v>
      </c>
      <c r="T1807" s="51">
        <v>246205</v>
      </c>
      <c r="U1807" s="51">
        <v>41893</v>
      </c>
      <c r="V1807" s="51">
        <v>8775</v>
      </c>
    </row>
    <row r="1808" spans="1:22" x14ac:dyDescent="0.25">
      <c r="A1808" s="50" t="s">
        <v>109</v>
      </c>
      <c r="B1808" s="50" t="s">
        <v>228</v>
      </c>
      <c r="C1808" s="50" t="s">
        <v>181</v>
      </c>
      <c r="D1808" s="50" t="s">
        <v>295</v>
      </c>
      <c r="E1808" s="51">
        <v>2017</v>
      </c>
      <c r="F1808" s="50" t="s">
        <v>289</v>
      </c>
      <c r="G1808" s="52">
        <v>42917</v>
      </c>
      <c r="H1808" s="51">
        <v>1231</v>
      </c>
      <c r="I1808" s="51">
        <v>618</v>
      </c>
      <c r="J1808" s="51">
        <v>825</v>
      </c>
      <c r="K1808" s="51">
        <v>603</v>
      </c>
      <c r="L1808" s="51">
        <v>603</v>
      </c>
      <c r="M1808" s="51">
        <v>1116</v>
      </c>
      <c r="N1808" s="51">
        <v>1039</v>
      </c>
      <c r="O1808" s="51">
        <v>870</v>
      </c>
      <c r="P1808" s="51">
        <v>838</v>
      </c>
      <c r="Q1808" s="51">
        <v>6236</v>
      </c>
      <c r="R1808" s="51">
        <v>6382</v>
      </c>
      <c r="S1808" s="51">
        <v>60595</v>
      </c>
      <c r="T1808" s="51">
        <v>246205</v>
      </c>
      <c r="U1808" s="51">
        <v>41893</v>
      </c>
      <c r="V1808" s="51">
        <v>8775</v>
      </c>
    </row>
    <row r="1809" spans="1:22" x14ac:dyDescent="0.25">
      <c r="A1809" s="50" t="s">
        <v>109</v>
      </c>
      <c r="B1809" s="50" t="s">
        <v>228</v>
      </c>
      <c r="C1809" s="50" t="s">
        <v>181</v>
      </c>
      <c r="D1809" s="50" t="s">
        <v>295</v>
      </c>
      <c r="E1809" s="51">
        <v>2017</v>
      </c>
      <c r="F1809" s="50" t="s">
        <v>290</v>
      </c>
      <c r="G1809" s="52">
        <v>42948</v>
      </c>
      <c r="H1809" s="51">
        <v>788</v>
      </c>
      <c r="I1809" s="51">
        <v>459</v>
      </c>
      <c r="J1809" s="51">
        <v>599</v>
      </c>
      <c r="K1809" s="51">
        <v>529</v>
      </c>
      <c r="L1809" s="51">
        <v>529</v>
      </c>
      <c r="M1809" s="51">
        <v>970</v>
      </c>
      <c r="N1809" s="51">
        <v>937</v>
      </c>
      <c r="O1809" s="51">
        <v>855</v>
      </c>
      <c r="P1809" s="51">
        <v>813</v>
      </c>
      <c r="Q1809" s="51">
        <v>6236</v>
      </c>
      <c r="R1809" s="51">
        <v>6382</v>
      </c>
      <c r="S1809" s="51">
        <v>60595</v>
      </c>
      <c r="T1809" s="51">
        <v>246205</v>
      </c>
      <c r="U1809" s="51">
        <v>41893</v>
      </c>
      <c r="V1809" s="51">
        <v>8775</v>
      </c>
    </row>
    <row r="1810" spans="1:22" x14ac:dyDescent="0.25">
      <c r="A1810" s="50" t="s">
        <v>109</v>
      </c>
      <c r="B1810" s="50" t="s">
        <v>228</v>
      </c>
      <c r="C1810" s="50" t="s">
        <v>181</v>
      </c>
      <c r="D1810" s="50" t="s">
        <v>295</v>
      </c>
      <c r="E1810" s="51">
        <v>2017</v>
      </c>
      <c r="F1810" s="50" t="s">
        <v>291</v>
      </c>
      <c r="G1810" s="52">
        <v>42979</v>
      </c>
      <c r="H1810" s="51">
        <v>829</v>
      </c>
      <c r="I1810" s="51">
        <v>681</v>
      </c>
      <c r="J1810" s="51">
        <v>958</v>
      </c>
      <c r="K1810" s="51">
        <v>886</v>
      </c>
      <c r="L1810" s="51">
        <v>886</v>
      </c>
      <c r="M1810" s="51">
        <v>1247</v>
      </c>
      <c r="N1810" s="51">
        <v>1022</v>
      </c>
      <c r="O1810" s="51">
        <v>992</v>
      </c>
      <c r="P1810" s="51">
        <v>904</v>
      </c>
      <c r="Q1810" s="51">
        <v>6236</v>
      </c>
      <c r="R1810" s="51">
        <v>6382</v>
      </c>
      <c r="S1810" s="51">
        <v>60595</v>
      </c>
      <c r="T1810" s="51">
        <v>246205</v>
      </c>
      <c r="U1810" s="51">
        <v>41893</v>
      </c>
      <c r="V1810" s="51">
        <v>8775</v>
      </c>
    </row>
    <row r="1811" spans="1:22" x14ac:dyDescent="0.25">
      <c r="A1811" s="50" t="s">
        <v>109</v>
      </c>
      <c r="B1811" s="50" t="s">
        <v>228</v>
      </c>
      <c r="C1811" s="50" t="s">
        <v>181</v>
      </c>
      <c r="D1811" s="50" t="s">
        <v>295</v>
      </c>
      <c r="E1811" s="51">
        <v>2017</v>
      </c>
      <c r="F1811" s="50" t="s">
        <v>292</v>
      </c>
      <c r="G1811" s="52">
        <v>43009</v>
      </c>
      <c r="H1811" s="51">
        <v>735</v>
      </c>
      <c r="I1811" s="51">
        <v>588</v>
      </c>
      <c r="J1811" s="51">
        <v>616</v>
      </c>
      <c r="K1811" s="51">
        <v>795</v>
      </c>
      <c r="L1811" s="51">
        <v>795</v>
      </c>
      <c r="M1811" s="51">
        <v>1091</v>
      </c>
      <c r="N1811" s="51">
        <v>1087</v>
      </c>
      <c r="O1811" s="51">
        <v>1038</v>
      </c>
      <c r="P1811" s="51">
        <v>900</v>
      </c>
      <c r="Q1811" s="51">
        <v>6236</v>
      </c>
      <c r="R1811" s="51">
        <v>6382</v>
      </c>
      <c r="S1811" s="51">
        <v>60595</v>
      </c>
      <c r="T1811" s="51">
        <v>246205</v>
      </c>
      <c r="U1811" s="51">
        <v>41893</v>
      </c>
      <c r="V1811" s="51">
        <v>8775</v>
      </c>
    </row>
    <row r="1812" spans="1:22" x14ac:dyDescent="0.25">
      <c r="A1812" s="50" t="s">
        <v>109</v>
      </c>
      <c r="B1812" s="50" t="s">
        <v>228</v>
      </c>
      <c r="C1812" s="50" t="s">
        <v>181</v>
      </c>
      <c r="D1812" s="50" t="s">
        <v>295</v>
      </c>
      <c r="E1812" s="51">
        <v>2017</v>
      </c>
      <c r="F1812" s="50" t="s">
        <v>293</v>
      </c>
      <c r="G1812" s="52">
        <v>43040</v>
      </c>
      <c r="H1812" s="51">
        <v>960</v>
      </c>
      <c r="I1812" s="51">
        <v>507</v>
      </c>
      <c r="J1812" s="51">
        <v>632</v>
      </c>
      <c r="K1812" s="51">
        <v>766</v>
      </c>
      <c r="L1812" s="51">
        <v>766</v>
      </c>
      <c r="M1812" s="51">
        <v>1022</v>
      </c>
      <c r="N1812" s="51">
        <v>1116</v>
      </c>
      <c r="O1812" s="51">
        <v>959</v>
      </c>
      <c r="P1812" s="51">
        <v>855</v>
      </c>
      <c r="Q1812" s="51">
        <v>6236</v>
      </c>
      <c r="R1812" s="51">
        <v>6382</v>
      </c>
      <c r="S1812" s="51">
        <v>60595</v>
      </c>
      <c r="T1812" s="51">
        <v>246205</v>
      </c>
      <c r="U1812" s="51">
        <v>41893</v>
      </c>
      <c r="V1812" s="51">
        <v>8775</v>
      </c>
    </row>
    <row r="1813" spans="1:22" x14ac:dyDescent="0.25">
      <c r="A1813" s="50" t="s">
        <v>109</v>
      </c>
      <c r="B1813" s="50" t="s">
        <v>228</v>
      </c>
      <c r="C1813" s="50" t="s">
        <v>181</v>
      </c>
      <c r="D1813" s="50" t="s">
        <v>295</v>
      </c>
      <c r="E1813" s="51">
        <v>2017</v>
      </c>
      <c r="F1813" s="50" t="s">
        <v>294</v>
      </c>
      <c r="G1813" s="52">
        <v>43070</v>
      </c>
      <c r="H1813" s="51">
        <v>797</v>
      </c>
      <c r="I1813" s="51">
        <v>498</v>
      </c>
      <c r="J1813" s="51">
        <v>499</v>
      </c>
      <c r="K1813" s="51">
        <v>693</v>
      </c>
      <c r="L1813" s="51">
        <v>693</v>
      </c>
      <c r="M1813" s="51">
        <v>1365</v>
      </c>
      <c r="N1813" s="51">
        <v>1252</v>
      </c>
      <c r="O1813" s="51">
        <v>1125</v>
      </c>
      <c r="P1813" s="51">
        <v>950</v>
      </c>
      <c r="Q1813" s="51">
        <v>6236</v>
      </c>
      <c r="R1813" s="51">
        <v>6382</v>
      </c>
      <c r="S1813" s="51">
        <v>60595</v>
      </c>
      <c r="T1813" s="51">
        <v>246205</v>
      </c>
      <c r="U1813" s="51">
        <v>41893</v>
      </c>
      <c r="V1813" s="51">
        <v>8775</v>
      </c>
    </row>
    <row r="1814" spans="1:22" x14ac:dyDescent="0.25">
      <c r="A1814" s="50" t="s">
        <v>109</v>
      </c>
      <c r="B1814" s="50" t="s">
        <v>228</v>
      </c>
      <c r="C1814" s="50" t="s">
        <v>181</v>
      </c>
      <c r="D1814" s="50" t="s">
        <v>295</v>
      </c>
      <c r="E1814" s="51">
        <v>2018</v>
      </c>
      <c r="F1814" s="50" t="s">
        <v>283</v>
      </c>
      <c r="G1814" s="52">
        <v>43101</v>
      </c>
      <c r="H1814" s="51">
        <v>1030</v>
      </c>
      <c r="I1814" s="51">
        <v>390</v>
      </c>
      <c r="J1814" s="51">
        <v>621</v>
      </c>
      <c r="K1814" s="51">
        <v>615</v>
      </c>
      <c r="L1814" s="51">
        <v>615</v>
      </c>
      <c r="M1814" s="51">
        <v>1086</v>
      </c>
      <c r="N1814" s="51">
        <v>1123</v>
      </c>
      <c r="O1814" s="51">
        <v>996</v>
      </c>
      <c r="P1814" s="51">
        <v>842</v>
      </c>
      <c r="Q1814" s="51">
        <v>7350</v>
      </c>
      <c r="R1814" s="51">
        <v>7492</v>
      </c>
      <c r="S1814" s="51">
        <v>62549</v>
      </c>
      <c r="T1814" s="51">
        <v>254322</v>
      </c>
      <c r="U1814" s="51">
        <v>42744</v>
      </c>
      <c r="V1814" s="51">
        <v>8924</v>
      </c>
    </row>
    <row r="1815" spans="1:22" x14ac:dyDescent="0.25">
      <c r="A1815" s="50" t="s">
        <v>109</v>
      </c>
      <c r="B1815" s="50" t="s">
        <v>228</v>
      </c>
      <c r="C1815" s="50" t="s">
        <v>181</v>
      </c>
      <c r="D1815" s="50" t="s">
        <v>295</v>
      </c>
      <c r="E1815" s="51">
        <v>2018</v>
      </c>
      <c r="F1815" s="50" t="s">
        <v>284</v>
      </c>
      <c r="G1815" s="52">
        <v>43132</v>
      </c>
      <c r="H1815" s="51">
        <v>775</v>
      </c>
      <c r="I1815" s="51">
        <v>349</v>
      </c>
      <c r="J1815" s="51">
        <v>586</v>
      </c>
      <c r="K1815" s="51">
        <v>456</v>
      </c>
      <c r="L1815" s="51">
        <v>456</v>
      </c>
      <c r="M1815" s="51">
        <v>851</v>
      </c>
      <c r="N1815" s="51">
        <v>945</v>
      </c>
      <c r="O1815" s="51">
        <v>991</v>
      </c>
      <c r="P1815" s="51">
        <v>830</v>
      </c>
      <c r="Q1815" s="51">
        <v>7350</v>
      </c>
      <c r="R1815" s="51">
        <v>7492</v>
      </c>
      <c r="S1815" s="51">
        <v>62549</v>
      </c>
      <c r="T1815" s="51">
        <v>254322</v>
      </c>
      <c r="U1815" s="51">
        <v>42744</v>
      </c>
      <c r="V1815" s="51">
        <v>8924</v>
      </c>
    </row>
    <row r="1816" spans="1:22" x14ac:dyDescent="0.25">
      <c r="A1816" s="50" t="s">
        <v>109</v>
      </c>
      <c r="B1816" s="50" t="s">
        <v>228</v>
      </c>
      <c r="C1816" s="50" t="s">
        <v>181</v>
      </c>
      <c r="D1816" s="50" t="s">
        <v>295</v>
      </c>
      <c r="E1816" s="51">
        <v>2018</v>
      </c>
      <c r="F1816" s="50" t="s">
        <v>285</v>
      </c>
      <c r="G1816" s="52">
        <v>43160</v>
      </c>
      <c r="H1816" s="51">
        <v>1051</v>
      </c>
      <c r="I1816" s="51">
        <v>567</v>
      </c>
      <c r="J1816" s="51">
        <v>654</v>
      </c>
      <c r="K1816" s="51">
        <v>765</v>
      </c>
      <c r="L1816" s="51">
        <v>765</v>
      </c>
      <c r="M1816" s="51">
        <v>1215</v>
      </c>
      <c r="N1816" s="51">
        <v>901</v>
      </c>
      <c r="O1816" s="51">
        <v>783</v>
      </c>
      <c r="P1816" s="51">
        <v>951</v>
      </c>
      <c r="Q1816" s="51">
        <v>7350</v>
      </c>
      <c r="R1816" s="51">
        <v>7492</v>
      </c>
      <c r="S1816" s="51">
        <v>62549</v>
      </c>
      <c r="T1816" s="51">
        <v>254322</v>
      </c>
      <c r="U1816" s="51">
        <v>42744</v>
      </c>
      <c r="V1816" s="51">
        <v>8924</v>
      </c>
    </row>
    <row r="1817" spans="1:22" x14ac:dyDescent="0.25">
      <c r="A1817" s="50" t="s">
        <v>109</v>
      </c>
      <c r="B1817" s="50" t="s">
        <v>228</v>
      </c>
      <c r="C1817" s="50" t="s">
        <v>181</v>
      </c>
      <c r="D1817" s="50" t="s">
        <v>295</v>
      </c>
      <c r="E1817" s="51">
        <v>2018</v>
      </c>
      <c r="F1817" s="50" t="s">
        <v>286</v>
      </c>
      <c r="G1817" s="52">
        <v>43191</v>
      </c>
      <c r="H1817" s="51">
        <v>790</v>
      </c>
      <c r="I1817" s="51">
        <v>600</v>
      </c>
      <c r="J1817" s="51">
        <v>703</v>
      </c>
      <c r="K1817" s="51">
        <v>481</v>
      </c>
      <c r="L1817" s="51">
        <v>481</v>
      </c>
      <c r="M1817" s="51">
        <v>1011</v>
      </c>
      <c r="N1817" s="51">
        <v>822</v>
      </c>
      <c r="O1817" s="51">
        <v>761</v>
      </c>
      <c r="P1817" s="51">
        <v>950</v>
      </c>
      <c r="Q1817" s="51">
        <v>7350</v>
      </c>
      <c r="R1817" s="51">
        <v>7492</v>
      </c>
      <c r="S1817" s="51">
        <v>62549</v>
      </c>
      <c r="T1817" s="51">
        <v>254322</v>
      </c>
      <c r="U1817" s="51">
        <v>42744</v>
      </c>
      <c r="V1817" s="51">
        <v>8924</v>
      </c>
    </row>
    <row r="1818" spans="1:22" x14ac:dyDescent="0.25">
      <c r="A1818" s="50" t="s">
        <v>109</v>
      </c>
      <c r="B1818" s="50" t="s">
        <v>228</v>
      </c>
      <c r="C1818" s="50" t="s">
        <v>181</v>
      </c>
      <c r="D1818" s="50" t="s">
        <v>295</v>
      </c>
      <c r="E1818" s="51">
        <v>2018</v>
      </c>
      <c r="F1818" s="50" t="s">
        <v>287</v>
      </c>
      <c r="G1818" s="52">
        <v>43221</v>
      </c>
      <c r="H1818" s="51">
        <v>955</v>
      </c>
      <c r="I1818" s="51">
        <v>399</v>
      </c>
      <c r="J1818" s="51">
        <v>676</v>
      </c>
      <c r="K1818" s="51">
        <v>549</v>
      </c>
      <c r="L1818" s="51">
        <v>549</v>
      </c>
      <c r="M1818" s="51">
        <v>1010</v>
      </c>
      <c r="N1818" s="51">
        <v>970</v>
      </c>
      <c r="O1818" s="51">
        <v>997</v>
      </c>
      <c r="P1818" s="51">
        <v>960</v>
      </c>
      <c r="Q1818" s="51">
        <v>7350</v>
      </c>
      <c r="R1818" s="51">
        <v>7492</v>
      </c>
      <c r="S1818" s="51">
        <v>62549</v>
      </c>
      <c r="T1818" s="51">
        <v>254322</v>
      </c>
      <c r="U1818" s="51">
        <v>42744</v>
      </c>
      <c r="V1818" s="51">
        <v>8924</v>
      </c>
    </row>
    <row r="1819" spans="1:22" x14ac:dyDescent="0.25">
      <c r="A1819" s="50" t="s">
        <v>109</v>
      </c>
      <c r="B1819" s="50" t="s">
        <v>228</v>
      </c>
      <c r="C1819" s="50" t="s">
        <v>181</v>
      </c>
      <c r="D1819" s="50" t="s">
        <v>295</v>
      </c>
      <c r="E1819" s="51">
        <v>2018</v>
      </c>
      <c r="F1819" s="50" t="s">
        <v>288</v>
      </c>
      <c r="G1819" s="52">
        <v>43252</v>
      </c>
      <c r="H1819" s="51">
        <v>758</v>
      </c>
      <c r="I1819" s="51">
        <v>362</v>
      </c>
      <c r="J1819" s="51">
        <v>630</v>
      </c>
      <c r="K1819" s="51">
        <v>412</v>
      </c>
      <c r="L1819" s="51">
        <v>412</v>
      </c>
      <c r="M1819" s="51">
        <v>927</v>
      </c>
      <c r="N1819" s="51">
        <v>924</v>
      </c>
      <c r="O1819" s="51">
        <v>730</v>
      </c>
      <c r="P1819" s="51">
        <v>958</v>
      </c>
      <c r="Q1819" s="51">
        <v>7350</v>
      </c>
      <c r="R1819" s="51">
        <v>7492</v>
      </c>
      <c r="S1819" s="51">
        <v>62549</v>
      </c>
      <c r="T1819" s="51">
        <v>254322</v>
      </c>
      <c r="U1819" s="51">
        <v>42744</v>
      </c>
      <c r="V1819" s="51">
        <v>8924</v>
      </c>
    </row>
    <row r="1820" spans="1:22" x14ac:dyDescent="0.25">
      <c r="A1820" s="50" t="s">
        <v>109</v>
      </c>
      <c r="B1820" s="50" t="s">
        <v>228</v>
      </c>
      <c r="C1820" s="50" t="s">
        <v>181</v>
      </c>
      <c r="D1820" s="50" t="s">
        <v>295</v>
      </c>
      <c r="E1820" s="51">
        <v>2018</v>
      </c>
      <c r="F1820" s="50" t="s">
        <v>289</v>
      </c>
      <c r="G1820" s="52">
        <v>43282</v>
      </c>
      <c r="H1820" s="51">
        <v>1013</v>
      </c>
      <c r="I1820" s="51">
        <v>464</v>
      </c>
      <c r="J1820" s="51">
        <v>749</v>
      </c>
      <c r="K1820" s="51">
        <v>441</v>
      </c>
      <c r="L1820" s="51">
        <v>441</v>
      </c>
      <c r="M1820" s="51">
        <v>852</v>
      </c>
      <c r="N1820" s="51">
        <v>1017</v>
      </c>
      <c r="O1820" s="51">
        <v>802</v>
      </c>
      <c r="P1820" s="51">
        <v>860</v>
      </c>
      <c r="Q1820" s="51">
        <v>7350</v>
      </c>
      <c r="R1820" s="51">
        <v>7492</v>
      </c>
      <c r="S1820" s="51">
        <v>62549</v>
      </c>
      <c r="T1820" s="51">
        <v>254322</v>
      </c>
      <c r="U1820" s="51">
        <v>42744</v>
      </c>
      <c r="V1820" s="51">
        <v>8924</v>
      </c>
    </row>
    <row r="1821" spans="1:22" x14ac:dyDescent="0.25">
      <c r="A1821" s="50" t="s">
        <v>109</v>
      </c>
      <c r="B1821" s="50" t="s">
        <v>228</v>
      </c>
      <c r="C1821" s="50" t="s">
        <v>181</v>
      </c>
      <c r="D1821" s="50" t="s">
        <v>295</v>
      </c>
      <c r="E1821" s="51">
        <v>2018</v>
      </c>
      <c r="F1821" s="50" t="s">
        <v>290</v>
      </c>
      <c r="G1821" s="52">
        <v>43313</v>
      </c>
      <c r="H1821" s="51">
        <v>968</v>
      </c>
      <c r="I1821" s="51">
        <v>511</v>
      </c>
      <c r="J1821" s="51">
        <v>539</v>
      </c>
      <c r="K1821" s="51">
        <v>835</v>
      </c>
      <c r="L1821" s="51">
        <v>835</v>
      </c>
      <c r="M1821" s="51">
        <v>1047</v>
      </c>
      <c r="N1821" s="51">
        <v>865</v>
      </c>
      <c r="O1821" s="51">
        <v>928</v>
      </c>
      <c r="P1821" s="51">
        <v>756</v>
      </c>
      <c r="Q1821" s="51">
        <v>7350</v>
      </c>
      <c r="R1821" s="51">
        <v>7492</v>
      </c>
      <c r="S1821" s="51">
        <v>62549</v>
      </c>
      <c r="T1821" s="51">
        <v>254322</v>
      </c>
      <c r="U1821" s="51">
        <v>42744</v>
      </c>
      <c r="V1821" s="51">
        <v>8924</v>
      </c>
    </row>
    <row r="1822" spans="1:22" x14ac:dyDescent="0.25">
      <c r="A1822" s="50" t="s">
        <v>109</v>
      </c>
      <c r="B1822" s="50" t="s">
        <v>228</v>
      </c>
      <c r="C1822" s="50" t="s">
        <v>181</v>
      </c>
      <c r="D1822" s="50" t="s">
        <v>295</v>
      </c>
      <c r="E1822" s="51">
        <v>2018</v>
      </c>
      <c r="F1822" s="50" t="s">
        <v>291</v>
      </c>
      <c r="G1822" s="52">
        <v>43344</v>
      </c>
      <c r="H1822" s="51">
        <v>799</v>
      </c>
      <c r="I1822" s="51">
        <v>589</v>
      </c>
      <c r="J1822" s="51">
        <v>574</v>
      </c>
      <c r="K1822" s="51">
        <v>494</v>
      </c>
      <c r="L1822" s="51">
        <v>494</v>
      </c>
      <c r="M1822" s="51">
        <v>1217</v>
      </c>
      <c r="N1822" s="51">
        <v>936</v>
      </c>
      <c r="O1822" s="51">
        <v>853</v>
      </c>
      <c r="P1822" s="51">
        <v>916</v>
      </c>
      <c r="Q1822" s="51">
        <v>7350</v>
      </c>
      <c r="R1822" s="51">
        <v>7492</v>
      </c>
      <c r="S1822" s="51">
        <v>62549</v>
      </c>
      <c r="T1822" s="51">
        <v>254322</v>
      </c>
      <c r="U1822" s="51">
        <v>42744</v>
      </c>
      <c r="V1822" s="51">
        <v>8924</v>
      </c>
    </row>
    <row r="1823" spans="1:22" x14ac:dyDescent="0.25">
      <c r="A1823" s="50" t="s">
        <v>109</v>
      </c>
      <c r="B1823" s="50" t="s">
        <v>228</v>
      </c>
      <c r="C1823" s="50" t="s">
        <v>181</v>
      </c>
      <c r="D1823" s="50" t="s">
        <v>295</v>
      </c>
      <c r="E1823" s="51">
        <v>2018</v>
      </c>
      <c r="F1823" s="50" t="s">
        <v>292</v>
      </c>
      <c r="G1823" s="52">
        <v>43374</v>
      </c>
      <c r="H1823" s="51">
        <v>760</v>
      </c>
      <c r="I1823" s="51">
        <v>512</v>
      </c>
      <c r="J1823" s="51">
        <v>608</v>
      </c>
      <c r="K1823" s="51">
        <v>771</v>
      </c>
      <c r="L1823" s="51">
        <v>771</v>
      </c>
      <c r="M1823" s="51">
        <v>1223</v>
      </c>
      <c r="N1823" s="51">
        <v>1127</v>
      </c>
      <c r="O1823" s="51">
        <v>964</v>
      </c>
      <c r="P1823" s="51">
        <v>889</v>
      </c>
      <c r="Q1823" s="51">
        <v>7350</v>
      </c>
      <c r="R1823" s="51">
        <v>7492</v>
      </c>
      <c r="S1823" s="51">
        <v>62549</v>
      </c>
      <c r="T1823" s="51">
        <v>254322</v>
      </c>
      <c r="U1823" s="51">
        <v>42744</v>
      </c>
      <c r="V1823" s="51">
        <v>8924</v>
      </c>
    </row>
    <row r="1824" spans="1:22" x14ac:dyDescent="0.25">
      <c r="A1824" s="50" t="s">
        <v>109</v>
      </c>
      <c r="B1824" s="50" t="s">
        <v>228</v>
      </c>
      <c r="C1824" s="50" t="s">
        <v>181</v>
      </c>
      <c r="D1824" s="50" t="s">
        <v>295</v>
      </c>
      <c r="E1824" s="51">
        <v>2018</v>
      </c>
      <c r="F1824" s="50" t="s">
        <v>293</v>
      </c>
      <c r="G1824" s="52">
        <v>43405</v>
      </c>
      <c r="H1824" s="51">
        <v>797</v>
      </c>
      <c r="I1824" s="51">
        <v>490</v>
      </c>
      <c r="J1824" s="51">
        <v>637</v>
      </c>
      <c r="K1824" s="51">
        <v>734</v>
      </c>
      <c r="L1824" s="51">
        <v>734</v>
      </c>
      <c r="M1824" s="51">
        <v>1310</v>
      </c>
      <c r="N1824" s="51">
        <v>1029</v>
      </c>
      <c r="O1824" s="51">
        <v>841</v>
      </c>
      <c r="P1824" s="51">
        <v>702</v>
      </c>
      <c r="Q1824" s="51">
        <v>7350</v>
      </c>
      <c r="R1824" s="51">
        <v>7492</v>
      </c>
      <c r="S1824" s="51">
        <v>62549</v>
      </c>
      <c r="T1824" s="51">
        <v>254322</v>
      </c>
      <c r="U1824" s="51">
        <v>42744</v>
      </c>
      <c r="V1824" s="51">
        <v>8924</v>
      </c>
    </row>
    <row r="1825" spans="1:22" x14ac:dyDescent="0.25">
      <c r="A1825" s="50" t="s">
        <v>109</v>
      </c>
      <c r="B1825" s="50" t="s">
        <v>228</v>
      </c>
      <c r="C1825" s="50" t="s">
        <v>181</v>
      </c>
      <c r="D1825" s="50" t="s">
        <v>295</v>
      </c>
      <c r="E1825" s="51">
        <v>2018</v>
      </c>
      <c r="F1825" s="50" t="s">
        <v>294</v>
      </c>
      <c r="G1825" s="52">
        <v>43435</v>
      </c>
      <c r="H1825" s="51">
        <v>801</v>
      </c>
      <c r="I1825" s="51">
        <v>388</v>
      </c>
      <c r="J1825" s="51">
        <v>444</v>
      </c>
      <c r="K1825" s="51">
        <v>651</v>
      </c>
      <c r="L1825" s="51">
        <v>651</v>
      </c>
      <c r="M1825" s="51">
        <v>1096</v>
      </c>
      <c r="N1825" s="51">
        <v>991</v>
      </c>
      <c r="O1825" s="51">
        <v>990</v>
      </c>
      <c r="P1825" s="51">
        <v>822</v>
      </c>
      <c r="Q1825" s="51">
        <v>7350</v>
      </c>
      <c r="R1825" s="51">
        <v>7492</v>
      </c>
      <c r="S1825" s="51">
        <v>62549</v>
      </c>
      <c r="T1825" s="51">
        <v>254322</v>
      </c>
      <c r="U1825" s="51">
        <v>42744</v>
      </c>
      <c r="V1825" s="51">
        <v>8924</v>
      </c>
    </row>
    <row r="1826" spans="1:22" x14ac:dyDescent="0.25">
      <c r="A1826" s="50" t="s">
        <v>109</v>
      </c>
      <c r="B1826" s="50" t="s">
        <v>228</v>
      </c>
      <c r="C1826" s="50" t="s">
        <v>181</v>
      </c>
      <c r="D1826" s="50" t="s">
        <v>295</v>
      </c>
      <c r="E1826" s="51">
        <v>2019</v>
      </c>
      <c r="F1826" s="50" t="s">
        <v>283</v>
      </c>
      <c r="G1826" s="52">
        <v>43466</v>
      </c>
      <c r="H1826" s="51">
        <v>839</v>
      </c>
      <c r="I1826" s="51">
        <v>385</v>
      </c>
      <c r="J1826" s="51">
        <v>523</v>
      </c>
      <c r="K1826" s="51">
        <v>629</v>
      </c>
      <c r="L1826" s="51">
        <v>629</v>
      </c>
      <c r="M1826" s="51">
        <v>951</v>
      </c>
      <c r="N1826" s="51">
        <v>1108</v>
      </c>
      <c r="O1826" s="51">
        <v>1141</v>
      </c>
      <c r="P1826" s="51">
        <v>826</v>
      </c>
      <c r="Q1826" s="51">
        <v>8976</v>
      </c>
      <c r="R1826" s="51">
        <v>9141</v>
      </c>
      <c r="S1826" s="51">
        <v>55623.295409183876</v>
      </c>
      <c r="T1826" s="51">
        <v>262592</v>
      </c>
      <c r="U1826" s="51">
        <v>84825</v>
      </c>
      <c r="V1826" s="51">
        <v>11254</v>
      </c>
    </row>
    <row r="1827" spans="1:22" x14ac:dyDescent="0.25">
      <c r="A1827" s="50" t="s">
        <v>109</v>
      </c>
      <c r="B1827" s="50" t="s">
        <v>228</v>
      </c>
      <c r="C1827" s="50" t="s">
        <v>181</v>
      </c>
      <c r="D1827" s="50" t="s">
        <v>295</v>
      </c>
      <c r="E1827" s="51">
        <v>2019</v>
      </c>
      <c r="F1827" s="50" t="s">
        <v>284</v>
      </c>
      <c r="G1827" s="52">
        <v>43497</v>
      </c>
      <c r="H1827" s="51">
        <v>787</v>
      </c>
      <c r="I1827" s="51">
        <v>407</v>
      </c>
      <c r="J1827" s="51">
        <v>630</v>
      </c>
      <c r="K1827" s="51">
        <v>471</v>
      </c>
      <c r="L1827" s="51">
        <v>471</v>
      </c>
      <c r="M1827" s="51">
        <v>903</v>
      </c>
      <c r="N1827" s="51">
        <v>900</v>
      </c>
      <c r="O1827" s="51">
        <v>881</v>
      </c>
      <c r="P1827" s="51">
        <v>674</v>
      </c>
      <c r="Q1827" s="51">
        <v>8976</v>
      </c>
      <c r="R1827" s="51">
        <v>9141</v>
      </c>
      <c r="S1827" s="51">
        <v>55623.295409183876</v>
      </c>
      <c r="T1827" s="51">
        <v>262592</v>
      </c>
      <c r="U1827" s="51">
        <v>84825</v>
      </c>
      <c r="V1827" s="51">
        <v>11254</v>
      </c>
    </row>
    <row r="1828" spans="1:22" x14ac:dyDescent="0.25">
      <c r="A1828" s="50" t="s">
        <v>109</v>
      </c>
      <c r="B1828" s="50" t="s">
        <v>228</v>
      </c>
      <c r="C1828" s="50" t="s">
        <v>181</v>
      </c>
      <c r="D1828" s="50" t="s">
        <v>295</v>
      </c>
      <c r="E1828" s="51">
        <v>2019</v>
      </c>
      <c r="F1828" s="50" t="s">
        <v>285</v>
      </c>
      <c r="G1828" s="52">
        <v>43525</v>
      </c>
      <c r="H1828" s="51">
        <v>931</v>
      </c>
      <c r="I1828" s="51">
        <v>659</v>
      </c>
      <c r="J1828" s="51">
        <v>569</v>
      </c>
      <c r="K1828" s="51">
        <v>666</v>
      </c>
      <c r="L1828" s="51">
        <v>666</v>
      </c>
      <c r="M1828" s="51">
        <v>1174</v>
      </c>
      <c r="N1828" s="51">
        <v>889</v>
      </c>
      <c r="O1828" s="51">
        <v>750</v>
      </c>
      <c r="P1828" s="51">
        <v>1107</v>
      </c>
      <c r="Q1828" s="51">
        <v>8976</v>
      </c>
      <c r="R1828" s="51">
        <v>9141</v>
      </c>
      <c r="S1828" s="51">
        <v>55623.295409183876</v>
      </c>
      <c r="T1828" s="51">
        <v>262592</v>
      </c>
      <c r="U1828" s="51">
        <v>84825</v>
      </c>
      <c r="V1828" s="51">
        <v>11254</v>
      </c>
    </row>
    <row r="1829" spans="1:22" x14ac:dyDescent="0.25">
      <c r="A1829" s="50" t="s">
        <v>109</v>
      </c>
      <c r="B1829" s="50" t="s">
        <v>228</v>
      </c>
      <c r="C1829" s="50" t="s">
        <v>181</v>
      </c>
      <c r="D1829" s="50" t="s">
        <v>295</v>
      </c>
      <c r="E1829" s="51">
        <v>2019</v>
      </c>
      <c r="F1829" s="50" t="s">
        <v>286</v>
      </c>
      <c r="G1829" s="52">
        <v>43556</v>
      </c>
      <c r="H1829" s="51">
        <v>747</v>
      </c>
      <c r="I1829" s="51">
        <v>559</v>
      </c>
      <c r="J1829" s="51">
        <v>655</v>
      </c>
      <c r="K1829" s="51">
        <v>782</v>
      </c>
      <c r="L1829" s="51">
        <v>782</v>
      </c>
      <c r="M1829" s="51">
        <v>1139</v>
      </c>
      <c r="N1829" s="51">
        <v>995</v>
      </c>
      <c r="O1829" s="51">
        <v>933</v>
      </c>
      <c r="P1829" s="51">
        <v>1129</v>
      </c>
      <c r="Q1829" s="51">
        <v>8976</v>
      </c>
      <c r="R1829" s="51">
        <v>9141</v>
      </c>
      <c r="S1829" s="51">
        <v>55623.295409183876</v>
      </c>
      <c r="T1829" s="51">
        <v>262592</v>
      </c>
      <c r="U1829" s="51">
        <v>84825</v>
      </c>
      <c r="V1829" s="51">
        <v>11254</v>
      </c>
    </row>
    <row r="1830" spans="1:22" x14ac:dyDescent="0.25">
      <c r="A1830" s="50" t="s">
        <v>109</v>
      </c>
      <c r="B1830" s="50" t="s">
        <v>228</v>
      </c>
      <c r="C1830" s="50" t="s">
        <v>181</v>
      </c>
      <c r="D1830" s="50" t="s">
        <v>295</v>
      </c>
      <c r="E1830" s="51">
        <v>2019</v>
      </c>
      <c r="F1830" s="50" t="s">
        <v>287</v>
      </c>
      <c r="G1830" s="52">
        <v>43586</v>
      </c>
      <c r="H1830" s="51">
        <v>829</v>
      </c>
      <c r="I1830" s="51">
        <v>471</v>
      </c>
      <c r="J1830" s="51">
        <v>585</v>
      </c>
      <c r="K1830" s="51">
        <v>508</v>
      </c>
      <c r="L1830" s="51">
        <v>508</v>
      </c>
      <c r="M1830" s="51">
        <v>819</v>
      </c>
      <c r="N1830" s="51">
        <v>878</v>
      </c>
      <c r="O1830" s="51">
        <v>926</v>
      </c>
      <c r="P1830" s="51">
        <v>984</v>
      </c>
      <c r="Q1830" s="51">
        <v>8976</v>
      </c>
      <c r="R1830" s="51">
        <v>9141</v>
      </c>
      <c r="S1830" s="51">
        <v>55623.295409183876</v>
      </c>
      <c r="T1830" s="51">
        <v>262592</v>
      </c>
      <c r="U1830" s="51">
        <v>84825</v>
      </c>
      <c r="V1830" s="51">
        <v>11254</v>
      </c>
    </row>
    <row r="1831" spans="1:22" x14ac:dyDescent="0.25">
      <c r="A1831" s="50" t="s">
        <v>109</v>
      </c>
      <c r="B1831" s="50" t="s">
        <v>228</v>
      </c>
      <c r="C1831" s="50" t="s">
        <v>181</v>
      </c>
      <c r="D1831" s="50" t="s">
        <v>295</v>
      </c>
      <c r="E1831" s="51">
        <v>2019</v>
      </c>
      <c r="F1831" s="50" t="s">
        <v>288</v>
      </c>
      <c r="G1831" s="52">
        <v>43617</v>
      </c>
      <c r="H1831" s="51">
        <v>1051</v>
      </c>
      <c r="I1831" s="51">
        <v>544</v>
      </c>
      <c r="J1831" s="51">
        <v>651</v>
      </c>
      <c r="K1831" s="51">
        <v>589</v>
      </c>
      <c r="L1831" s="51">
        <v>589</v>
      </c>
      <c r="M1831" s="51">
        <v>998</v>
      </c>
      <c r="N1831" s="51">
        <v>858</v>
      </c>
      <c r="O1831" s="51">
        <v>761</v>
      </c>
      <c r="P1831" s="51">
        <v>518</v>
      </c>
      <c r="Q1831" s="51">
        <v>8976</v>
      </c>
      <c r="R1831" s="51">
        <v>9141</v>
      </c>
      <c r="S1831" s="51">
        <v>55623.295409183876</v>
      </c>
      <c r="T1831" s="51">
        <v>262592</v>
      </c>
      <c r="U1831" s="51">
        <v>84825</v>
      </c>
      <c r="V1831" s="51">
        <v>11254</v>
      </c>
    </row>
    <row r="1832" spans="1:22" x14ac:dyDescent="0.25">
      <c r="A1832" s="50" t="s">
        <v>109</v>
      </c>
      <c r="B1832" s="50" t="s">
        <v>228</v>
      </c>
      <c r="C1832" s="50" t="s">
        <v>181</v>
      </c>
      <c r="D1832" s="50" t="s">
        <v>295</v>
      </c>
      <c r="E1832" s="51">
        <v>2019</v>
      </c>
      <c r="F1832" s="50" t="s">
        <v>289</v>
      </c>
      <c r="G1832" s="52">
        <v>43647</v>
      </c>
      <c r="H1832" s="51">
        <v>995</v>
      </c>
      <c r="I1832" s="51">
        <v>598</v>
      </c>
      <c r="J1832" s="51">
        <v>784</v>
      </c>
      <c r="K1832" s="51">
        <v>518</v>
      </c>
      <c r="L1832" s="51">
        <v>518</v>
      </c>
      <c r="M1832" s="51">
        <v>964</v>
      </c>
      <c r="N1832" s="51">
        <v>937</v>
      </c>
      <c r="O1832" s="51">
        <v>824</v>
      </c>
      <c r="P1832" s="51">
        <v>1066</v>
      </c>
      <c r="Q1832" s="51">
        <v>8976</v>
      </c>
      <c r="R1832" s="51">
        <v>9141</v>
      </c>
      <c r="S1832" s="51">
        <v>55623.295409183876</v>
      </c>
      <c r="T1832" s="51">
        <v>262592</v>
      </c>
      <c r="U1832" s="51">
        <v>84825</v>
      </c>
      <c r="V1832" s="51">
        <v>11254</v>
      </c>
    </row>
    <row r="1833" spans="1:22" x14ac:dyDescent="0.25">
      <c r="A1833" s="50" t="s">
        <v>109</v>
      </c>
      <c r="B1833" s="50" t="s">
        <v>228</v>
      </c>
      <c r="C1833" s="50" t="s">
        <v>181</v>
      </c>
      <c r="D1833" s="50" t="s">
        <v>295</v>
      </c>
      <c r="E1833" s="51">
        <v>2019</v>
      </c>
      <c r="F1833" s="50" t="s">
        <v>290</v>
      </c>
      <c r="G1833" s="52">
        <v>43678</v>
      </c>
      <c r="H1833" s="51">
        <v>1010</v>
      </c>
      <c r="I1833" s="51">
        <v>628</v>
      </c>
      <c r="J1833" s="51">
        <v>558</v>
      </c>
      <c r="K1833" s="51">
        <v>648</v>
      </c>
      <c r="L1833" s="51">
        <v>648</v>
      </c>
      <c r="M1833" s="51">
        <v>1009</v>
      </c>
      <c r="N1833" s="51">
        <v>774</v>
      </c>
      <c r="O1833" s="51">
        <v>710</v>
      </c>
      <c r="P1833" s="51">
        <v>708</v>
      </c>
      <c r="Q1833" s="51">
        <v>8976</v>
      </c>
      <c r="R1833" s="51">
        <v>9141</v>
      </c>
      <c r="S1833" s="51">
        <v>55623.295409183876</v>
      </c>
      <c r="T1833" s="51">
        <v>262592</v>
      </c>
      <c r="U1833" s="51">
        <v>84825</v>
      </c>
      <c r="V1833" s="51">
        <v>11254</v>
      </c>
    </row>
    <row r="1834" spans="1:22" x14ac:dyDescent="0.25">
      <c r="A1834" s="50" t="s">
        <v>109</v>
      </c>
      <c r="B1834" s="50" t="s">
        <v>228</v>
      </c>
      <c r="C1834" s="50" t="s">
        <v>181</v>
      </c>
      <c r="D1834" s="50" t="s">
        <v>295</v>
      </c>
      <c r="E1834" s="51">
        <v>2019</v>
      </c>
      <c r="F1834" s="50" t="s">
        <v>291</v>
      </c>
      <c r="G1834" s="52">
        <v>43709</v>
      </c>
      <c r="H1834" s="51">
        <v>791</v>
      </c>
      <c r="I1834" s="51">
        <v>731</v>
      </c>
      <c r="J1834" s="51">
        <v>737</v>
      </c>
      <c r="K1834" s="51">
        <v>834</v>
      </c>
      <c r="L1834" s="51">
        <v>834</v>
      </c>
      <c r="M1834" s="51">
        <v>1297</v>
      </c>
      <c r="N1834" s="51">
        <v>875</v>
      </c>
      <c r="O1834" s="51">
        <v>858</v>
      </c>
      <c r="P1834" s="51">
        <v>1155</v>
      </c>
      <c r="Q1834" s="51">
        <v>8976</v>
      </c>
      <c r="R1834" s="51">
        <v>9141</v>
      </c>
      <c r="S1834" s="51">
        <v>55623.295409183876</v>
      </c>
      <c r="T1834" s="51">
        <v>262592</v>
      </c>
      <c r="U1834" s="51">
        <v>84825</v>
      </c>
      <c r="V1834" s="51">
        <v>11254</v>
      </c>
    </row>
    <row r="1835" spans="1:22" x14ac:dyDescent="0.25">
      <c r="A1835" s="50" t="s">
        <v>109</v>
      </c>
      <c r="B1835" s="50" t="s">
        <v>228</v>
      </c>
      <c r="C1835" s="50" t="s">
        <v>181</v>
      </c>
      <c r="D1835" s="50" t="s">
        <v>295</v>
      </c>
      <c r="E1835" s="51">
        <v>2019</v>
      </c>
      <c r="F1835" s="50" t="s">
        <v>292</v>
      </c>
      <c r="G1835" s="52">
        <v>43739</v>
      </c>
      <c r="H1835" s="51">
        <v>834</v>
      </c>
      <c r="I1835" s="51">
        <v>709</v>
      </c>
      <c r="J1835" s="51">
        <v>643</v>
      </c>
      <c r="K1835" s="51">
        <v>739</v>
      </c>
      <c r="L1835" s="51">
        <v>739</v>
      </c>
      <c r="M1835" s="51">
        <v>992</v>
      </c>
      <c r="N1835" s="51">
        <v>957</v>
      </c>
      <c r="O1835" s="51">
        <v>801</v>
      </c>
      <c r="P1835" s="51">
        <v>821</v>
      </c>
      <c r="Q1835" s="51">
        <v>8976</v>
      </c>
      <c r="R1835" s="51">
        <v>9141</v>
      </c>
      <c r="S1835" s="51">
        <v>55623.295409183876</v>
      </c>
      <c r="T1835" s="51">
        <v>262592</v>
      </c>
      <c r="U1835" s="51">
        <v>84825</v>
      </c>
      <c r="V1835" s="51">
        <v>11254</v>
      </c>
    </row>
    <row r="1836" spans="1:22" x14ac:dyDescent="0.25">
      <c r="A1836" s="50" t="s">
        <v>109</v>
      </c>
      <c r="B1836" s="50" t="s">
        <v>228</v>
      </c>
      <c r="C1836" s="50" t="s">
        <v>181</v>
      </c>
      <c r="D1836" s="50" t="s">
        <v>295</v>
      </c>
      <c r="E1836" s="51">
        <v>2019</v>
      </c>
      <c r="F1836" s="50" t="s">
        <v>293</v>
      </c>
      <c r="G1836" s="52">
        <v>43770</v>
      </c>
      <c r="H1836" s="51">
        <v>793</v>
      </c>
      <c r="I1836" s="51">
        <v>625</v>
      </c>
      <c r="J1836" s="51">
        <v>527</v>
      </c>
      <c r="K1836" s="51">
        <v>718</v>
      </c>
      <c r="L1836" s="51">
        <v>718</v>
      </c>
      <c r="M1836" s="51">
        <v>998</v>
      </c>
      <c r="N1836" s="51">
        <v>849</v>
      </c>
      <c r="O1836" s="51">
        <v>626</v>
      </c>
      <c r="P1836" s="51">
        <v>697</v>
      </c>
      <c r="Q1836" s="51">
        <v>8976</v>
      </c>
      <c r="R1836" s="51">
        <v>9141</v>
      </c>
      <c r="S1836" s="51">
        <v>55623.295409183876</v>
      </c>
      <c r="T1836" s="51">
        <v>262592</v>
      </c>
      <c r="U1836" s="51">
        <v>84825</v>
      </c>
      <c r="V1836" s="51">
        <v>11254</v>
      </c>
    </row>
    <row r="1837" spans="1:22" x14ac:dyDescent="0.25">
      <c r="A1837" s="50" t="s">
        <v>109</v>
      </c>
      <c r="B1837" s="50" t="s">
        <v>228</v>
      </c>
      <c r="C1837" s="50" t="s">
        <v>181</v>
      </c>
      <c r="D1837" s="50" t="s">
        <v>295</v>
      </c>
      <c r="E1837" s="51">
        <v>2019</v>
      </c>
      <c r="F1837" s="50" t="s">
        <v>294</v>
      </c>
      <c r="G1837" s="52">
        <v>43800</v>
      </c>
      <c r="H1837" s="51">
        <v>924</v>
      </c>
      <c r="I1837" s="51">
        <v>594</v>
      </c>
      <c r="J1837" s="51">
        <v>614</v>
      </c>
      <c r="K1837" s="51">
        <v>666</v>
      </c>
      <c r="L1837" s="51">
        <v>666</v>
      </c>
      <c r="M1837" s="51">
        <v>1083</v>
      </c>
      <c r="N1837" s="51">
        <v>1074</v>
      </c>
      <c r="O1837" s="51">
        <v>854</v>
      </c>
      <c r="P1837" s="51">
        <v>644</v>
      </c>
      <c r="Q1837" s="51">
        <v>8976</v>
      </c>
      <c r="R1837" s="51">
        <v>9141</v>
      </c>
      <c r="S1837" s="51">
        <v>55623.295409183876</v>
      </c>
      <c r="T1837" s="51">
        <v>262592</v>
      </c>
      <c r="U1837" s="51">
        <v>84825</v>
      </c>
      <c r="V1837" s="51">
        <v>11254</v>
      </c>
    </row>
    <row r="1838" spans="1:22" x14ac:dyDescent="0.25">
      <c r="A1838" s="50" t="s">
        <v>109</v>
      </c>
      <c r="B1838" s="50" t="s">
        <v>228</v>
      </c>
      <c r="C1838" s="50" t="s">
        <v>181</v>
      </c>
      <c r="D1838" s="50" t="s">
        <v>295</v>
      </c>
      <c r="E1838" s="51">
        <v>2020</v>
      </c>
      <c r="F1838" s="50" t="s">
        <v>283</v>
      </c>
      <c r="G1838" s="52">
        <v>43831</v>
      </c>
      <c r="H1838" s="51">
        <v>984</v>
      </c>
      <c r="I1838" s="51">
        <v>559</v>
      </c>
      <c r="J1838" s="51">
        <v>630</v>
      </c>
      <c r="K1838" s="51">
        <v>589</v>
      </c>
      <c r="L1838" s="51">
        <v>589</v>
      </c>
      <c r="M1838" s="51">
        <v>1059</v>
      </c>
      <c r="N1838" s="51">
        <v>1060</v>
      </c>
      <c r="O1838" s="51">
        <v>992</v>
      </c>
      <c r="P1838" s="51">
        <v>808</v>
      </c>
      <c r="Q1838" s="51">
        <v>8118</v>
      </c>
      <c r="R1838" s="51">
        <v>8327</v>
      </c>
      <c r="S1838" s="51">
        <v>57608.206808695097</v>
      </c>
      <c r="T1838" s="51">
        <v>270933</v>
      </c>
      <c r="U1838" s="51">
        <v>86916</v>
      </c>
      <c r="V1838" s="51">
        <v>11523</v>
      </c>
    </row>
    <row r="1839" spans="1:22" x14ac:dyDescent="0.25">
      <c r="A1839" s="50" t="s">
        <v>109</v>
      </c>
      <c r="B1839" s="50" t="s">
        <v>228</v>
      </c>
      <c r="C1839" s="50" t="s">
        <v>181</v>
      </c>
      <c r="D1839" s="50" t="s">
        <v>295</v>
      </c>
      <c r="E1839" s="51">
        <v>2020</v>
      </c>
      <c r="F1839" s="50" t="s">
        <v>284</v>
      </c>
      <c r="G1839" s="52">
        <v>43862</v>
      </c>
      <c r="H1839" s="51">
        <v>962</v>
      </c>
      <c r="I1839" s="51">
        <v>502</v>
      </c>
      <c r="J1839" s="51">
        <v>611</v>
      </c>
      <c r="K1839" s="51">
        <v>466</v>
      </c>
      <c r="L1839" s="51">
        <v>466</v>
      </c>
      <c r="M1839" s="51">
        <v>848</v>
      </c>
      <c r="N1839" s="51">
        <v>850</v>
      </c>
      <c r="O1839" s="51">
        <v>924</v>
      </c>
      <c r="P1839" s="51">
        <v>744</v>
      </c>
      <c r="Q1839" s="51">
        <v>8118</v>
      </c>
      <c r="R1839" s="51">
        <v>8327</v>
      </c>
      <c r="S1839" s="51">
        <v>57608.206808695097</v>
      </c>
      <c r="T1839" s="51">
        <v>270933</v>
      </c>
      <c r="U1839" s="51">
        <v>86916</v>
      </c>
      <c r="V1839" s="51">
        <v>11523</v>
      </c>
    </row>
    <row r="1840" spans="1:22" x14ac:dyDescent="0.25">
      <c r="A1840" s="50" t="s">
        <v>109</v>
      </c>
      <c r="B1840" s="50" t="s">
        <v>228</v>
      </c>
      <c r="C1840" s="50" t="s">
        <v>181</v>
      </c>
      <c r="D1840" s="50" t="s">
        <v>295</v>
      </c>
      <c r="E1840" s="51">
        <v>2020</v>
      </c>
      <c r="F1840" s="50" t="s">
        <v>285</v>
      </c>
      <c r="G1840" s="52">
        <v>43891</v>
      </c>
      <c r="H1840" s="51">
        <v>976</v>
      </c>
      <c r="I1840" s="51">
        <v>479</v>
      </c>
      <c r="J1840" s="51">
        <v>561</v>
      </c>
      <c r="K1840" s="51">
        <v>689</v>
      </c>
      <c r="L1840" s="51">
        <v>689</v>
      </c>
      <c r="M1840" s="51">
        <v>924</v>
      </c>
      <c r="N1840" s="51">
        <v>714</v>
      </c>
      <c r="O1840" s="51">
        <v>603</v>
      </c>
      <c r="P1840" s="51">
        <v>654</v>
      </c>
      <c r="Q1840" s="51">
        <v>8118</v>
      </c>
      <c r="R1840" s="51">
        <v>8327</v>
      </c>
      <c r="S1840" s="51">
        <v>57608.206808695097</v>
      </c>
      <c r="T1840" s="51">
        <v>270933</v>
      </c>
      <c r="U1840" s="51">
        <v>86916</v>
      </c>
      <c r="V1840" s="51">
        <v>11523</v>
      </c>
    </row>
    <row r="1841" spans="1:22" x14ac:dyDescent="0.25">
      <c r="A1841" s="50" t="s">
        <v>109</v>
      </c>
      <c r="B1841" s="50" t="s">
        <v>228</v>
      </c>
      <c r="C1841" s="50" t="s">
        <v>181</v>
      </c>
      <c r="D1841" s="50" t="s">
        <v>295</v>
      </c>
      <c r="E1841" s="51">
        <v>2020</v>
      </c>
      <c r="F1841" s="50" t="s">
        <v>286</v>
      </c>
      <c r="G1841" s="52">
        <v>43922</v>
      </c>
      <c r="H1841" s="51">
        <v>895</v>
      </c>
      <c r="I1841" s="51">
        <v>493</v>
      </c>
      <c r="J1841" s="51">
        <v>821</v>
      </c>
      <c r="K1841" s="51">
        <v>647</v>
      </c>
      <c r="L1841" s="51">
        <v>647</v>
      </c>
      <c r="M1841" s="51">
        <v>1061</v>
      </c>
      <c r="N1841" s="51">
        <v>902</v>
      </c>
      <c r="O1841" s="51">
        <v>857</v>
      </c>
      <c r="P1841" s="51">
        <v>835</v>
      </c>
      <c r="Q1841" s="51">
        <v>8118</v>
      </c>
      <c r="R1841" s="51">
        <v>8327</v>
      </c>
      <c r="S1841" s="51">
        <v>57608.206808695097</v>
      </c>
      <c r="T1841" s="51">
        <v>270933</v>
      </c>
      <c r="U1841" s="51">
        <v>86916</v>
      </c>
      <c r="V1841" s="51">
        <v>11523</v>
      </c>
    </row>
    <row r="1842" spans="1:22" x14ac:dyDescent="0.25">
      <c r="A1842" s="50" t="s">
        <v>109</v>
      </c>
      <c r="B1842" s="50" t="s">
        <v>228</v>
      </c>
      <c r="C1842" s="50" t="s">
        <v>181</v>
      </c>
      <c r="D1842" s="50" t="s">
        <v>295</v>
      </c>
      <c r="E1842" s="51">
        <v>2020</v>
      </c>
      <c r="F1842" s="50" t="s">
        <v>287</v>
      </c>
      <c r="G1842" s="52">
        <v>43952</v>
      </c>
      <c r="H1842" s="51">
        <v>1026</v>
      </c>
      <c r="I1842" s="51">
        <v>571</v>
      </c>
      <c r="J1842" s="51">
        <v>753</v>
      </c>
      <c r="K1842" s="51">
        <v>557</v>
      </c>
      <c r="L1842" s="51">
        <v>557</v>
      </c>
      <c r="M1842" s="51">
        <v>810</v>
      </c>
      <c r="N1842" s="51">
        <v>824</v>
      </c>
      <c r="O1842" s="51">
        <v>899</v>
      </c>
      <c r="P1842" s="51">
        <v>766</v>
      </c>
      <c r="Q1842" s="51">
        <v>8118</v>
      </c>
      <c r="R1842" s="51">
        <v>8327</v>
      </c>
      <c r="S1842" s="51">
        <v>57608.206808695097</v>
      </c>
      <c r="T1842" s="51">
        <v>270933</v>
      </c>
      <c r="U1842" s="51">
        <v>86916</v>
      </c>
      <c r="V1842" s="51">
        <v>11523</v>
      </c>
    </row>
    <row r="1843" spans="1:22" x14ac:dyDescent="0.25">
      <c r="A1843" s="50" t="s">
        <v>109</v>
      </c>
      <c r="B1843" s="50" t="s">
        <v>228</v>
      </c>
      <c r="C1843" s="50" t="s">
        <v>181</v>
      </c>
      <c r="D1843" s="50" t="s">
        <v>295</v>
      </c>
      <c r="E1843" s="51">
        <v>2020</v>
      </c>
      <c r="F1843" s="50" t="s">
        <v>288</v>
      </c>
      <c r="G1843" s="52">
        <v>43983</v>
      </c>
      <c r="H1843" s="51">
        <v>1472</v>
      </c>
      <c r="I1843" s="51">
        <v>553</v>
      </c>
      <c r="J1843" s="51">
        <v>743</v>
      </c>
      <c r="K1843" s="51">
        <v>634</v>
      </c>
      <c r="L1843" s="51">
        <v>634</v>
      </c>
      <c r="M1843" s="51">
        <v>938</v>
      </c>
      <c r="N1843" s="51">
        <v>989</v>
      </c>
      <c r="O1843" s="51">
        <v>763</v>
      </c>
      <c r="P1843" s="51">
        <v>860</v>
      </c>
      <c r="Q1843" s="51">
        <v>8118</v>
      </c>
      <c r="R1843" s="51">
        <v>8327</v>
      </c>
      <c r="S1843" s="51">
        <v>57608.206808695097</v>
      </c>
      <c r="T1843" s="51">
        <v>270933</v>
      </c>
      <c r="U1843" s="51">
        <v>86916</v>
      </c>
      <c r="V1843" s="51">
        <v>11523</v>
      </c>
    </row>
    <row r="1844" spans="1:22" x14ac:dyDescent="0.25">
      <c r="A1844" s="50" t="s">
        <v>109</v>
      </c>
      <c r="B1844" s="50" t="s">
        <v>228</v>
      </c>
      <c r="C1844" s="50" t="s">
        <v>181</v>
      </c>
      <c r="D1844" s="50" t="s">
        <v>295</v>
      </c>
      <c r="E1844" s="51">
        <v>2020</v>
      </c>
      <c r="F1844" s="50" t="s">
        <v>289</v>
      </c>
      <c r="G1844" s="52">
        <v>44013</v>
      </c>
      <c r="H1844" s="51">
        <v>983</v>
      </c>
      <c r="I1844" s="51">
        <v>570</v>
      </c>
      <c r="J1844" s="51">
        <v>902</v>
      </c>
      <c r="K1844" s="51">
        <v>568</v>
      </c>
      <c r="L1844" s="51">
        <v>568</v>
      </c>
      <c r="M1844" s="51">
        <v>916</v>
      </c>
      <c r="N1844" s="51">
        <v>971</v>
      </c>
      <c r="O1844" s="51">
        <v>768</v>
      </c>
      <c r="P1844" s="51">
        <v>992</v>
      </c>
      <c r="Q1844" s="51">
        <v>8118</v>
      </c>
      <c r="R1844" s="51">
        <v>8327</v>
      </c>
      <c r="S1844" s="51">
        <v>57608.206808695097</v>
      </c>
      <c r="T1844" s="51">
        <v>270933</v>
      </c>
      <c r="U1844" s="51">
        <v>86916</v>
      </c>
      <c r="V1844" s="51">
        <v>11523</v>
      </c>
    </row>
    <row r="1845" spans="1:22" x14ac:dyDescent="0.25">
      <c r="A1845" s="50" t="s">
        <v>109</v>
      </c>
      <c r="B1845" s="50" t="s">
        <v>228</v>
      </c>
      <c r="C1845" s="50" t="s">
        <v>181</v>
      </c>
      <c r="D1845" s="50" t="s">
        <v>295</v>
      </c>
      <c r="E1845" s="51">
        <v>2020</v>
      </c>
      <c r="F1845" s="50" t="s">
        <v>290</v>
      </c>
      <c r="G1845" s="52">
        <v>44044</v>
      </c>
      <c r="H1845" s="51">
        <v>1018</v>
      </c>
      <c r="I1845" s="51">
        <v>573</v>
      </c>
      <c r="J1845" s="51">
        <v>650</v>
      </c>
      <c r="K1845" s="51">
        <v>610</v>
      </c>
      <c r="L1845" s="51">
        <v>610</v>
      </c>
      <c r="M1845" s="51">
        <v>861</v>
      </c>
      <c r="N1845" s="51">
        <v>676</v>
      </c>
      <c r="O1845" s="51">
        <v>664</v>
      </c>
      <c r="P1845" s="51">
        <v>540</v>
      </c>
      <c r="Q1845" s="51">
        <v>8118</v>
      </c>
      <c r="R1845" s="51">
        <v>8327</v>
      </c>
      <c r="S1845" s="51">
        <v>57608.206808695097</v>
      </c>
      <c r="T1845" s="51">
        <v>270933</v>
      </c>
      <c r="U1845" s="51">
        <v>86916</v>
      </c>
      <c r="V1845" s="51">
        <v>11523</v>
      </c>
    </row>
    <row r="1846" spans="1:22" x14ac:dyDescent="0.25">
      <c r="A1846" s="50" t="s">
        <v>109</v>
      </c>
      <c r="B1846" s="50" t="s">
        <v>228</v>
      </c>
      <c r="C1846" s="50" t="s">
        <v>181</v>
      </c>
      <c r="D1846" s="50" t="s">
        <v>295</v>
      </c>
      <c r="E1846" s="51">
        <v>2020</v>
      </c>
      <c r="F1846" s="50" t="s">
        <v>291</v>
      </c>
      <c r="G1846" s="52">
        <v>44075</v>
      </c>
      <c r="H1846" s="51">
        <v>962</v>
      </c>
      <c r="I1846" s="51">
        <v>729</v>
      </c>
      <c r="J1846" s="51">
        <v>904</v>
      </c>
      <c r="K1846" s="51">
        <v>901</v>
      </c>
      <c r="L1846" s="51">
        <v>901</v>
      </c>
      <c r="M1846" s="51">
        <v>1169</v>
      </c>
      <c r="N1846" s="51">
        <v>973</v>
      </c>
      <c r="O1846" s="51">
        <v>891</v>
      </c>
      <c r="P1846" s="51">
        <v>1032</v>
      </c>
      <c r="Q1846" s="51">
        <v>8118</v>
      </c>
      <c r="R1846" s="51">
        <v>8327</v>
      </c>
      <c r="S1846" s="51">
        <v>57608.206808695097</v>
      </c>
      <c r="T1846" s="51">
        <v>270933</v>
      </c>
      <c r="U1846" s="51">
        <v>86916</v>
      </c>
      <c r="V1846" s="51">
        <v>11523</v>
      </c>
    </row>
    <row r="1847" spans="1:22" x14ac:dyDescent="0.25">
      <c r="A1847" s="50" t="s">
        <v>109</v>
      </c>
      <c r="B1847" s="50" t="s">
        <v>228</v>
      </c>
      <c r="C1847" s="50" t="s">
        <v>181</v>
      </c>
      <c r="D1847" s="50" t="s">
        <v>295</v>
      </c>
      <c r="E1847" s="51">
        <v>2020</v>
      </c>
      <c r="F1847" s="50" t="s">
        <v>292</v>
      </c>
      <c r="G1847" s="52">
        <v>44105</v>
      </c>
      <c r="H1847" s="51">
        <v>895</v>
      </c>
      <c r="I1847" s="51">
        <v>619</v>
      </c>
      <c r="J1847" s="51">
        <v>774</v>
      </c>
      <c r="K1847" s="51">
        <v>873</v>
      </c>
      <c r="L1847" s="51">
        <v>873</v>
      </c>
      <c r="M1847" s="51">
        <v>1219</v>
      </c>
      <c r="N1847" s="51">
        <v>1005</v>
      </c>
      <c r="O1847" s="51">
        <v>864</v>
      </c>
      <c r="P1847" s="51">
        <v>704</v>
      </c>
      <c r="Q1847" s="51">
        <v>8118</v>
      </c>
      <c r="R1847" s="51">
        <v>8327</v>
      </c>
      <c r="S1847" s="51">
        <v>57608.206808695097</v>
      </c>
      <c r="T1847" s="51">
        <v>270933</v>
      </c>
      <c r="U1847" s="51">
        <v>86916</v>
      </c>
      <c r="V1847" s="51">
        <v>11523</v>
      </c>
    </row>
    <row r="1848" spans="1:22" x14ac:dyDescent="0.25">
      <c r="A1848" s="50" t="s">
        <v>109</v>
      </c>
      <c r="B1848" s="50" t="s">
        <v>228</v>
      </c>
      <c r="C1848" s="50" t="s">
        <v>181</v>
      </c>
      <c r="D1848" s="50" t="s">
        <v>295</v>
      </c>
      <c r="E1848" s="51">
        <v>2020</v>
      </c>
      <c r="F1848" s="50" t="s">
        <v>293</v>
      </c>
      <c r="G1848" s="52">
        <v>44136</v>
      </c>
      <c r="H1848" s="51">
        <v>860</v>
      </c>
      <c r="I1848" s="51">
        <v>570</v>
      </c>
      <c r="J1848" s="51">
        <v>663</v>
      </c>
      <c r="K1848" s="51">
        <v>700</v>
      </c>
      <c r="L1848" s="51">
        <v>700</v>
      </c>
      <c r="M1848" s="51">
        <v>1013</v>
      </c>
      <c r="N1848" s="51">
        <v>1126</v>
      </c>
      <c r="O1848" s="51">
        <v>867</v>
      </c>
      <c r="P1848" s="51">
        <v>702</v>
      </c>
      <c r="Q1848" s="51">
        <v>8118</v>
      </c>
      <c r="R1848" s="51">
        <v>8327</v>
      </c>
      <c r="S1848" s="51">
        <v>57608.206808695097</v>
      </c>
      <c r="T1848" s="51">
        <v>270933</v>
      </c>
      <c r="U1848" s="51">
        <v>86916</v>
      </c>
      <c r="V1848" s="51">
        <v>11523</v>
      </c>
    </row>
    <row r="1849" spans="1:22" x14ac:dyDescent="0.25">
      <c r="A1849" s="50" t="s">
        <v>109</v>
      </c>
      <c r="B1849" s="50" t="s">
        <v>228</v>
      </c>
      <c r="C1849" s="50" t="s">
        <v>181</v>
      </c>
      <c r="D1849" s="50" t="s">
        <v>295</v>
      </c>
      <c r="E1849" s="51">
        <v>2020</v>
      </c>
      <c r="F1849" s="50" t="s">
        <v>294</v>
      </c>
      <c r="G1849" s="52">
        <v>44166</v>
      </c>
      <c r="H1849" s="51">
        <v>1085</v>
      </c>
      <c r="I1849" s="51">
        <v>615</v>
      </c>
      <c r="J1849" s="51">
        <v>727</v>
      </c>
      <c r="K1849" s="51">
        <v>588</v>
      </c>
      <c r="L1849" s="51">
        <v>588</v>
      </c>
      <c r="M1849" s="51">
        <v>1077</v>
      </c>
      <c r="N1849" s="51">
        <v>1079</v>
      </c>
      <c r="O1849" s="51">
        <v>907</v>
      </c>
      <c r="P1849" s="51">
        <v>704</v>
      </c>
      <c r="Q1849" s="51">
        <v>8118</v>
      </c>
      <c r="R1849" s="51">
        <v>8327</v>
      </c>
      <c r="S1849" s="51">
        <v>57608.206808695097</v>
      </c>
      <c r="T1849" s="51">
        <v>270933</v>
      </c>
      <c r="U1849" s="51">
        <v>86916</v>
      </c>
      <c r="V1849" s="51">
        <v>11523</v>
      </c>
    </row>
    <row r="1850" spans="1:22" x14ac:dyDescent="0.25">
      <c r="A1850" s="50" t="s">
        <v>109</v>
      </c>
      <c r="B1850" s="50" t="s">
        <v>228</v>
      </c>
      <c r="C1850" s="50" t="s">
        <v>181</v>
      </c>
      <c r="D1850" s="50" t="s">
        <v>295</v>
      </c>
      <c r="E1850" s="51">
        <v>2021</v>
      </c>
      <c r="F1850" s="50" t="s">
        <v>283</v>
      </c>
      <c r="G1850" s="52">
        <v>44197</v>
      </c>
      <c r="H1850" s="51">
        <v>1070</v>
      </c>
      <c r="I1850" s="51">
        <v>583</v>
      </c>
      <c r="J1850" s="51">
        <v>701</v>
      </c>
      <c r="K1850" s="51">
        <v>587</v>
      </c>
      <c r="L1850" s="51">
        <v>587</v>
      </c>
      <c r="M1850" s="51">
        <v>747</v>
      </c>
      <c r="N1850" s="51">
        <v>979</v>
      </c>
      <c r="O1850" s="51">
        <v>915</v>
      </c>
      <c r="P1850" s="51">
        <v>707</v>
      </c>
      <c r="Q1850" s="51">
        <v>9303</v>
      </c>
      <c r="R1850" s="51">
        <v>9485</v>
      </c>
      <c r="S1850" s="51">
        <v>59611.036314819787</v>
      </c>
      <c r="T1850" s="51">
        <v>279371</v>
      </c>
      <c r="U1850" s="51">
        <v>89067</v>
      </c>
      <c r="V1850" s="51">
        <v>11796</v>
      </c>
    </row>
    <row r="1851" spans="1:22" x14ac:dyDescent="0.25">
      <c r="A1851" s="50" t="s">
        <v>109</v>
      </c>
      <c r="B1851" s="50" t="s">
        <v>228</v>
      </c>
      <c r="C1851" s="50" t="s">
        <v>181</v>
      </c>
      <c r="D1851" s="50" t="s">
        <v>295</v>
      </c>
      <c r="E1851" s="51">
        <v>2021</v>
      </c>
      <c r="F1851" s="50" t="s">
        <v>284</v>
      </c>
      <c r="G1851" s="52">
        <v>44228</v>
      </c>
      <c r="H1851" s="51">
        <v>890</v>
      </c>
      <c r="I1851" s="51">
        <v>540</v>
      </c>
      <c r="J1851" s="51">
        <v>739</v>
      </c>
      <c r="K1851" s="51">
        <v>498</v>
      </c>
      <c r="L1851" s="51">
        <v>498</v>
      </c>
      <c r="M1851" s="51">
        <v>782</v>
      </c>
      <c r="N1851" s="51">
        <v>1001</v>
      </c>
      <c r="O1851" s="51">
        <v>968</v>
      </c>
      <c r="P1851" s="51">
        <v>784</v>
      </c>
      <c r="Q1851" s="51">
        <v>9303</v>
      </c>
      <c r="R1851" s="51">
        <v>9485</v>
      </c>
      <c r="S1851" s="51">
        <v>59611.036314819787</v>
      </c>
      <c r="T1851" s="51">
        <v>279371</v>
      </c>
      <c r="U1851" s="51">
        <v>89067</v>
      </c>
      <c r="V1851" s="51">
        <v>11796</v>
      </c>
    </row>
    <row r="1852" spans="1:22" x14ac:dyDescent="0.25">
      <c r="A1852" s="50" t="s">
        <v>109</v>
      </c>
      <c r="B1852" s="50" t="s">
        <v>228</v>
      </c>
      <c r="C1852" s="50" t="s">
        <v>181</v>
      </c>
      <c r="D1852" s="50" t="s">
        <v>295</v>
      </c>
      <c r="E1852" s="51">
        <v>2021</v>
      </c>
      <c r="F1852" s="50" t="s">
        <v>285</v>
      </c>
      <c r="G1852" s="52">
        <v>44256</v>
      </c>
      <c r="H1852" s="51">
        <v>1091</v>
      </c>
      <c r="I1852" s="51">
        <v>659</v>
      </c>
      <c r="J1852" s="51">
        <v>792</v>
      </c>
      <c r="K1852" s="51">
        <v>699</v>
      </c>
      <c r="L1852" s="51">
        <v>699</v>
      </c>
      <c r="M1852" s="51">
        <v>970</v>
      </c>
      <c r="N1852" s="51">
        <v>892</v>
      </c>
      <c r="O1852" s="51">
        <v>797</v>
      </c>
      <c r="P1852" s="51">
        <v>865</v>
      </c>
      <c r="Q1852" s="51">
        <v>9303</v>
      </c>
      <c r="R1852" s="51">
        <v>9485</v>
      </c>
      <c r="S1852" s="51">
        <v>59611.036314819787</v>
      </c>
      <c r="T1852" s="51">
        <v>279371</v>
      </c>
      <c r="U1852" s="51">
        <v>89067</v>
      </c>
      <c r="V1852" s="51">
        <v>11796</v>
      </c>
    </row>
    <row r="1853" spans="1:22" x14ac:dyDescent="0.25">
      <c r="A1853" s="50" t="s">
        <v>109</v>
      </c>
      <c r="B1853" s="50" t="s">
        <v>228</v>
      </c>
      <c r="C1853" s="50" t="s">
        <v>181</v>
      </c>
      <c r="D1853" s="50" t="s">
        <v>295</v>
      </c>
      <c r="E1853" s="51">
        <v>2021</v>
      </c>
      <c r="F1853" s="50" t="s">
        <v>286</v>
      </c>
      <c r="G1853" s="52">
        <v>44287</v>
      </c>
      <c r="H1853" s="51">
        <v>1242</v>
      </c>
      <c r="I1853" s="51">
        <v>695</v>
      </c>
      <c r="J1853" s="51">
        <v>914</v>
      </c>
      <c r="K1853" s="51">
        <v>692</v>
      </c>
      <c r="L1853" s="51">
        <v>692</v>
      </c>
      <c r="M1853" s="51">
        <v>1046</v>
      </c>
      <c r="N1853" s="51">
        <v>1003</v>
      </c>
      <c r="O1853" s="51">
        <v>858</v>
      </c>
      <c r="P1853" s="51">
        <v>899</v>
      </c>
      <c r="Q1853" s="51">
        <v>9303</v>
      </c>
      <c r="R1853" s="51">
        <v>9485</v>
      </c>
      <c r="S1853" s="51">
        <v>59611.036314819787</v>
      </c>
      <c r="T1853" s="51">
        <v>279371</v>
      </c>
      <c r="U1853" s="51">
        <v>89067</v>
      </c>
      <c r="V1853" s="51">
        <v>11796</v>
      </c>
    </row>
    <row r="1854" spans="1:22" x14ac:dyDescent="0.25">
      <c r="A1854" s="50" t="s">
        <v>109</v>
      </c>
      <c r="B1854" s="50" t="s">
        <v>228</v>
      </c>
      <c r="C1854" s="50" t="s">
        <v>181</v>
      </c>
      <c r="D1854" s="50" t="s">
        <v>295</v>
      </c>
      <c r="E1854" s="51">
        <v>2021</v>
      </c>
      <c r="F1854" s="50" t="s">
        <v>287</v>
      </c>
      <c r="G1854" s="52">
        <v>44317</v>
      </c>
      <c r="H1854" s="51">
        <v>1142</v>
      </c>
      <c r="I1854" s="51">
        <v>700</v>
      </c>
      <c r="J1854" s="51">
        <v>909</v>
      </c>
      <c r="K1854" s="51">
        <v>533</v>
      </c>
      <c r="L1854" s="51">
        <v>533</v>
      </c>
      <c r="M1854" s="51">
        <v>861</v>
      </c>
      <c r="N1854" s="51">
        <v>1020</v>
      </c>
      <c r="O1854" s="51">
        <v>1033</v>
      </c>
      <c r="P1854" s="51">
        <v>937</v>
      </c>
      <c r="Q1854" s="51">
        <v>9303</v>
      </c>
      <c r="R1854" s="51">
        <v>9485</v>
      </c>
      <c r="S1854" s="51">
        <v>59611.036314819787</v>
      </c>
      <c r="T1854" s="51">
        <v>279371</v>
      </c>
      <c r="U1854" s="51">
        <v>89067</v>
      </c>
      <c r="V1854" s="51">
        <v>11796</v>
      </c>
    </row>
    <row r="1855" spans="1:22" x14ac:dyDescent="0.25">
      <c r="A1855" s="50" t="s">
        <v>109</v>
      </c>
      <c r="B1855" s="50" t="s">
        <v>228</v>
      </c>
      <c r="C1855" s="50" t="s">
        <v>181</v>
      </c>
      <c r="D1855" s="50" t="s">
        <v>295</v>
      </c>
      <c r="E1855" s="51">
        <v>2021</v>
      </c>
      <c r="F1855" s="50" t="s">
        <v>288</v>
      </c>
      <c r="G1855" s="52">
        <v>44348</v>
      </c>
      <c r="H1855" s="51">
        <v>1258</v>
      </c>
      <c r="I1855" s="51">
        <v>621</v>
      </c>
      <c r="J1855" s="51">
        <v>798</v>
      </c>
      <c r="K1855" s="51">
        <v>638</v>
      </c>
      <c r="L1855" s="51">
        <v>638</v>
      </c>
      <c r="M1855" s="51">
        <v>721</v>
      </c>
      <c r="N1855" s="51">
        <v>788</v>
      </c>
      <c r="O1855" s="51">
        <v>710</v>
      </c>
      <c r="P1855" s="51">
        <v>797</v>
      </c>
      <c r="Q1855" s="51">
        <v>9303</v>
      </c>
      <c r="R1855" s="51">
        <v>9485</v>
      </c>
      <c r="S1855" s="51">
        <v>59611.036314819787</v>
      </c>
      <c r="T1855" s="51">
        <v>279371</v>
      </c>
      <c r="U1855" s="51">
        <v>89067</v>
      </c>
      <c r="V1855" s="51">
        <v>11796</v>
      </c>
    </row>
    <row r="1856" spans="1:22" x14ac:dyDescent="0.25">
      <c r="A1856" s="50" t="s">
        <v>109</v>
      </c>
      <c r="B1856" s="50" t="s">
        <v>228</v>
      </c>
      <c r="C1856" s="50" t="s">
        <v>181</v>
      </c>
      <c r="D1856" s="50" t="s">
        <v>295</v>
      </c>
      <c r="E1856" s="51">
        <v>2021</v>
      </c>
      <c r="F1856" s="50" t="s">
        <v>289</v>
      </c>
      <c r="G1856" s="52">
        <v>44378</v>
      </c>
      <c r="H1856" s="51">
        <v>1006</v>
      </c>
      <c r="I1856" s="51">
        <v>599</v>
      </c>
      <c r="J1856" s="51">
        <v>841</v>
      </c>
      <c r="K1856" s="51">
        <v>408</v>
      </c>
      <c r="L1856" s="51">
        <v>408</v>
      </c>
      <c r="M1856" s="51">
        <v>1005</v>
      </c>
      <c r="N1856" s="51">
        <v>986</v>
      </c>
      <c r="O1856" s="51">
        <v>834</v>
      </c>
      <c r="P1856" s="51">
        <v>940</v>
      </c>
      <c r="Q1856" s="51">
        <v>9303</v>
      </c>
      <c r="R1856" s="51">
        <v>9485</v>
      </c>
      <c r="S1856" s="51">
        <v>59611.036314819787</v>
      </c>
      <c r="T1856" s="51">
        <v>279371</v>
      </c>
      <c r="U1856" s="51">
        <v>89067</v>
      </c>
      <c r="V1856" s="51">
        <v>11796</v>
      </c>
    </row>
    <row r="1857" spans="1:22" x14ac:dyDescent="0.25">
      <c r="A1857" s="50" t="s">
        <v>109</v>
      </c>
      <c r="B1857" s="50" t="s">
        <v>228</v>
      </c>
      <c r="C1857" s="50" t="s">
        <v>181</v>
      </c>
      <c r="D1857" s="50" t="s">
        <v>295</v>
      </c>
      <c r="E1857" s="51">
        <v>2021</v>
      </c>
      <c r="F1857" s="50" t="s">
        <v>290</v>
      </c>
      <c r="G1857" s="52">
        <v>44409</v>
      </c>
      <c r="H1857" s="51">
        <v>1046</v>
      </c>
      <c r="I1857" s="51">
        <v>682</v>
      </c>
      <c r="J1857" s="51">
        <v>683</v>
      </c>
      <c r="K1857" s="51">
        <v>717</v>
      </c>
      <c r="L1857" s="51">
        <v>717</v>
      </c>
      <c r="M1857" s="51">
        <v>994</v>
      </c>
      <c r="N1857" s="51">
        <v>852</v>
      </c>
      <c r="O1857" s="51">
        <v>899</v>
      </c>
      <c r="P1857" s="51">
        <v>782</v>
      </c>
      <c r="Q1857" s="51">
        <v>9303</v>
      </c>
      <c r="R1857" s="51">
        <v>9485</v>
      </c>
      <c r="S1857" s="51">
        <v>59611.036314819787</v>
      </c>
      <c r="T1857" s="51">
        <v>279371</v>
      </c>
      <c r="U1857" s="51">
        <v>89067</v>
      </c>
      <c r="V1857" s="51">
        <v>11796</v>
      </c>
    </row>
    <row r="1858" spans="1:22" x14ac:dyDescent="0.25">
      <c r="A1858" s="50" t="s">
        <v>109</v>
      </c>
      <c r="B1858" s="50" t="s">
        <v>228</v>
      </c>
      <c r="C1858" s="50" t="s">
        <v>181</v>
      </c>
      <c r="D1858" s="50" t="s">
        <v>295</v>
      </c>
      <c r="E1858" s="51">
        <v>2021</v>
      </c>
      <c r="F1858" s="50" t="s">
        <v>291</v>
      </c>
      <c r="G1858" s="52">
        <v>44440</v>
      </c>
      <c r="H1858" s="51">
        <v>1064</v>
      </c>
      <c r="I1858" s="51">
        <v>736</v>
      </c>
      <c r="J1858" s="51">
        <v>1009</v>
      </c>
      <c r="K1858" s="51">
        <v>765</v>
      </c>
      <c r="L1858" s="51">
        <v>765</v>
      </c>
      <c r="M1858" s="51">
        <v>1228</v>
      </c>
      <c r="N1858" s="51">
        <v>965</v>
      </c>
      <c r="O1858" s="51">
        <v>904</v>
      </c>
      <c r="P1858" s="51">
        <v>1040</v>
      </c>
      <c r="Q1858" s="51">
        <v>9303</v>
      </c>
      <c r="R1858" s="51">
        <v>9485</v>
      </c>
      <c r="S1858" s="51">
        <v>59611.036314819787</v>
      </c>
      <c r="T1858" s="51">
        <v>279371</v>
      </c>
      <c r="U1858" s="51">
        <v>89067</v>
      </c>
      <c r="V1858" s="51">
        <v>11796</v>
      </c>
    </row>
    <row r="1859" spans="1:22" x14ac:dyDescent="0.25">
      <c r="A1859" s="50" t="s">
        <v>109</v>
      </c>
      <c r="B1859" s="50" t="s">
        <v>228</v>
      </c>
      <c r="C1859" s="50" t="s">
        <v>181</v>
      </c>
      <c r="D1859" s="50" t="s">
        <v>295</v>
      </c>
      <c r="E1859" s="51">
        <v>2021</v>
      </c>
      <c r="F1859" s="50" t="s">
        <v>292</v>
      </c>
      <c r="G1859" s="52">
        <v>44470</v>
      </c>
      <c r="H1859" s="51">
        <v>874</v>
      </c>
      <c r="I1859" s="51">
        <v>684</v>
      </c>
      <c r="J1859" s="51">
        <v>851</v>
      </c>
      <c r="K1859" s="51">
        <v>851</v>
      </c>
      <c r="L1859" s="51">
        <v>851</v>
      </c>
      <c r="M1859" s="51">
        <v>1166</v>
      </c>
      <c r="N1859" s="51">
        <v>971</v>
      </c>
      <c r="O1859" s="51">
        <v>881</v>
      </c>
      <c r="P1859" s="51">
        <v>851</v>
      </c>
      <c r="Q1859" s="51">
        <v>9303</v>
      </c>
      <c r="R1859" s="51">
        <v>9485</v>
      </c>
      <c r="S1859" s="51">
        <v>59611.036314819787</v>
      </c>
      <c r="T1859" s="51">
        <v>279371</v>
      </c>
      <c r="U1859" s="51">
        <v>89067</v>
      </c>
      <c r="V1859" s="51">
        <v>11796</v>
      </c>
    </row>
    <row r="1860" spans="1:22" x14ac:dyDescent="0.25">
      <c r="A1860" s="50" t="s">
        <v>109</v>
      </c>
      <c r="B1860" s="50" t="s">
        <v>228</v>
      </c>
      <c r="C1860" s="50" t="s">
        <v>181</v>
      </c>
      <c r="D1860" s="50" t="s">
        <v>295</v>
      </c>
      <c r="E1860" s="51">
        <v>2021</v>
      </c>
      <c r="F1860" s="50" t="s">
        <v>293</v>
      </c>
      <c r="G1860" s="52">
        <v>44501</v>
      </c>
      <c r="H1860" s="51">
        <v>1020</v>
      </c>
      <c r="I1860" s="51">
        <v>763</v>
      </c>
      <c r="J1860" s="51">
        <v>851</v>
      </c>
      <c r="K1860" s="51">
        <v>818</v>
      </c>
      <c r="L1860" s="51">
        <v>818</v>
      </c>
      <c r="M1860" s="51">
        <v>1325</v>
      </c>
      <c r="N1860" s="51">
        <v>1079</v>
      </c>
      <c r="O1860" s="51">
        <v>902</v>
      </c>
      <c r="P1860" s="51">
        <v>730</v>
      </c>
      <c r="Q1860" s="51">
        <v>9303</v>
      </c>
      <c r="R1860" s="51">
        <v>9485</v>
      </c>
      <c r="S1860" s="51">
        <v>59611.036314819787</v>
      </c>
      <c r="T1860" s="51">
        <v>279371</v>
      </c>
      <c r="U1860" s="51">
        <v>89067</v>
      </c>
      <c r="V1860" s="51">
        <v>11796</v>
      </c>
    </row>
    <row r="1861" spans="1:22" x14ac:dyDescent="0.25">
      <c r="A1861" s="50" t="s">
        <v>109</v>
      </c>
      <c r="B1861" s="50" t="s">
        <v>228</v>
      </c>
      <c r="C1861" s="50" t="s">
        <v>181</v>
      </c>
      <c r="D1861" s="50" t="s">
        <v>295</v>
      </c>
      <c r="E1861" s="51">
        <v>2021</v>
      </c>
      <c r="F1861" s="50" t="s">
        <v>294</v>
      </c>
      <c r="G1861" s="52">
        <v>44531</v>
      </c>
      <c r="H1861" s="51">
        <v>1144</v>
      </c>
      <c r="I1861" s="51">
        <v>690</v>
      </c>
      <c r="J1861" s="51">
        <v>794</v>
      </c>
      <c r="K1861" s="51">
        <v>804</v>
      </c>
      <c r="L1861" s="51">
        <v>804</v>
      </c>
      <c r="M1861" s="51">
        <v>876</v>
      </c>
      <c r="N1861" s="51">
        <v>950</v>
      </c>
      <c r="O1861" s="51">
        <v>842</v>
      </c>
      <c r="P1861" s="51">
        <v>700</v>
      </c>
      <c r="Q1861" s="51">
        <v>9303</v>
      </c>
      <c r="R1861" s="51">
        <v>9485</v>
      </c>
      <c r="S1861" s="51">
        <v>59611.036314819787</v>
      </c>
      <c r="T1861" s="51">
        <v>279371</v>
      </c>
      <c r="U1861" s="51">
        <v>89067</v>
      </c>
      <c r="V1861" s="51">
        <v>11796</v>
      </c>
    </row>
    <row r="1862" spans="1:22" x14ac:dyDescent="0.25">
      <c r="A1862" s="50" t="s">
        <v>109</v>
      </c>
      <c r="B1862" s="50" t="s">
        <v>228</v>
      </c>
      <c r="C1862" s="50" t="s">
        <v>182</v>
      </c>
      <c r="D1862" s="50" t="s">
        <v>295</v>
      </c>
      <c r="E1862" s="51">
        <v>2017</v>
      </c>
      <c r="F1862" s="50" t="s">
        <v>283</v>
      </c>
      <c r="G1862" s="52">
        <v>42736</v>
      </c>
      <c r="H1862" s="51">
        <v>1025</v>
      </c>
      <c r="I1862" s="51">
        <v>350</v>
      </c>
      <c r="J1862" s="51">
        <v>713</v>
      </c>
      <c r="K1862" s="51">
        <v>592</v>
      </c>
      <c r="L1862" s="51">
        <v>592</v>
      </c>
      <c r="M1862" s="51">
        <v>1340</v>
      </c>
      <c r="N1862" s="51">
        <v>1305</v>
      </c>
      <c r="O1862" s="51">
        <v>1225</v>
      </c>
      <c r="P1862" s="51">
        <v>1033</v>
      </c>
      <c r="Q1862" s="51">
        <v>12994</v>
      </c>
      <c r="R1862" s="51">
        <v>13182</v>
      </c>
      <c r="S1862" s="51">
        <v>71236</v>
      </c>
      <c r="T1862" s="51">
        <v>289437</v>
      </c>
      <c r="U1862" s="51">
        <v>49250</v>
      </c>
      <c r="V1862" s="51">
        <v>10316</v>
      </c>
    </row>
    <row r="1863" spans="1:22" x14ac:dyDescent="0.25">
      <c r="A1863" s="50" t="s">
        <v>109</v>
      </c>
      <c r="B1863" s="50" t="s">
        <v>228</v>
      </c>
      <c r="C1863" s="50" t="s">
        <v>182</v>
      </c>
      <c r="D1863" s="50" t="s">
        <v>295</v>
      </c>
      <c r="E1863" s="51">
        <v>2017</v>
      </c>
      <c r="F1863" s="50" t="s">
        <v>284</v>
      </c>
      <c r="G1863" s="52">
        <v>42767</v>
      </c>
      <c r="H1863" s="51">
        <v>832</v>
      </c>
      <c r="I1863" s="51">
        <v>284</v>
      </c>
      <c r="J1863" s="51">
        <v>668</v>
      </c>
      <c r="K1863" s="51">
        <v>750</v>
      </c>
      <c r="L1863" s="51">
        <v>750</v>
      </c>
      <c r="M1863" s="51">
        <v>1122</v>
      </c>
      <c r="N1863" s="51">
        <v>1199</v>
      </c>
      <c r="O1863" s="51">
        <v>1127</v>
      </c>
      <c r="P1863" s="51">
        <v>1017</v>
      </c>
      <c r="Q1863" s="51">
        <v>12994</v>
      </c>
      <c r="R1863" s="51">
        <v>13182</v>
      </c>
      <c r="S1863" s="51">
        <v>71236</v>
      </c>
      <c r="T1863" s="51">
        <v>289437</v>
      </c>
      <c r="U1863" s="51">
        <v>49250</v>
      </c>
      <c r="V1863" s="51">
        <v>10316</v>
      </c>
    </row>
    <row r="1864" spans="1:22" x14ac:dyDescent="0.25">
      <c r="A1864" s="50" t="s">
        <v>109</v>
      </c>
      <c r="B1864" s="50" t="s">
        <v>228</v>
      </c>
      <c r="C1864" s="50" t="s">
        <v>182</v>
      </c>
      <c r="D1864" s="50" t="s">
        <v>295</v>
      </c>
      <c r="E1864" s="51">
        <v>2017</v>
      </c>
      <c r="F1864" s="50" t="s">
        <v>285</v>
      </c>
      <c r="G1864" s="52">
        <v>42795</v>
      </c>
      <c r="H1864" s="51">
        <v>1246</v>
      </c>
      <c r="I1864" s="51">
        <v>481</v>
      </c>
      <c r="J1864" s="51">
        <v>1002</v>
      </c>
      <c r="K1864" s="51">
        <v>1088</v>
      </c>
      <c r="L1864" s="51">
        <v>1088</v>
      </c>
      <c r="M1864" s="51">
        <v>1466</v>
      </c>
      <c r="N1864" s="51">
        <v>1141</v>
      </c>
      <c r="O1864" s="51">
        <v>1113</v>
      </c>
      <c r="P1864" s="51">
        <v>1067</v>
      </c>
      <c r="Q1864" s="51">
        <v>12994</v>
      </c>
      <c r="R1864" s="51">
        <v>13182</v>
      </c>
      <c r="S1864" s="51">
        <v>71236</v>
      </c>
      <c r="T1864" s="51">
        <v>289437</v>
      </c>
      <c r="U1864" s="51">
        <v>49250</v>
      </c>
      <c r="V1864" s="51">
        <v>10316</v>
      </c>
    </row>
    <row r="1865" spans="1:22" x14ac:dyDescent="0.25">
      <c r="A1865" s="50" t="s">
        <v>109</v>
      </c>
      <c r="B1865" s="50" t="s">
        <v>228</v>
      </c>
      <c r="C1865" s="50" t="s">
        <v>182</v>
      </c>
      <c r="D1865" s="50" t="s">
        <v>295</v>
      </c>
      <c r="E1865" s="51">
        <v>2017</v>
      </c>
      <c r="F1865" s="50" t="s">
        <v>286</v>
      </c>
      <c r="G1865" s="52">
        <v>42826</v>
      </c>
      <c r="H1865" s="51">
        <v>735</v>
      </c>
      <c r="I1865" s="51">
        <v>329</v>
      </c>
      <c r="J1865" s="51">
        <v>693</v>
      </c>
      <c r="K1865" s="51">
        <v>1019</v>
      </c>
      <c r="L1865" s="51">
        <v>1019</v>
      </c>
      <c r="M1865" s="51">
        <v>1261</v>
      </c>
      <c r="N1865" s="51">
        <v>1101</v>
      </c>
      <c r="O1865" s="51">
        <v>1263</v>
      </c>
      <c r="P1865" s="51">
        <v>1147</v>
      </c>
      <c r="Q1865" s="51">
        <v>12994</v>
      </c>
      <c r="R1865" s="51">
        <v>13182</v>
      </c>
      <c r="S1865" s="51">
        <v>71236</v>
      </c>
      <c r="T1865" s="51">
        <v>289437</v>
      </c>
      <c r="U1865" s="51">
        <v>49250</v>
      </c>
      <c r="V1865" s="51">
        <v>10316</v>
      </c>
    </row>
    <row r="1866" spans="1:22" x14ac:dyDescent="0.25">
      <c r="A1866" s="50" t="s">
        <v>109</v>
      </c>
      <c r="B1866" s="50" t="s">
        <v>228</v>
      </c>
      <c r="C1866" s="50" t="s">
        <v>182</v>
      </c>
      <c r="D1866" s="50" t="s">
        <v>295</v>
      </c>
      <c r="E1866" s="51">
        <v>2017</v>
      </c>
      <c r="F1866" s="50" t="s">
        <v>287</v>
      </c>
      <c r="G1866" s="52">
        <v>42856</v>
      </c>
      <c r="H1866" s="51">
        <v>978</v>
      </c>
      <c r="I1866" s="51">
        <v>419</v>
      </c>
      <c r="J1866" s="51">
        <v>853</v>
      </c>
      <c r="K1866" s="51">
        <v>795</v>
      </c>
      <c r="L1866" s="51">
        <v>795</v>
      </c>
      <c r="M1866" s="51">
        <v>1204</v>
      </c>
      <c r="N1866" s="51">
        <v>1455</v>
      </c>
      <c r="O1866" s="51">
        <v>1421</v>
      </c>
      <c r="P1866" s="51">
        <v>1360</v>
      </c>
      <c r="Q1866" s="51">
        <v>12994</v>
      </c>
      <c r="R1866" s="51">
        <v>13182</v>
      </c>
      <c r="S1866" s="51">
        <v>71236</v>
      </c>
      <c r="T1866" s="51">
        <v>289437</v>
      </c>
      <c r="U1866" s="51">
        <v>49250</v>
      </c>
      <c r="V1866" s="51">
        <v>10316</v>
      </c>
    </row>
    <row r="1867" spans="1:22" x14ac:dyDescent="0.25">
      <c r="A1867" s="50" t="s">
        <v>109</v>
      </c>
      <c r="B1867" s="50" t="s">
        <v>228</v>
      </c>
      <c r="C1867" s="50" t="s">
        <v>182</v>
      </c>
      <c r="D1867" s="50" t="s">
        <v>295</v>
      </c>
      <c r="E1867" s="51">
        <v>2017</v>
      </c>
      <c r="F1867" s="50" t="s">
        <v>288</v>
      </c>
      <c r="G1867" s="52">
        <v>42887</v>
      </c>
      <c r="H1867" s="51">
        <v>824</v>
      </c>
      <c r="I1867" s="51">
        <v>352</v>
      </c>
      <c r="J1867" s="51">
        <v>779</v>
      </c>
      <c r="K1867" s="51">
        <v>941</v>
      </c>
      <c r="L1867" s="51">
        <v>941</v>
      </c>
      <c r="M1867" s="51">
        <v>1385</v>
      </c>
      <c r="N1867" s="51">
        <v>1121</v>
      </c>
      <c r="O1867" s="51">
        <v>1027</v>
      </c>
      <c r="P1867" s="51">
        <v>982</v>
      </c>
      <c r="Q1867" s="51">
        <v>12994</v>
      </c>
      <c r="R1867" s="51">
        <v>13182</v>
      </c>
      <c r="S1867" s="51">
        <v>71236</v>
      </c>
      <c r="T1867" s="51">
        <v>289437</v>
      </c>
      <c r="U1867" s="51">
        <v>49250</v>
      </c>
      <c r="V1867" s="51">
        <v>10316</v>
      </c>
    </row>
    <row r="1868" spans="1:22" x14ac:dyDescent="0.25">
      <c r="A1868" s="50" t="s">
        <v>109</v>
      </c>
      <c r="B1868" s="50" t="s">
        <v>228</v>
      </c>
      <c r="C1868" s="50" t="s">
        <v>182</v>
      </c>
      <c r="D1868" s="50" t="s">
        <v>295</v>
      </c>
      <c r="E1868" s="51">
        <v>2017</v>
      </c>
      <c r="F1868" s="50" t="s">
        <v>289</v>
      </c>
      <c r="G1868" s="52">
        <v>42917</v>
      </c>
      <c r="H1868" s="51">
        <v>1223</v>
      </c>
      <c r="I1868" s="51">
        <v>443</v>
      </c>
      <c r="J1868" s="51">
        <v>893</v>
      </c>
      <c r="K1868" s="51">
        <v>815</v>
      </c>
      <c r="L1868" s="51">
        <v>815</v>
      </c>
      <c r="M1868" s="51">
        <v>1481</v>
      </c>
      <c r="N1868" s="51">
        <v>1331</v>
      </c>
      <c r="O1868" s="51">
        <v>1194</v>
      </c>
      <c r="P1868" s="51">
        <v>1213</v>
      </c>
      <c r="Q1868" s="51">
        <v>12994</v>
      </c>
      <c r="R1868" s="51">
        <v>13182</v>
      </c>
      <c r="S1868" s="51">
        <v>71236</v>
      </c>
      <c r="T1868" s="51">
        <v>289437</v>
      </c>
      <c r="U1868" s="51">
        <v>49250</v>
      </c>
      <c r="V1868" s="51">
        <v>10316</v>
      </c>
    </row>
    <row r="1869" spans="1:22" x14ac:dyDescent="0.25">
      <c r="A1869" s="50" t="s">
        <v>109</v>
      </c>
      <c r="B1869" s="50" t="s">
        <v>228</v>
      </c>
      <c r="C1869" s="50" t="s">
        <v>182</v>
      </c>
      <c r="D1869" s="50" t="s">
        <v>295</v>
      </c>
      <c r="E1869" s="51">
        <v>2017</v>
      </c>
      <c r="F1869" s="50" t="s">
        <v>290</v>
      </c>
      <c r="G1869" s="52">
        <v>42948</v>
      </c>
      <c r="H1869" s="51">
        <v>991</v>
      </c>
      <c r="I1869" s="51">
        <v>433</v>
      </c>
      <c r="J1869" s="51">
        <v>760</v>
      </c>
      <c r="K1869" s="51">
        <v>1075</v>
      </c>
      <c r="L1869" s="51">
        <v>1075</v>
      </c>
      <c r="M1869" s="51">
        <v>1196</v>
      </c>
      <c r="N1869" s="51">
        <v>1027</v>
      </c>
      <c r="O1869" s="51">
        <v>1010</v>
      </c>
      <c r="P1869" s="51">
        <v>927</v>
      </c>
      <c r="Q1869" s="51">
        <v>12994</v>
      </c>
      <c r="R1869" s="51">
        <v>13182</v>
      </c>
      <c r="S1869" s="51">
        <v>71236</v>
      </c>
      <c r="T1869" s="51">
        <v>289437</v>
      </c>
      <c r="U1869" s="51">
        <v>49250</v>
      </c>
      <c r="V1869" s="51">
        <v>10316</v>
      </c>
    </row>
    <row r="1870" spans="1:22" x14ac:dyDescent="0.25">
      <c r="A1870" s="50" t="s">
        <v>109</v>
      </c>
      <c r="B1870" s="50" t="s">
        <v>228</v>
      </c>
      <c r="C1870" s="50" t="s">
        <v>182</v>
      </c>
      <c r="D1870" s="50" t="s">
        <v>295</v>
      </c>
      <c r="E1870" s="51">
        <v>2017</v>
      </c>
      <c r="F1870" s="50" t="s">
        <v>291</v>
      </c>
      <c r="G1870" s="52">
        <v>42979</v>
      </c>
      <c r="H1870" s="51">
        <v>889</v>
      </c>
      <c r="I1870" s="51">
        <v>584</v>
      </c>
      <c r="J1870" s="51">
        <v>1042</v>
      </c>
      <c r="K1870" s="51">
        <v>1166</v>
      </c>
      <c r="L1870" s="51">
        <v>1166</v>
      </c>
      <c r="M1870" s="51">
        <v>1610</v>
      </c>
      <c r="N1870" s="51">
        <v>1141</v>
      </c>
      <c r="O1870" s="51">
        <v>1643</v>
      </c>
      <c r="P1870" s="51">
        <v>1188</v>
      </c>
      <c r="Q1870" s="51">
        <v>12994</v>
      </c>
      <c r="R1870" s="51">
        <v>13182</v>
      </c>
      <c r="S1870" s="51">
        <v>71236</v>
      </c>
      <c r="T1870" s="51">
        <v>289437</v>
      </c>
      <c r="U1870" s="51">
        <v>49250</v>
      </c>
      <c r="V1870" s="51">
        <v>10316</v>
      </c>
    </row>
    <row r="1871" spans="1:22" x14ac:dyDescent="0.25">
      <c r="A1871" s="50" t="s">
        <v>109</v>
      </c>
      <c r="B1871" s="50" t="s">
        <v>228</v>
      </c>
      <c r="C1871" s="50" t="s">
        <v>182</v>
      </c>
      <c r="D1871" s="50" t="s">
        <v>295</v>
      </c>
      <c r="E1871" s="51">
        <v>2017</v>
      </c>
      <c r="F1871" s="50" t="s">
        <v>292</v>
      </c>
      <c r="G1871" s="52">
        <v>43009</v>
      </c>
      <c r="H1871" s="51">
        <v>960</v>
      </c>
      <c r="I1871" s="51">
        <v>425</v>
      </c>
      <c r="J1871" s="51">
        <v>775</v>
      </c>
      <c r="K1871" s="51">
        <v>1247</v>
      </c>
      <c r="L1871" s="51">
        <v>1247</v>
      </c>
      <c r="M1871" s="51">
        <v>1538</v>
      </c>
      <c r="N1871" s="51">
        <v>1100</v>
      </c>
      <c r="O1871" s="51">
        <v>1259</v>
      </c>
      <c r="P1871" s="51">
        <v>1059</v>
      </c>
      <c r="Q1871" s="51">
        <v>12994</v>
      </c>
      <c r="R1871" s="51">
        <v>13182</v>
      </c>
      <c r="S1871" s="51">
        <v>71236</v>
      </c>
      <c r="T1871" s="51">
        <v>289437</v>
      </c>
      <c r="U1871" s="51">
        <v>49250</v>
      </c>
      <c r="V1871" s="51">
        <v>10316</v>
      </c>
    </row>
    <row r="1872" spans="1:22" x14ac:dyDescent="0.25">
      <c r="A1872" s="50" t="s">
        <v>109</v>
      </c>
      <c r="B1872" s="50" t="s">
        <v>228</v>
      </c>
      <c r="C1872" s="50" t="s">
        <v>182</v>
      </c>
      <c r="D1872" s="50" t="s">
        <v>295</v>
      </c>
      <c r="E1872" s="51">
        <v>2017</v>
      </c>
      <c r="F1872" s="50" t="s">
        <v>293</v>
      </c>
      <c r="G1872" s="52">
        <v>43040</v>
      </c>
      <c r="H1872" s="51">
        <v>769</v>
      </c>
      <c r="I1872" s="51">
        <v>387</v>
      </c>
      <c r="J1872" s="51">
        <v>535</v>
      </c>
      <c r="K1872" s="51">
        <v>1008</v>
      </c>
      <c r="L1872" s="51">
        <v>1008</v>
      </c>
      <c r="M1872" s="51">
        <v>1402</v>
      </c>
      <c r="N1872" s="51">
        <v>1112</v>
      </c>
      <c r="O1872" s="51">
        <v>1115</v>
      </c>
      <c r="P1872" s="51">
        <v>962</v>
      </c>
      <c r="Q1872" s="51">
        <v>12994</v>
      </c>
      <c r="R1872" s="51">
        <v>13182</v>
      </c>
      <c r="S1872" s="51">
        <v>71236</v>
      </c>
      <c r="T1872" s="51">
        <v>289437</v>
      </c>
      <c r="U1872" s="51">
        <v>49250</v>
      </c>
      <c r="V1872" s="51">
        <v>10316</v>
      </c>
    </row>
    <row r="1873" spans="1:22" x14ac:dyDescent="0.25">
      <c r="A1873" s="50" t="s">
        <v>109</v>
      </c>
      <c r="B1873" s="50" t="s">
        <v>228</v>
      </c>
      <c r="C1873" s="50" t="s">
        <v>182</v>
      </c>
      <c r="D1873" s="50" t="s">
        <v>295</v>
      </c>
      <c r="E1873" s="51">
        <v>2017</v>
      </c>
      <c r="F1873" s="50" t="s">
        <v>294</v>
      </c>
      <c r="G1873" s="52">
        <v>43070</v>
      </c>
      <c r="H1873" s="51">
        <v>840</v>
      </c>
      <c r="I1873" s="51">
        <v>418</v>
      </c>
      <c r="J1873" s="51">
        <v>445</v>
      </c>
      <c r="K1873" s="51">
        <v>999</v>
      </c>
      <c r="L1873" s="51">
        <v>999</v>
      </c>
      <c r="M1873" s="51">
        <v>1204</v>
      </c>
      <c r="N1873" s="51">
        <v>1245</v>
      </c>
      <c r="O1873" s="51">
        <v>1123</v>
      </c>
      <c r="P1873" s="51">
        <v>1083</v>
      </c>
      <c r="Q1873" s="51">
        <v>12994</v>
      </c>
      <c r="R1873" s="51">
        <v>13182</v>
      </c>
      <c r="S1873" s="51">
        <v>71236</v>
      </c>
      <c r="T1873" s="51">
        <v>289437</v>
      </c>
      <c r="U1873" s="51">
        <v>49250</v>
      </c>
      <c r="V1873" s="51">
        <v>10316</v>
      </c>
    </row>
    <row r="1874" spans="1:22" x14ac:dyDescent="0.25">
      <c r="A1874" s="50" t="s">
        <v>109</v>
      </c>
      <c r="B1874" s="50" t="s">
        <v>228</v>
      </c>
      <c r="C1874" s="50" t="s">
        <v>182</v>
      </c>
      <c r="D1874" s="50" t="s">
        <v>295</v>
      </c>
      <c r="E1874" s="51">
        <v>2018</v>
      </c>
      <c r="F1874" s="50" t="s">
        <v>283</v>
      </c>
      <c r="G1874" s="52">
        <v>43101</v>
      </c>
      <c r="H1874" s="51">
        <v>1074</v>
      </c>
      <c r="I1874" s="51">
        <v>401</v>
      </c>
      <c r="J1874" s="51">
        <v>667</v>
      </c>
      <c r="K1874" s="51">
        <v>859</v>
      </c>
      <c r="L1874" s="51">
        <v>859</v>
      </c>
      <c r="M1874" s="51">
        <v>1375</v>
      </c>
      <c r="N1874" s="51">
        <v>1243</v>
      </c>
      <c r="O1874" s="51">
        <v>1156</v>
      </c>
      <c r="P1874" s="51">
        <v>943</v>
      </c>
      <c r="Q1874" s="51">
        <v>12700</v>
      </c>
      <c r="R1874" s="51">
        <v>12838</v>
      </c>
      <c r="S1874" s="51">
        <v>73532</v>
      </c>
      <c r="T1874" s="51">
        <v>298979</v>
      </c>
      <c r="U1874" s="51">
        <v>50248</v>
      </c>
      <c r="V1874" s="51">
        <v>10491</v>
      </c>
    </row>
    <row r="1875" spans="1:22" x14ac:dyDescent="0.25">
      <c r="A1875" s="50" t="s">
        <v>109</v>
      </c>
      <c r="B1875" s="50" t="s">
        <v>228</v>
      </c>
      <c r="C1875" s="50" t="s">
        <v>182</v>
      </c>
      <c r="D1875" s="50" t="s">
        <v>295</v>
      </c>
      <c r="E1875" s="51">
        <v>2018</v>
      </c>
      <c r="F1875" s="50" t="s">
        <v>284</v>
      </c>
      <c r="G1875" s="52">
        <v>43132</v>
      </c>
      <c r="H1875" s="51">
        <v>928</v>
      </c>
      <c r="I1875" s="51">
        <v>340</v>
      </c>
      <c r="J1875" s="51">
        <v>648</v>
      </c>
      <c r="K1875" s="51">
        <v>542</v>
      </c>
      <c r="L1875" s="51">
        <v>542</v>
      </c>
      <c r="M1875" s="51">
        <v>1023</v>
      </c>
      <c r="N1875" s="51">
        <v>1072</v>
      </c>
      <c r="O1875" s="51">
        <v>1204</v>
      </c>
      <c r="P1875" s="51">
        <v>859</v>
      </c>
      <c r="Q1875" s="51">
        <v>12700</v>
      </c>
      <c r="R1875" s="51">
        <v>12838</v>
      </c>
      <c r="S1875" s="51">
        <v>73532</v>
      </c>
      <c r="T1875" s="51">
        <v>298979</v>
      </c>
      <c r="U1875" s="51">
        <v>50248</v>
      </c>
      <c r="V1875" s="51">
        <v>10491</v>
      </c>
    </row>
    <row r="1876" spans="1:22" x14ac:dyDescent="0.25">
      <c r="A1876" s="50" t="s">
        <v>109</v>
      </c>
      <c r="B1876" s="50" t="s">
        <v>228</v>
      </c>
      <c r="C1876" s="50" t="s">
        <v>182</v>
      </c>
      <c r="D1876" s="50" t="s">
        <v>295</v>
      </c>
      <c r="E1876" s="51">
        <v>2018</v>
      </c>
      <c r="F1876" s="50" t="s">
        <v>285</v>
      </c>
      <c r="G1876" s="52">
        <v>43160</v>
      </c>
      <c r="H1876" s="51">
        <v>1227</v>
      </c>
      <c r="I1876" s="51">
        <v>638</v>
      </c>
      <c r="J1876" s="51">
        <v>688</v>
      </c>
      <c r="K1876" s="51">
        <v>1000</v>
      </c>
      <c r="L1876" s="51">
        <v>1000</v>
      </c>
      <c r="M1876" s="51">
        <v>1211</v>
      </c>
      <c r="N1876" s="51">
        <v>956</v>
      </c>
      <c r="O1876" s="51">
        <v>895</v>
      </c>
      <c r="P1876" s="51">
        <v>774</v>
      </c>
      <c r="Q1876" s="51">
        <v>12700</v>
      </c>
      <c r="R1876" s="51">
        <v>12838</v>
      </c>
      <c r="S1876" s="51">
        <v>73532</v>
      </c>
      <c r="T1876" s="51">
        <v>298979</v>
      </c>
      <c r="U1876" s="51">
        <v>50248</v>
      </c>
      <c r="V1876" s="51">
        <v>10491</v>
      </c>
    </row>
    <row r="1877" spans="1:22" x14ac:dyDescent="0.25">
      <c r="A1877" s="50" t="s">
        <v>109</v>
      </c>
      <c r="B1877" s="50" t="s">
        <v>228</v>
      </c>
      <c r="C1877" s="50" t="s">
        <v>182</v>
      </c>
      <c r="D1877" s="50" t="s">
        <v>295</v>
      </c>
      <c r="E1877" s="51">
        <v>2018</v>
      </c>
      <c r="F1877" s="50" t="s">
        <v>286</v>
      </c>
      <c r="G1877" s="52">
        <v>43191</v>
      </c>
      <c r="H1877" s="51">
        <v>949</v>
      </c>
      <c r="I1877" s="51">
        <v>481</v>
      </c>
      <c r="J1877" s="51">
        <v>832</v>
      </c>
      <c r="K1877" s="51">
        <v>1068</v>
      </c>
      <c r="L1877" s="51">
        <v>1068</v>
      </c>
      <c r="M1877" s="51">
        <v>1558</v>
      </c>
      <c r="N1877" s="51">
        <v>1069</v>
      </c>
      <c r="O1877" s="51">
        <v>1030</v>
      </c>
      <c r="P1877" s="51">
        <v>1100</v>
      </c>
      <c r="Q1877" s="51">
        <v>12700</v>
      </c>
      <c r="R1877" s="51">
        <v>12838</v>
      </c>
      <c r="S1877" s="51">
        <v>73532</v>
      </c>
      <c r="T1877" s="51">
        <v>298979</v>
      </c>
      <c r="U1877" s="51">
        <v>50248</v>
      </c>
      <c r="V1877" s="51">
        <v>10491</v>
      </c>
    </row>
    <row r="1878" spans="1:22" x14ac:dyDescent="0.25">
      <c r="A1878" s="50" t="s">
        <v>109</v>
      </c>
      <c r="B1878" s="50" t="s">
        <v>228</v>
      </c>
      <c r="C1878" s="50" t="s">
        <v>182</v>
      </c>
      <c r="D1878" s="50" t="s">
        <v>295</v>
      </c>
      <c r="E1878" s="51">
        <v>2018</v>
      </c>
      <c r="F1878" s="50" t="s">
        <v>287</v>
      </c>
      <c r="G1878" s="52">
        <v>43221</v>
      </c>
      <c r="H1878" s="51">
        <v>1084</v>
      </c>
      <c r="I1878" s="51">
        <v>467</v>
      </c>
      <c r="J1878" s="51">
        <v>773</v>
      </c>
      <c r="K1878" s="51">
        <v>662</v>
      </c>
      <c r="L1878" s="51">
        <v>662</v>
      </c>
      <c r="M1878" s="51">
        <v>1047</v>
      </c>
      <c r="N1878" s="51">
        <v>1047</v>
      </c>
      <c r="O1878" s="51">
        <v>1013</v>
      </c>
      <c r="P1878" s="51">
        <v>1007</v>
      </c>
      <c r="Q1878" s="51">
        <v>12700</v>
      </c>
      <c r="R1878" s="51">
        <v>12838</v>
      </c>
      <c r="S1878" s="51">
        <v>73532</v>
      </c>
      <c r="T1878" s="51">
        <v>298979</v>
      </c>
      <c r="U1878" s="51">
        <v>50248</v>
      </c>
      <c r="V1878" s="51">
        <v>10491</v>
      </c>
    </row>
    <row r="1879" spans="1:22" x14ac:dyDescent="0.25">
      <c r="A1879" s="50" t="s">
        <v>109</v>
      </c>
      <c r="B1879" s="50" t="s">
        <v>228</v>
      </c>
      <c r="C1879" s="50" t="s">
        <v>182</v>
      </c>
      <c r="D1879" s="50" t="s">
        <v>295</v>
      </c>
      <c r="E1879" s="51">
        <v>2018</v>
      </c>
      <c r="F1879" s="50" t="s">
        <v>288</v>
      </c>
      <c r="G1879" s="52">
        <v>43252</v>
      </c>
      <c r="H1879" s="51">
        <v>1239</v>
      </c>
      <c r="I1879" s="51">
        <v>696</v>
      </c>
      <c r="J1879" s="51">
        <v>692</v>
      </c>
      <c r="K1879" s="51">
        <v>780</v>
      </c>
      <c r="L1879" s="51">
        <v>780</v>
      </c>
      <c r="M1879" s="51">
        <v>1196</v>
      </c>
      <c r="N1879" s="51">
        <v>955</v>
      </c>
      <c r="O1879" s="51">
        <v>833</v>
      </c>
      <c r="P1879" s="51">
        <v>905</v>
      </c>
      <c r="Q1879" s="51">
        <v>12700</v>
      </c>
      <c r="R1879" s="51">
        <v>12838</v>
      </c>
      <c r="S1879" s="51">
        <v>73532</v>
      </c>
      <c r="T1879" s="51">
        <v>298979</v>
      </c>
      <c r="U1879" s="51">
        <v>50248</v>
      </c>
      <c r="V1879" s="51">
        <v>10491</v>
      </c>
    </row>
    <row r="1880" spans="1:22" x14ac:dyDescent="0.25">
      <c r="A1880" s="50" t="s">
        <v>109</v>
      </c>
      <c r="B1880" s="50" t="s">
        <v>228</v>
      </c>
      <c r="C1880" s="50" t="s">
        <v>182</v>
      </c>
      <c r="D1880" s="50" t="s">
        <v>295</v>
      </c>
      <c r="E1880" s="51">
        <v>2018</v>
      </c>
      <c r="F1880" s="50" t="s">
        <v>289</v>
      </c>
      <c r="G1880" s="52">
        <v>43282</v>
      </c>
      <c r="H1880" s="51">
        <v>1340</v>
      </c>
      <c r="I1880" s="51">
        <v>524</v>
      </c>
      <c r="J1880" s="51">
        <v>805</v>
      </c>
      <c r="K1880" s="51">
        <v>768</v>
      </c>
      <c r="L1880" s="51">
        <v>768</v>
      </c>
      <c r="M1880" s="51">
        <v>1455</v>
      </c>
      <c r="N1880" s="51">
        <v>1126</v>
      </c>
      <c r="O1880" s="51">
        <v>972</v>
      </c>
      <c r="P1880" s="51">
        <v>1048</v>
      </c>
      <c r="Q1880" s="51">
        <v>12700</v>
      </c>
      <c r="R1880" s="51">
        <v>12838</v>
      </c>
      <c r="S1880" s="51">
        <v>73532</v>
      </c>
      <c r="T1880" s="51">
        <v>298979</v>
      </c>
      <c r="U1880" s="51">
        <v>50248</v>
      </c>
      <c r="V1880" s="51">
        <v>10491</v>
      </c>
    </row>
    <row r="1881" spans="1:22" x14ac:dyDescent="0.25">
      <c r="A1881" s="50" t="s">
        <v>109</v>
      </c>
      <c r="B1881" s="50" t="s">
        <v>228</v>
      </c>
      <c r="C1881" s="50" t="s">
        <v>182</v>
      </c>
      <c r="D1881" s="50" t="s">
        <v>295</v>
      </c>
      <c r="E1881" s="51">
        <v>2018</v>
      </c>
      <c r="F1881" s="50" t="s">
        <v>290</v>
      </c>
      <c r="G1881" s="52">
        <v>43313</v>
      </c>
      <c r="H1881" s="51">
        <v>1002</v>
      </c>
      <c r="I1881" s="51">
        <v>544</v>
      </c>
      <c r="J1881" s="51">
        <v>684</v>
      </c>
      <c r="K1881" s="51">
        <v>856</v>
      </c>
      <c r="L1881" s="51">
        <v>856</v>
      </c>
      <c r="M1881" s="51">
        <v>1200</v>
      </c>
      <c r="N1881" s="51">
        <v>1039</v>
      </c>
      <c r="O1881" s="51">
        <v>1047</v>
      </c>
      <c r="P1881" s="51">
        <v>1012</v>
      </c>
      <c r="Q1881" s="51">
        <v>12700</v>
      </c>
      <c r="R1881" s="51">
        <v>12838</v>
      </c>
      <c r="S1881" s="51">
        <v>73532</v>
      </c>
      <c r="T1881" s="51">
        <v>298979</v>
      </c>
      <c r="U1881" s="51">
        <v>50248</v>
      </c>
      <c r="V1881" s="51">
        <v>10491</v>
      </c>
    </row>
    <row r="1882" spans="1:22" x14ac:dyDescent="0.25">
      <c r="A1882" s="50" t="s">
        <v>109</v>
      </c>
      <c r="B1882" s="50" t="s">
        <v>228</v>
      </c>
      <c r="C1882" s="50" t="s">
        <v>182</v>
      </c>
      <c r="D1882" s="50" t="s">
        <v>295</v>
      </c>
      <c r="E1882" s="51">
        <v>2018</v>
      </c>
      <c r="F1882" s="50" t="s">
        <v>291</v>
      </c>
      <c r="G1882" s="52">
        <v>43344</v>
      </c>
      <c r="H1882" s="51">
        <v>784</v>
      </c>
      <c r="I1882" s="51">
        <v>381</v>
      </c>
      <c r="J1882" s="51">
        <v>628</v>
      </c>
      <c r="K1882" s="51">
        <v>1176</v>
      </c>
      <c r="L1882" s="51">
        <v>1176</v>
      </c>
      <c r="M1882" s="51">
        <v>1607</v>
      </c>
      <c r="N1882" s="51">
        <v>1029</v>
      </c>
      <c r="O1882" s="51">
        <v>993</v>
      </c>
      <c r="P1882" s="51">
        <v>952</v>
      </c>
      <c r="Q1882" s="51">
        <v>12700</v>
      </c>
      <c r="R1882" s="51">
        <v>12838</v>
      </c>
      <c r="S1882" s="51">
        <v>73532</v>
      </c>
      <c r="T1882" s="51">
        <v>298979</v>
      </c>
      <c r="U1882" s="51">
        <v>50248</v>
      </c>
      <c r="V1882" s="51">
        <v>10491</v>
      </c>
    </row>
    <row r="1883" spans="1:22" x14ac:dyDescent="0.25">
      <c r="A1883" s="50" t="s">
        <v>109</v>
      </c>
      <c r="B1883" s="50" t="s">
        <v>228</v>
      </c>
      <c r="C1883" s="50" t="s">
        <v>182</v>
      </c>
      <c r="D1883" s="50" t="s">
        <v>295</v>
      </c>
      <c r="E1883" s="51">
        <v>2018</v>
      </c>
      <c r="F1883" s="50" t="s">
        <v>292</v>
      </c>
      <c r="G1883" s="52">
        <v>43374</v>
      </c>
      <c r="H1883" s="51">
        <v>900</v>
      </c>
      <c r="I1883" s="51">
        <v>506</v>
      </c>
      <c r="J1883" s="51">
        <v>732</v>
      </c>
      <c r="K1883" s="51">
        <v>1155</v>
      </c>
      <c r="L1883" s="51">
        <v>1155</v>
      </c>
      <c r="M1883" s="51">
        <v>1625</v>
      </c>
      <c r="N1883" s="51">
        <v>1102</v>
      </c>
      <c r="O1883" s="51">
        <v>931</v>
      </c>
      <c r="P1883" s="51">
        <v>1040</v>
      </c>
      <c r="Q1883" s="51">
        <v>12700</v>
      </c>
      <c r="R1883" s="51">
        <v>12838</v>
      </c>
      <c r="S1883" s="51">
        <v>73532</v>
      </c>
      <c r="T1883" s="51">
        <v>298979</v>
      </c>
      <c r="U1883" s="51">
        <v>50248</v>
      </c>
      <c r="V1883" s="51">
        <v>10491</v>
      </c>
    </row>
    <row r="1884" spans="1:22" x14ac:dyDescent="0.25">
      <c r="A1884" s="50" t="s">
        <v>109</v>
      </c>
      <c r="B1884" s="50" t="s">
        <v>228</v>
      </c>
      <c r="C1884" s="50" t="s">
        <v>182</v>
      </c>
      <c r="D1884" s="50" t="s">
        <v>295</v>
      </c>
      <c r="E1884" s="51">
        <v>2018</v>
      </c>
      <c r="F1884" s="50" t="s">
        <v>293</v>
      </c>
      <c r="G1884" s="52">
        <v>43405</v>
      </c>
      <c r="H1884" s="51">
        <v>784</v>
      </c>
      <c r="I1884" s="51">
        <v>419</v>
      </c>
      <c r="J1884" s="51">
        <v>548</v>
      </c>
      <c r="K1884" s="51">
        <v>946</v>
      </c>
      <c r="L1884" s="51">
        <v>946</v>
      </c>
      <c r="M1884" s="51">
        <v>1663</v>
      </c>
      <c r="N1884" s="51">
        <v>1208</v>
      </c>
      <c r="O1884" s="51">
        <v>843</v>
      </c>
      <c r="P1884" s="51">
        <v>848</v>
      </c>
      <c r="Q1884" s="51">
        <v>12700</v>
      </c>
      <c r="R1884" s="51">
        <v>12838</v>
      </c>
      <c r="S1884" s="51">
        <v>73532</v>
      </c>
      <c r="T1884" s="51">
        <v>298979</v>
      </c>
      <c r="U1884" s="51">
        <v>50248</v>
      </c>
      <c r="V1884" s="51">
        <v>10491</v>
      </c>
    </row>
    <row r="1885" spans="1:22" x14ac:dyDescent="0.25">
      <c r="A1885" s="50" t="s">
        <v>109</v>
      </c>
      <c r="B1885" s="50" t="s">
        <v>228</v>
      </c>
      <c r="C1885" s="50" t="s">
        <v>182</v>
      </c>
      <c r="D1885" s="50" t="s">
        <v>295</v>
      </c>
      <c r="E1885" s="51">
        <v>2018</v>
      </c>
      <c r="F1885" s="50" t="s">
        <v>294</v>
      </c>
      <c r="G1885" s="52">
        <v>43435</v>
      </c>
      <c r="H1885" s="51">
        <v>707</v>
      </c>
      <c r="I1885" s="51">
        <v>356</v>
      </c>
      <c r="J1885" s="51">
        <v>538</v>
      </c>
      <c r="K1885" s="51">
        <v>835</v>
      </c>
      <c r="L1885" s="51">
        <v>835</v>
      </c>
      <c r="M1885" s="51">
        <v>1303</v>
      </c>
      <c r="N1885" s="51">
        <v>1097</v>
      </c>
      <c r="O1885" s="51">
        <v>900</v>
      </c>
      <c r="P1885" s="51">
        <v>899</v>
      </c>
      <c r="Q1885" s="51">
        <v>12700</v>
      </c>
      <c r="R1885" s="51">
        <v>12838</v>
      </c>
      <c r="S1885" s="51">
        <v>73532</v>
      </c>
      <c r="T1885" s="51">
        <v>298979</v>
      </c>
      <c r="U1885" s="51">
        <v>50248</v>
      </c>
      <c r="V1885" s="51">
        <v>10491</v>
      </c>
    </row>
    <row r="1886" spans="1:22" x14ac:dyDescent="0.25">
      <c r="A1886" s="50" t="s">
        <v>109</v>
      </c>
      <c r="B1886" s="50" t="s">
        <v>228</v>
      </c>
      <c r="C1886" s="50" t="s">
        <v>182</v>
      </c>
      <c r="D1886" s="50" t="s">
        <v>295</v>
      </c>
      <c r="E1886" s="51">
        <v>2019</v>
      </c>
      <c r="F1886" s="50" t="s">
        <v>283</v>
      </c>
      <c r="G1886" s="52">
        <v>43466</v>
      </c>
      <c r="H1886" s="51">
        <v>1186</v>
      </c>
      <c r="I1886" s="51">
        <v>543</v>
      </c>
      <c r="J1886" s="51">
        <v>629</v>
      </c>
      <c r="K1886" s="51">
        <v>790</v>
      </c>
      <c r="L1886" s="51">
        <v>790</v>
      </c>
      <c r="M1886" s="51">
        <v>1302</v>
      </c>
      <c r="N1886" s="51">
        <v>1273</v>
      </c>
      <c r="O1886" s="51">
        <v>1134</v>
      </c>
      <c r="P1886" s="51">
        <v>987</v>
      </c>
      <c r="Q1886" s="51">
        <v>11720</v>
      </c>
      <c r="R1886" s="51">
        <v>11876</v>
      </c>
      <c r="S1886" s="51">
        <v>65390.345633447687</v>
      </c>
      <c r="T1886" s="51">
        <v>308701</v>
      </c>
      <c r="U1886" s="51">
        <v>99720</v>
      </c>
      <c r="V1886" s="51">
        <v>13230</v>
      </c>
    </row>
    <row r="1887" spans="1:22" x14ac:dyDescent="0.25">
      <c r="A1887" s="50" t="s">
        <v>109</v>
      </c>
      <c r="B1887" s="50" t="s">
        <v>228</v>
      </c>
      <c r="C1887" s="50" t="s">
        <v>182</v>
      </c>
      <c r="D1887" s="50" t="s">
        <v>295</v>
      </c>
      <c r="E1887" s="51">
        <v>2019</v>
      </c>
      <c r="F1887" s="50" t="s">
        <v>284</v>
      </c>
      <c r="G1887" s="52">
        <v>43497</v>
      </c>
      <c r="H1887" s="51">
        <v>949</v>
      </c>
      <c r="I1887" s="51">
        <v>504</v>
      </c>
      <c r="J1887" s="51">
        <v>610</v>
      </c>
      <c r="K1887" s="51">
        <v>591</v>
      </c>
      <c r="L1887" s="51">
        <v>591</v>
      </c>
      <c r="M1887" s="51">
        <v>1202</v>
      </c>
      <c r="N1887" s="51">
        <v>1108</v>
      </c>
      <c r="O1887" s="51">
        <v>1058</v>
      </c>
      <c r="P1887" s="51">
        <v>987</v>
      </c>
      <c r="Q1887" s="51">
        <v>11720</v>
      </c>
      <c r="R1887" s="51">
        <v>11876</v>
      </c>
      <c r="S1887" s="51">
        <v>65390.345633447687</v>
      </c>
      <c r="T1887" s="51">
        <v>308701</v>
      </c>
      <c r="U1887" s="51">
        <v>99720</v>
      </c>
      <c r="V1887" s="51">
        <v>13230</v>
      </c>
    </row>
    <row r="1888" spans="1:22" x14ac:dyDescent="0.25">
      <c r="A1888" s="50" t="s">
        <v>109</v>
      </c>
      <c r="B1888" s="50" t="s">
        <v>228</v>
      </c>
      <c r="C1888" s="50" t="s">
        <v>182</v>
      </c>
      <c r="D1888" s="50" t="s">
        <v>295</v>
      </c>
      <c r="E1888" s="51">
        <v>2019</v>
      </c>
      <c r="F1888" s="50" t="s">
        <v>285</v>
      </c>
      <c r="G1888" s="52">
        <v>43525</v>
      </c>
      <c r="H1888" s="51">
        <v>894</v>
      </c>
      <c r="I1888" s="51">
        <v>544</v>
      </c>
      <c r="J1888" s="51">
        <v>751</v>
      </c>
      <c r="K1888" s="51">
        <v>870</v>
      </c>
      <c r="L1888" s="51">
        <v>870</v>
      </c>
      <c r="M1888" s="51">
        <v>879</v>
      </c>
      <c r="N1888" s="51">
        <v>772</v>
      </c>
      <c r="O1888" s="51">
        <v>756</v>
      </c>
      <c r="P1888" s="51">
        <v>727</v>
      </c>
      <c r="Q1888" s="51">
        <v>11720</v>
      </c>
      <c r="R1888" s="51">
        <v>11876</v>
      </c>
      <c r="S1888" s="51">
        <v>65390.345633447687</v>
      </c>
      <c r="T1888" s="51">
        <v>308701</v>
      </c>
      <c r="U1888" s="51">
        <v>99720</v>
      </c>
      <c r="V1888" s="51">
        <v>13230</v>
      </c>
    </row>
    <row r="1889" spans="1:22" x14ac:dyDescent="0.25">
      <c r="A1889" s="50" t="s">
        <v>109</v>
      </c>
      <c r="B1889" s="50" t="s">
        <v>228</v>
      </c>
      <c r="C1889" s="50" t="s">
        <v>182</v>
      </c>
      <c r="D1889" s="50" t="s">
        <v>295</v>
      </c>
      <c r="E1889" s="51">
        <v>2019</v>
      </c>
      <c r="F1889" s="50" t="s">
        <v>286</v>
      </c>
      <c r="G1889" s="52">
        <v>43556</v>
      </c>
      <c r="H1889" s="51">
        <v>1011</v>
      </c>
      <c r="I1889" s="51">
        <v>1223</v>
      </c>
      <c r="J1889" s="51">
        <v>836</v>
      </c>
      <c r="K1889" s="51">
        <v>955</v>
      </c>
      <c r="L1889" s="51">
        <v>955</v>
      </c>
      <c r="M1889" s="51">
        <v>1220</v>
      </c>
      <c r="N1889" s="51">
        <v>1048</v>
      </c>
      <c r="O1889" s="51">
        <v>1027</v>
      </c>
      <c r="P1889" s="51">
        <v>1031</v>
      </c>
      <c r="Q1889" s="51">
        <v>11720</v>
      </c>
      <c r="R1889" s="51">
        <v>11876</v>
      </c>
      <c r="S1889" s="51">
        <v>65390.345633447687</v>
      </c>
      <c r="T1889" s="51">
        <v>308701</v>
      </c>
      <c r="U1889" s="51">
        <v>99720</v>
      </c>
      <c r="V1889" s="51">
        <v>13230</v>
      </c>
    </row>
    <row r="1890" spans="1:22" x14ac:dyDescent="0.25">
      <c r="A1890" s="50" t="s">
        <v>109</v>
      </c>
      <c r="B1890" s="50" t="s">
        <v>228</v>
      </c>
      <c r="C1890" s="50" t="s">
        <v>182</v>
      </c>
      <c r="D1890" s="50" t="s">
        <v>295</v>
      </c>
      <c r="E1890" s="51">
        <v>2019</v>
      </c>
      <c r="F1890" s="50" t="s">
        <v>287</v>
      </c>
      <c r="G1890" s="52">
        <v>43586</v>
      </c>
      <c r="H1890" s="51">
        <v>926</v>
      </c>
      <c r="I1890" s="51">
        <v>362</v>
      </c>
      <c r="J1890" s="51">
        <v>615</v>
      </c>
      <c r="K1890" s="51">
        <v>656</v>
      </c>
      <c r="L1890" s="51">
        <v>656</v>
      </c>
      <c r="M1890" s="51">
        <v>1069</v>
      </c>
      <c r="N1890" s="51">
        <v>1033</v>
      </c>
      <c r="O1890" s="51">
        <v>936</v>
      </c>
      <c r="P1890" s="51">
        <v>998</v>
      </c>
      <c r="Q1890" s="51">
        <v>11720</v>
      </c>
      <c r="R1890" s="51">
        <v>11876</v>
      </c>
      <c r="S1890" s="51">
        <v>65390.345633447687</v>
      </c>
      <c r="T1890" s="51">
        <v>308701</v>
      </c>
      <c r="U1890" s="51">
        <v>99720</v>
      </c>
      <c r="V1890" s="51">
        <v>13230</v>
      </c>
    </row>
    <row r="1891" spans="1:22" x14ac:dyDescent="0.25">
      <c r="A1891" s="50" t="s">
        <v>109</v>
      </c>
      <c r="B1891" s="50" t="s">
        <v>228</v>
      </c>
      <c r="C1891" s="50" t="s">
        <v>182</v>
      </c>
      <c r="D1891" s="50" t="s">
        <v>295</v>
      </c>
      <c r="E1891" s="51">
        <v>2019</v>
      </c>
      <c r="F1891" s="50" t="s">
        <v>288</v>
      </c>
      <c r="G1891" s="52">
        <v>43617</v>
      </c>
      <c r="H1891" s="51">
        <v>1143</v>
      </c>
      <c r="I1891" s="51">
        <v>582</v>
      </c>
      <c r="J1891" s="51">
        <v>667</v>
      </c>
      <c r="K1891" s="51">
        <v>729</v>
      </c>
      <c r="L1891" s="51">
        <v>729</v>
      </c>
      <c r="M1891" s="51">
        <v>1163</v>
      </c>
      <c r="N1891" s="51">
        <v>999</v>
      </c>
      <c r="O1891" s="51">
        <v>947</v>
      </c>
      <c r="P1891" s="51">
        <v>962</v>
      </c>
      <c r="Q1891" s="51">
        <v>11720</v>
      </c>
      <c r="R1891" s="51">
        <v>11876</v>
      </c>
      <c r="S1891" s="51">
        <v>65390.345633447687</v>
      </c>
      <c r="T1891" s="51">
        <v>308701</v>
      </c>
      <c r="U1891" s="51">
        <v>99720</v>
      </c>
      <c r="V1891" s="51">
        <v>13230</v>
      </c>
    </row>
    <row r="1892" spans="1:22" x14ac:dyDescent="0.25">
      <c r="A1892" s="50" t="s">
        <v>109</v>
      </c>
      <c r="B1892" s="50" t="s">
        <v>228</v>
      </c>
      <c r="C1892" s="50" t="s">
        <v>182</v>
      </c>
      <c r="D1892" s="50" t="s">
        <v>295</v>
      </c>
      <c r="E1892" s="51">
        <v>2019</v>
      </c>
      <c r="F1892" s="50" t="s">
        <v>289</v>
      </c>
      <c r="G1892" s="52">
        <v>43647</v>
      </c>
      <c r="H1892" s="51">
        <v>1356</v>
      </c>
      <c r="I1892" s="51">
        <v>666</v>
      </c>
      <c r="J1892" s="51">
        <v>886</v>
      </c>
      <c r="K1892" s="51">
        <v>779</v>
      </c>
      <c r="L1892" s="51">
        <v>779</v>
      </c>
      <c r="M1892" s="51">
        <v>1019</v>
      </c>
      <c r="N1892" s="51">
        <v>1090</v>
      </c>
      <c r="O1892" s="51">
        <v>1025</v>
      </c>
      <c r="P1892" s="51">
        <v>1135</v>
      </c>
      <c r="Q1892" s="51">
        <v>11720</v>
      </c>
      <c r="R1892" s="51">
        <v>11876</v>
      </c>
      <c r="S1892" s="51">
        <v>65390.345633447687</v>
      </c>
      <c r="T1892" s="51">
        <v>308701</v>
      </c>
      <c r="U1892" s="51">
        <v>99720</v>
      </c>
      <c r="V1892" s="51">
        <v>13230</v>
      </c>
    </row>
    <row r="1893" spans="1:22" x14ac:dyDescent="0.25">
      <c r="A1893" s="50" t="s">
        <v>109</v>
      </c>
      <c r="B1893" s="50" t="s">
        <v>228</v>
      </c>
      <c r="C1893" s="50" t="s">
        <v>182</v>
      </c>
      <c r="D1893" s="50" t="s">
        <v>295</v>
      </c>
      <c r="E1893" s="51">
        <v>2019</v>
      </c>
      <c r="F1893" s="50" t="s">
        <v>290</v>
      </c>
      <c r="G1893" s="52">
        <v>43678</v>
      </c>
      <c r="H1893" s="51">
        <v>1363</v>
      </c>
      <c r="I1893" s="51">
        <v>660</v>
      </c>
      <c r="J1893" s="51">
        <v>776</v>
      </c>
      <c r="K1893" s="51">
        <v>758</v>
      </c>
      <c r="L1893" s="51">
        <v>758</v>
      </c>
      <c r="M1893" s="51">
        <v>1267</v>
      </c>
      <c r="N1893" s="51">
        <v>1061</v>
      </c>
      <c r="O1893" s="51">
        <v>1020</v>
      </c>
      <c r="P1893" s="51">
        <v>908</v>
      </c>
      <c r="Q1893" s="51">
        <v>11720</v>
      </c>
      <c r="R1893" s="51">
        <v>11876</v>
      </c>
      <c r="S1893" s="51">
        <v>65390.345633447687</v>
      </c>
      <c r="T1893" s="51">
        <v>308701</v>
      </c>
      <c r="U1893" s="51">
        <v>99720</v>
      </c>
      <c r="V1893" s="51">
        <v>13230</v>
      </c>
    </row>
    <row r="1894" spans="1:22" x14ac:dyDescent="0.25">
      <c r="A1894" s="50" t="s">
        <v>109</v>
      </c>
      <c r="B1894" s="50" t="s">
        <v>228</v>
      </c>
      <c r="C1894" s="50" t="s">
        <v>182</v>
      </c>
      <c r="D1894" s="50" t="s">
        <v>295</v>
      </c>
      <c r="E1894" s="51">
        <v>2019</v>
      </c>
      <c r="F1894" s="50" t="s">
        <v>291</v>
      </c>
      <c r="G1894" s="52">
        <v>43709</v>
      </c>
      <c r="H1894" s="51">
        <v>838</v>
      </c>
      <c r="I1894" s="51">
        <v>570</v>
      </c>
      <c r="J1894" s="51">
        <v>719</v>
      </c>
      <c r="K1894" s="51">
        <v>1056</v>
      </c>
      <c r="L1894" s="51">
        <v>1056</v>
      </c>
      <c r="M1894" s="51">
        <v>1514</v>
      </c>
      <c r="N1894" s="51">
        <v>1089</v>
      </c>
      <c r="O1894" s="51">
        <v>1060</v>
      </c>
      <c r="P1894" s="51">
        <v>1408</v>
      </c>
      <c r="Q1894" s="51">
        <v>11720</v>
      </c>
      <c r="R1894" s="51">
        <v>11876</v>
      </c>
      <c r="S1894" s="51">
        <v>65390.345633447687</v>
      </c>
      <c r="T1894" s="51">
        <v>308701</v>
      </c>
      <c r="U1894" s="51">
        <v>99720</v>
      </c>
      <c r="V1894" s="51">
        <v>13230</v>
      </c>
    </row>
    <row r="1895" spans="1:22" x14ac:dyDescent="0.25">
      <c r="A1895" s="50" t="s">
        <v>109</v>
      </c>
      <c r="B1895" s="50" t="s">
        <v>228</v>
      </c>
      <c r="C1895" s="50" t="s">
        <v>182</v>
      </c>
      <c r="D1895" s="50" t="s">
        <v>295</v>
      </c>
      <c r="E1895" s="51">
        <v>2019</v>
      </c>
      <c r="F1895" s="50" t="s">
        <v>292</v>
      </c>
      <c r="G1895" s="52">
        <v>43739</v>
      </c>
      <c r="H1895" s="51">
        <v>956</v>
      </c>
      <c r="I1895" s="51">
        <v>718</v>
      </c>
      <c r="J1895" s="51">
        <v>779</v>
      </c>
      <c r="K1895" s="51">
        <v>1013</v>
      </c>
      <c r="L1895" s="51">
        <v>1013</v>
      </c>
      <c r="M1895" s="51">
        <v>1474</v>
      </c>
      <c r="N1895" s="51">
        <v>1120</v>
      </c>
      <c r="O1895" s="51">
        <v>1009</v>
      </c>
      <c r="P1895" s="51">
        <v>1046</v>
      </c>
      <c r="Q1895" s="51">
        <v>11720</v>
      </c>
      <c r="R1895" s="51">
        <v>11876</v>
      </c>
      <c r="S1895" s="51">
        <v>65390.345633447687</v>
      </c>
      <c r="T1895" s="51">
        <v>308701</v>
      </c>
      <c r="U1895" s="51">
        <v>99720</v>
      </c>
      <c r="V1895" s="51">
        <v>13230</v>
      </c>
    </row>
    <row r="1896" spans="1:22" x14ac:dyDescent="0.25">
      <c r="A1896" s="50" t="s">
        <v>109</v>
      </c>
      <c r="B1896" s="50" t="s">
        <v>228</v>
      </c>
      <c r="C1896" s="50" t="s">
        <v>182</v>
      </c>
      <c r="D1896" s="50" t="s">
        <v>295</v>
      </c>
      <c r="E1896" s="51">
        <v>2019</v>
      </c>
      <c r="F1896" s="50" t="s">
        <v>293</v>
      </c>
      <c r="G1896" s="52">
        <v>43770</v>
      </c>
      <c r="H1896" s="51">
        <v>863</v>
      </c>
      <c r="I1896" s="51">
        <v>611</v>
      </c>
      <c r="J1896" s="51">
        <v>681</v>
      </c>
      <c r="K1896" s="51">
        <v>1050</v>
      </c>
      <c r="L1896" s="51">
        <v>1050</v>
      </c>
      <c r="M1896" s="51">
        <v>1482</v>
      </c>
      <c r="N1896" s="51">
        <v>1156</v>
      </c>
      <c r="O1896" s="51">
        <v>1063</v>
      </c>
      <c r="P1896" s="51">
        <v>1165</v>
      </c>
      <c r="Q1896" s="51">
        <v>11720</v>
      </c>
      <c r="R1896" s="51">
        <v>11876</v>
      </c>
      <c r="S1896" s="51">
        <v>65390.345633447687</v>
      </c>
      <c r="T1896" s="51">
        <v>308701</v>
      </c>
      <c r="U1896" s="51">
        <v>99720</v>
      </c>
      <c r="V1896" s="51">
        <v>13230</v>
      </c>
    </row>
    <row r="1897" spans="1:22" x14ac:dyDescent="0.25">
      <c r="A1897" s="50" t="s">
        <v>109</v>
      </c>
      <c r="B1897" s="50" t="s">
        <v>228</v>
      </c>
      <c r="C1897" s="50" t="s">
        <v>182</v>
      </c>
      <c r="D1897" s="50" t="s">
        <v>295</v>
      </c>
      <c r="E1897" s="51">
        <v>2019</v>
      </c>
      <c r="F1897" s="50" t="s">
        <v>294</v>
      </c>
      <c r="G1897" s="52">
        <v>43800</v>
      </c>
      <c r="H1897" s="51">
        <v>1027</v>
      </c>
      <c r="I1897" s="51">
        <v>677</v>
      </c>
      <c r="J1897" s="51">
        <v>779</v>
      </c>
      <c r="K1897" s="51">
        <v>969</v>
      </c>
      <c r="L1897" s="51">
        <v>969</v>
      </c>
      <c r="M1897" s="51">
        <v>1219</v>
      </c>
      <c r="N1897" s="51">
        <v>1170</v>
      </c>
      <c r="O1897" s="51">
        <v>983</v>
      </c>
      <c r="P1897" s="51">
        <v>1067</v>
      </c>
      <c r="Q1897" s="51">
        <v>11720</v>
      </c>
      <c r="R1897" s="51">
        <v>11876</v>
      </c>
      <c r="S1897" s="51">
        <v>65390.345633447687</v>
      </c>
      <c r="T1897" s="51">
        <v>308701</v>
      </c>
      <c r="U1897" s="51">
        <v>99720</v>
      </c>
      <c r="V1897" s="51">
        <v>13230</v>
      </c>
    </row>
    <row r="1898" spans="1:22" x14ac:dyDescent="0.25">
      <c r="A1898" s="50" t="s">
        <v>109</v>
      </c>
      <c r="B1898" s="50" t="s">
        <v>228</v>
      </c>
      <c r="C1898" s="50" t="s">
        <v>182</v>
      </c>
      <c r="D1898" s="50" t="s">
        <v>295</v>
      </c>
      <c r="E1898" s="51">
        <v>2020</v>
      </c>
      <c r="F1898" s="50" t="s">
        <v>283</v>
      </c>
      <c r="G1898" s="52">
        <v>43831</v>
      </c>
      <c r="H1898" s="51">
        <v>1089</v>
      </c>
      <c r="I1898" s="51">
        <v>498</v>
      </c>
      <c r="J1898" s="51">
        <v>772</v>
      </c>
      <c r="K1898" s="51">
        <v>739</v>
      </c>
      <c r="L1898" s="51">
        <v>739</v>
      </c>
      <c r="M1898" s="51">
        <v>1203</v>
      </c>
      <c r="N1898" s="51">
        <v>1187</v>
      </c>
      <c r="O1898" s="51">
        <v>1096</v>
      </c>
      <c r="P1898" s="51">
        <v>838</v>
      </c>
      <c r="Q1898" s="51">
        <v>13001</v>
      </c>
      <c r="R1898" s="51">
        <v>13217</v>
      </c>
      <c r="S1898" s="51">
        <v>67723.793184711903</v>
      </c>
      <c r="T1898" s="51">
        <v>318507</v>
      </c>
      <c r="U1898" s="51">
        <v>102178</v>
      </c>
      <c r="V1898" s="51">
        <v>13546</v>
      </c>
    </row>
    <row r="1899" spans="1:22" x14ac:dyDescent="0.25">
      <c r="A1899" s="50" t="s">
        <v>109</v>
      </c>
      <c r="B1899" s="50" t="s">
        <v>228</v>
      </c>
      <c r="C1899" s="50" t="s">
        <v>182</v>
      </c>
      <c r="D1899" s="50" t="s">
        <v>295</v>
      </c>
      <c r="E1899" s="51">
        <v>2020</v>
      </c>
      <c r="F1899" s="50" t="s">
        <v>284</v>
      </c>
      <c r="G1899" s="52">
        <v>43862</v>
      </c>
      <c r="H1899" s="51">
        <v>926</v>
      </c>
      <c r="I1899" s="51">
        <v>532</v>
      </c>
      <c r="J1899" s="51">
        <v>779</v>
      </c>
      <c r="K1899" s="51">
        <v>613</v>
      </c>
      <c r="L1899" s="51">
        <v>613</v>
      </c>
      <c r="M1899" s="51">
        <v>1091</v>
      </c>
      <c r="N1899" s="51">
        <v>1204</v>
      </c>
      <c r="O1899" s="51">
        <v>1190</v>
      </c>
      <c r="P1899" s="51">
        <v>979</v>
      </c>
      <c r="Q1899" s="51">
        <v>13001</v>
      </c>
      <c r="R1899" s="51">
        <v>13217</v>
      </c>
      <c r="S1899" s="51">
        <v>67723.793184711903</v>
      </c>
      <c r="T1899" s="51">
        <v>318507</v>
      </c>
      <c r="U1899" s="51">
        <v>102178</v>
      </c>
      <c r="V1899" s="51">
        <v>13546</v>
      </c>
    </row>
    <row r="1900" spans="1:22" x14ac:dyDescent="0.25">
      <c r="A1900" s="50" t="s">
        <v>109</v>
      </c>
      <c r="B1900" s="50" t="s">
        <v>228</v>
      </c>
      <c r="C1900" s="50" t="s">
        <v>182</v>
      </c>
      <c r="D1900" s="50" t="s">
        <v>295</v>
      </c>
      <c r="E1900" s="51">
        <v>2020</v>
      </c>
      <c r="F1900" s="50" t="s">
        <v>285</v>
      </c>
      <c r="G1900" s="52">
        <v>43891</v>
      </c>
      <c r="H1900" s="51">
        <v>884</v>
      </c>
      <c r="I1900" s="51">
        <v>522</v>
      </c>
      <c r="J1900" s="51">
        <v>684</v>
      </c>
      <c r="K1900" s="51">
        <v>978</v>
      </c>
      <c r="L1900" s="51">
        <v>978</v>
      </c>
      <c r="M1900" s="51">
        <v>1174</v>
      </c>
      <c r="N1900" s="51">
        <v>848</v>
      </c>
      <c r="O1900" s="51">
        <v>821</v>
      </c>
      <c r="P1900" s="51">
        <v>718</v>
      </c>
      <c r="Q1900" s="51">
        <v>13001</v>
      </c>
      <c r="R1900" s="51">
        <v>13217</v>
      </c>
      <c r="S1900" s="51">
        <v>67723.793184711903</v>
      </c>
      <c r="T1900" s="51">
        <v>318507</v>
      </c>
      <c r="U1900" s="51">
        <v>102178</v>
      </c>
      <c r="V1900" s="51">
        <v>13546</v>
      </c>
    </row>
    <row r="1901" spans="1:22" x14ac:dyDescent="0.25">
      <c r="A1901" s="50" t="s">
        <v>109</v>
      </c>
      <c r="B1901" s="50" t="s">
        <v>228</v>
      </c>
      <c r="C1901" s="50" t="s">
        <v>182</v>
      </c>
      <c r="D1901" s="50" t="s">
        <v>295</v>
      </c>
      <c r="E1901" s="51">
        <v>2020</v>
      </c>
      <c r="F1901" s="50" t="s">
        <v>286</v>
      </c>
      <c r="G1901" s="52">
        <v>43922</v>
      </c>
      <c r="H1901" s="51">
        <v>1129</v>
      </c>
      <c r="I1901" s="51">
        <v>685</v>
      </c>
      <c r="J1901" s="51">
        <v>1055</v>
      </c>
      <c r="K1901" s="51">
        <v>981</v>
      </c>
      <c r="L1901" s="51">
        <v>981</v>
      </c>
      <c r="M1901" s="51">
        <v>1323</v>
      </c>
      <c r="N1901" s="51">
        <v>1230</v>
      </c>
      <c r="O1901" s="51">
        <v>1149</v>
      </c>
      <c r="P1901" s="51">
        <v>1013</v>
      </c>
      <c r="Q1901" s="51">
        <v>13001</v>
      </c>
      <c r="R1901" s="51">
        <v>13217</v>
      </c>
      <c r="S1901" s="51">
        <v>67723.793184711903</v>
      </c>
      <c r="T1901" s="51">
        <v>318507</v>
      </c>
      <c r="U1901" s="51">
        <v>102178</v>
      </c>
      <c r="V1901" s="51">
        <v>13546</v>
      </c>
    </row>
    <row r="1902" spans="1:22" x14ac:dyDescent="0.25">
      <c r="A1902" s="50" t="s">
        <v>109</v>
      </c>
      <c r="B1902" s="50" t="s">
        <v>228</v>
      </c>
      <c r="C1902" s="50" t="s">
        <v>182</v>
      </c>
      <c r="D1902" s="50" t="s">
        <v>295</v>
      </c>
      <c r="E1902" s="51">
        <v>2020</v>
      </c>
      <c r="F1902" s="50" t="s">
        <v>287</v>
      </c>
      <c r="G1902" s="52">
        <v>43952</v>
      </c>
      <c r="H1902" s="51">
        <v>977</v>
      </c>
      <c r="I1902" s="51">
        <v>647</v>
      </c>
      <c r="J1902" s="51">
        <v>838</v>
      </c>
      <c r="K1902" s="51">
        <v>690</v>
      </c>
      <c r="L1902" s="51">
        <v>690</v>
      </c>
      <c r="M1902" s="51">
        <v>1007</v>
      </c>
      <c r="N1902" s="51">
        <v>1012</v>
      </c>
      <c r="O1902" s="51">
        <v>1023</v>
      </c>
      <c r="P1902" s="51">
        <v>846</v>
      </c>
      <c r="Q1902" s="51">
        <v>13001</v>
      </c>
      <c r="R1902" s="51">
        <v>13217</v>
      </c>
      <c r="S1902" s="51">
        <v>67723.793184711903</v>
      </c>
      <c r="T1902" s="51">
        <v>318507</v>
      </c>
      <c r="U1902" s="51">
        <v>102178</v>
      </c>
      <c r="V1902" s="51">
        <v>13546</v>
      </c>
    </row>
    <row r="1903" spans="1:22" x14ac:dyDescent="0.25">
      <c r="A1903" s="50" t="s">
        <v>109</v>
      </c>
      <c r="B1903" s="50" t="s">
        <v>228</v>
      </c>
      <c r="C1903" s="50" t="s">
        <v>182</v>
      </c>
      <c r="D1903" s="50" t="s">
        <v>295</v>
      </c>
      <c r="E1903" s="51">
        <v>2020</v>
      </c>
      <c r="F1903" s="50" t="s">
        <v>288</v>
      </c>
      <c r="G1903" s="52">
        <v>43983</v>
      </c>
      <c r="H1903" s="51">
        <v>1649</v>
      </c>
      <c r="I1903" s="51">
        <v>576</v>
      </c>
      <c r="J1903" s="51">
        <v>898</v>
      </c>
      <c r="K1903" s="51">
        <v>789</v>
      </c>
      <c r="L1903" s="51">
        <v>789</v>
      </c>
      <c r="M1903" s="51">
        <v>1043</v>
      </c>
      <c r="N1903" s="51">
        <v>1108</v>
      </c>
      <c r="O1903" s="51">
        <v>950</v>
      </c>
      <c r="P1903" s="51">
        <v>1005</v>
      </c>
      <c r="Q1903" s="51">
        <v>13001</v>
      </c>
      <c r="R1903" s="51">
        <v>13217</v>
      </c>
      <c r="S1903" s="51">
        <v>67723.793184711903</v>
      </c>
      <c r="T1903" s="51">
        <v>318507</v>
      </c>
      <c r="U1903" s="51">
        <v>102178</v>
      </c>
      <c r="V1903" s="51">
        <v>13546</v>
      </c>
    </row>
    <row r="1904" spans="1:22" x14ac:dyDescent="0.25">
      <c r="A1904" s="50" t="s">
        <v>109</v>
      </c>
      <c r="B1904" s="50" t="s">
        <v>228</v>
      </c>
      <c r="C1904" s="50" t="s">
        <v>182</v>
      </c>
      <c r="D1904" s="50" t="s">
        <v>295</v>
      </c>
      <c r="E1904" s="51">
        <v>2020</v>
      </c>
      <c r="F1904" s="50" t="s">
        <v>289</v>
      </c>
      <c r="G1904" s="52">
        <v>44013</v>
      </c>
      <c r="H1904" s="51">
        <v>1134</v>
      </c>
      <c r="I1904" s="51">
        <v>560</v>
      </c>
      <c r="J1904" s="51">
        <v>1047</v>
      </c>
      <c r="K1904" s="51">
        <v>798</v>
      </c>
      <c r="L1904" s="51">
        <v>798</v>
      </c>
      <c r="M1904" s="51">
        <v>1084</v>
      </c>
      <c r="N1904" s="51">
        <v>1093</v>
      </c>
      <c r="O1904" s="51">
        <v>969</v>
      </c>
      <c r="P1904" s="51">
        <v>1007</v>
      </c>
      <c r="Q1904" s="51">
        <v>13001</v>
      </c>
      <c r="R1904" s="51">
        <v>13217</v>
      </c>
      <c r="S1904" s="51">
        <v>67723.793184711903</v>
      </c>
      <c r="T1904" s="51">
        <v>318507</v>
      </c>
      <c r="U1904" s="51">
        <v>102178</v>
      </c>
      <c r="V1904" s="51">
        <v>13546</v>
      </c>
    </row>
    <row r="1905" spans="1:22" x14ac:dyDescent="0.25">
      <c r="A1905" s="50" t="s">
        <v>109</v>
      </c>
      <c r="B1905" s="50" t="s">
        <v>228</v>
      </c>
      <c r="C1905" s="50" t="s">
        <v>182</v>
      </c>
      <c r="D1905" s="50" t="s">
        <v>295</v>
      </c>
      <c r="E1905" s="51">
        <v>2020</v>
      </c>
      <c r="F1905" s="50" t="s">
        <v>290</v>
      </c>
      <c r="G1905" s="52">
        <v>44044</v>
      </c>
      <c r="H1905" s="51">
        <v>937</v>
      </c>
      <c r="I1905" s="51">
        <v>583</v>
      </c>
      <c r="J1905" s="51">
        <v>710</v>
      </c>
      <c r="K1905" s="51">
        <v>820</v>
      </c>
      <c r="L1905" s="51">
        <v>820</v>
      </c>
      <c r="M1905" s="51">
        <v>1025</v>
      </c>
      <c r="N1905" s="51">
        <v>789</v>
      </c>
      <c r="O1905" s="51">
        <v>721</v>
      </c>
      <c r="P1905" s="51">
        <v>653</v>
      </c>
      <c r="Q1905" s="51">
        <v>13001</v>
      </c>
      <c r="R1905" s="51">
        <v>13217</v>
      </c>
      <c r="S1905" s="51">
        <v>67723.793184711903</v>
      </c>
      <c r="T1905" s="51">
        <v>318507</v>
      </c>
      <c r="U1905" s="51">
        <v>102178</v>
      </c>
      <c r="V1905" s="51">
        <v>13546</v>
      </c>
    </row>
    <row r="1906" spans="1:22" x14ac:dyDescent="0.25">
      <c r="A1906" s="50" t="s">
        <v>109</v>
      </c>
      <c r="B1906" s="50" t="s">
        <v>228</v>
      </c>
      <c r="C1906" s="50" t="s">
        <v>182</v>
      </c>
      <c r="D1906" s="50" t="s">
        <v>295</v>
      </c>
      <c r="E1906" s="51">
        <v>2020</v>
      </c>
      <c r="F1906" s="50" t="s">
        <v>291</v>
      </c>
      <c r="G1906" s="52">
        <v>44075</v>
      </c>
      <c r="H1906" s="51">
        <v>1026</v>
      </c>
      <c r="I1906" s="51">
        <v>694</v>
      </c>
      <c r="J1906" s="51">
        <v>881</v>
      </c>
      <c r="K1906" s="51">
        <v>1146</v>
      </c>
      <c r="L1906" s="51">
        <v>1146</v>
      </c>
      <c r="M1906" s="51">
        <v>1492</v>
      </c>
      <c r="N1906" s="51">
        <v>1064</v>
      </c>
      <c r="O1906" s="51">
        <v>1055</v>
      </c>
      <c r="P1906" s="51">
        <v>1002</v>
      </c>
      <c r="Q1906" s="51">
        <v>13001</v>
      </c>
      <c r="R1906" s="51">
        <v>13217</v>
      </c>
      <c r="S1906" s="51">
        <v>67723.793184711903</v>
      </c>
      <c r="T1906" s="51">
        <v>318507</v>
      </c>
      <c r="U1906" s="51">
        <v>102178</v>
      </c>
      <c r="V1906" s="51">
        <v>13546</v>
      </c>
    </row>
    <row r="1907" spans="1:22" x14ac:dyDescent="0.25">
      <c r="A1907" s="50" t="s">
        <v>109</v>
      </c>
      <c r="B1907" s="50" t="s">
        <v>228</v>
      </c>
      <c r="C1907" s="50" t="s">
        <v>182</v>
      </c>
      <c r="D1907" s="50" t="s">
        <v>295</v>
      </c>
      <c r="E1907" s="51">
        <v>2020</v>
      </c>
      <c r="F1907" s="50" t="s">
        <v>292</v>
      </c>
      <c r="G1907" s="52">
        <v>44105</v>
      </c>
      <c r="H1907" s="51">
        <v>638</v>
      </c>
      <c r="I1907" s="51">
        <v>502</v>
      </c>
      <c r="J1907" s="51">
        <v>689</v>
      </c>
      <c r="K1907" s="51">
        <v>1174</v>
      </c>
      <c r="L1907" s="51">
        <v>1174</v>
      </c>
      <c r="M1907" s="51">
        <v>1639</v>
      </c>
      <c r="N1907" s="51">
        <v>1201</v>
      </c>
      <c r="O1907" s="51">
        <v>991</v>
      </c>
      <c r="P1907" s="51">
        <v>955</v>
      </c>
      <c r="Q1907" s="51">
        <v>13001</v>
      </c>
      <c r="R1907" s="51">
        <v>13217</v>
      </c>
      <c r="S1907" s="51">
        <v>67723.793184711903</v>
      </c>
      <c r="T1907" s="51">
        <v>318507</v>
      </c>
      <c r="U1907" s="51">
        <v>102178</v>
      </c>
      <c r="V1907" s="51">
        <v>13546</v>
      </c>
    </row>
    <row r="1908" spans="1:22" x14ac:dyDescent="0.25">
      <c r="A1908" s="50" t="s">
        <v>109</v>
      </c>
      <c r="B1908" s="50" t="s">
        <v>228</v>
      </c>
      <c r="C1908" s="50" t="s">
        <v>182</v>
      </c>
      <c r="D1908" s="50" t="s">
        <v>295</v>
      </c>
      <c r="E1908" s="51">
        <v>2020</v>
      </c>
      <c r="F1908" s="50" t="s">
        <v>293</v>
      </c>
      <c r="G1908" s="52">
        <v>44136</v>
      </c>
      <c r="H1908" s="51">
        <v>880</v>
      </c>
      <c r="I1908" s="51">
        <v>635</v>
      </c>
      <c r="J1908" s="51">
        <v>703</v>
      </c>
      <c r="K1908" s="51">
        <v>991</v>
      </c>
      <c r="L1908" s="51">
        <v>991</v>
      </c>
      <c r="M1908" s="51">
        <v>1581</v>
      </c>
      <c r="N1908" s="51">
        <v>1244</v>
      </c>
      <c r="O1908" s="51">
        <v>1168</v>
      </c>
      <c r="P1908" s="51">
        <v>1011</v>
      </c>
      <c r="Q1908" s="51">
        <v>13001</v>
      </c>
      <c r="R1908" s="51">
        <v>13217</v>
      </c>
      <c r="S1908" s="51">
        <v>67723.793184711903</v>
      </c>
      <c r="T1908" s="51">
        <v>318507</v>
      </c>
      <c r="U1908" s="51">
        <v>102178</v>
      </c>
      <c r="V1908" s="51">
        <v>13546</v>
      </c>
    </row>
    <row r="1909" spans="1:22" x14ac:dyDescent="0.25">
      <c r="A1909" s="50" t="s">
        <v>109</v>
      </c>
      <c r="B1909" s="50" t="s">
        <v>228</v>
      </c>
      <c r="C1909" s="50" t="s">
        <v>182</v>
      </c>
      <c r="D1909" s="50" t="s">
        <v>295</v>
      </c>
      <c r="E1909" s="51">
        <v>2020</v>
      </c>
      <c r="F1909" s="50" t="s">
        <v>294</v>
      </c>
      <c r="G1909" s="52">
        <v>44166</v>
      </c>
      <c r="H1909" s="51">
        <v>936</v>
      </c>
      <c r="I1909" s="51">
        <v>540</v>
      </c>
      <c r="J1909" s="51">
        <v>685</v>
      </c>
      <c r="K1909" s="51">
        <v>642</v>
      </c>
      <c r="L1909" s="51">
        <v>642</v>
      </c>
      <c r="M1909" s="51">
        <v>1052</v>
      </c>
      <c r="N1909" s="51">
        <v>1002</v>
      </c>
      <c r="O1909" s="51">
        <v>1065</v>
      </c>
      <c r="P1909" s="51">
        <v>830</v>
      </c>
      <c r="Q1909" s="51">
        <v>13001</v>
      </c>
      <c r="R1909" s="51">
        <v>13217</v>
      </c>
      <c r="S1909" s="51">
        <v>67723.793184711903</v>
      </c>
      <c r="T1909" s="51">
        <v>318507</v>
      </c>
      <c r="U1909" s="51">
        <v>102178</v>
      </c>
      <c r="V1909" s="51">
        <v>13546</v>
      </c>
    </row>
    <row r="1910" spans="1:22" x14ac:dyDescent="0.25">
      <c r="A1910" s="50" t="s">
        <v>109</v>
      </c>
      <c r="B1910" s="50" t="s">
        <v>228</v>
      </c>
      <c r="C1910" s="50" t="s">
        <v>182</v>
      </c>
      <c r="D1910" s="50" t="s">
        <v>295</v>
      </c>
      <c r="E1910" s="51">
        <v>2021</v>
      </c>
      <c r="F1910" s="50" t="s">
        <v>283</v>
      </c>
      <c r="G1910" s="52">
        <v>44197</v>
      </c>
      <c r="H1910" s="51">
        <v>976</v>
      </c>
      <c r="I1910" s="51">
        <v>525</v>
      </c>
      <c r="J1910" s="51">
        <v>737</v>
      </c>
      <c r="K1910" s="51">
        <v>699</v>
      </c>
      <c r="L1910" s="51">
        <v>699</v>
      </c>
      <c r="M1910" s="51">
        <v>878</v>
      </c>
      <c r="N1910" s="51">
        <v>1350</v>
      </c>
      <c r="O1910" s="51">
        <v>1262</v>
      </c>
      <c r="P1910" s="51">
        <v>990</v>
      </c>
      <c r="Q1910" s="51">
        <v>12432</v>
      </c>
      <c r="R1910" s="51">
        <v>12595</v>
      </c>
      <c r="S1910" s="51">
        <v>70078.305133112925</v>
      </c>
      <c r="T1910" s="51">
        <v>328427</v>
      </c>
      <c r="U1910" s="51">
        <v>104707</v>
      </c>
      <c r="V1910" s="51">
        <v>13868</v>
      </c>
    </row>
    <row r="1911" spans="1:22" x14ac:dyDescent="0.25">
      <c r="A1911" s="50" t="s">
        <v>109</v>
      </c>
      <c r="B1911" s="50" t="s">
        <v>228</v>
      </c>
      <c r="C1911" s="50" t="s">
        <v>182</v>
      </c>
      <c r="D1911" s="50" t="s">
        <v>295</v>
      </c>
      <c r="E1911" s="51">
        <v>2021</v>
      </c>
      <c r="F1911" s="50" t="s">
        <v>284</v>
      </c>
      <c r="G1911" s="52">
        <v>44228</v>
      </c>
      <c r="H1911" s="51">
        <v>880</v>
      </c>
      <c r="I1911" s="51">
        <v>492</v>
      </c>
      <c r="J1911" s="51">
        <v>851</v>
      </c>
      <c r="K1911" s="51">
        <v>509</v>
      </c>
      <c r="L1911" s="51">
        <v>509</v>
      </c>
      <c r="M1911" s="51">
        <v>1020</v>
      </c>
      <c r="N1911" s="51">
        <v>1271</v>
      </c>
      <c r="O1911" s="51">
        <v>1302</v>
      </c>
      <c r="P1911" s="51">
        <v>1053</v>
      </c>
      <c r="Q1911" s="51">
        <v>12432</v>
      </c>
      <c r="R1911" s="51">
        <v>12595</v>
      </c>
      <c r="S1911" s="51">
        <v>70078.305133112925</v>
      </c>
      <c r="T1911" s="51">
        <v>328427</v>
      </c>
      <c r="U1911" s="51">
        <v>104707</v>
      </c>
      <c r="V1911" s="51">
        <v>13868</v>
      </c>
    </row>
    <row r="1912" spans="1:22" x14ac:dyDescent="0.25">
      <c r="A1912" s="50" t="s">
        <v>109</v>
      </c>
      <c r="B1912" s="50" t="s">
        <v>228</v>
      </c>
      <c r="C1912" s="50" t="s">
        <v>182</v>
      </c>
      <c r="D1912" s="50" t="s">
        <v>295</v>
      </c>
      <c r="E1912" s="51">
        <v>2021</v>
      </c>
      <c r="F1912" s="50" t="s">
        <v>285</v>
      </c>
      <c r="G1912" s="52">
        <v>44256</v>
      </c>
      <c r="H1912" s="51">
        <v>933</v>
      </c>
      <c r="I1912" s="51">
        <v>489</v>
      </c>
      <c r="J1912" s="51">
        <v>437</v>
      </c>
      <c r="K1912" s="51">
        <v>701</v>
      </c>
      <c r="L1912" s="51">
        <v>701</v>
      </c>
      <c r="M1912" s="51">
        <v>1385</v>
      </c>
      <c r="N1912" s="51">
        <v>1214</v>
      </c>
      <c r="O1912" s="51">
        <v>1181</v>
      </c>
      <c r="P1912" s="51">
        <v>1108</v>
      </c>
      <c r="Q1912" s="51">
        <v>12432</v>
      </c>
      <c r="R1912" s="51">
        <v>12595</v>
      </c>
      <c r="S1912" s="51">
        <v>70078.305133112925</v>
      </c>
      <c r="T1912" s="51">
        <v>328427</v>
      </c>
      <c r="U1912" s="51">
        <v>104707</v>
      </c>
      <c r="V1912" s="51">
        <v>13868</v>
      </c>
    </row>
    <row r="1913" spans="1:22" x14ac:dyDescent="0.25">
      <c r="A1913" s="50" t="s">
        <v>109</v>
      </c>
      <c r="B1913" s="50" t="s">
        <v>228</v>
      </c>
      <c r="C1913" s="50" t="s">
        <v>182</v>
      </c>
      <c r="D1913" s="50" t="s">
        <v>295</v>
      </c>
      <c r="E1913" s="51">
        <v>2021</v>
      </c>
      <c r="F1913" s="50" t="s">
        <v>286</v>
      </c>
      <c r="G1913" s="52">
        <v>44287</v>
      </c>
      <c r="H1913" s="51">
        <v>1336</v>
      </c>
      <c r="I1913" s="51">
        <v>770</v>
      </c>
      <c r="J1913" s="51">
        <v>843</v>
      </c>
      <c r="K1913" s="51">
        <v>867</v>
      </c>
      <c r="L1913" s="51">
        <v>867</v>
      </c>
      <c r="M1913" s="51">
        <v>1199</v>
      </c>
      <c r="N1913" s="51">
        <v>1280</v>
      </c>
      <c r="O1913" s="51">
        <v>1176</v>
      </c>
      <c r="P1913" s="51">
        <v>1323</v>
      </c>
      <c r="Q1913" s="51">
        <v>12432</v>
      </c>
      <c r="R1913" s="51">
        <v>12595</v>
      </c>
      <c r="S1913" s="51">
        <v>70078.305133112925</v>
      </c>
      <c r="T1913" s="51">
        <v>328427</v>
      </c>
      <c r="U1913" s="51">
        <v>104707</v>
      </c>
      <c r="V1913" s="51">
        <v>13868</v>
      </c>
    </row>
    <row r="1914" spans="1:22" x14ac:dyDescent="0.25">
      <c r="A1914" s="50" t="s">
        <v>109</v>
      </c>
      <c r="B1914" s="50" t="s">
        <v>228</v>
      </c>
      <c r="C1914" s="50" t="s">
        <v>182</v>
      </c>
      <c r="D1914" s="50" t="s">
        <v>295</v>
      </c>
      <c r="E1914" s="51">
        <v>2021</v>
      </c>
      <c r="F1914" s="50" t="s">
        <v>287</v>
      </c>
      <c r="G1914" s="52">
        <v>44317</v>
      </c>
      <c r="H1914" s="51">
        <v>1132</v>
      </c>
      <c r="I1914" s="51">
        <v>591</v>
      </c>
      <c r="J1914" s="51">
        <v>865</v>
      </c>
      <c r="K1914" s="51">
        <v>751</v>
      </c>
      <c r="L1914" s="51">
        <v>751</v>
      </c>
      <c r="M1914" s="51">
        <v>1184</v>
      </c>
      <c r="N1914" s="51">
        <v>1056</v>
      </c>
      <c r="O1914" s="51">
        <v>1057</v>
      </c>
      <c r="P1914" s="51">
        <v>1155</v>
      </c>
      <c r="Q1914" s="51">
        <v>12432</v>
      </c>
      <c r="R1914" s="51">
        <v>12595</v>
      </c>
      <c r="S1914" s="51">
        <v>70078.305133112925</v>
      </c>
      <c r="T1914" s="51">
        <v>328427</v>
      </c>
      <c r="U1914" s="51">
        <v>104707</v>
      </c>
      <c r="V1914" s="51">
        <v>13868</v>
      </c>
    </row>
    <row r="1915" spans="1:22" x14ac:dyDescent="0.25">
      <c r="A1915" s="50" t="s">
        <v>109</v>
      </c>
      <c r="B1915" s="50" t="s">
        <v>228</v>
      </c>
      <c r="C1915" s="50" t="s">
        <v>182</v>
      </c>
      <c r="D1915" s="50" t="s">
        <v>295</v>
      </c>
      <c r="E1915" s="51">
        <v>2021</v>
      </c>
      <c r="F1915" s="50" t="s">
        <v>288</v>
      </c>
      <c r="G1915" s="52">
        <v>44348</v>
      </c>
      <c r="H1915" s="51">
        <v>1375</v>
      </c>
      <c r="I1915" s="51">
        <v>663</v>
      </c>
      <c r="J1915" s="51">
        <v>822</v>
      </c>
      <c r="K1915" s="51">
        <v>776</v>
      </c>
      <c r="L1915" s="51">
        <v>776</v>
      </c>
      <c r="M1915" s="51">
        <v>1222</v>
      </c>
      <c r="N1915" s="51">
        <v>1330</v>
      </c>
      <c r="O1915" s="51">
        <v>1214</v>
      </c>
      <c r="P1915" s="51">
        <v>1180</v>
      </c>
      <c r="Q1915" s="51">
        <v>12432</v>
      </c>
      <c r="R1915" s="51">
        <v>12595</v>
      </c>
      <c r="S1915" s="51">
        <v>70078.305133112925</v>
      </c>
      <c r="T1915" s="51">
        <v>328427</v>
      </c>
      <c r="U1915" s="51">
        <v>104707</v>
      </c>
      <c r="V1915" s="51">
        <v>13868</v>
      </c>
    </row>
    <row r="1916" spans="1:22" x14ac:dyDescent="0.25">
      <c r="A1916" s="50" t="s">
        <v>109</v>
      </c>
      <c r="B1916" s="50" t="s">
        <v>228</v>
      </c>
      <c r="C1916" s="50" t="s">
        <v>182</v>
      </c>
      <c r="D1916" s="50" t="s">
        <v>295</v>
      </c>
      <c r="E1916" s="51">
        <v>2021</v>
      </c>
      <c r="F1916" s="50" t="s">
        <v>289</v>
      </c>
      <c r="G1916" s="52">
        <v>44378</v>
      </c>
      <c r="H1916" s="51">
        <v>1081</v>
      </c>
      <c r="I1916" s="51">
        <v>572</v>
      </c>
      <c r="J1916" s="51">
        <v>1004</v>
      </c>
      <c r="K1916" s="51">
        <v>660</v>
      </c>
      <c r="L1916" s="51">
        <v>660</v>
      </c>
      <c r="M1916" s="51">
        <v>1096</v>
      </c>
      <c r="N1916" s="51">
        <v>1171</v>
      </c>
      <c r="O1916" s="51">
        <v>1135</v>
      </c>
      <c r="P1916" s="51">
        <v>1223</v>
      </c>
      <c r="Q1916" s="51">
        <v>12432</v>
      </c>
      <c r="R1916" s="51">
        <v>12595</v>
      </c>
      <c r="S1916" s="51">
        <v>70078.305133112925</v>
      </c>
      <c r="T1916" s="51">
        <v>328427</v>
      </c>
      <c r="U1916" s="51">
        <v>104707</v>
      </c>
      <c r="V1916" s="51">
        <v>13868</v>
      </c>
    </row>
    <row r="1917" spans="1:22" x14ac:dyDescent="0.25">
      <c r="A1917" s="50" t="s">
        <v>109</v>
      </c>
      <c r="B1917" s="50" t="s">
        <v>228</v>
      </c>
      <c r="C1917" s="50" t="s">
        <v>182</v>
      </c>
      <c r="D1917" s="50" t="s">
        <v>295</v>
      </c>
      <c r="E1917" s="51">
        <v>2021</v>
      </c>
      <c r="F1917" s="50" t="s">
        <v>290</v>
      </c>
      <c r="G1917" s="52">
        <v>44409</v>
      </c>
      <c r="H1917" s="51">
        <v>929</v>
      </c>
      <c r="I1917" s="51">
        <v>701</v>
      </c>
      <c r="J1917" s="51">
        <v>755</v>
      </c>
      <c r="K1917" s="51">
        <v>797</v>
      </c>
      <c r="L1917" s="51">
        <v>797</v>
      </c>
      <c r="M1917" s="51">
        <v>1227</v>
      </c>
      <c r="N1917" s="51">
        <v>1254</v>
      </c>
      <c r="O1917" s="51">
        <v>1219</v>
      </c>
      <c r="P1917" s="51">
        <v>955</v>
      </c>
      <c r="Q1917" s="51">
        <v>12432</v>
      </c>
      <c r="R1917" s="51">
        <v>12595</v>
      </c>
      <c r="S1917" s="51">
        <v>70078.305133112925</v>
      </c>
      <c r="T1917" s="51">
        <v>328427</v>
      </c>
      <c r="U1917" s="51">
        <v>104707</v>
      </c>
      <c r="V1917" s="51">
        <v>13868</v>
      </c>
    </row>
    <row r="1918" spans="1:22" x14ac:dyDescent="0.25">
      <c r="A1918" s="50" t="s">
        <v>109</v>
      </c>
      <c r="B1918" s="50" t="s">
        <v>228</v>
      </c>
      <c r="C1918" s="50" t="s">
        <v>182</v>
      </c>
      <c r="D1918" s="50" t="s">
        <v>295</v>
      </c>
      <c r="E1918" s="51">
        <v>2021</v>
      </c>
      <c r="F1918" s="50" t="s">
        <v>291</v>
      </c>
      <c r="G1918" s="52">
        <v>44440</v>
      </c>
      <c r="H1918" s="51">
        <v>1080</v>
      </c>
      <c r="I1918" s="51">
        <v>823</v>
      </c>
      <c r="J1918" s="51">
        <v>972</v>
      </c>
      <c r="K1918" s="51">
        <v>1120</v>
      </c>
      <c r="L1918" s="51">
        <v>1120</v>
      </c>
      <c r="M1918" s="51">
        <v>1470</v>
      </c>
      <c r="N1918" s="51">
        <v>1245</v>
      </c>
      <c r="O1918" s="51">
        <v>1217</v>
      </c>
      <c r="P1918" s="51">
        <v>1263</v>
      </c>
      <c r="Q1918" s="51">
        <v>12432</v>
      </c>
      <c r="R1918" s="51">
        <v>12595</v>
      </c>
      <c r="S1918" s="51">
        <v>70078.305133112925</v>
      </c>
      <c r="T1918" s="51">
        <v>328427</v>
      </c>
      <c r="U1918" s="51">
        <v>104707</v>
      </c>
      <c r="V1918" s="51">
        <v>13868</v>
      </c>
    </row>
    <row r="1919" spans="1:22" x14ac:dyDescent="0.25">
      <c r="A1919" s="50" t="s">
        <v>109</v>
      </c>
      <c r="B1919" s="50" t="s">
        <v>228</v>
      </c>
      <c r="C1919" s="50" t="s">
        <v>182</v>
      </c>
      <c r="D1919" s="50" t="s">
        <v>295</v>
      </c>
      <c r="E1919" s="51">
        <v>2021</v>
      </c>
      <c r="F1919" s="50" t="s">
        <v>292</v>
      </c>
      <c r="G1919" s="52">
        <v>44470</v>
      </c>
      <c r="H1919" s="51">
        <v>954</v>
      </c>
      <c r="I1919" s="51">
        <v>719</v>
      </c>
      <c r="J1919" s="51">
        <v>843</v>
      </c>
      <c r="K1919" s="51">
        <v>1268</v>
      </c>
      <c r="L1919" s="51">
        <v>1268</v>
      </c>
      <c r="M1919" s="51">
        <v>1538</v>
      </c>
      <c r="N1919" s="51">
        <v>1204</v>
      </c>
      <c r="O1919" s="51">
        <v>1083</v>
      </c>
      <c r="P1919" s="51">
        <v>1045</v>
      </c>
      <c r="Q1919" s="51">
        <v>12432</v>
      </c>
      <c r="R1919" s="51">
        <v>12595</v>
      </c>
      <c r="S1919" s="51">
        <v>70078.305133112925</v>
      </c>
      <c r="T1919" s="51">
        <v>328427</v>
      </c>
      <c r="U1919" s="51">
        <v>104707</v>
      </c>
      <c r="V1919" s="51">
        <v>13868</v>
      </c>
    </row>
    <row r="1920" spans="1:22" x14ac:dyDescent="0.25">
      <c r="A1920" s="50" t="s">
        <v>109</v>
      </c>
      <c r="B1920" s="50" t="s">
        <v>228</v>
      </c>
      <c r="C1920" s="50" t="s">
        <v>182</v>
      </c>
      <c r="D1920" s="50" t="s">
        <v>295</v>
      </c>
      <c r="E1920" s="51">
        <v>2021</v>
      </c>
      <c r="F1920" s="50" t="s">
        <v>293</v>
      </c>
      <c r="G1920" s="52">
        <v>44501</v>
      </c>
      <c r="H1920" s="51">
        <v>1201</v>
      </c>
      <c r="I1920" s="51">
        <v>628</v>
      </c>
      <c r="J1920" s="51">
        <v>869</v>
      </c>
      <c r="K1920" s="51">
        <v>1096</v>
      </c>
      <c r="L1920" s="51">
        <v>1096</v>
      </c>
      <c r="M1920" s="51">
        <v>1634</v>
      </c>
      <c r="N1920" s="51">
        <v>1420</v>
      </c>
      <c r="O1920" s="51">
        <v>1427</v>
      </c>
      <c r="P1920" s="51">
        <v>1213</v>
      </c>
      <c r="Q1920" s="51">
        <v>12432</v>
      </c>
      <c r="R1920" s="51">
        <v>12595</v>
      </c>
      <c r="S1920" s="51">
        <v>70078.305133112925</v>
      </c>
      <c r="T1920" s="51">
        <v>328427</v>
      </c>
      <c r="U1920" s="51">
        <v>104707</v>
      </c>
      <c r="V1920" s="51">
        <v>13868</v>
      </c>
    </row>
    <row r="1921" spans="1:22" x14ac:dyDescent="0.25">
      <c r="A1921" s="50" t="s">
        <v>109</v>
      </c>
      <c r="B1921" s="50" t="s">
        <v>228</v>
      </c>
      <c r="C1921" s="50" t="s">
        <v>182</v>
      </c>
      <c r="D1921" s="50" t="s">
        <v>295</v>
      </c>
      <c r="E1921" s="51">
        <v>2021</v>
      </c>
      <c r="F1921" s="50" t="s">
        <v>294</v>
      </c>
      <c r="G1921" s="52">
        <v>44531</v>
      </c>
      <c r="H1921" s="51">
        <v>1116</v>
      </c>
      <c r="I1921" s="51">
        <v>564</v>
      </c>
      <c r="J1921" s="51">
        <v>813</v>
      </c>
      <c r="K1921" s="51">
        <v>1070</v>
      </c>
      <c r="L1921" s="51">
        <v>1070</v>
      </c>
      <c r="M1921" s="51">
        <v>1491</v>
      </c>
      <c r="N1921" s="51">
        <v>1267</v>
      </c>
      <c r="O1921" s="51">
        <v>1236</v>
      </c>
      <c r="P1921" s="51">
        <v>1052</v>
      </c>
      <c r="Q1921" s="51">
        <v>12432</v>
      </c>
      <c r="R1921" s="51">
        <v>12595</v>
      </c>
      <c r="S1921" s="51">
        <v>70078.305133112925</v>
      </c>
      <c r="T1921" s="51">
        <v>328427</v>
      </c>
      <c r="U1921" s="51">
        <v>104707</v>
      </c>
      <c r="V1921" s="51">
        <v>13868</v>
      </c>
    </row>
    <row r="1922" spans="1:22" x14ac:dyDescent="0.25">
      <c r="A1922" s="50" t="s">
        <v>109</v>
      </c>
      <c r="B1922" s="50" t="s">
        <v>228</v>
      </c>
      <c r="C1922" s="50" t="s">
        <v>183</v>
      </c>
      <c r="D1922" s="50" t="s">
        <v>295</v>
      </c>
      <c r="E1922" s="51">
        <v>2017</v>
      </c>
      <c r="F1922" s="50" t="s">
        <v>283</v>
      </c>
      <c r="G1922" s="52">
        <v>42736</v>
      </c>
      <c r="H1922" s="51">
        <v>987</v>
      </c>
      <c r="I1922" s="51">
        <v>312</v>
      </c>
      <c r="J1922" s="51">
        <v>856</v>
      </c>
      <c r="K1922" s="51">
        <v>390</v>
      </c>
      <c r="L1922" s="51">
        <v>390</v>
      </c>
      <c r="M1922" s="51">
        <v>1373</v>
      </c>
      <c r="N1922" s="51">
        <v>848</v>
      </c>
      <c r="O1922" s="51">
        <v>894</v>
      </c>
      <c r="P1922" s="51">
        <v>535</v>
      </c>
      <c r="Q1922" s="51">
        <v>5734</v>
      </c>
      <c r="R1922" s="51">
        <v>5834</v>
      </c>
      <c r="S1922" s="51">
        <v>47080</v>
      </c>
      <c r="T1922" s="51">
        <v>191289</v>
      </c>
      <c r="U1922" s="51">
        <v>32550</v>
      </c>
      <c r="V1922" s="51">
        <v>6818</v>
      </c>
    </row>
    <row r="1923" spans="1:22" x14ac:dyDescent="0.25">
      <c r="A1923" s="50" t="s">
        <v>109</v>
      </c>
      <c r="B1923" s="50" t="s">
        <v>228</v>
      </c>
      <c r="C1923" s="50" t="s">
        <v>183</v>
      </c>
      <c r="D1923" s="50" t="s">
        <v>295</v>
      </c>
      <c r="E1923" s="51">
        <v>2017</v>
      </c>
      <c r="F1923" s="50" t="s">
        <v>284</v>
      </c>
      <c r="G1923" s="52">
        <v>42767</v>
      </c>
      <c r="H1923" s="51">
        <v>750</v>
      </c>
      <c r="I1923" s="51">
        <v>213</v>
      </c>
      <c r="J1923" s="51">
        <v>610</v>
      </c>
      <c r="K1923" s="51">
        <v>283</v>
      </c>
      <c r="L1923" s="51">
        <v>283</v>
      </c>
      <c r="M1923" s="51">
        <v>1126</v>
      </c>
      <c r="N1923" s="51">
        <v>640</v>
      </c>
      <c r="O1923" s="51">
        <v>825</v>
      </c>
      <c r="P1923" s="51">
        <v>642</v>
      </c>
      <c r="Q1923" s="51">
        <v>5734</v>
      </c>
      <c r="R1923" s="51">
        <v>5834</v>
      </c>
      <c r="S1923" s="51">
        <v>47080</v>
      </c>
      <c r="T1923" s="51">
        <v>191289</v>
      </c>
      <c r="U1923" s="51">
        <v>32550</v>
      </c>
      <c r="V1923" s="51">
        <v>6818</v>
      </c>
    </row>
    <row r="1924" spans="1:22" x14ac:dyDescent="0.25">
      <c r="A1924" s="50" t="s">
        <v>109</v>
      </c>
      <c r="B1924" s="50" t="s">
        <v>228</v>
      </c>
      <c r="C1924" s="50" t="s">
        <v>183</v>
      </c>
      <c r="D1924" s="50" t="s">
        <v>295</v>
      </c>
      <c r="E1924" s="51">
        <v>2017</v>
      </c>
      <c r="F1924" s="50" t="s">
        <v>285</v>
      </c>
      <c r="G1924" s="52">
        <v>42795</v>
      </c>
      <c r="H1924" s="51">
        <v>1152</v>
      </c>
      <c r="I1924" s="51">
        <v>390</v>
      </c>
      <c r="J1924" s="51">
        <v>571</v>
      </c>
      <c r="K1924" s="51">
        <v>582</v>
      </c>
      <c r="L1924" s="51">
        <v>582</v>
      </c>
      <c r="M1924" s="51">
        <v>1077</v>
      </c>
      <c r="N1924" s="51">
        <v>627</v>
      </c>
      <c r="O1924" s="51">
        <v>560</v>
      </c>
      <c r="P1924" s="51">
        <v>501</v>
      </c>
      <c r="Q1924" s="51">
        <v>5734</v>
      </c>
      <c r="R1924" s="51">
        <v>5834</v>
      </c>
      <c r="S1924" s="51">
        <v>47080</v>
      </c>
      <c r="T1924" s="51">
        <v>191289</v>
      </c>
      <c r="U1924" s="51">
        <v>32550</v>
      </c>
      <c r="V1924" s="51">
        <v>6818</v>
      </c>
    </row>
    <row r="1925" spans="1:22" x14ac:dyDescent="0.25">
      <c r="A1925" s="50" t="s">
        <v>109</v>
      </c>
      <c r="B1925" s="50" t="s">
        <v>228</v>
      </c>
      <c r="C1925" s="50" t="s">
        <v>183</v>
      </c>
      <c r="D1925" s="50" t="s">
        <v>295</v>
      </c>
      <c r="E1925" s="51">
        <v>2017</v>
      </c>
      <c r="F1925" s="50" t="s">
        <v>286</v>
      </c>
      <c r="G1925" s="52">
        <v>42826</v>
      </c>
      <c r="H1925" s="51">
        <v>679</v>
      </c>
      <c r="I1925" s="51">
        <v>413</v>
      </c>
      <c r="J1925" s="51">
        <v>653</v>
      </c>
      <c r="K1925" s="51">
        <v>588</v>
      </c>
      <c r="L1925" s="51">
        <v>588</v>
      </c>
      <c r="M1925" s="51">
        <v>1838</v>
      </c>
      <c r="N1925" s="51">
        <v>715</v>
      </c>
      <c r="O1925" s="51">
        <v>859</v>
      </c>
      <c r="P1925" s="51">
        <v>834</v>
      </c>
      <c r="Q1925" s="51">
        <v>5734</v>
      </c>
      <c r="R1925" s="51">
        <v>5834</v>
      </c>
      <c r="S1925" s="51">
        <v>47080</v>
      </c>
      <c r="T1925" s="51">
        <v>191289</v>
      </c>
      <c r="U1925" s="51">
        <v>32550</v>
      </c>
      <c r="V1925" s="51">
        <v>6818</v>
      </c>
    </row>
    <row r="1926" spans="1:22" x14ac:dyDescent="0.25">
      <c r="A1926" s="50" t="s">
        <v>109</v>
      </c>
      <c r="B1926" s="50" t="s">
        <v>228</v>
      </c>
      <c r="C1926" s="50" t="s">
        <v>183</v>
      </c>
      <c r="D1926" s="50" t="s">
        <v>295</v>
      </c>
      <c r="E1926" s="51">
        <v>2017</v>
      </c>
      <c r="F1926" s="50" t="s">
        <v>287</v>
      </c>
      <c r="G1926" s="52">
        <v>42856</v>
      </c>
      <c r="H1926" s="51">
        <v>1283</v>
      </c>
      <c r="I1926" s="51">
        <v>634</v>
      </c>
      <c r="J1926" s="51">
        <v>581</v>
      </c>
      <c r="K1926" s="51">
        <v>468</v>
      </c>
      <c r="L1926" s="51">
        <v>468</v>
      </c>
      <c r="M1926" s="51">
        <v>1023</v>
      </c>
      <c r="N1926" s="51">
        <v>777</v>
      </c>
      <c r="O1926" s="51">
        <v>832</v>
      </c>
      <c r="P1926" s="51">
        <v>860</v>
      </c>
      <c r="Q1926" s="51">
        <v>5734</v>
      </c>
      <c r="R1926" s="51">
        <v>5834</v>
      </c>
      <c r="S1926" s="51">
        <v>47080</v>
      </c>
      <c r="T1926" s="51">
        <v>191289</v>
      </c>
      <c r="U1926" s="51">
        <v>32550</v>
      </c>
      <c r="V1926" s="51">
        <v>6818</v>
      </c>
    </row>
    <row r="1927" spans="1:22" x14ac:dyDescent="0.25">
      <c r="A1927" s="50" t="s">
        <v>109</v>
      </c>
      <c r="B1927" s="50" t="s">
        <v>228</v>
      </c>
      <c r="C1927" s="50" t="s">
        <v>183</v>
      </c>
      <c r="D1927" s="50" t="s">
        <v>295</v>
      </c>
      <c r="E1927" s="51">
        <v>2017</v>
      </c>
      <c r="F1927" s="50" t="s">
        <v>288</v>
      </c>
      <c r="G1927" s="52">
        <v>42887</v>
      </c>
      <c r="H1927" s="51">
        <v>863</v>
      </c>
      <c r="I1927" s="51">
        <v>413</v>
      </c>
      <c r="J1927" s="51">
        <v>662</v>
      </c>
      <c r="K1927" s="51">
        <v>431</v>
      </c>
      <c r="L1927" s="51">
        <v>431</v>
      </c>
      <c r="M1927" s="51">
        <v>1046</v>
      </c>
      <c r="N1927" s="51">
        <v>668</v>
      </c>
      <c r="O1927" s="51">
        <v>514</v>
      </c>
      <c r="P1927" s="51">
        <v>671</v>
      </c>
      <c r="Q1927" s="51">
        <v>5734</v>
      </c>
      <c r="R1927" s="51">
        <v>5834</v>
      </c>
      <c r="S1927" s="51">
        <v>47080</v>
      </c>
      <c r="T1927" s="51">
        <v>191289</v>
      </c>
      <c r="U1927" s="51">
        <v>32550</v>
      </c>
      <c r="V1927" s="51">
        <v>6818</v>
      </c>
    </row>
    <row r="1928" spans="1:22" x14ac:dyDescent="0.25">
      <c r="A1928" s="50" t="s">
        <v>109</v>
      </c>
      <c r="B1928" s="50" t="s">
        <v>228</v>
      </c>
      <c r="C1928" s="50" t="s">
        <v>183</v>
      </c>
      <c r="D1928" s="50" t="s">
        <v>295</v>
      </c>
      <c r="E1928" s="51">
        <v>2017</v>
      </c>
      <c r="F1928" s="50" t="s">
        <v>289</v>
      </c>
      <c r="G1928" s="52">
        <v>42917</v>
      </c>
      <c r="H1928" s="51">
        <v>927</v>
      </c>
      <c r="I1928" s="51">
        <v>367</v>
      </c>
      <c r="J1928" s="51">
        <v>590</v>
      </c>
      <c r="K1928" s="51">
        <v>414</v>
      </c>
      <c r="L1928" s="51">
        <v>414</v>
      </c>
      <c r="M1928" s="51">
        <v>1006</v>
      </c>
      <c r="N1928" s="51">
        <v>888</v>
      </c>
      <c r="O1928" s="51">
        <v>633</v>
      </c>
      <c r="P1928" s="51">
        <v>777</v>
      </c>
      <c r="Q1928" s="51">
        <v>5734</v>
      </c>
      <c r="R1928" s="51">
        <v>5834</v>
      </c>
      <c r="S1928" s="51">
        <v>47080</v>
      </c>
      <c r="T1928" s="51">
        <v>191289</v>
      </c>
      <c r="U1928" s="51">
        <v>32550</v>
      </c>
      <c r="V1928" s="51">
        <v>6818</v>
      </c>
    </row>
    <row r="1929" spans="1:22" x14ac:dyDescent="0.25">
      <c r="A1929" s="50" t="s">
        <v>109</v>
      </c>
      <c r="B1929" s="50" t="s">
        <v>228</v>
      </c>
      <c r="C1929" s="50" t="s">
        <v>183</v>
      </c>
      <c r="D1929" s="50" t="s">
        <v>295</v>
      </c>
      <c r="E1929" s="51">
        <v>2017</v>
      </c>
      <c r="F1929" s="50" t="s">
        <v>290</v>
      </c>
      <c r="G1929" s="52">
        <v>42948</v>
      </c>
      <c r="H1929" s="51">
        <v>885</v>
      </c>
      <c r="I1929" s="51">
        <v>434</v>
      </c>
      <c r="J1929" s="51">
        <v>581</v>
      </c>
      <c r="K1929" s="51">
        <v>505</v>
      </c>
      <c r="L1929" s="51">
        <v>505</v>
      </c>
      <c r="M1929" s="51">
        <v>934</v>
      </c>
      <c r="N1929" s="51">
        <v>526</v>
      </c>
      <c r="O1929" s="51">
        <v>661</v>
      </c>
      <c r="P1929" s="51">
        <v>623</v>
      </c>
      <c r="Q1929" s="51">
        <v>5734</v>
      </c>
      <c r="R1929" s="51">
        <v>5834</v>
      </c>
      <c r="S1929" s="51">
        <v>47080</v>
      </c>
      <c r="T1929" s="51">
        <v>191289</v>
      </c>
      <c r="U1929" s="51">
        <v>32550</v>
      </c>
      <c r="V1929" s="51">
        <v>6818</v>
      </c>
    </row>
    <row r="1930" spans="1:22" x14ac:dyDescent="0.25">
      <c r="A1930" s="50" t="s">
        <v>109</v>
      </c>
      <c r="B1930" s="50" t="s">
        <v>228</v>
      </c>
      <c r="C1930" s="50" t="s">
        <v>183</v>
      </c>
      <c r="D1930" s="50" t="s">
        <v>295</v>
      </c>
      <c r="E1930" s="51">
        <v>2017</v>
      </c>
      <c r="F1930" s="50" t="s">
        <v>291</v>
      </c>
      <c r="G1930" s="52">
        <v>42979</v>
      </c>
      <c r="H1930" s="51">
        <v>628</v>
      </c>
      <c r="I1930" s="51">
        <v>377</v>
      </c>
      <c r="J1930" s="51">
        <v>402</v>
      </c>
      <c r="K1930" s="51">
        <v>654</v>
      </c>
      <c r="L1930" s="51">
        <v>654</v>
      </c>
      <c r="M1930" s="51">
        <v>1361</v>
      </c>
      <c r="N1930" s="51">
        <v>914</v>
      </c>
      <c r="O1930" s="51">
        <v>847</v>
      </c>
      <c r="P1930" s="51">
        <v>642</v>
      </c>
      <c r="Q1930" s="51">
        <v>5734</v>
      </c>
      <c r="R1930" s="51">
        <v>5834</v>
      </c>
      <c r="S1930" s="51">
        <v>47080</v>
      </c>
      <c r="T1930" s="51">
        <v>191289</v>
      </c>
      <c r="U1930" s="51">
        <v>32550</v>
      </c>
      <c r="V1930" s="51">
        <v>6818</v>
      </c>
    </row>
    <row r="1931" spans="1:22" x14ac:dyDescent="0.25">
      <c r="A1931" s="50" t="s">
        <v>109</v>
      </c>
      <c r="B1931" s="50" t="s">
        <v>228</v>
      </c>
      <c r="C1931" s="50" t="s">
        <v>183</v>
      </c>
      <c r="D1931" s="50" t="s">
        <v>295</v>
      </c>
      <c r="E1931" s="51">
        <v>2017</v>
      </c>
      <c r="F1931" s="50" t="s">
        <v>292</v>
      </c>
      <c r="G1931" s="52">
        <v>43009</v>
      </c>
      <c r="H1931" s="51">
        <v>745</v>
      </c>
      <c r="I1931" s="51">
        <v>450</v>
      </c>
      <c r="J1931" s="51">
        <v>423</v>
      </c>
      <c r="K1931" s="51">
        <v>505</v>
      </c>
      <c r="L1931" s="51">
        <v>505</v>
      </c>
      <c r="M1931" s="51">
        <v>1874</v>
      </c>
      <c r="N1931" s="51">
        <v>1031</v>
      </c>
      <c r="O1931" s="51">
        <v>776</v>
      </c>
      <c r="P1931" s="51">
        <v>713</v>
      </c>
      <c r="Q1931" s="51">
        <v>5734</v>
      </c>
      <c r="R1931" s="51">
        <v>5834</v>
      </c>
      <c r="S1931" s="51">
        <v>47080</v>
      </c>
      <c r="T1931" s="51">
        <v>191289</v>
      </c>
      <c r="U1931" s="51">
        <v>32550</v>
      </c>
      <c r="V1931" s="51">
        <v>6818</v>
      </c>
    </row>
    <row r="1932" spans="1:22" x14ac:dyDescent="0.25">
      <c r="A1932" s="50" t="s">
        <v>109</v>
      </c>
      <c r="B1932" s="50" t="s">
        <v>228</v>
      </c>
      <c r="C1932" s="50" t="s">
        <v>183</v>
      </c>
      <c r="D1932" s="50" t="s">
        <v>295</v>
      </c>
      <c r="E1932" s="51">
        <v>2017</v>
      </c>
      <c r="F1932" s="50" t="s">
        <v>293</v>
      </c>
      <c r="G1932" s="52">
        <v>43040</v>
      </c>
      <c r="H1932" s="51">
        <v>862</v>
      </c>
      <c r="I1932" s="51">
        <v>434</v>
      </c>
      <c r="J1932" s="51">
        <v>496</v>
      </c>
      <c r="K1932" s="51">
        <v>555</v>
      </c>
      <c r="L1932" s="51">
        <v>555</v>
      </c>
      <c r="M1932" s="51">
        <v>1904</v>
      </c>
      <c r="N1932" s="51">
        <v>960</v>
      </c>
      <c r="O1932" s="51">
        <v>704</v>
      </c>
      <c r="P1932" s="51">
        <v>563</v>
      </c>
      <c r="Q1932" s="51">
        <v>5734</v>
      </c>
      <c r="R1932" s="51">
        <v>5834</v>
      </c>
      <c r="S1932" s="51">
        <v>47080</v>
      </c>
      <c r="T1932" s="51">
        <v>191289</v>
      </c>
      <c r="U1932" s="51">
        <v>32550</v>
      </c>
      <c r="V1932" s="51">
        <v>6818</v>
      </c>
    </row>
    <row r="1933" spans="1:22" x14ac:dyDescent="0.25">
      <c r="A1933" s="50" t="s">
        <v>109</v>
      </c>
      <c r="B1933" s="50" t="s">
        <v>228</v>
      </c>
      <c r="C1933" s="50" t="s">
        <v>183</v>
      </c>
      <c r="D1933" s="50" t="s">
        <v>295</v>
      </c>
      <c r="E1933" s="51">
        <v>2017</v>
      </c>
      <c r="F1933" s="50" t="s">
        <v>294</v>
      </c>
      <c r="G1933" s="52">
        <v>43070</v>
      </c>
      <c r="H1933" s="51">
        <v>878</v>
      </c>
      <c r="I1933" s="51">
        <v>492</v>
      </c>
      <c r="J1933" s="51">
        <v>571</v>
      </c>
      <c r="K1933" s="51">
        <v>594</v>
      </c>
      <c r="L1933" s="51">
        <v>594</v>
      </c>
      <c r="M1933" s="51">
        <v>1305</v>
      </c>
      <c r="N1933" s="51">
        <v>914</v>
      </c>
      <c r="O1933" s="51">
        <v>741</v>
      </c>
      <c r="P1933" s="51">
        <v>477</v>
      </c>
      <c r="Q1933" s="51">
        <v>5734</v>
      </c>
      <c r="R1933" s="51">
        <v>5834</v>
      </c>
      <c r="S1933" s="51">
        <v>47080</v>
      </c>
      <c r="T1933" s="51">
        <v>191289</v>
      </c>
      <c r="U1933" s="51">
        <v>32550</v>
      </c>
      <c r="V1933" s="51">
        <v>6818</v>
      </c>
    </row>
    <row r="1934" spans="1:22" x14ac:dyDescent="0.25">
      <c r="A1934" s="50" t="s">
        <v>109</v>
      </c>
      <c r="B1934" s="50" t="s">
        <v>228</v>
      </c>
      <c r="C1934" s="50" t="s">
        <v>183</v>
      </c>
      <c r="D1934" s="50" t="s">
        <v>295</v>
      </c>
      <c r="E1934" s="51">
        <v>2018</v>
      </c>
      <c r="F1934" s="50" t="s">
        <v>283</v>
      </c>
      <c r="G1934" s="52">
        <v>43101</v>
      </c>
      <c r="H1934" s="51">
        <v>903</v>
      </c>
      <c r="I1934" s="51">
        <v>303</v>
      </c>
      <c r="J1934" s="51">
        <v>507</v>
      </c>
      <c r="K1934" s="51">
        <v>477</v>
      </c>
      <c r="L1934" s="51">
        <v>477</v>
      </c>
      <c r="M1934" s="51">
        <v>1129</v>
      </c>
      <c r="N1934" s="51">
        <v>1013</v>
      </c>
      <c r="O1934" s="51">
        <v>900</v>
      </c>
      <c r="P1934" s="51">
        <v>582</v>
      </c>
      <c r="Q1934" s="51">
        <v>7081</v>
      </c>
      <c r="R1934" s="51">
        <v>7186</v>
      </c>
      <c r="S1934" s="51">
        <v>48597</v>
      </c>
      <c r="T1934" s="51">
        <v>197595</v>
      </c>
      <c r="U1934" s="51">
        <v>33210</v>
      </c>
      <c r="V1934" s="51">
        <v>6933</v>
      </c>
    </row>
    <row r="1935" spans="1:22" x14ac:dyDescent="0.25">
      <c r="A1935" s="50" t="s">
        <v>109</v>
      </c>
      <c r="B1935" s="50" t="s">
        <v>228</v>
      </c>
      <c r="C1935" s="50" t="s">
        <v>183</v>
      </c>
      <c r="D1935" s="50" t="s">
        <v>295</v>
      </c>
      <c r="E1935" s="51">
        <v>2018</v>
      </c>
      <c r="F1935" s="50" t="s">
        <v>284</v>
      </c>
      <c r="G1935" s="52">
        <v>43132</v>
      </c>
      <c r="H1935" s="51">
        <v>788</v>
      </c>
      <c r="I1935" s="51">
        <v>216</v>
      </c>
      <c r="J1935" s="51">
        <v>530</v>
      </c>
      <c r="K1935" s="51">
        <v>358</v>
      </c>
      <c r="L1935" s="51">
        <v>358</v>
      </c>
      <c r="M1935" s="51">
        <v>1500</v>
      </c>
      <c r="N1935" s="51">
        <v>771</v>
      </c>
      <c r="O1935" s="51">
        <v>785</v>
      </c>
      <c r="P1935" s="51">
        <v>595</v>
      </c>
      <c r="Q1935" s="51">
        <v>7081</v>
      </c>
      <c r="R1935" s="51">
        <v>7186</v>
      </c>
      <c r="S1935" s="51">
        <v>48597</v>
      </c>
      <c r="T1935" s="51">
        <v>197595</v>
      </c>
      <c r="U1935" s="51">
        <v>33210</v>
      </c>
      <c r="V1935" s="51">
        <v>6933</v>
      </c>
    </row>
    <row r="1936" spans="1:22" x14ac:dyDescent="0.25">
      <c r="A1936" s="50" t="s">
        <v>109</v>
      </c>
      <c r="B1936" s="50" t="s">
        <v>228</v>
      </c>
      <c r="C1936" s="50" t="s">
        <v>183</v>
      </c>
      <c r="D1936" s="50" t="s">
        <v>295</v>
      </c>
      <c r="E1936" s="51">
        <v>2018</v>
      </c>
      <c r="F1936" s="50" t="s">
        <v>285</v>
      </c>
      <c r="G1936" s="52">
        <v>43160</v>
      </c>
      <c r="H1936" s="51">
        <v>726</v>
      </c>
      <c r="I1936" s="51">
        <v>410</v>
      </c>
      <c r="J1936" s="51">
        <v>532</v>
      </c>
      <c r="K1936" s="51">
        <v>606</v>
      </c>
      <c r="L1936" s="51">
        <v>606</v>
      </c>
      <c r="M1936" s="51">
        <v>919</v>
      </c>
      <c r="N1936" s="51">
        <v>562</v>
      </c>
      <c r="O1936" s="51">
        <v>477</v>
      </c>
      <c r="P1936" s="51">
        <v>659</v>
      </c>
      <c r="Q1936" s="51">
        <v>7081</v>
      </c>
      <c r="R1936" s="51">
        <v>7186</v>
      </c>
      <c r="S1936" s="51">
        <v>48597</v>
      </c>
      <c r="T1936" s="51">
        <v>197595</v>
      </c>
      <c r="U1936" s="51">
        <v>33210</v>
      </c>
      <c r="V1936" s="51">
        <v>6933</v>
      </c>
    </row>
    <row r="1937" spans="1:22" x14ac:dyDescent="0.25">
      <c r="A1937" s="50" t="s">
        <v>109</v>
      </c>
      <c r="B1937" s="50" t="s">
        <v>228</v>
      </c>
      <c r="C1937" s="50" t="s">
        <v>183</v>
      </c>
      <c r="D1937" s="50" t="s">
        <v>295</v>
      </c>
      <c r="E1937" s="51">
        <v>2018</v>
      </c>
      <c r="F1937" s="50" t="s">
        <v>286</v>
      </c>
      <c r="G1937" s="52">
        <v>43191</v>
      </c>
      <c r="H1937" s="51">
        <v>612</v>
      </c>
      <c r="I1937" s="51">
        <v>400</v>
      </c>
      <c r="J1937" s="51">
        <v>569</v>
      </c>
      <c r="K1937" s="51">
        <v>631</v>
      </c>
      <c r="L1937" s="51">
        <v>631</v>
      </c>
      <c r="M1937" s="51">
        <v>1502</v>
      </c>
      <c r="N1937" s="51">
        <v>623</v>
      </c>
      <c r="O1937" s="51">
        <v>535</v>
      </c>
      <c r="P1937" s="51">
        <v>628</v>
      </c>
      <c r="Q1937" s="51">
        <v>7081</v>
      </c>
      <c r="R1937" s="51">
        <v>7186</v>
      </c>
      <c r="S1937" s="51">
        <v>48597</v>
      </c>
      <c r="T1937" s="51">
        <v>197595</v>
      </c>
      <c r="U1937" s="51">
        <v>33210</v>
      </c>
      <c r="V1937" s="51">
        <v>6933</v>
      </c>
    </row>
    <row r="1938" spans="1:22" x14ac:dyDescent="0.25">
      <c r="A1938" s="50" t="s">
        <v>109</v>
      </c>
      <c r="B1938" s="50" t="s">
        <v>228</v>
      </c>
      <c r="C1938" s="50" t="s">
        <v>183</v>
      </c>
      <c r="D1938" s="50" t="s">
        <v>295</v>
      </c>
      <c r="E1938" s="51">
        <v>2018</v>
      </c>
      <c r="F1938" s="50" t="s">
        <v>287</v>
      </c>
      <c r="G1938" s="52">
        <v>43221</v>
      </c>
      <c r="H1938" s="51">
        <v>971</v>
      </c>
      <c r="I1938" s="51">
        <v>460</v>
      </c>
      <c r="J1938" s="51">
        <v>580</v>
      </c>
      <c r="K1938" s="51">
        <v>381</v>
      </c>
      <c r="L1938" s="51">
        <v>381</v>
      </c>
      <c r="M1938" s="51">
        <v>1892</v>
      </c>
      <c r="N1938" s="51">
        <v>802</v>
      </c>
      <c r="O1938" s="51">
        <v>937</v>
      </c>
      <c r="P1938" s="51">
        <v>838</v>
      </c>
      <c r="Q1938" s="51">
        <v>7081</v>
      </c>
      <c r="R1938" s="51">
        <v>7186</v>
      </c>
      <c r="S1938" s="51">
        <v>48597</v>
      </c>
      <c r="T1938" s="51">
        <v>197595</v>
      </c>
      <c r="U1938" s="51">
        <v>33210</v>
      </c>
      <c r="V1938" s="51">
        <v>6933</v>
      </c>
    </row>
    <row r="1939" spans="1:22" x14ac:dyDescent="0.25">
      <c r="A1939" s="50" t="s">
        <v>109</v>
      </c>
      <c r="B1939" s="50" t="s">
        <v>228</v>
      </c>
      <c r="C1939" s="50" t="s">
        <v>183</v>
      </c>
      <c r="D1939" s="50" t="s">
        <v>295</v>
      </c>
      <c r="E1939" s="51">
        <v>2018</v>
      </c>
      <c r="F1939" s="50" t="s">
        <v>288</v>
      </c>
      <c r="G1939" s="52">
        <v>43252</v>
      </c>
      <c r="H1939" s="51">
        <v>660</v>
      </c>
      <c r="I1939" s="51">
        <v>324</v>
      </c>
      <c r="J1939" s="51">
        <v>461</v>
      </c>
      <c r="K1939" s="51">
        <v>550</v>
      </c>
      <c r="L1939" s="51">
        <v>550</v>
      </c>
      <c r="M1939" s="51">
        <v>1442</v>
      </c>
      <c r="N1939" s="51">
        <v>742</v>
      </c>
      <c r="O1939" s="51">
        <v>513</v>
      </c>
      <c r="P1939" s="51">
        <v>620</v>
      </c>
      <c r="Q1939" s="51">
        <v>7081</v>
      </c>
      <c r="R1939" s="51">
        <v>7186</v>
      </c>
      <c r="S1939" s="51">
        <v>48597</v>
      </c>
      <c r="T1939" s="51">
        <v>197595</v>
      </c>
      <c r="U1939" s="51">
        <v>33210</v>
      </c>
      <c r="V1939" s="51">
        <v>6933</v>
      </c>
    </row>
    <row r="1940" spans="1:22" x14ac:dyDescent="0.25">
      <c r="A1940" s="50" t="s">
        <v>109</v>
      </c>
      <c r="B1940" s="50" t="s">
        <v>228</v>
      </c>
      <c r="C1940" s="50" t="s">
        <v>183</v>
      </c>
      <c r="D1940" s="50" t="s">
        <v>295</v>
      </c>
      <c r="E1940" s="51">
        <v>2018</v>
      </c>
      <c r="F1940" s="50" t="s">
        <v>289</v>
      </c>
      <c r="G1940" s="52">
        <v>43282</v>
      </c>
      <c r="H1940" s="51">
        <v>851</v>
      </c>
      <c r="I1940" s="51">
        <v>392</v>
      </c>
      <c r="J1940" s="51">
        <v>629</v>
      </c>
      <c r="K1940" s="51">
        <v>494</v>
      </c>
      <c r="L1940" s="51">
        <v>494</v>
      </c>
      <c r="M1940" s="51">
        <v>1022</v>
      </c>
      <c r="N1940" s="51">
        <v>829</v>
      </c>
      <c r="O1940" s="51">
        <v>633</v>
      </c>
      <c r="P1940" s="51">
        <v>729</v>
      </c>
      <c r="Q1940" s="51">
        <v>7081</v>
      </c>
      <c r="R1940" s="51">
        <v>7186</v>
      </c>
      <c r="S1940" s="51">
        <v>48597</v>
      </c>
      <c r="T1940" s="51">
        <v>197595</v>
      </c>
      <c r="U1940" s="51">
        <v>33210</v>
      </c>
      <c r="V1940" s="51">
        <v>6933</v>
      </c>
    </row>
    <row r="1941" spans="1:22" x14ac:dyDescent="0.25">
      <c r="A1941" s="50" t="s">
        <v>109</v>
      </c>
      <c r="B1941" s="50" t="s">
        <v>228</v>
      </c>
      <c r="C1941" s="50" t="s">
        <v>183</v>
      </c>
      <c r="D1941" s="50" t="s">
        <v>295</v>
      </c>
      <c r="E1941" s="51">
        <v>2018</v>
      </c>
      <c r="F1941" s="50" t="s">
        <v>290</v>
      </c>
      <c r="G1941" s="52">
        <v>43313</v>
      </c>
      <c r="H1941" s="51">
        <v>794</v>
      </c>
      <c r="I1941" s="51">
        <v>408</v>
      </c>
      <c r="J1941" s="51">
        <v>482</v>
      </c>
      <c r="K1941" s="51">
        <v>525</v>
      </c>
      <c r="L1941" s="51">
        <v>525</v>
      </c>
      <c r="M1941" s="51">
        <v>1556</v>
      </c>
      <c r="N1941" s="51">
        <v>717</v>
      </c>
      <c r="O1941" s="51">
        <v>714</v>
      </c>
      <c r="P1941" s="51">
        <v>585</v>
      </c>
      <c r="Q1941" s="51">
        <v>7081</v>
      </c>
      <c r="R1941" s="51">
        <v>7186</v>
      </c>
      <c r="S1941" s="51">
        <v>48597</v>
      </c>
      <c r="T1941" s="51">
        <v>197595</v>
      </c>
      <c r="U1941" s="51">
        <v>33210</v>
      </c>
      <c r="V1941" s="51">
        <v>6933</v>
      </c>
    </row>
    <row r="1942" spans="1:22" x14ac:dyDescent="0.25">
      <c r="A1942" s="50" t="s">
        <v>109</v>
      </c>
      <c r="B1942" s="50" t="s">
        <v>228</v>
      </c>
      <c r="C1942" s="50" t="s">
        <v>183</v>
      </c>
      <c r="D1942" s="50" t="s">
        <v>295</v>
      </c>
      <c r="E1942" s="51">
        <v>2018</v>
      </c>
      <c r="F1942" s="50" t="s">
        <v>291</v>
      </c>
      <c r="G1942" s="52">
        <v>43344</v>
      </c>
      <c r="H1942" s="51">
        <v>694</v>
      </c>
      <c r="I1942" s="51">
        <v>358</v>
      </c>
      <c r="J1942" s="51">
        <v>475</v>
      </c>
      <c r="K1942" s="51">
        <v>721</v>
      </c>
      <c r="L1942" s="51">
        <v>721</v>
      </c>
      <c r="M1942" s="51">
        <v>1225</v>
      </c>
      <c r="N1942" s="51">
        <v>770</v>
      </c>
      <c r="O1942" s="51">
        <v>700</v>
      </c>
      <c r="P1942" s="51">
        <v>648</v>
      </c>
      <c r="Q1942" s="51">
        <v>7081</v>
      </c>
      <c r="R1942" s="51">
        <v>7186</v>
      </c>
      <c r="S1942" s="51">
        <v>48597</v>
      </c>
      <c r="T1942" s="51">
        <v>197595</v>
      </c>
      <c r="U1942" s="51">
        <v>33210</v>
      </c>
      <c r="V1942" s="51">
        <v>6933</v>
      </c>
    </row>
    <row r="1943" spans="1:22" x14ac:dyDescent="0.25">
      <c r="A1943" s="50" t="s">
        <v>109</v>
      </c>
      <c r="B1943" s="50" t="s">
        <v>228</v>
      </c>
      <c r="C1943" s="50" t="s">
        <v>183</v>
      </c>
      <c r="D1943" s="50" t="s">
        <v>295</v>
      </c>
      <c r="E1943" s="51">
        <v>2018</v>
      </c>
      <c r="F1943" s="50" t="s">
        <v>292</v>
      </c>
      <c r="G1943" s="52">
        <v>43374</v>
      </c>
      <c r="H1943" s="51">
        <v>605</v>
      </c>
      <c r="I1943" s="51">
        <v>272</v>
      </c>
      <c r="J1943" s="51">
        <v>521</v>
      </c>
      <c r="K1943" s="51">
        <v>645</v>
      </c>
      <c r="L1943" s="51">
        <v>645</v>
      </c>
      <c r="M1943" s="51">
        <v>1417</v>
      </c>
      <c r="N1943" s="51">
        <v>710</v>
      </c>
      <c r="O1943" s="51">
        <v>507</v>
      </c>
      <c r="P1943" s="51">
        <v>470</v>
      </c>
      <c r="Q1943" s="51">
        <v>7081</v>
      </c>
      <c r="R1943" s="51">
        <v>7186</v>
      </c>
      <c r="S1943" s="51">
        <v>48597</v>
      </c>
      <c r="T1943" s="51">
        <v>197595</v>
      </c>
      <c r="U1943" s="51">
        <v>33210</v>
      </c>
      <c r="V1943" s="51">
        <v>6933</v>
      </c>
    </row>
    <row r="1944" spans="1:22" x14ac:dyDescent="0.25">
      <c r="A1944" s="50" t="s">
        <v>109</v>
      </c>
      <c r="B1944" s="50" t="s">
        <v>228</v>
      </c>
      <c r="C1944" s="50" t="s">
        <v>183</v>
      </c>
      <c r="D1944" s="50" t="s">
        <v>295</v>
      </c>
      <c r="E1944" s="51">
        <v>2018</v>
      </c>
      <c r="F1944" s="50" t="s">
        <v>293</v>
      </c>
      <c r="G1944" s="52">
        <v>43405</v>
      </c>
      <c r="H1944" s="51">
        <v>550</v>
      </c>
      <c r="I1944" s="51">
        <v>316</v>
      </c>
      <c r="J1944" s="51">
        <v>421</v>
      </c>
      <c r="K1944" s="51">
        <v>586</v>
      </c>
      <c r="L1944" s="51">
        <v>586</v>
      </c>
      <c r="M1944" s="51">
        <v>1245</v>
      </c>
      <c r="N1944" s="51">
        <v>933</v>
      </c>
      <c r="O1944" s="51">
        <v>788</v>
      </c>
      <c r="P1944" s="51">
        <v>558</v>
      </c>
      <c r="Q1944" s="51">
        <v>7081</v>
      </c>
      <c r="R1944" s="51">
        <v>7186</v>
      </c>
      <c r="S1944" s="51">
        <v>48597</v>
      </c>
      <c r="T1944" s="51">
        <v>197595</v>
      </c>
      <c r="U1944" s="51">
        <v>33210</v>
      </c>
      <c r="V1944" s="51">
        <v>6933</v>
      </c>
    </row>
    <row r="1945" spans="1:22" x14ac:dyDescent="0.25">
      <c r="A1945" s="50" t="s">
        <v>109</v>
      </c>
      <c r="B1945" s="50" t="s">
        <v>228</v>
      </c>
      <c r="C1945" s="50" t="s">
        <v>183</v>
      </c>
      <c r="D1945" s="50" t="s">
        <v>295</v>
      </c>
      <c r="E1945" s="51">
        <v>2018</v>
      </c>
      <c r="F1945" s="50" t="s">
        <v>294</v>
      </c>
      <c r="G1945" s="52">
        <v>43435</v>
      </c>
      <c r="H1945" s="51">
        <v>621</v>
      </c>
      <c r="I1945" s="51">
        <v>300</v>
      </c>
      <c r="J1945" s="51">
        <v>367</v>
      </c>
      <c r="K1945" s="51">
        <v>514</v>
      </c>
      <c r="L1945" s="51">
        <v>514</v>
      </c>
      <c r="M1945" s="51">
        <v>513</v>
      </c>
      <c r="N1945" s="51">
        <v>893</v>
      </c>
      <c r="O1945" s="51">
        <v>824</v>
      </c>
      <c r="P1945" s="51">
        <v>470</v>
      </c>
      <c r="Q1945" s="51">
        <v>7081</v>
      </c>
      <c r="R1945" s="51">
        <v>7186</v>
      </c>
      <c r="S1945" s="51">
        <v>48597</v>
      </c>
      <c r="T1945" s="51">
        <v>197595</v>
      </c>
      <c r="U1945" s="51">
        <v>33210</v>
      </c>
      <c r="V1945" s="51">
        <v>6933</v>
      </c>
    </row>
    <row r="1946" spans="1:22" x14ac:dyDescent="0.25">
      <c r="A1946" s="50" t="s">
        <v>109</v>
      </c>
      <c r="B1946" s="50" t="s">
        <v>228</v>
      </c>
      <c r="C1946" s="50" t="s">
        <v>183</v>
      </c>
      <c r="D1946" s="50" t="s">
        <v>295</v>
      </c>
      <c r="E1946" s="51">
        <v>2019</v>
      </c>
      <c r="F1946" s="50" t="s">
        <v>283</v>
      </c>
      <c r="G1946" s="52">
        <v>43466</v>
      </c>
      <c r="H1946" s="51">
        <v>644</v>
      </c>
      <c r="I1946" s="51">
        <v>241</v>
      </c>
      <c r="J1946" s="51">
        <v>478</v>
      </c>
      <c r="K1946" s="51">
        <v>506</v>
      </c>
      <c r="L1946" s="51">
        <v>506</v>
      </c>
      <c r="M1946" s="51">
        <v>1598</v>
      </c>
      <c r="N1946" s="51">
        <v>961</v>
      </c>
      <c r="O1946" s="51">
        <v>975</v>
      </c>
      <c r="P1946" s="51">
        <v>682</v>
      </c>
      <c r="Q1946" s="51">
        <v>6989</v>
      </c>
      <c r="R1946" s="51">
        <v>7124</v>
      </c>
      <c r="S1946" s="51">
        <v>43216.509039108569</v>
      </c>
      <c r="T1946" s="51">
        <v>204021</v>
      </c>
      <c r="U1946" s="51">
        <v>65905</v>
      </c>
      <c r="V1946" s="51">
        <v>8744</v>
      </c>
    </row>
    <row r="1947" spans="1:22" x14ac:dyDescent="0.25">
      <c r="A1947" s="50" t="s">
        <v>109</v>
      </c>
      <c r="B1947" s="50" t="s">
        <v>228</v>
      </c>
      <c r="C1947" s="50" t="s">
        <v>183</v>
      </c>
      <c r="D1947" s="50" t="s">
        <v>295</v>
      </c>
      <c r="E1947" s="51">
        <v>2019</v>
      </c>
      <c r="F1947" s="50" t="s">
        <v>284</v>
      </c>
      <c r="G1947" s="52">
        <v>43497</v>
      </c>
      <c r="H1947" s="51">
        <v>665</v>
      </c>
      <c r="I1947" s="51">
        <v>293</v>
      </c>
      <c r="J1947" s="51">
        <v>447</v>
      </c>
      <c r="K1947" s="51">
        <v>393</v>
      </c>
      <c r="L1947" s="51">
        <v>393</v>
      </c>
      <c r="M1947" s="51">
        <v>1174</v>
      </c>
      <c r="N1947" s="51">
        <v>736</v>
      </c>
      <c r="O1947" s="51">
        <v>728</v>
      </c>
      <c r="P1947" s="51">
        <v>623</v>
      </c>
      <c r="Q1947" s="51">
        <v>6989</v>
      </c>
      <c r="R1947" s="51">
        <v>7124</v>
      </c>
      <c r="S1947" s="51">
        <v>43216.509039108569</v>
      </c>
      <c r="T1947" s="51">
        <v>204021</v>
      </c>
      <c r="U1947" s="51">
        <v>65905</v>
      </c>
      <c r="V1947" s="51">
        <v>8744</v>
      </c>
    </row>
    <row r="1948" spans="1:22" x14ac:dyDescent="0.25">
      <c r="A1948" s="50" t="s">
        <v>109</v>
      </c>
      <c r="B1948" s="50" t="s">
        <v>228</v>
      </c>
      <c r="C1948" s="50" t="s">
        <v>183</v>
      </c>
      <c r="D1948" s="50" t="s">
        <v>295</v>
      </c>
      <c r="E1948" s="51">
        <v>2019</v>
      </c>
      <c r="F1948" s="50" t="s">
        <v>285</v>
      </c>
      <c r="G1948" s="52">
        <v>43525</v>
      </c>
      <c r="H1948" s="51">
        <v>679</v>
      </c>
      <c r="I1948" s="51">
        <v>320</v>
      </c>
      <c r="J1948" s="51">
        <v>545</v>
      </c>
      <c r="K1948" s="51">
        <v>572</v>
      </c>
      <c r="L1948" s="51">
        <v>572</v>
      </c>
      <c r="M1948" s="51">
        <v>1777</v>
      </c>
      <c r="N1948" s="51">
        <v>629</v>
      </c>
      <c r="O1948" s="51">
        <v>605</v>
      </c>
      <c r="P1948" s="51">
        <v>642</v>
      </c>
      <c r="Q1948" s="51">
        <v>6989</v>
      </c>
      <c r="R1948" s="51">
        <v>7124</v>
      </c>
      <c r="S1948" s="51">
        <v>43216.509039108569</v>
      </c>
      <c r="T1948" s="51">
        <v>204021</v>
      </c>
      <c r="U1948" s="51">
        <v>65905</v>
      </c>
      <c r="V1948" s="51">
        <v>8744</v>
      </c>
    </row>
    <row r="1949" spans="1:22" x14ac:dyDescent="0.25">
      <c r="A1949" s="50" t="s">
        <v>109</v>
      </c>
      <c r="B1949" s="50" t="s">
        <v>228</v>
      </c>
      <c r="C1949" s="50" t="s">
        <v>183</v>
      </c>
      <c r="D1949" s="50" t="s">
        <v>295</v>
      </c>
      <c r="E1949" s="51">
        <v>2019</v>
      </c>
      <c r="F1949" s="50" t="s">
        <v>286</v>
      </c>
      <c r="G1949" s="52">
        <v>43556</v>
      </c>
      <c r="H1949" s="51">
        <v>588</v>
      </c>
      <c r="I1949" s="51">
        <v>395</v>
      </c>
      <c r="J1949" s="51">
        <v>576</v>
      </c>
      <c r="K1949" s="51">
        <v>572</v>
      </c>
      <c r="L1949" s="51">
        <v>572</v>
      </c>
      <c r="M1949" s="51">
        <v>1457</v>
      </c>
      <c r="N1949" s="51">
        <v>678</v>
      </c>
      <c r="O1949" s="51">
        <v>621</v>
      </c>
      <c r="P1949" s="51">
        <v>744</v>
      </c>
      <c r="Q1949" s="51">
        <v>6989</v>
      </c>
      <c r="R1949" s="51">
        <v>7124</v>
      </c>
      <c r="S1949" s="51">
        <v>43216.509039108569</v>
      </c>
      <c r="T1949" s="51">
        <v>204021</v>
      </c>
      <c r="U1949" s="51">
        <v>65905</v>
      </c>
      <c r="V1949" s="51">
        <v>8744</v>
      </c>
    </row>
    <row r="1950" spans="1:22" x14ac:dyDescent="0.25">
      <c r="A1950" s="50" t="s">
        <v>109</v>
      </c>
      <c r="B1950" s="50" t="s">
        <v>228</v>
      </c>
      <c r="C1950" s="50" t="s">
        <v>183</v>
      </c>
      <c r="D1950" s="50" t="s">
        <v>295</v>
      </c>
      <c r="E1950" s="51">
        <v>2019</v>
      </c>
      <c r="F1950" s="50" t="s">
        <v>287</v>
      </c>
      <c r="G1950" s="52">
        <v>43586</v>
      </c>
      <c r="H1950" s="51">
        <v>655</v>
      </c>
      <c r="I1950" s="51">
        <v>345</v>
      </c>
      <c r="J1950" s="51">
        <v>445</v>
      </c>
      <c r="K1950" s="51">
        <v>491</v>
      </c>
      <c r="L1950" s="51">
        <v>491</v>
      </c>
      <c r="M1950" s="51">
        <v>1304</v>
      </c>
      <c r="N1950" s="51">
        <v>701</v>
      </c>
      <c r="O1950" s="51">
        <v>738</v>
      </c>
      <c r="P1950" s="51">
        <v>663</v>
      </c>
      <c r="Q1950" s="51">
        <v>6989</v>
      </c>
      <c r="R1950" s="51">
        <v>7124</v>
      </c>
      <c r="S1950" s="51">
        <v>43216.509039108569</v>
      </c>
      <c r="T1950" s="51">
        <v>204021</v>
      </c>
      <c r="U1950" s="51">
        <v>65905</v>
      </c>
      <c r="V1950" s="51">
        <v>8744</v>
      </c>
    </row>
    <row r="1951" spans="1:22" x14ac:dyDescent="0.25">
      <c r="A1951" s="50" t="s">
        <v>109</v>
      </c>
      <c r="B1951" s="50" t="s">
        <v>228</v>
      </c>
      <c r="C1951" s="50" t="s">
        <v>183</v>
      </c>
      <c r="D1951" s="50" t="s">
        <v>295</v>
      </c>
      <c r="E1951" s="51">
        <v>2019</v>
      </c>
      <c r="F1951" s="50" t="s">
        <v>288</v>
      </c>
      <c r="G1951" s="52">
        <v>43617</v>
      </c>
      <c r="H1951" s="51">
        <v>834</v>
      </c>
      <c r="I1951" s="51">
        <v>305</v>
      </c>
      <c r="J1951" s="51">
        <v>509</v>
      </c>
      <c r="K1951" s="51">
        <v>552</v>
      </c>
      <c r="L1951" s="51">
        <v>552</v>
      </c>
      <c r="M1951" s="51">
        <v>1299</v>
      </c>
      <c r="N1951" s="51">
        <v>651</v>
      </c>
      <c r="O1951" s="51">
        <v>580</v>
      </c>
      <c r="P1951" s="51">
        <v>706</v>
      </c>
      <c r="Q1951" s="51">
        <v>6989</v>
      </c>
      <c r="R1951" s="51">
        <v>7124</v>
      </c>
      <c r="S1951" s="51">
        <v>43216.509039108569</v>
      </c>
      <c r="T1951" s="51">
        <v>204021</v>
      </c>
      <c r="U1951" s="51">
        <v>65905</v>
      </c>
      <c r="V1951" s="51">
        <v>8744</v>
      </c>
    </row>
    <row r="1952" spans="1:22" x14ac:dyDescent="0.25">
      <c r="A1952" s="50" t="s">
        <v>109</v>
      </c>
      <c r="B1952" s="50" t="s">
        <v>228</v>
      </c>
      <c r="C1952" s="50" t="s">
        <v>183</v>
      </c>
      <c r="D1952" s="50" t="s">
        <v>295</v>
      </c>
      <c r="E1952" s="51">
        <v>2019</v>
      </c>
      <c r="F1952" s="50" t="s">
        <v>289</v>
      </c>
      <c r="G1952" s="52">
        <v>43647</v>
      </c>
      <c r="H1952" s="51">
        <v>738</v>
      </c>
      <c r="I1952" s="51">
        <v>345</v>
      </c>
      <c r="J1952" s="51">
        <v>566</v>
      </c>
      <c r="K1952" s="51">
        <v>542</v>
      </c>
      <c r="L1952" s="51">
        <v>542</v>
      </c>
      <c r="M1952" s="51">
        <v>1230</v>
      </c>
      <c r="N1952" s="51">
        <v>693</v>
      </c>
      <c r="O1952" s="51">
        <v>638</v>
      </c>
      <c r="P1952" s="51">
        <v>691</v>
      </c>
      <c r="Q1952" s="51">
        <v>6989</v>
      </c>
      <c r="R1952" s="51">
        <v>7124</v>
      </c>
      <c r="S1952" s="51">
        <v>43216.509039108569</v>
      </c>
      <c r="T1952" s="51">
        <v>204021</v>
      </c>
      <c r="U1952" s="51">
        <v>65905</v>
      </c>
      <c r="V1952" s="51">
        <v>8744</v>
      </c>
    </row>
    <row r="1953" spans="1:22" x14ac:dyDescent="0.25">
      <c r="A1953" s="50" t="s">
        <v>109</v>
      </c>
      <c r="B1953" s="50" t="s">
        <v>228</v>
      </c>
      <c r="C1953" s="50" t="s">
        <v>183</v>
      </c>
      <c r="D1953" s="50" t="s">
        <v>295</v>
      </c>
      <c r="E1953" s="51">
        <v>2019</v>
      </c>
      <c r="F1953" s="50" t="s">
        <v>290</v>
      </c>
      <c r="G1953" s="52">
        <v>43678</v>
      </c>
      <c r="H1953" s="51">
        <v>808</v>
      </c>
      <c r="I1953" s="51">
        <v>320</v>
      </c>
      <c r="J1953" s="51">
        <v>513</v>
      </c>
      <c r="K1953" s="51">
        <v>510</v>
      </c>
      <c r="L1953" s="51">
        <v>510</v>
      </c>
      <c r="M1953" s="51">
        <v>1597</v>
      </c>
      <c r="N1953" s="51">
        <v>694</v>
      </c>
      <c r="O1953" s="51">
        <v>650</v>
      </c>
      <c r="P1953" s="51">
        <v>626</v>
      </c>
      <c r="Q1953" s="51">
        <v>6989</v>
      </c>
      <c r="R1953" s="51">
        <v>7124</v>
      </c>
      <c r="S1953" s="51">
        <v>43216.509039108569</v>
      </c>
      <c r="T1953" s="51">
        <v>204021</v>
      </c>
      <c r="U1953" s="51">
        <v>65905</v>
      </c>
      <c r="V1953" s="51">
        <v>8744</v>
      </c>
    </row>
    <row r="1954" spans="1:22" x14ac:dyDescent="0.25">
      <c r="A1954" s="50" t="s">
        <v>109</v>
      </c>
      <c r="B1954" s="50" t="s">
        <v>228</v>
      </c>
      <c r="C1954" s="50" t="s">
        <v>183</v>
      </c>
      <c r="D1954" s="50" t="s">
        <v>295</v>
      </c>
      <c r="E1954" s="51">
        <v>2019</v>
      </c>
      <c r="F1954" s="50" t="s">
        <v>291</v>
      </c>
      <c r="G1954" s="52">
        <v>43709</v>
      </c>
      <c r="H1954" s="51">
        <v>571</v>
      </c>
      <c r="I1954" s="51">
        <v>426</v>
      </c>
      <c r="J1954" s="51">
        <v>491</v>
      </c>
      <c r="K1954" s="51">
        <v>730</v>
      </c>
      <c r="L1954" s="51">
        <v>730</v>
      </c>
      <c r="M1954" s="51">
        <v>1314</v>
      </c>
      <c r="N1954" s="51">
        <v>713</v>
      </c>
      <c r="O1954" s="51">
        <v>633</v>
      </c>
      <c r="P1954" s="51">
        <v>776</v>
      </c>
      <c r="Q1954" s="51">
        <v>6989</v>
      </c>
      <c r="R1954" s="51">
        <v>7124</v>
      </c>
      <c r="S1954" s="51">
        <v>43216.509039108569</v>
      </c>
      <c r="T1954" s="51">
        <v>204021</v>
      </c>
      <c r="U1954" s="51">
        <v>65905</v>
      </c>
      <c r="V1954" s="51">
        <v>8744</v>
      </c>
    </row>
    <row r="1955" spans="1:22" x14ac:dyDescent="0.25">
      <c r="A1955" s="50" t="s">
        <v>109</v>
      </c>
      <c r="B1955" s="50" t="s">
        <v>228</v>
      </c>
      <c r="C1955" s="50" t="s">
        <v>183</v>
      </c>
      <c r="D1955" s="50" t="s">
        <v>295</v>
      </c>
      <c r="E1955" s="51">
        <v>2019</v>
      </c>
      <c r="F1955" s="50" t="s">
        <v>292</v>
      </c>
      <c r="G1955" s="52">
        <v>43739</v>
      </c>
      <c r="H1955" s="51">
        <v>554</v>
      </c>
      <c r="I1955" s="51">
        <v>453</v>
      </c>
      <c r="J1955" s="51">
        <v>542</v>
      </c>
      <c r="K1955" s="51">
        <v>679</v>
      </c>
      <c r="L1955" s="51">
        <v>679</v>
      </c>
      <c r="M1955" s="51">
        <v>1536</v>
      </c>
      <c r="N1955" s="51">
        <v>797</v>
      </c>
      <c r="O1955" s="51">
        <v>611</v>
      </c>
      <c r="P1955" s="51">
        <v>633</v>
      </c>
      <c r="Q1955" s="51">
        <v>6989</v>
      </c>
      <c r="R1955" s="51">
        <v>7124</v>
      </c>
      <c r="S1955" s="51">
        <v>43216.509039108569</v>
      </c>
      <c r="T1955" s="51">
        <v>204021</v>
      </c>
      <c r="U1955" s="51">
        <v>65905</v>
      </c>
      <c r="V1955" s="51">
        <v>8744</v>
      </c>
    </row>
    <row r="1956" spans="1:22" x14ac:dyDescent="0.25">
      <c r="A1956" s="50" t="s">
        <v>109</v>
      </c>
      <c r="B1956" s="50" t="s">
        <v>228</v>
      </c>
      <c r="C1956" s="50" t="s">
        <v>183</v>
      </c>
      <c r="D1956" s="50" t="s">
        <v>295</v>
      </c>
      <c r="E1956" s="51">
        <v>2019</v>
      </c>
      <c r="F1956" s="50" t="s">
        <v>293</v>
      </c>
      <c r="G1956" s="52">
        <v>43770</v>
      </c>
      <c r="H1956" s="51">
        <v>634</v>
      </c>
      <c r="I1956" s="51">
        <v>373</v>
      </c>
      <c r="J1956" s="51">
        <v>431</v>
      </c>
      <c r="K1956" s="51">
        <v>637</v>
      </c>
      <c r="L1956" s="51">
        <v>637</v>
      </c>
      <c r="M1956" s="51">
        <v>1515</v>
      </c>
      <c r="N1956" s="51">
        <v>853</v>
      </c>
      <c r="O1956" s="51">
        <v>702</v>
      </c>
      <c r="P1956" s="51">
        <v>693</v>
      </c>
      <c r="Q1956" s="51">
        <v>6989</v>
      </c>
      <c r="R1956" s="51">
        <v>7124</v>
      </c>
      <c r="S1956" s="51">
        <v>43216.509039108569</v>
      </c>
      <c r="T1956" s="51">
        <v>204021</v>
      </c>
      <c r="U1956" s="51">
        <v>65905</v>
      </c>
      <c r="V1956" s="51">
        <v>8744</v>
      </c>
    </row>
    <row r="1957" spans="1:22" x14ac:dyDescent="0.25">
      <c r="A1957" s="50" t="s">
        <v>109</v>
      </c>
      <c r="B1957" s="50" t="s">
        <v>228</v>
      </c>
      <c r="C1957" s="50" t="s">
        <v>183</v>
      </c>
      <c r="D1957" s="50" t="s">
        <v>295</v>
      </c>
      <c r="E1957" s="51">
        <v>2019</v>
      </c>
      <c r="F1957" s="50" t="s">
        <v>294</v>
      </c>
      <c r="G1957" s="52">
        <v>43800</v>
      </c>
      <c r="H1957" s="51">
        <v>669</v>
      </c>
      <c r="I1957" s="51">
        <v>365</v>
      </c>
      <c r="J1957" s="51">
        <v>418</v>
      </c>
      <c r="K1957" s="51">
        <v>531</v>
      </c>
      <c r="L1957" s="51">
        <v>531</v>
      </c>
      <c r="M1957" s="51">
        <v>1297</v>
      </c>
      <c r="N1957" s="51">
        <v>879</v>
      </c>
      <c r="O1957" s="51">
        <v>644</v>
      </c>
      <c r="P1957" s="51">
        <v>600</v>
      </c>
      <c r="Q1957" s="51">
        <v>6989</v>
      </c>
      <c r="R1957" s="51">
        <v>7124</v>
      </c>
      <c r="S1957" s="51">
        <v>43216.509039108569</v>
      </c>
      <c r="T1957" s="51">
        <v>204021</v>
      </c>
      <c r="U1957" s="51">
        <v>65905</v>
      </c>
      <c r="V1957" s="51">
        <v>8744</v>
      </c>
    </row>
    <row r="1958" spans="1:22" x14ac:dyDescent="0.25">
      <c r="A1958" s="50" t="s">
        <v>109</v>
      </c>
      <c r="B1958" s="50" t="s">
        <v>228</v>
      </c>
      <c r="C1958" s="50" t="s">
        <v>183</v>
      </c>
      <c r="D1958" s="50" t="s">
        <v>295</v>
      </c>
      <c r="E1958" s="51">
        <v>2020</v>
      </c>
      <c r="F1958" s="50" t="s">
        <v>283</v>
      </c>
      <c r="G1958" s="52">
        <v>43831</v>
      </c>
      <c r="H1958" s="51">
        <v>740</v>
      </c>
      <c r="I1958" s="51">
        <v>347</v>
      </c>
      <c r="J1958" s="51">
        <v>499</v>
      </c>
      <c r="K1958" s="51">
        <v>516</v>
      </c>
      <c r="L1958" s="51">
        <v>516</v>
      </c>
      <c r="M1958" s="51">
        <v>911</v>
      </c>
      <c r="N1958" s="51">
        <v>802</v>
      </c>
      <c r="O1958" s="51">
        <v>790</v>
      </c>
      <c r="P1958" s="51">
        <v>613</v>
      </c>
      <c r="Q1958" s="51">
        <v>5741</v>
      </c>
      <c r="R1958" s="51">
        <v>5852</v>
      </c>
      <c r="S1958" s="51">
        <v>44758.685582367492</v>
      </c>
      <c r="T1958" s="51">
        <v>210501</v>
      </c>
      <c r="U1958" s="51">
        <v>67530</v>
      </c>
      <c r="V1958" s="51">
        <v>8953</v>
      </c>
    </row>
    <row r="1959" spans="1:22" x14ac:dyDescent="0.25">
      <c r="A1959" s="50" t="s">
        <v>109</v>
      </c>
      <c r="B1959" s="50" t="s">
        <v>228</v>
      </c>
      <c r="C1959" s="50" t="s">
        <v>183</v>
      </c>
      <c r="D1959" s="50" t="s">
        <v>295</v>
      </c>
      <c r="E1959" s="51">
        <v>2020</v>
      </c>
      <c r="F1959" s="50" t="s">
        <v>284</v>
      </c>
      <c r="G1959" s="52">
        <v>43862</v>
      </c>
      <c r="H1959" s="51">
        <v>721</v>
      </c>
      <c r="I1959" s="51">
        <v>317</v>
      </c>
      <c r="J1959" s="51">
        <v>466</v>
      </c>
      <c r="K1959" s="51">
        <v>381</v>
      </c>
      <c r="L1959" s="51">
        <v>381</v>
      </c>
      <c r="M1959" s="51">
        <v>1066</v>
      </c>
      <c r="N1959" s="51">
        <v>685</v>
      </c>
      <c r="O1959" s="51">
        <v>698</v>
      </c>
      <c r="P1959" s="51">
        <v>635</v>
      </c>
      <c r="Q1959" s="51">
        <v>5741</v>
      </c>
      <c r="R1959" s="51">
        <v>5852</v>
      </c>
      <c r="S1959" s="51">
        <v>44758.685582367492</v>
      </c>
      <c r="T1959" s="51">
        <v>210501</v>
      </c>
      <c r="U1959" s="51">
        <v>67530</v>
      </c>
      <c r="V1959" s="51">
        <v>8953</v>
      </c>
    </row>
    <row r="1960" spans="1:22" x14ac:dyDescent="0.25">
      <c r="A1960" s="50" t="s">
        <v>109</v>
      </c>
      <c r="B1960" s="50" t="s">
        <v>228</v>
      </c>
      <c r="C1960" s="50" t="s">
        <v>183</v>
      </c>
      <c r="D1960" s="50" t="s">
        <v>295</v>
      </c>
      <c r="E1960" s="51">
        <v>2020</v>
      </c>
      <c r="F1960" s="50" t="s">
        <v>285</v>
      </c>
      <c r="G1960" s="52">
        <v>43891</v>
      </c>
      <c r="H1960" s="51">
        <v>609</v>
      </c>
      <c r="I1960" s="51">
        <v>350</v>
      </c>
      <c r="J1960" s="51">
        <v>427</v>
      </c>
      <c r="K1960" s="51">
        <v>574</v>
      </c>
      <c r="L1960" s="51">
        <v>574</v>
      </c>
      <c r="M1960" s="51">
        <v>1399</v>
      </c>
      <c r="N1960" s="51">
        <v>502</v>
      </c>
      <c r="O1960" s="51">
        <v>400</v>
      </c>
      <c r="P1960" s="51">
        <v>579</v>
      </c>
      <c r="Q1960" s="51">
        <v>5741</v>
      </c>
      <c r="R1960" s="51">
        <v>5852</v>
      </c>
      <c r="S1960" s="51">
        <v>44758.685582367492</v>
      </c>
      <c r="T1960" s="51">
        <v>210501</v>
      </c>
      <c r="U1960" s="51">
        <v>67530</v>
      </c>
      <c r="V1960" s="51">
        <v>8953</v>
      </c>
    </row>
    <row r="1961" spans="1:22" x14ac:dyDescent="0.25">
      <c r="A1961" s="50" t="s">
        <v>109</v>
      </c>
      <c r="B1961" s="50" t="s">
        <v>228</v>
      </c>
      <c r="C1961" s="50" t="s">
        <v>183</v>
      </c>
      <c r="D1961" s="50" t="s">
        <v>295</v>
      </c>
      <c r="E1961" s="51">
        <v>2020</v>
      </c>
      <c r="F1961" s="50" t="s">
        <v>286</v>
      </c>
      <c r="G1961" s="52">
        <v>43922</v>
      </c>
      <c r="H1961" s="51">
        <v>648</v>
      </c>
      <c r="I1961" s="51">
        <v>467</v>
      </c>
      <c r="J1961" s="51">
        <v>640</v>
      </c>
      <c r="K1961" s="51">
        <v>608</v>
      </c>
      <c r="L1961" s="51">
        <v>608</v>
      </c>
      <c r="M1961" s="51">
        <v>1502</v>
      </c>
      <c r="N1961" s="51">
        <v>632</v>
      </c>
      <c r="O1961" s="51">
        <v>638</v>
      </c>
      <c r="P1961" s="51">
        <v>644</v>
      </c>
      <c r="Q1961" s="51">
        <v>5741</v>
      </c>
      <c r="R1961" s="51">
        <v>5852</v>
      </c>
      <c r="S1961" s="51">
        <v>44758.685582367492</v>
      </c>
      <c r="T1961" s="51">
        <v>210501</v>
      </c>
      <c r="U1961" s="51">
        <v>67530</v>
      </c>
      <c r="V1961" s="51">
        <v>8953</v>
      </c>
    </row>
    <row r="1962" spans="1:22" x14ac:dyDescent="0.25">
      <c r="A1962" s="50" t="s">
        <v>109</v>
      </c>
      <c r="B1962" s="50" t="s">
        <v>228</v>
      </c>
      <c r="C1962" s="50" t="s">
        <v>183</v>
      </c>
      <c r="D1962" s="50" t="s">
        <v>295</v>
      </c>
      <c r="E1962" s="51">
        <v>2020</v>
      </c>
      <c r="F1962" s="50" t="s">
        <v>287</v>
      </c>
      <c r="G1962" s="52">
        <v>43952</v>
      </c>
      <c r="H1962" s="51">
        <v>707</v>
      </c>
      <c r="I1962" s="51">
        <v>404</v>
      </c>
      <c r="J1962" s="51">
        <v>518</v>
      </c>
      <c r="K1962" s="51">
        <v>454</v>
      </c>
      <c r="L1962" s="51">
        <v>454</v>
      </c>
      <c r="M1962" s="51">
        <v>1027</v>
      </c>
      <c r="N1962" s="51">
        <v>611</v>
      </c>
      <c r="O1962" s="51">
        <v>668</v>
      </c>
      <c r="P1962" s="51">
        <v>632</v>
      </c>
      <c r="Q1962" s="51">
        <v>5741</v>
      </c>
      <c r="R1962" s="51">
        <v>5852</v>
      </c>
      <c r="S1962" s="51">
        <v>44758.685582367492</v>
      </c>
      <c r="T1962" s="51">
        <v>210501</v>
      </c>
      <c r="U1962" s="51">
        <v>67530</v>
      </c>
      <c r="V1962" s="51">
        <v>8953</v>
      </c>
    </row>
    <row r="1963" spans="1:22" x14ac:dyDescent="0.25">
      <c r="A1963" s="50" t="s">
        <v>109</v>
      </c>
      <c r="B1963" s="50" t="s">
        <v>228</v>
      </c>
      <c r="C1963" s="50" t="s">
        <v>183</v>
      </c>
      <c r="D1963" s="50" t="s">
        <v>295</v>
      </c>
      <c r="E1963" s="51">
        <v>2020</v>
      </c>
      <c r="F1963" s="50" t="s">
        <v>288</v>
      </c>
      <c r="G1963" s="52">
        <v>43983</v>
      </c>
      <c r="H1963" s="51">
        <v>946</v>
      </c>
      <c r="I1963" s="51">
        <v>387</v>
      </c>
      <c r="J1963" s="51">
        <v>590</v>
      </c>
      <c r="K1963" s="51">
        <v>419</v>
      </c>
      <c r="L1963" s="51">
        <v>419</v>
      </c>
      <c r="M1963" s="51">
        <v>1241</v>
      </c>
      <c r="N1963" s="51">
        <v>759</v>
      </c>
      <c r="O1963" s="51">
        <v>518</v>
      </c>
      <c r="P1963" s="51">
        <v>721</v>
      </c>
      <c r="Q1963" s="51">
        <v>5741</v>
      </c>
      <c r="R1963" s="51">
        <v>5852</v>
      </c>
      <c r="S1963" s="51">
        <v>44758.685582367492</v>
      </c>
      <c r="T1963" s="51">
        <v>210501</v>
      </c>
      <c r="U1963" s="51">
        <v>67530</v>
      </c>
      <c r="V1963" s="51">
        <v>8953</v>
      </c>
    </row>
    <row r="1964" spans="1:22" x14ac:dyDescent="0.25">
      <c r="A1964" s="50" t="s">
        <v>109</v>
      </c>
      <c r="B1964" s="50" t="s">
        <v>228</v>
      </c>
      <c r="C1964" s="50" t="s">
        <v>183</v>
      </c>
      <c r="D1964" s="50" t="s">
        <v>295</v>
      </c>
      <c r="E1964" s="51">
        <v>2020</v>
      </c>
      <c r="F1964" s="50" t="s">
        <v>289</v>
      </c>
      <c r="G1964" s="52">
        <v>44013</v>
      </c>
      <c r="H1964" s="51">
        <v>605</v>
      </c>
      <c r="I1964" s="51">
        <v>312</v>
      </c>
      <c r="J1964" s="51">
        <v>531</v>
      </c>
      <c r="K1964" s="51">
        <v>461</v>
      </c>
      <c r="L1964" s="51">
        <v>461</v>
      </c>
      <c r="M1964" s="51">
        <v>1178</v>
      </c>
      <c r="N1964" s="51">
        <v>642</v>
      </c>
      <c r="O1964" s="51">
        <v>545</v>
      </c>
      <c r="P1964" s="51">
        <v>564</v>
      </c>
      <c r="Q1964" s="51">
        <v>5741</v>
      </c>
      <c r="R1964" s="51">
        <v>5852</v>
      </c>
      <c r="S1964" s="51">
        <v>44758.685582367492</v>
      </c>
      <c r="T1964" s="51">
        <v>210501</v>
      </c>
      <c r="U1964" s="51">
        <v>67530</v>
      </c>
      <c r="V1964" s="51">
        <v>8953</v>
      </c>
    </row>
    <row r="1965" spans="1:22" x14ac:dyDescent="0.25">
      <c r="A1965" s="50" t="s">
        <v>109</v>
      </c>
      <c r="B1965" s="50" t="s">
        <v>228</v>
      </c>
      <c r="C1965" s="50" t="s">
        <v>183</v>
      </c>
      <c r="D1965" s="50" t="s">
        <v>295</v>
      </c>
      <c r="E1965" s="51">
        <v>2020</v>
      </c>
      <c r="F1965" s="50" t="s">
        <v>290</v>
      </c>
      <c r="G1965" s="52">
        <v>44044</v>
      </c>
      <c r="H1965" s="51">
        <v>693</v>
      </c>
      <c r="I1965" s="51">
        <v>349</v>
      </c>
      <c r="J1965" s="51">
        <v>414</v>
      </c>
      <c r="K1965" s="51">
        <v>531</v>
      </c>
      <c r="L1965" s="51">
        <v>531</v>
      </c>
      <c r="M1965" s="51">
        <v>783</v>
      </c>
      <c r="N1965" s="51">
        <v>432</v>
      </c>
      <c r="O1965" s="51">
        <v>485</v>
      </c>
      <c r="P1965" s="51">
        <v>442</v>
      </c>
      <c r="Q1965" s="51">
        <v>5741</v>
      </c>
      <c r="R1965" s="51">
        <v>5852</v>
      </c>
      <c r="S1965" s="51">
        <v>44758.685582367492</v>
      </c>
      <c r="T1965" s="51">
        <v>210501</v>
      </c>
      <c r="U1965" s="51">
        <v>67530</v>
      </c>
      <c r="V1965" s="51">
        <v>8953</v>
      </c>
    </row>
    <row r="1966" spans="1:22" x14ac:dyDescent="0.25">
      <c r="A1966" s="50" t="s">
        <v>109</v>
      </c>
      <c r="B1966" s="50" t="s">
        <v>228</v>
      </c>
      <c r="C1966" s="50" t="s">
        <v>183</v>
      </c>
      <c r="D1966" s="50" t="s">
        <v>295</v>
      </c>
      <c r="E1966" s="51">
        <v>2020</v>
      </c>
      <c r="F1966" s="50" t="s">
        <v>291</v>
      </c>
      <c r="G1966" s="52">
        <v>44075</v>
      </c>
      <c r="H1966" s="51">
        <v>596</v>
      </c>
      <c r="I1966" s="51">
        <v>590</v>
      </c>
      <c r="J1966" s="51">
        <v>550</v>
      </c>
      <c r="K1966" s="51">
        <v>608</v>
      </c>
      <c r="L1966" s="51">
        <v>608</v>
      </c>
      <c r="M1966" s="51">
        <v>1209</v>
      </c>
      <c r="N1966" s="51">
        <v>709</v>
      </c>
      <c r="O1966" s="51">
        <v>565</v>
      </c>
      <c r="P1966" s="51">
        <v>568</v>
      </c>
      <c r="Q1966" s="51">
        <v>5741</v>
      </c>
      <c r="R1966" s="51">
        <v>5852</v>
      </c>
      <c r="S1966" s="51">
        <v>44758.685582367492</v>
      </c>
      <c r="T1966" s="51">
        <v>210501</v>
      </c>
      <c r="U1966" s="51">
        <v>67530</v>
      </c>
      <c r="V1966" s="51">
        <v>8953</v>
      </c>
    </row>
    <row r="1967" spans="1:22" x14ac:dyDescent="0.25">
      <c r="A1967" s="50" t="s">
        <v>109</v>
      </c>
      <c r="B1967" s="50" t="s">
        <v>228</v>
      </c>
      <c r="C1967" s="50" t="s">
        <v>183</v>
      </c>
      <c r="D1967" s="50" t="s">
        <v>295</v>
      </c>
      <c r="E1967" s="51">
        <v>2020</v>
      </c>
      <c r="F1967" s="50" t="s">
        <v>292</v>
      </c>
      <c r="G1967" s="52">
        <v>44105</v>
      </c>
      <c r="H1967" s="51">
        <v>493</v>
      </c>
      <c r="I1967" s="51">
        <v>443</v>
      </c>
      <c r="J1967" s="51">
        <v>403</v>
      </c>
      <c r="K1967" s="51">
        <v>607</v>
      </c>
      <c r="L1967" s="51">
        <v>607</v>
      </c>
      <c r="M1967" s="51">
        <v>1729</v>
      </c>
      <c r="N1967" s="51">
        <v>757</v>
      </c>
      <c r="O1967" s="51">
        <v>582</v>
      </c>
      <c r="P1967" s="51">
        <v>523</v>
      </c>
      <c r="Q1967" s="51">
        <v>5741</v>
      </c>
      <c r="R1967" s="51">
        <v>5852</v>
      </c>
      <c r="S1967" s="51">
        <v>44758.685582367492</v>
      </c>
      <c r="T1967" s="51">
        <v>210501</v>
      </c>
      <c r="U1967" s="51">
        <v>67530</v>
      </c>
      <c r="V1967" s="51">
        <v>8953</v>
      </c>
    </row>
    <row r="1968" spans="1:22" x14ac:dyDescent="0.25">
      <c r="A1968" s="50" t="s">
        <v>109</v>
      </c>
      <c r="B1968" s="50" t="s">
        <v>228</v>
      </c>
      <c r="C1968" s="50" t="s">
        <v>183</v>
      </c>
      <c r="D1968" s="50" t="s">
        <v>295</v>
      </c>
      <c r="E1968" s="51">
        <v>2020</v>
      </c>
      <c r="F1968" s="50" t="s">
        <v>293</v>
      </c>
      <c r="G1968" s="52">
        <v>44136</v>
      </c>
      <c r="H1968" s="51">
        <v>644</v>
      </c>
      <c r="I1968" s="51">
        <v>460</v>
      </c>
      <c r="J1968" s="51">
        <v>414</v>
      </c>
      <c r="K1968" s="51">
        <v>538</v>
      </c>
      <c r="L1968" s="51">
        <v>538</v>
      </c>
      <c r="M1968" s="51">
        <v>667</v>
      </c>
      <c r="N1968" s="51">
        <v>887</v>
      </c>
      <c r="O1968" s="51">
        <v>669</v>
      </c>
      <c r="P1968" s="51">
        <v>535</v>
      </c>
      <c r="Q1968" s="51">
        <v>5741</v>
      </c>
      <c r="R1968" s="51">
        <v>5852</v>
      </c>
      <c r="S1968" s="51">
        <v>44758.685582367492</v>
      </c>
      <c r="T1968" s="51">
        <v>210501</v>
      </c>
      <c r="U1968" s="51">
        <v>67530</v>
      </c>
      <c r="V1968" s="51">
        <v>8953</v>
      </c>
    </row>
    <row r="1969" spans="1:22" x14ac:dyDescent="0.25">
      <c r="A1969" s="50" t="s">
        <v>109</v>
      </c>
      <c r="B1969" s="50" t="s">
        <v>228</v>
      </c>
      <c r="C1969" s="50" t="s">
        <v>183</v>
      </c>
      <c r="D1969" s="50" t="s">
        <v>295</v>
      </c>
      <c r="E1969" s="51">
        <v>2020</v>
      </c>
      <c r="F1969" s="50" t="s">
        <v>294</v>
      </c>
      <c r="G1969" s="52">
        <v>44166</v>
      </c>
      <c r="H1969" s="51">
        <v>636</v>
      </c>
      <c r="I1969" s="51">
        <v>374</v>
      </c>
      <c r="J1969" s="51">
        <v>480</v>
      </c>
      <c r="K1969" s="51">
        <v>469</v>
      </c>
      <c r="L1969" s="51">
        <v>469</v>
      </c>
      <c r="M1969" s="51">
        <v>1257</v>
      </c>
      <c r="N1969" s="51">
        <v>763</v>
      </c>
      <c r="O1969" s="51">
        <v>651</v>
      </c>
      <c r="P1969" s="51">
        <v>479</v>
      </c>
      <c r="Q1969" s="51">
        <v>5741</v>
      </c>
      <c r="R1969" s="51">
        <v>5852</v>
      </c>
      <c r="S1969" s="51">
        <v>44758.685582367492</v>
      </c>
      <c r="T1969" s="51">
        <v>210501</v>
      </c>
      <c r="U1969" s="51">
        <v>67530</v>
      </c>
      <c r="V1969" s="51">
        <v>8953</v>
      </c>
    </row>
    <row r="1970" spans="1:22" x14ac:dyDescent="0.25">
      <c r="A1970" s="50" t="s">
        <v>109</v>
      </c>
      <c r="B1970" s="50" t="s">
        <v>228</v>
      </c>
      <c r="C1970" s="50" t="s">
        <v>183</v>
      </c>
      <c r="D1970" s="50" t="s">
        <v>295</v>
      </c>
      <c r="E1970" s="51">
        <v>2021</v>
      </c>
      <c r="F1970" s="50" t="s">
        <v>283</v>
      </c>
      <c r="G1970" s="52">
        <v>44197</v>
      </c>
      <c r="H1970" s="51">
        <v>581</v>
      </c>
      <c r="I1970" s="51">
        <v>339</v>
      </c>
      <c r="J1970" s="51">
        <v>540</v>
      </c>
      <c r="K1970" s="51">
        <v>347</v>
      </c>
      <c r="L1970" s="51">
        <v>347</v>
      </c>
      <c r="M1970" s="51">
        <v>1114</v>
      </c>
      <c r="N1970" s="51">
        <v>758</v>
      </c>
      <c r="O1970" s="51">
        <v>708</v>
      </c>
      <c r="P1970" s="51">
        <v>578</v>
      </c>
      <c r="Q1970" s="51">
        <v>5729</v>
      </c>
      <c r="R1970" s="51">
        <v>5812</v>
      </c>
      <c r="S1970" s="51">
        <v>46314.78359523246</v>
      </c>
      <c r="T1970" s="51">
        <v>217058</v>
      </c>
      <c r="U1970" s="51">
        <v>69201</v>
      </c>
      <c r="V1970" s="51">
        <v>9165</v>
      </c>
    </row>
    <row r="1971" spans="1:22" x14ac:dyDescent="0.25">
      <c r="A1971" s="50" t="s">
        <v>109</v>
      </c>
      <c r="B1971" s="50" t="s">
        <v>228</v>
      </c>
      <c r="C1971" s="50" t="s">
        <v>183</v>
      </c>
      <c r="D1971" s="50" t="s">
        <v>295</v>
      </c>
      <c r="E1971" s="51">
        <v>2021</v>
      </c>
      <c r="F1971" s="50" t="s">
        <v>284</v>
      </c>
      <c r="G1971" s="52">
        <v>44228</v>
      </c>
      <c r="H1971" s="51">
        <v>510</v>
      </c>
      <c r="I1971" s="51">
        <v>372</v>
      </c>
      <c r="J1971" s="51">
        <v>454</v>
      </c>
      <c r="K1971" s="51">
        <v>307</v>
      </c>
      <c r="L1971" s="51">
        <v>307</v>
      </c>
      <c r="M1971" s="51">
        <v>1034</v>
      </c>
      <c r="N1971" s="51">
        <v>700</v>
      </c>
      <c r="O1971" s="51">
        <v>781</v>
      </c>
      <c r="P1971" s="51">
        <v>634</v>
      </c>
      <c r="Q1971" s="51">
        <v>5729</v>
      </c>
      <c r="R1971" s="51">
        <v>5812</v>
      </c>
      <c r="S1971" s="51">
        <v>46314.78359523246</v>
      </c>
      <c r="T1971" s="51">
        <v>217058</v>
      </c>
      <c r="U1971" s="51">
        <v>69201</v>
      </c>
      <c r="V1971" s="51">
        <v>9165</v>
      </c>
    </row>
    <row r="1972" spans="1:22" x14ac:dyDescent="0.25">
      <c r="A1972" s="50" t="s">
        <v>109</v>
      </c>
      <c r="B1972" s="50" t="s">
        <v>228</v>
      </c>
      <c r="C1972" s="50" t="s">
        <v>183</v>
      </c>
      <c r="D1972" s="50" t="s">
        <v>295</v>
      </c>
      <c r="E1972" s="51">
        <v>2021</v>
      </c>
      <c r="F1972" s="50" t="s">
        <v>285</v>
      </c>
      <c r="G1972" s="52">
        <v>44256</v>
      </c>
      <c r="H1972" s="51">
        <v>757</v>
      </c>
      <c r="I1972" s="51">
        <v>428</v>
      </c>
      <c r="J1972" s="51">
        <v>488</v>
      </c>
      <c r="K1972" s="51">
        <v>497</v>
      </c>
      <c r="L1972" s="51">
        <v>497</v>
      </c>
      <c r="M1972" s="51">
        <v>1251</v>
      </c>
      <c r="N1972" s="51">
        <v>594</v>
      </c>
      <c r="O1972" s="51">
        <v>588</v>
      </c>
      <c r="P1972" s="51">
        <v>622</v>
      </c>
      <c r="Q1972" s="51">
        <v>5729</v>
      </c>
      <c r="R1972" s="51">
        <v>5812</v>
      </c>
      <c r="S1972" s="51">
        <v>46314.78359523246</v>
      </c>
      <c r="T1972" s="51">
        <v>217058</v>
      </c>
      <c r="U1972" s="51">
        <v>69201</v>
      </c>
      <c r="V1972" s="51">
        <v>9165</v>
      </c>
    </row>
    <row r="1973" spans="1:22" x14ac:dyDescent="0.25">
      <c r="A1973" s="50" t="s">
        <v>109</v>
      </c>
      <c r="B1973" s="50" t="s">
        <v>228</v>
      </c>
      <c r="C1973" s="50" t="s">
        <v>183</v>
      </c>
      <c r="D1973" s="50" t="s">
        <v>295</v>
      </c>
      <c r="E1973" s="51">
        <v>2021</v>
      </c>
      <c r="F1973" s="50" t="s">
        <v>286</v>
      </c>
      <c r="G1973" s="52">
        <v>44287</v>
      </c>
      <c r="H1973" s="51">
        <v>714</v>
      </c>
      <c r="I1973" s="51">
        <v>508</v>
      </c>
      <c r="J1973" s="51">
        <v>477</v>
      </c>
      <c r="K1973" s="51">
        <v>446</v>
      </c>
      <c r="L1973" s="51">
        <v>446</v>
      </c>
      <c r="M1973" s="51">
        <v>1150</v>
      </c>
      <c r="N1973" s="51">
        <v>737</v>
      </c>
      <c r="O1973" s="51">
        <v>677</v>
      </c>
      <c r="P1973" s="51">
        <v>709</v>
      </c>
      <c r="Q1973" s="51">
        <v>5729</v>
      </c>
      <c r="R1973" s="51">
        <v>5812</v>
      </c>
      <c r="S1973" s="51">
        <v>46314.78359523246</v>
      </c>
      <c r="T1973" s="51">
        <v>217058</v>
      </c>
      <c r="U1973" s="51">
        <v>69201</v>
      </c>
      <c r="V1973" s="51">
        <v>9165</v>
      </c>
    </row>
    <row r="1974" spans="1:22" x14ac:dyDescent="0.25">
      <c r="A1974" s="50" t="s">
        <v>109</v>
      </c>
      <c r="B1974" s="50" t="s">
        <v>228</v>
      </c>
      <c r="C1974" s="50" t="s">
        <v>183</v>
      </c>
      <c r="D1974" s="50" t="s">
        <v>295</v>
      </c>
      <c r="E1974" s="51">
        <v>2021</v>
      </c>
      <c r="F1974" s="50" t="s">
        <v>287</v>
      </c>
      <c r="G1974" s="52">
        <v>44317</v>
      </c>
      <c r="H1974" s="51">
        <v>726</v>
      </c>
      <c r="I1974" s="51">
        <v>522</v>
      </c>
      <c r="J1974" s="51">
        <v>553</v>
      </c>
      <c r="K1974" s="51">
        <v>393</v>
      </c>
      <c r="L1974" s="51">
        <v>393</v>
      </c>
      <c r="M1974" s="51">
        <v>1253</v>
      </c>
      <c r="N1974" s="51">
        <v>736</v>
      </c>
      <c r="O1974" s="51">
        <v>822</v>
      </c>
      <c r="P1974" s="51">
        <v>799</v>
      </c>
      <c r="Q1974" s="51">
        <v>5729</v>
      </c>
      <c r="R1974" s="51">
        <v>5812</v>
      </c>
      <c r="S1974" s="51">
        <v>46314.78359523246</v>
      </c>
      <c r="T1974" s="51">
        <v>217058</v>
      </c>
      <c r="U1974" s="51">
        <v>69201</v>
      </c>
      <c r="V1974" s="51">
        <v>9165</v>
      </c>
    </row>
    <row r="1975" spans="1:22" x14ac:dyDescent="0.25">
      <c r="A1975" s="50" t="s">
        <v>109</v>
      </c>
      <c r="B1975" s="50" t="s">
        <v>228</v>
      </c>
      <c r="C1975" s="50" t="s">
        <v>183</v>
      </c>
      <c r="D1975" s="50" t="s">
        <v>295</v>
      </c>
      <c r="E1975" s="51">
        <v>2021</v>
      </c>
      <c r="F1975" s="50" t="s">
        <v>288</v>
      </c>
      <c r="G1975" s="52">
        <v>44348</v>
      </c>
      <c r="H1975" s="51">
        <v>770</v>
      </c>
      <c r="I1975" s="51">
        <v>367</v>
      </c>
      <c r="J1975" s="51">
        <v>563</v>
      </c>
      <c r="K1975" s="51">
        <v>385</v>
      </c>
      <c r="L1975" s="51">
        <v>385</v>
      </c>
      <c r="M1975" s="51">
        <v>1273</v>
      </c>
      <c r="N1975" s="51">
        <v>719</v>
      </c>
      <c r="O1975" s="51">
        <v>509</v>
      </c>
      <c r="P1975" s="51">
        <v>682</v>
      </c>
      <c r="Q1975" s="51">
        <v>5729</v>
      </c>
      <c r="R1975" s="51">
        <v>5812</v>
      </c>
      <c r="S1975" s="51">
        <v>46314.78359523246</v>
      </c>
      <c r="T1975" s="51">
        <v>217058</v>
      </c>
      <c r="U1975" s="51">
        <v>69201</v>
      </c>
      <c r="V1975" s="51">
        <v>9165</v>
      </c>
    </row>
    <row r="1976" spans="1:22" x14ac:dyDescent="0.25">
      <c r="A1976" s="50" t="s">
        <v>109</v>
      </c>
      <c r="B1976" s="50" t="s">
        <v>228</v>
      </c>
      <c r="C1976" s="50" t="s">
        <v>183</v>
      </c>
      <c r="D1976" s="50" t="s">
        <v>295</v>
      </c>
      <c r="E1976" s="51">
        <v>2021</v>
      </c>
      <c r="F1976" s="50" t="s">
        <v>289</v>
      </c>
      <c r="G1976" s="52">
        <v>44378</v>
      </c>
      <c r="H1976" s="51">
        <v>606</v>
      </c>
      <c r="I1976" s="51">
        <v>356</v>
      </c>
      <c r="J1976" s="51">
        <v>530</v>
      </c>
      <c r="K1976" s="51">
        <v>332</v>
      </c>
      <c r="L1976" s="51">
        <v>332</v>
      </c>
      <c r="M1976" s="51">
        <v>1088</v>
      </c>
      <c r="N1976" s="51">
        <v>719</v>
      </c>
      <c r="O1976" s="51">
        <v>582</v>
      </c>
      <c r="P1976" s="51">
        <v>775</v>
      </c>
      <c r="Q1976" s="51">
        <v>5729</v>
      </c>
      <c r="R1976" s="51">
        <v>5812</v>
      </c>
      <c r="S1976" s="51">
        <v>46314.78359523246</v>
      </c>
      <c r="T1976" s="51">
        <v>217058</v>
      </c>
      <c r="U1976" s="51">
        <v>69201</v>
      </c>
      <c r="V1976" s="51">
        <v>9165</v>
      </c>
    </row>
    <row r="1977" spans="1:22" x14ac:dyDescent="0.25">
      <c r="A1977" s="50" t="s">
        <v>109</v>
      </c>
      <c r="B1977" s="50" t="s">
        <v>228</v>
      </c>
      <c r="C1977" s="50" t="s">
        <v>183</v>
      </c>
      <c r="D1977" s="50" t="s">
        <v>295</v>
      </c>
      <c r="E1977" s="51">
        <v>2021</v>
      </c>
      <c r="F1977" s="50" t="s">
        <v>290</v>
      </c>
      <c r="G1977" s="52">
        <v>44409</v>
      </c>
      <c r="H1977" s="51">
        <v>601</v>
      </c>
      <c r="I1977" s="51">
        <v>449</v>
      </c>
      <c r="J1977" s="51">
        <v>456</v>
      </c>
      <c r="K1977" s="51">
        <v>458</v>
      </c>
      <c r="L1977" s="51">
        <v>458</v>
      </c>
      <c r="M1977" s="51">
        <v>1310</v>
      </c>
      <c r="N1977" s="51">
        <v>613</v>
      </c>
      <c r="O1977" s="51">
        <v>651</v>
      </c>
      <c r="P1977" s="51">
        <v>600</v>
      </c>
      <c r="Q1977" s="51">
        <v>5729</v>
      </c>
      <c r="R1977" s="51">
        <v>5812</v>
      </c>
      <c r="S1977" s="51">
        <v>46314.78359523246</v>
      </c>
      <c r="T1977" s="51">
        <v>217058</v>
      </c>
      <c r="U1977" s="51">
        <v>69201</v>
      </c>
      <c r="V1977" s="51">
        <v>9165</v>
      </c>
    </row>
    <row r="1978" spans="1:22" x14ac:dyDescent="0.25">
      <c r="A1978" s="50" t="s">
        <v>109</v>
      </c>
      <c r="B1978" s="50" t="s">
        <v>228</v>
      </c>
      <c r="C1978" s="50" t="s">
        <v>183</v>
      </c>
      <c r="D1978" s="50" t="s">
        <v>295</v>
      </c>
      <c r="E1978" s="51">
        <v>2021</v>
      </c>
      <c r="F1978" s="50" t="s">
        <v>291</v>
      </c>
      <c r="G1978" s="52">
        <v>44440</v>
      </c>
      <c r="H1978" s="51">
        <v>611</v>
      </c>
      <c r="I1978" s="51">
        <v>472</v>
      </c>
      <c r="J1978" s="51">
        <v>525</v>
      </c>
      <c r="K1978" s="51">
        <v>527</v>
      </c>
      <c r="L1978" s="51">
        <v>527</v>
      </c>
      <c r="M1978" s="51">
        <v>1390</v>
      </c>
      <c r="N1978" s="51">
        <v>699</v>
      </c>
      <c r="O1978" s="51">
        <v>691</v>
      </c>
      <c r="P1978" s="51">
        <v>677</v>
      </c>
      <c r="Q1978" s="51">
        <v>5729</v>
      </c>
      <c r="R1978" s="51">
        <v>5812</v>
      </c>
      <c r="S1978" s="51">
        <v>46314.78359523246</v>
      </c>
      <c r="T1978" s="51">
        <v>217058</v>
      </c>
      <c r="U1978" s="51">
        <v>69201</v>
      </c>
      <c r="V1978" s="51">
        <v>9165</v>
      </c>
    </row>
    <row r="1979" spans="1:22" x14ac:dyDescent="0.25">
      <c r="A1979" s="50" t="s">
        <v>109</v>
      </c>
      <c r="B1979" s="50" t="s">
        <v>228</v>
      </c>
      <c r="C1979" s="50" t="s">
        <v>183</v>
      </c>
      <c r="D1979" s="50" t="s">
        <v>295</v>
      </c>
      <c r="E1979" s="51">
        <v>2021</v>
      </c>
      <c r="F1979" s="50" t="s">
        <v>292</v>
      </c>
      <c r="G1979" s="52">
        <v>44470</v>
      </c>
      <c r="H1979" s="51">
        <v>537</v>
      </c>
      <c r="I1979" s="51">
        <v>485</v>
      </c>
      <c r="J1979" s="51">
        <v>500</v>
      </c>
      <c r="K1979" s="51">
        <v>549</v>
      </c>
      <c r="L1979" s="51">
        <v>549</v>
      </c>
      <c r="M1979" s="51">
        <v>1612</v>
      </c>
      <c r="N1979" s="51">
        <v>692</v>
      </c>
      <c r="O1979" s="51">
        <v>668</v>
      </c>
      <c r="P1979" s="51">
        <v>611</v>
      </c>
      <c r="Q1979" s="51">
        <v>5729</v>
      </c>
      <c r="R1979" s="51">
        <v>5812</v>
      </c>
      <c r="S1979" s="51">
        <v>46314.78359523246</v>
      </c>
      <c r="T1979" s="51">
        <v>217058</v>
      </c>
      <c r="U1979" s="51">
        <v>69201</v>
      </c>
      <c r="V1979" s="51">
        <v>9165</v>
      </c>
    </row>
    <row r="1980" spans="1:22" x14ac:dyDescent="0.25">
      <c r="A1980" s="50" t="s">
        <v>109</v>
      </c>
      <c r="B1980" s="50" t="s">
        <v>228</v>
      </c>
      <c r="C1980" s="50" t="s">
        <v>183</v>
      </c>
      <c r="D1980" s="50" t="s">
        <v>295</v>
      </c>
      <c r="E1980" s="51">
        <v>2021</v>
      </c>
      <c r="F1980" s="50" t="s">
        <v>293</v>
      </c>
      <c r="G1980" s="52">
        <v>44501</v>
      </c>
      <c r="H1980" s="51">
        <v>737</v>
      </c>
      <c r="I1980" s="51">
        <v>570</v>
      </c>
      <c r="J1980" s="51">
        <v>605</v>
      </c>
      <c r="K1980" s="51">
        <v>501</v>
      </c>
      <c r="L1980" s="51">
        <v>501</v>
      </c>
      <c r="M1980" s="51">
        <v>1399</v>
      </c>
      <c r="N1980" s="51">
        <v>884</v>
      </c>
      <c r="O1980" s="51">
        <v>690</v>
      </c>
      <c r="P1980" s="51">
        <v>585</v>
      </c>
      <c r="Q1980" s="51">
        <v>5729</v>
      </c>
      <c r="R1980" s="51">
        <v>5812</v>
      </c>
      <c r="S1980" s="51">
        <v>46314.78359523246</v>
      </c>
      <c r="T1980" s="51">
        <v>217058</v>
      </c>
      <c r="U1980" s="51">
        <v>69201</v>
      </c>
      <c r="V1980" s="51">
        <v>9165</v>
      </c>
    </row>
    <row r="1981" spans="1:22" x14ac:dyDescent="0.25">
      <c r="A1981" s="50" t="s">
        <v>109</v>
      </c>
      <c r="B1981" s="50" t="s">
        <v>228</v>
      </c>
      <c r="C1981" s="50" t="s">
        <v>183</v>
      </c>
      <c r="D1981" s="50" t="s">
        <v>295</v>
      </c>
      <c r="E1981" s="51">
        <v>2021</v>
      </c>
      <c r="F1981" s="50" t="s">
        <v>294</v>
      </c>
      <c r="G1981" s="52">
        <v>44531</v>
      </c>
      <c r="H1981" s="51">
        <v>650</v>
      </c>
      <c r="I1981" s="51">
        <v>424</v>
      </c>
      <c r="J1981" s="51">
        <v>422</v>
      </c>
      <c r="K1981" s="51">
        <v>486</v>
      </c>
      <c r="L1981" s="51">
        <v>486</v>
      </c>
      <c r="M1981" s="51">
        <v>1322</v>
      </c>
      <c r="N1981" s="51">
        <v>885</v>
      </c>
      <c r="O1981" s="51">
        <v>760</v>
      </c>
      <c r="P1981" s="51">
        <v>561</v>
      </c>
      <c r="Q1981" s="51">
        <v>5729</v>
      </c>
      <c r="R1981" s="51">
        <v>5812</v>
      </c>
      <c r="S1981" s="51">
        <v>46314.78359523246</v>
      </c>
      <c r="T1981" s="51">
        <v>217058</v>
      </c>
      <c r="U1981" s="51">
        <v>69201</v>
      </c>
      <c r="V1981" s="51">
        <v>9165</v>
      </c>
    </row>
    <row r="1982" spans="1:22" x14ac:dyDescent="0.25">
      <c r="A1982" s="50" t="s">
        <v>109</v>
      </c>
      <c r="B1982" s="50" t="s">
        <v>228</v>
      </c>
      <c r="C1982" s="50" t="s">
        <v>184</v>
      </c>
      <c r="D1982" s="50" t="s">
        <v>295</v>
      </c>
      <c r="E1982" s="51">
        <v>2017</v>
      </c>
      <c r="F1982" s="50" t="s">
        <v>283</v>
      </c>
      <c r="G1982" s="52">
        <v>42736</v>
      </c>
      <c r="H1982" s="51">
        <v>1123</v>
      </c>
      <c r="I1982" s="51">
        <v>308</v>
      </c>
      <c r="J1982" s="51">
        <v>801</v>
      </c>
      <c r="K1982" s="51">
        <v>655</v>
      </c>
      <c r="L1982" s="51">
        <v>655</v>
      </c>
      <c r="M1982" s="51">
        <v>1099</v>
      </c>
      <c r="N1982" s="51">
        <v>1318</v>
      </c>
      <c r="O1982" s="51">
        <v>1194</v>
      </c>
      <c r="P1982" s="51">
        <v>1006</v>
      </c>
      <c r="Q1982" s="51">
        <v>9356</v>
      </c>
      <c r="R1982" s="51">
        <v>9661</v>
      </c>
      <c r="S1982" s="51">
        <v>79195</v>
      </c>
      <c r="T1982" s="51">
        <v>321775</v>
      </c>
      <c r="U1982" s="51">
        <v>54752</v>
      </c>
      <c r="V1982" s="51">
        <v>11468</v>
      </c>
    </row>
    <row r="1983" spans="1:22" x14ac:dyDescent="0.25">
      <c r="A1983" s="50" t="s">
        <v>109</v>
      </c>
      <c r="B1983" s="50" t="s">
        <v>228</v>
      </c>
      <c r="C1983" s="50" t="s">
        <v>184</v>
      </c>
      <c r="D1983" s="50" t="s">
        <v>295</v>
      </c>
      <c r="E1983" s="51">
        <v>2017</v>
      </c>
      <c r="F1983" s="50" t="s">
        <v>284</v>
      </c>
      <c r="G1983" s="52">
        <v>42767</v>
      </c>
      <c r="H1983" s="51">
        <v>1274</v>
      </c>
      <c r="I1983" s="51">
        <v>293</v>
      </c>
      <c r="J1983" s="51">
        <v>672</v>
      </c>
      <c r="K1983" s="51">
        <v>450</v>
      </c>
      <c r="L1983" s="51">
        <v>450</v>
      </c>
      <c r="M1983" s="51">
        <v>706</v>
      </c>
      <c r="N1983" s="51">
        <v>912</v>
      </c>
      <c r="O1983" s="51">
        <v>958</v>
      </c>
      <c r="P1983" s="51">
        <v>655</v>
      </c>
      <c r="Q1983" s="51">
        <v>9356</v>
      </c>
      <c r="R1983" s="51">
        <v>9661</v>
      </c>
      <c r="S1983" s="51">
        <v>79195</v>
      </c>
      <c r="T1983" s="51">
        <v>321775</v>
      </c>
      <c r="U1983" s="51">
        <v>54752</v>
      </c>
      <c r="V1983" s="51">
        <v>11468</v>
      </c>
    </row>
    <row r="1984" spans="1:22" x14ac:dyDescent="0.25">
      <c r="A1984" s="50" t="s">
        <v>109</v>
      </c>
      <c r="B1984" s="50" t="s">
        <v>228</v>
      </c>
      <c r="C1984" s="50" t="s">
        <v>184</v>
      </c>
      <c r="D1984" s="50" t="s">
        <v>295</v>
      </c>
      <c r="E1984" s="51">
        <v>2017</v>
      </c>
      <c r="F1984" s="50" t="s">
        <v>285</v>
      </c>
      <c r="G1984" s="52">
        <v>42795</v>
      </c>
      <c r="H1984" s="51">
        <v>1639</v>
      </c>
      <c r="I1984" s="51">
        <v>433</v>
      </c>
      <c r="J1984" s="51">
        <v>839</v>
      </c>
      <c r="K1984" s="51">
        <v>790</v>
      </c>
      <c r="L1984" s="51">
        <v>790</v>
      </c>
      <c r="M1984" s="51">
        <v>1139</v>
      </c>
      <c r="N1984" s="51">
        <v>1152</v>
      </c>
      <c r="O1984" s="51">
        <v>1044</v>
      </c>
      <c r="P1984" s="51">
        <v>860</v>
      </c>
      <c r="Q1984" s="51">
        <v>9356</v>
      </c>
      <c r="R1984" s="51">
        <v>9661</v>
      </c>
      <c r="S1984" s="51">
        <v>79195</v>
      </c>
      <c r="T1984" s="51">
        <v>321775</v>
      </c>
      <c r="U1984" s="51">
        <v>54752</v>
      </c>
      <c r="V1984" s="51">
        <v>11468</v>
      </c>
    </row>
    <row r="1985" spans="1:22" x14ac:dyDescent="0.25">
      <c r="A1985" s="50" t="s">
        <v>109</v>
      </c>
      <c r="B1985" s="50" t="s">
        <v>228</v>
      </c>
      <c r="C1985" s="50" t="s">
        <v>184</v>
      </c>
      <c r="D1985" s="50" t="s">
        <v>295</v>
      </c>
      <c r="E1985" s="51">
        <v>2017</v>
      </c>
      <c r="F1985" s="50" t="s">
        <v>286</v>
      </c>
      <c r="G1985" s="52">
        <v>42826</v>
      </c>
      <c r="H1985" s="51">
        <v>1558</v>
      </c>
      <c r="I1985" s="51">
        <v>449</v>
      </c>
      <c r="J1985" s="51">
        <v>1073</v>
      </c>
      <c r="K1985" s="51">
        <v>992</v>
      </c>
      <c r="L1985" s="51">
        <v>992</v>
      </c>
      <c r="M1985" s="51">
        <v>1080</v>
      </c>
      <c r="N1985" s="51">
        <v>1000</v>
      </c>
      <c r="O1985" s="51">
        <v>1053</v>
      </c>
      <c r="P1985" s="51">
        <v>919</v>
      </c>
      <c r="Q1985" s="51">
        <v>9356</v>
      </c>
      <c r="R1985" s="51">
        <v>9661</v>
      </c>
      <c r="S1985" s="51">
        <v>79195</v>
      </c>
      <c r="T1985" s="51">
        <v>321775</v>
      </c>
      <c r="U1985" s="51">
        <v>54752</v>
      </c>
      <c r="V1985" s="51">
        <v>11468</v>
      </c>
    </row>
    <row r="1986" spans="1:22" x14ac:dyDescent="0.25">
      <c r="A1986" s="50" t="s">
        <v>109</v>
      </c>
      <c r="B1986" s="50" t="s">
        <v>228</v>
      </c>
      <c r="C1986" s="50" t="s">
        <v>184</v>
      </c>
      <c r="D1986" s="50" t="s">
        <v>295</v>
      </c>
      <c r="E1986" s="51">
        <v>2017</v>
      </c>
      <c r="F1986" s="50" t="s">
        <v>287</v>
      </c>
      <c r="G1986" s="52">
        <v>42856</v>
      </c>
      <c r="H1986" s="51">
        <v>1238</v>
      </c>
      <c r="I1986" s="51">
        <v>444</v>
      </c>
      <c r="J1986" s="51">
        <v>1124</v>
      </c>
      <c r="K1986" s="51">
        <v>476</v>
      </c>
      <c r="L1986" s="51">
        <v>476</v>
      </c>
      <c r="M1986" s="51">
        <v>864</v>
      </c>
      <c r="N1986" s="51">
        <v>926</v>
      </c>
      <c r="O1986" s="51">
        <v>1128</v>
      </c>
      <c r="P1986" s="51">
        <v>815</v>
      </c>
      <c r="Q1986" s="51">
        <v>9356</v>
      </c>
      <c r="R1986" s="51">
        <v>9661</v>
      </c>
      <c r="S1986" s="51">
        <v>79195</v>
      </c>
      <c r="T1986" s="51">
        <v>321775</v>
      </c>
      <c r="U1986" s="51">
        <v>54752</v>
      </c>
      <c r="V1986" s="51">
        <v>11468</v>
      </c>
    </row>
    <row r="1987" spans="1:22" x14ac:dyDescent="0.25">
      <c r="A1987" s="50" t="s">
        <v>109</v>
      </c>
      <c r="B1987" s="50" t="s">
        <v>228</v>
      </c>
      <c r="C1987" s="50" t="s">
        <v>184</v>
      </c>
      <c r="D1987" s="50" t="s">
        <v>295</v>
      </c>
      <c r="E1987" s="51">
        <v>2017</v>
      </c>
      <c r="F1987" s="50" t="s">
        <v>288</v>
      </c>
      <c r="G1987" s="52">
        <v>42887</v>
      </c>
      <c r="H1987" s="51">
        <v>874</v>
      </c>
      <c r="I1987" s="51">
        <v>356</v>
      </c>
      <c r="J1987" s="51">
        <v>515</v>
      </c>
      <c r="K1987" s="51">
        <v>547</v>
      </c>
      <c r="L1987" s="51">
        <v>547</v>
      </c>
      <c r="M1987" s="51">
        <v>1098</v>
      </c>
      <c r="N1987" s="51">
        <v>969</v>
      </c>
      <c r="O1987" s="51">
        <v>799</v>
      </c>
      <c r="P1987" s="51">
        <v>856</v>
      </c>
      <c r="Q1987" s="51">
        <v>9356</v>
      </c>
      <c r="R1987" s="51">
        <v>9661</v>
      </c>
      <c r="S1987" s="51">
        <v>79195</v>
      </c>
      <c r="T1987" s="51">
        <v>321775</v>
      </c>
      <c r="U1987" s="51">
        <v>54752</v>
      </c>
      <c r="V1987" s="51">
        <v>11468</v>
      </c>
    </row>
    <row r="1988" spans="1:22" x14ac:dyDescent="0.25">
      <c r="A1988" s="50" t="s">
        <v>109</v>
      </c>
      <c r="B1988" s="50" t="s">
        <v>228</v>
      </c>
      <c r="C1988" s="50" t="s">
        <v>184</v>
      </c>
      <c r="D1988" s="50" t="s">
        <v>295</v>
      </c>
      <c r="E1988" s="51">
        <v>2017</v>
      </c>
      <c r="F1988" s="50" t="s">
        <v>289</v>
      </c>
      <c r="G1988" s="52">
        <v>42917</v>
      </c>
      <c r="H1988" s="51">
        <v>1471</v>
      </c>
      <c r="I1988" s="51">
        <v>471</v>
      </c>
      <c r="J1988" s="51">
        <v>925</v>
      </c>
      <c r="K1988" s="51">
        <v>716</v>
      </c>
      <c r="L1988" s="51">
        <v>716</v>
      </c>
      <c r="M1988" s="51">
        <v>1019</v>
      </c>
      <c r="N1988" s="51">
        <v>1382</v>
      </c>
      <c r="O1988" s="51">
        <v>921</v>
      </c>
      <c r="P1988" s="51">
        <v>1171</v>
      </c>
      <c r="Q1988" s="51">
        <v>9356</v>
      </c>
      <c r="R1988" s="51">
        <v>9661</v>
      </c>
      <c r="S1988" s="51">
        <v>79195</v>
      </c>
      <c r="T1988" s="51">
        <v>321775</v>
      </c>
      <c r="U1988" s="51">
        <v>54752</v>
      </c>
      <c r="V1988" s="51">
        <v>11468</v>
      </c>
    </row>
    <row r="1989" spans="1:22" x14ac:dyDescent="0.25">
      <c r="A1989" s="50" t="s">
        <v>109</v>
      </c>
      <c r="B1989" s="50" t="s">
        <v>228</v>
      </c>
      <c r="C1989" s="50" t="s">
        <v>184</v>
      </c>
      <c r="D1989" s="50" t="s">
        <v>295</v>
      </c>
      <c r="E1989" s="51">
        <v>2017</v>
      </c>
      <c r="F1989" s="50" t="s">
        <v>290</v>
      </c>
      <c r="G1989" s="52">
        <v>42948</v>
      </c>
      <c r="H1989" s="51">
        <v>1181</v>
      </c>
      <c r="I1989" s="51">
        <v>474</v>
      </c>
      <c r="J1989" s="51">
        <v>797</v>
      </c>
      <c r="K1989" s="51">
        <v>667</v>
      </c>
      <c r="L1989" s="51">
        <v>667</v>
      </c>
      <c r="M1989" s="51">
        <v>998</v>
      </c>
      <c r="N1989" s="51">
        <v>819</v>
      </c>
      <c r="O1989" s="51">
        <v>972</v>
      </c>
      <c r="P1989" s="51">
        <v>804</v>
      </c>
      <c r="Q1989" s="51">
        <v>9356</v>
      </c>
      <c r="R1989" s="51">
        <v>9661</v>
      </c>
      <c r="S1989" s="51">
        <v>79195</v>
      </c>
      <c r="T1989" s="51">
        <v>321775</v>
      </c>
      <c r="U1989" s="51">
        <v>54752</v>
      </c>
      <c r="V1989" s="51">
        <v>11468</v>
      </c>
    </row>
    <row r="1990" spans="1:22" x14ac:dyDescent="0.25">
      <c r="A1990" s="50" t="s">
        <v>109</v>
      </c>
      <c r="B1990" s="50" t="s">
        <v>228</v>
      </c>
      <c r="C1990" s="50" t="s">
        <v>184</v>
      </c>
      <c r="D1990" s="50" t="s">
        <v>295</v>
      </c>
      <c r="E1990" s="51">
        <v>2017</v>
      </c>
      <c r="F1990" s="50" t="s">
        <v>291</v>
      </c>
      <c r="G1990" s="52">
        <v>42979</v>
      </c>
      <c r="H1990" s="51">
        <v>912</v>
      </c>
      <c r="I1990" s="51">
        <v>453</v>
      </c>
      <c r="J1990" s="51">
        <v>826</v>
      </c>
      <c r="K1990" s="51">
        <v>1099</v>
      </c>
      <c r="L1990" s="51">
        <v>1099</v>
      </c>
      <c r="M1990" s="51">
        <v>1113</v>
      </c>
      <c r="N1990" s="51">
        <v>980</v>
      </c>
      <c r="O1990" s="51">
        <v>1096</v>
      </c>
      <c r="P1990" s="51">
        <v>877</v>
      </c>
      <c r="Q1990" s="51">
        <v>9356</v>
      </c>
      <c r="R1990" s="51">
        <v>9661</v>
      </c>
      <c r="S1990" s="51">
        <v>79195</v>
      </c>
      <c r="T1990" s="51">
        <v>321775</v>
      </c>
      <c r="U1990" s="51">
        <v>54752</v>
      </c>
      <c r="V1990" s="51">
        <v>11468</v>
      </c>
    </row>
    <row r="1991" spans="1:22" x14ac:dyDescent="0.25">
      <c r="A1991" s="50" t="s">
        <v>109</v>
      </c>
      <c r="B1991" s="50" t="s">
        <v>228</v>
      </c>
      <c r="C1991" s="50" t="s">
        <v>184</v>
      </c>
      <c r="D1991" s="50" t="s">
        <v>295</v>
      </c>
      <c r="E1991" s="51">
        <v>2017</v>
      </c>
      <c r="F1991" s="50" t="s">
        <v>292</v>
      </c>
      <c r="G1991" s="52">
        <v>43009</v>
      </c>
      <c r="H1991" s="51">
        <v>1048</v>
      </c>
      <c r="I1991" s="51">
        <v>672</v>
      </c>
      <c r="J1991" s="51">
        <v>788</v>
      </c>
      <c r="K1991" s="51">
        <v>1109</v>
      </c>
      <c r="L1991" s="51">
        <v>1109</v>
      </c>
      <c r="M1991" s="51">
        <v>1422</v>
      </c>
      <c r="N1991" s="51">
        <v>1510</v>
      </c>
      <c r="O1991" s="51">
        <v>1120</v>
      </c>
      <c r="P1991" s="51">
        <v>975</v>
      </c>
      <c r="Q1991" s="51">
        <v>9356</v>
      </c>
      <c r="R1991" s="51">
        <v>9661</v>
      </c>
      <c r="S1991" s="51">
        <v>79195</v>
      </c>
      <c r="T1991" s="51">
        <v>321775</v>
      </c>
      <c r="U1991" s="51">
        <v>54752</v>
      </c>
      <c r="V1991" s="51">
        <v>11468</v>
      </c>
    </row>
    <row r="1992" spans="1:22" x14ac:dyDescent="0.25">
      <c r="A1992" s="50" t="s">
        <v>109</v>
      </c>
      <c r="B1992" s="50" t="s">
        <v>228</v>
      </c>
      <c r="C1992" s="50" t="s">
        <v>184</v>
      </c>
      <c r="D1992" s="50" t="s">
        <v>295</v>
      </c>
      <c r="E1992" s="51">
        <v>2017</v>
      </c>
      <c r="F1992" s="50" t="s">
        <v>293</v>
      </c>
      <c r="G1992" s="52">
        <v>43040</v>
      </c>
      <c r="H1992" s="51">
        <v>970</v>
      </c>
      <c r="I1992" s="51">
        <v>746</v>
      </c>
      <c r="J1992" s="51">
        <v>730</v>
      </c>
      <c r="K1992" s="51">
        <v>889</v>
      </c>
      <c r="L1992" s="51">
        <v>889</v>
      </c>
      <c r="M1992" s="51">
        <v>1307</v>
      </c>
      <c r="N1992" s="51">
        <v>1409</v>
      </c>
      <c r="O1992" s="51">
        <v>1177</v>
      </c>
      <c r="P1992" s="51">
        <v>870</v>
      </c>
      <c r="Q1992" s="51">
        <v>9356</v>
      </c>
      <c r="R1992" s="51">
        <v>9661</v>
      </c>
      <c r="S1992" s="51">
        <v>79195</v>
      </c>
      <c r="T1992" s="51">
        <v>321775</v>
      </c>
      <c r="U1992" s="51">
        <v>54752</v>
      </c>
      <c r="V1992" s="51">
        <v>11468</v>
      </c>
    </row>
    <row r="1993" spans="1:22" x14ac:dyDescent="0.25">
      <c r="A1993" s="50" t="s">
        <v>109</v>
      </c>
      <c r="B1993" s="50" t="s">
        <v>228</v>
      </c>
      <c r="C1993" s="50" t="s">
        <v>184</v>
      </c>
      <c r="D1993" s="50" t="s">
        <v>295</v>
      </c>
      <c r="E1993" s="51">
        <v>2017</v>
      </c>
      <c r="F1993" s="50" t="s">
        <v>294</v>
      </c>
      <c r="G1993" s="52">
        <v>43070</v>
      </c>
      <c r="H1993" s="51">
        <v>957</v>
      </c>
      <c r="I1993" s="51">
        <v>449</v>
      </c>
      <c r="J1993" s="51">
        <v>783</v>
      </c>
      <c r="K1993" s="51">
        <v>803</v>
      </c>
      <c r="L1993" s="51">
        <v>803</v>
      </c>
      <c r="M1993" s="51">
        <v>933</v>
      </c>
      <c r="N1993" s="51">
        <v>1345</v>
      </c>
      <c r="O1993" s="51">
        <v>1125</v>
      </c>
      <c r="P1993" s="51">
        <v>649</v>
      </c>
      <c r="Q1993" s="51">
        <v>9356</v>
      </c>
      <c r="R1993" s="51">
        <v>9661</v>
      </c>
      <c r="S1993" s="51">
        <v>79195</v>
      </c>
      <c r="T1993" s="51">
        <v>321775</v>
      </c>
      <c r="U1993" s="51">
        <v>54752</v>
      </c>
      <c r="V1993" s="51">
        <v>11468</v>
      </c>
    </row>
    <row r="1994" spans="1:22" x14ac:dyDescent="0.25">
      <c r="A1994" s="50" t="s">
        <v>109</v>
      </c>
      <c r="B1994" s="50" t="s">
        <v>228</v>
      </c>
      <c r="C1994" s="50" t="s">
        <v>184</v>
      </c>
      <c r="D1994" s="50" t="s">
        <v>295</v>
      </c>
      <c r="E1994" s="51">
        <v>2018</v>
      </c>
      <c r="F1994" s="50" t="s">
        <v>283</v>
      </c>
      <c r="G1994" s="52">
        <v>43101</v>
      </c>
      <c r="H1994" s="51">
        <v>1124</v>
      </c>
      <c r="I1994" s="51">
        <v>392</v>
      </c>
      <c r="J1994" s="51">
        <v>668</v>
      </c>
      <c r="K1994" s="51">
        <v>591</v>
      </c>
      <c r="L1994" s="51">
        <v>591</v>
      </c>
      <c r="M1994" s="51">
        <v>1051</v>
      </c>
      <c r="N1994" s="51">
        <v>1517</v>
      </c>
      <c r="O1994" s="51">
        <v>1395</v>
      </c>
      <c r="P1994" s="51">
        <v>940</v>
      </c>
      <c r="Q1994" s="51">
        <v>9336</v>
      </c>
      <c r="R1994" s="51">
        <v>9506</v>
      </c>
      <c r="S1994" s="51">
        <v>81748</v>
      </c>
      <c r="T1994" s="51">
        <v>332384</v>
      </c>
      <c r="U1994" s="51">
        <v>55863</v>
      </c>
      <c r="V1994" s="51">
        <v>11663</v>
      </c>
    </row>
    <row r="1995" spans="1:22" x14ac:dyDescent="0.25">
      <c r="A1995" s="50" t="s">
        <v>109</v>
      </c>
      <c r="B1995" s="50" t="s">
        <v>228</v>
      </c>
      <c r="C1995" s="50" t="s">
        <v>184</v>
      </c>
      <c r="D1995" s="50" t="s">
        <v>295</v>
      </c>
      <c r="E1995" s="51">
        <v>2018</v>
      </c>
      <c r="F1995" s="50" t="s">
        <v>284</v>
      </c>
      <c r="G1995" s="52">
        <v>43132</v>
      </c>
      <c r="H1995" s="51">
        <v>1077</v>
      </c>
      <c r="I1995" s="51">
        <v>370</v>
      </c>
      <c r="J1995" s="51">
        <v>781</v>
      </c>
      <c r="K1995" s="51">
        <v>461</v>
      </c>
      <c r="L1995" s="51">
        <v>461</v>
      </c>
      <c r="M1995" s="51">
        <v>876</v>
      </c>
      <c r="N1995" s="51">
        <v>1265</v>
      </c>
      <c r="O1995" s="51">
        <v>1212</v>
      </c>
      <c r="P1995" s="51">
        <v>941</v>
      </c>
      <c r="Q1995" s="51">
        <v>9336</v>
      </c>
      <c r="R1995" s="51">
        <v>9506</v>
      </c>
      <c r="S1995" s="51">
        <v>81748</v>
      </c>
      <c r="T1995" s="51">
        <v>332384</v>
      </c>
      <c r="U1995" s="51">
        <v>55863</v>
      </c>
      <c r="V1995" s="51">
        <v>11663</v>
      </c>
    </row>
    <row r="1996" spans="1:22" x14ac:dyDescent="0.25">
      <c r="A1996" s="50" t="s">
        <v>109</v>
      </c>
      <c r="B1996" s="50" t="s">
        <v>228</v>
      </c>
      <c r="C1996" s="50" t="s">
        <v>184</v>
      </c>
      <c r="D1996" s="50" t="s">
        <v>295</v>
      </c>
      <c r="E1996" s="51">
        <v>2018</v>
      </c>
      <c r="F1996" s="50" t="s">
        <v>285</v>
      </c>
      <c r="G1996" s="52">
        <v>43160</v>
      </c>
      <c r="H1996" s="51">
        <v>1033</v>
      </c>
      <c r="I1996" s="51">
        <v>567</v>
      </c>
      <c r="J1996" s="51">
        <v>602</v>
      </c>
      <c r="K1996" s="51">
        <v>720</v>
      </c>
      <c r="L1996" s="51">
        <v>720</v>
      </c>
      <c r="M1996" s="51">
        <v>891</v>
      </c>
      <c r="N1996" s="51">
        <v>839</v>
      </c>
      <c r="O1996" s="51">
        <v>804</v>
      </c>
      <c r="P1996" s="51">
        <v>860</v>
      </c>
      <c r="Q1996" s="51">
        <v>9336</v>
      </c>
      <c r="R1996" s="51">
        <v>9506</v>
      </c>
      <c r="S1996" s="51">
        <v>81748</v>
      </c>
      <c r="T1996" s="51">
        <v>332384</v>
      </c>
      <c r="U1996" s="51">
        <v>55863</v>
      </c>
      <c r="V1996" s="51">
        <v>11663</v>
      </c>
    </row>
    <row r="1997" spans="1:22" x14ac:dyDescent="0.25">
      <c r="A1997" s="50" t="s">
        <v>109</v>
      </c>
      <c r="B1997" s="50" t="s">
        <v>228</v>
      </c>
      <c r="C1997" s="50" t="s">
        <v>184</v>
      </c>
      <c r="D1997" s="50" t="s">
        <v>295</v>
      </c>
      <c r="E1997" s="51">
        <v>2018</v>
      </c>
      <c r="F1997" s="50" t="s">
        <v>286</v>
      </c>
      <c r="G1997" s="52">
        <v>43191</v>
      </c>
      <c r="H1997" s="51">
        <v>870</v>
      </c>
      <c r="I1997" s="51">
        <v>537</v>
      </c>
      <c r="J1997" s="51">
        <v>901</v>
      </c>
      <c r="K1997" s="51">
        <v>840</v>
      </c>
      <c r="L1997" s="51">
        <v>840</v>
      </c>
      <c r="M1997" s="51">
        <v>1234</v>
      </c>
      <c r="N1997" s="51">
        <v>1043</v>
      </c>
      <c r="O1997" s="51">
        <v>895</v>
      </c>
      <c r="P1997" s="51">
        <v>1098</v>
      </c>
      <c r="Q1997" s="51">
        <v>9336</v>
      </c>
      <c r="R1997" s="51">
        <v>9506</v>
      </c>
      <c r="S1997" s="51">
        <v>81748</v>
      </c>
      <c r="T1997" s="51">
        <v>332384</v>
      </c>
      <c r="U1997" s="51">
        <v>55863</v>
      </c>
      <c r="V1997" s="51">
        <v>11663</v>
      </c>
    </row>
    <row r="1998" spans="1:22" x14ac:dyDescent="0.25">
      <c r="A1998" s="50" t="s">
        <v>109</v>
      </c>
      <c r="B1998" s="50" t="s">
        <v>228</v>
      </c>
      <c r="C1998" s="50" t="s">
        <v>184</v>
      </c>
      <c r="D1998" s="50" t="s">
        <v>295</v>
      </c>
      <c r="E1998" s="51">
        <v>2018</v>
      </c>
      <c r="F1998" s="50" t="s">
        <v>287</v>
      </c>
      <c r="G1998" s="52">
        <v>43221</v>
      </c>
      <c r="H1998" s="51">
        <v>1129</v>
      </c>
      <c r="I1998" s="51">
        <v>534</v>
      </c>
      <c r="J1998" s="51">
        <v>867</v>
      </c>
      <c r="K1998" s="51">
        <v>621</v>
      </c>
      <c r="L1998" s="51">
        <v>621</v>
      </c>
      <c r="M1998" s="51">
        <v>687</v>
      </c>
      <c r="N1998" s="51">
        <v>943</v>
      </c>
      <c r="O1998" s="51">
        <v>1162</v>
      </c>
      <c r="P1998" s="51">
        <v>780</v>
      </c>
      <c r="Q1998" s="51">
        <v>9336</v>
      </c>
      <c r="R1998" s="51">
        <v>9506</v>
      </c>
      <c r="S1998" s="51">
        <v>81748</v>
      </c>
      <c r="T1998" s="51">
        <v>332384</v>
      </c>
      <c r="U1998" s="51">
        <v>55863</v>
      </c>
      <c r="V1998" s="51">
        <v>11663</v>
      </c>
    </row>
    <row r="1999" spans="1:22" x14ac:dyDescent="0.25">
      <c r="A1999" s="50" t="s">
        <v>109</v>
      </c>
      <c r="B1999" s="50" t="s">
        <v>228</v>
      </c>
      <c r="C1999" s="50" t="s">
        <v>184</v>
      </c>
      <c r="D1999" s="50" t="s">
        <v>295</v>
      </c>
      <c r="E1999" s="51">
        <v>2018</v>
      </c>
      <c r="F1999" s="50" t="s">
        <v>288</v>
      </c>
      <c r="G1999" s="52">
        <v>43252</v>
      </c>
      <c r="H1999" s="51">
        <v>862</v>
      </c>
      <c r="I1999" s="51">
        <v>442</v>
      </c>
      <c r="J1999" s="51">
        <v>778</v>
      </c>
      <c r="K1999" s="51">
        <v>565</v>
      </c>
      <c r="L1999" s="51">
        <v>565</v>
      </c>
      <c r="M1999" s="51">
        <v>1083</v>
      </c>
      <c r="N1999" s="51">
        <v>1041</v>
      </c>
      <c r="O1999" s="51">
        <v>810</v>
      </c>
      <c r="P1999" s="51">
        <v>855</v>
      </c>
      <c r="Q1999" s="51">
        <v>9336</v>
      </c>
      <c r="R1999" s="51">
        <v>9506</v>
      </c>
      <c r="S1999" s="51">
        <v>81748</v>
      </c>
      <c r="T1999" s="51">
        <v>332384</v>
      </c>
      <c r="U1999" s="51">
        <v>55863</v>
      </c>
      <c r="V1999" s="51">
        <v>11663</v>
      </c>
    </row>
    <row r="2000" spans="1:22" x14ac:dyDescent="0.25">
      <c r="A2000" s="50" t="s">
        <v>109</v>
      </c>
      <c r="B2000" s="50" t="s">
        <v>228</v>
      </c>
      <c r="C2000" s="50" t="s">
        <v>184</v>
      </c>
      <c r="D2000" s="50" t="s">
        <v>295</v>
      </c>
      <c r="E2000" s="51">
        <v>2018</v>
      </c>
      <c r="F2000" s="50" t="s">
        <v>289</v>
      </c>
      <c r="G2000" s="52">
        <v>43282</v>
      </c>
      <c r="H2000" s="51">
        <v>1358</v>
      </c>
      <c r="I2000" s="51">
        <v>551</v>
      </c>
      <c r="J2000" s="51">
        <v>871</v>
      </c>
      <c r="K2000" s="51">
        <v>612</v>
      </c>
      <c r="L2000" s="51">
        <v>612</v>
      </c>
      <c r="M2000" s="51">
        <v>1008</v>
      </c>
      <c r="N2000" s="51">
        <v>1162</v>
      </c>
      <c r="O2000" s="51">
        <v>763</v>
      </c>
      <c r="P2000" s="51">
        <v>999</v>
      </c>
      <c r="Q2000" s="51">
        <v>9336</v>
      </c>
      <c r="R2000" s="51">
        <v>9506</v>
      </c>
      <c r="S2000" s="51">
        <v>81748</v>
      </c>
      <c r="T2000" s="51">
        <v>332384</v>
      </c>
      <c r="U2000" s="51">
        <v>55863</v>
      </c>
      <c r="V2000" s="51">
        <v>11663</v>
      </c>
    </row>
    <row r="2001" spans="1:22" x14ac:dyDescent="0.25">
      <c r="A2001" s="50" t="s">
        <v>109</v>
      </c>
      <c r="B2001" s="50" t="s">
        <v>228</v>
      </c>
      <c r="C2001" s="50" t="s">
        <v>184</v>
      </c>
      <c r="D2001" s="50" t="s">
        <v>295</v>
      </c>
      <c r="E2001" s="51">
        <v>2018</v>
      </c>
      <c r="F2001" s="50" t="s">
        <v>290</v>
      </c>
      <c r="G2001" s="52">
        <v>43313</v>
      </c>
      <c r="H2001" s="51">
        <v>1054</v>
      </c>
      <c r="I2001" s="51">
        <v>639</v>
      </c>
      <c r="J2001" s="51">
        <v>778</v>
      </c>
      <c r="K2001" s="51">
        <v>804</v>
      </c>
      <c r="L2001" s="51">
        <v>804</v>
      </c>
      <c r="M2001" s="51">
        <v>1010</v>
      </c>
      <c r="N2001" s="51">
        <v>809</v>
      </c>
      <c r="O2001" s="51">
        <v>905</v>
      </c>
      <c r="P2001" s="51">
        <v>689</v>
      </c>
      <c r="Q2001" s="51">
        <v>9336</v>
      </c>
      <c r="R2001" s="51">
        <v>9506</v>
      </c>
      <c r="S2001" s="51">
        <v>81748</v>
      </c>
      <c r="T2001" s="51">
        <v>332384</v>
      </c>
      <c r="U2001" s="51">
        <v>55863</v>
      </c>
      <c r="V2001" s="51">
        <v>11663</v>
      </c>
    </row>
    <row r="2002" spans="1:22" x14ac:dyDescent="0.25">
      <c r="A2002" s="50" t="s">
        <v>109</v>
      </c>
      <c r="B2002" s="50" t="s">
        <v>228</v>
      </c>
      <c r="C2002" s="50" t="s">
        <v>184</v>
      </c>
      <c r="D2002" s="50" t="s">
        <v>295</v>
      </c>
      <c r="E2002" s="51">
        <v>2018</v>
      </c>
      <c r="F2002" s="50" t="s">
        <v>291</v>
      </c>
      <c r="G2002" s="52">
        <v>43344</v>
      </c>
      <c r="H2002" s="51">
        <v>955</v>
      </c>
      <c r="I2002" s="51">
        <v>492</v>
      </c>
      <c r="J2002" s="51">
        <v>757</v>
      </c>
      <c r="K2002" s="51">
        <v>1000</v>
      </c>
      <c r="L2002" s="51">
        <v>1000</v>
      </c>
      <c r="M2002" s="51">
        <v>1180</v>
      </c>
      <c r="N2002" s="51">
        <v>1042</v>
      </c>
      <c r="O2002" s="51">
        <v>1022</v>
      </c>
      <c r="P2002" s="51">
        <v>1014</v>
      </c>
      <c r="Q2002" s="51">
        <v>9336</v>
      </c>
      <c r="R2002" s="51">
        <v>9506</v>
      </c>
      <c r="S2002" s="51">
        <v>81748</v>
      </c>
      <c r="T2002" s="51">
        <v>332384</v>
      </c>
      <c r="U2002" s="51">
        <v>55863</v>
      </c>
      <c r="V2002" s="51">
        <v>11663</v>
      </c>
    </row>
    <row r="2003" spans="1:22" x14ac:dyDescent="0.25">
      <c r="A2003" s="50" t="s">
        <v>109</v>
      </c>
      <c r="B2003" s="50" t="s">
        <v>228</v>
      </c>
      <c r="C2003" s="50" t="s">
        <v>184</v>
      </c>
      <c r="D2003" s="50" t="s">
        <v>295</v>
      </c>
      <c r="E2003" s="51">
        <v>2018</v>
      </c>
      <c r="F2003" s="50" t="s">
        <v>292</v>
      </c>
      <c r="G2003" s="52">
        <v>43374</v>
      </c>
      <c r="H2003" s="51">
        <v>1037</v>
      </c>
      <c r="I2003" s="51">
        <v>614</v>
      </c>
      <c r="J2003" s="51">
        <v>868</v>
      </c>
      <c r="K2003" s="51">
        <v>937</v>
      </c>
      <c r="L2003" s="51">
        <v>937</v>
      </c>
      <c r="M2003" s="51">
        <v>1405</v>
      </c>
      <c r="N2003" s="51">
        <v>1377</v>
      </c>
      <c r="O2003" s="51">
        <v>969</v>
      </c>
      <c r="P2003" s="51">
        <v>983</v>
      </c>
      <c r="Q2003" s="51">
        <v>9336</v>
      </c>
      <c r="R2003" s="51">
        <v>9506</v>
      </c>
      <c r="S2003" s="51">
        <v>81748</v>
      </c>
      <c r="T2003" s="51">
        <v>332384</v>
      </c>
      <c r="U2003" s="51">
        <v>55863</v>
      </c>
      <c r="V2003" s="51">
        <v>11663</v>
      </c>
    </row>
    <row r="2004" spans="1:22" x14ac:dyDescent="0.25">
      <c r="A2004" s="50" t="s">
        <v>109</v>
      </c>
      <c r="B2004" s="50" t="s">
        <v>228</v>
      </c>
      <c r="C2004" s="50" t="s">
        <v>184</v>
      </c>
      <c r="D2004" s="50" t="s">
        <v>295</v>
      </c>
      <c r="E2004" s="51">
        <v>2018</v>
      </c>
      <c r="F2004" s="50" t="s">
        <v>293</v>
      </c>
      <c r="G2004" s="52">
        <v>43405</v>
      </c>
      <c r="H2004" s="51">
        <v>1242</v>
      </c>
      <c r="I2004" s="51">
        <v>612</v>
      </c>
      <c r="J2004" s="51">
        <v>702</v>
      </c>
      <c r="K2004" s="51">
        <v>746</v>
      </c>
      <c r="L2004" s="51">
        <v>746</v>
      </c>
      <c r="M2004" s="51">
        <v>1323</v>
      </c>
      <c r="N2004" s="51">
        <v>1416</v>
      </c>
      <c r="O2004" s="51">
        <v>864</v>
      </c>
      <c r="P2004" s="51">
        <v>721</v>
      </c>
      <c r="Q2004" s="51">
        <v>9336</v>
      </c>
      <c r="R2004" s="51">
        <v>9506</v>
      </c>
      <c r="S2004" s="51">
        <v>81748</v>
      </c>
      <c r="T2004" s="51">
        <v>332384</v>
      </c>
      <c r="U2004" s="51">
        <v>55863</v>
      </c>
      <c r="V2004" s="51">
        <v>11663</v>
      </c>
    </row>
    <row r="2005" spans="1:22" x14ac:dyDescent="0.25">
      <c r="A2005" s="50" t="s">
        <v>109</v>
      </c>
      <c r="B2005" s="50" t="s">
        <v>228</v>
      </c>
      <c r="C2005" s="50" t="s">
        <v>184</v>
      </c>
      <c r="D2005" s="50" t="s">
        <v>295</v>
      </c>
      <c r="E2005" s="51">
        <v>2018</v>
      </c>
      <c r="F2005" s="50" t="s">
        <v>294</v>
      </c>
      <c r="G2005" s="52">
        <v>43435</v>
      </c>
      <c r="H2005" s="51">
        <v>1224</v>
      </c>
      <c r="I2005" s="51">
        <v>569</v>
      </c>
      <c r="J2005" s="51">
        <v>647</v>
      </c>
      <c r="K2005" s="51">
        <v>763</v>
      </c>
      <c r="L2005" s="51">
        <v>763</v>
      </c>
      <c r="M2005" s="51">
        <v>1426</v>
      </c>
      <c r="N2005" s="51">
        <v>1272</v>
      </c>
      <c r="O2005" s="51">
        <v>1238</v>
      </c>
      <c r="P2005" s="51">
        <v>727</v>
      </c>
      <c r="Q2005" s="51">
        <v>9336</v>
      </c>
      <c r="R2005" s="51">
        <v>9506</v>
      </c>
      <c r="S2005" s="51">
        <v>81748</v>
      </c>
      <c r="T2005" s="51">
        <v>332384</v>
      </c>
      <c r="U2005" s="51">
        <v>55863</v>
      </c>
      <c r="V2005" s="51">
        <v>11663</v>
      </c>
    </row>
    <row r="2006" spans="1:22" x14ac:dyDescent="0.25">
      <c r="A2006" s="50" t="s">
        <v>109</v>
      </c>
      <c r="B2006" s="50" t="s">
        <v>228</v>
      </c>
      <c r="C2006" s="50" t="s">
        <v>184</v>
      </c>
      <c r="D2006" s="50" t="s">
        <v>295</v>
      </c>
      <c r="E2006" s="51">
        <v>2019</v>
      </c>
      <c r="F2006" s="50" t="s">
        <v>283</v>
      </c>
      <c r="G2006" s="52">
        <v>43466</v>
      </c>
      <c r="H2006" s="51">
        <v>1233</v>
      </c>
      <c r="I2006" s="51">
        <v>588</v>
      </c>
      <c r="J2006" s="51">
        <v>777</v>
      </c>
      <c r="K2006" s="51">
        <v>699</v>
      </c>
      <c r="L2006" s="51">
        <v>699</v>
      </c>
      <c r="M2006" s="51">
        <v>1027</v>
      </c>
      <c r="N2006" s="51">
        <v>1415</v>
      </c>
      <c r="O2006" s="51">
        <v>1232</v>
      </c>
      <c r="P2006" s="51">
        <v>1109</v>
      </c>
      <c r="Q2006" s="51">
        <v>8197</v>
      </c>
      <c r="R2006" s="51">
        <v>8334</v>
      </c>
      <c r="S2006" s="51">
        <v>72696.4318497973</v>
      </c>
      <c r="T2006" s="51">
        <v>343193</v>
      </c>
      <c r="U2006" s="51">
        <v>110862</v>
      </c>
      <c r="V2006" s="51">
        <v>14708</v>
      </c>
    </row>
    <row r="2007" spans="1:22" x14ac:dyDescent="0.25">
      <c r="A2007" s="50" t="s">
        <v>109</v>
      </c>
      <c r="B2007" s="50" t="s">
        <v>228</v>
      </c>
      <c r="C2007" s="50" t="s">
        <v>184</v>
      </c>
      <c r="D2007" s="50" t="s">
        <v>295</v>
      </c>
      <c r="E2007" s="51">
        <v>2019</v>
      </c>
      <c r="F2007" s="50" t="s">
        <v>284</v>
      </c>
      <c r="G2007" s="52">
        <v>43497</v>
      </c>
      <c r="H2007" s="51">
        <v>979</v>
      </c>
      <c r="I2007" s="51">
        <v>684</v>
      </c>
      <c r="J2007" s="51">
        <v>675</v>
      </c>
      <c r="K2007" s="51">
        <v>535</v>
      </c>
      <c r="L2007" s="51">
        <v>535</v>
      </c>
      <c r="M2007" s="51">
        <v>1061</v>
      </c>
      <c r="N2007" s="51">
        <v>1131</v>
      </c>
      <c r="O2007" s="51">
        <v>1229</v>
      </c>
      <c r="P2007" s="51">
        <v>985</v>
      </c>
      <c r="Q2007" s="51">
        <v>8197</v>
      </c>
      <c r="R2007" s="51">
        <v>8334</v>
      </c>
      <c r="S2007" s="51">
        <v>72696.4318497973</v>
      </c>
      <c r="T2007" s="51">
        <v>343193</v>
      </c>
      <c r="U2007" s="51">
        <v>110862</v>
      </c>
      <c r="V2007" s="51">
        <v>14708</v>
      </c>
    </row>
    <row r="2008" spans="1:22" x14ac:dyDescent="0.25">
      <c r="A2008" s="50" t="s">
        <v>109</v>
      </c>
      <c r="B2008" s="50" t="s">
        <v>228</v>
      </c>
      <c r="C2008" s="50" t="s">
        <v>184</v>
      </c>
      <c r="D2008" s="50" t="s">
        <v>295</v>
      </c>
      <c r="E2008" s="51">
        <v>2019</v>
      </c>
      <c r="F2008" s="50" t="s">
        <v>285</v>
      </c>
      <c r="G2008" s="52">
        <v>43525</v>
      </c>
      <c r="H2008" s="51">
        <v>991</v>
      </c>
      <c r="I2008" s="51">
        <v>488</v>
      </c>
      <c r="J2008" s="51">
        <v>666</v>
      </c>
      <c r="K2008" s="51">
        <v>667</v>
      </c>
      <c r="L2008" s="51">
        <v>667</v>
      </c>
      <c r="M2008" s="51">
        <v>1066</v>
      </c>
      <c r="N2008" s="51">
        <v>925</v>
      </c>
      <c r="O2008" s="51">
        <v>873</v>
      </c>
      <c r="P2008" s="51">
        <v>888</v>
      </c>
      <c r="Q2008" s="51">
        <v>8197</v>
      </c>
      <c r="R2008" s="51">
        <v>8334</v>
      </c>
      <c r="S2008" s="51">
        <v>72696.4318497973</v>
      </c>
      <c r="T2008" s="51">
        <v>343193</v>
      </c>
      <c r="U2008" s="51">
        <v>110862</v>
      </c>
      <c r="V2008" s="51">
        <v>14708</v>
      </c>
    </row>
    <row r="2009" spans="1:22" x14ac:dyDescent="0.25">
      <c r="A2009" s="50" t="s">
        <v>109</v>
      </c>
      <c r="B2009" s="50" t="s">
        <v>228</v>
      </c>
      <c r="C2009" s="50" t="s">
        <v>184</v>
      </c>
      <c r="D2009" s="50" t="s">
        <v>295</v>
      </c>
      <c r="E2009" s="51">
        <v>2019</v>
      </c>
      <c r="F2009" s="50" t="s">
        <v>286</v>
      </c>
      <c r="G2009" s="52">
        <v>43556</v>
      </c>
      <c r="H2009" s="51">
        <v>960</v>
      </c>
      <c r="I2009" s="51">
        <v>620</v>
      </c>
      <c r="J2009" s="51">
        <v>849</v>
      </c>
      <c r="K2009" s="51">
        <v>504</v>
      </c>
      <c r="L2009" s="51">
        <v>504</v>
      </c>
      <c r="M2009" s="51">
        <v>768</v>
      </c>
      <c r="N2009" s="51">
        <v>816</v>
      </c>
      <c r="O2009" s="51">
        <v>814</v>
      </c>
      <c r="P2009" s="51">
        <v>830</v>
      </c>
      <c r="Q2009" s="51">
        <v>8197</v>
      </c>
      <c r="R2009" s="51">
        <v>8334</v>
      </c>
      <c r="S2009" s="51">
        <v>72696.4318497973</v>
      </c>
      <c r="T2009" s="51">
        <v>343193</v>
      </c>
      <c r="U2009" s="51">
        <v>110862</v>
      </c>
      <c r="V2009" s="51">
        <v>14708</v>
      </c>
    </row>
    <row r="2010" spans="1:22" x14ac:dyDescent="0.25">
      <c r="A2010" s="50" t="s">
        <v>109</v>
      </c>
      <c r="B2010" s="50" t="s">
        <v>228</v>
      </c>
      <c r="C2010" s="50" t="s">
        <v>184</v>
      </c>
      <c r="D2010" s="50" t="s">
        <v>295</v>
      </c>
      <c r="E2010" s="51">
        <v>2019</v>
      </c>
      <c r="F2010" s="50" t="s">
        <v>287</v>
      </c>
      <c r="G2010" s="52">
        <v>43586</v>
      </c>
      <c r="H2010" s="51">
        <v>930</v>
      </c>
      <c r="I2010" s="51">
        <v>535</v>
      </c>
      <c r="J2010" s="51">
        <v>672</v>
      </c>
      <c r="K2010" s="51">
        <v>548</v>
      </c>
      <c r="L2010" s="51">
        <v>548</v>
      </c>
      <c r="M2010" s="51">
        <v>846</v>
      </c>
      <c r="N2010" s="51">
        <v>1099</v>
      </c>
      <c r="O2010" s="51">
        <v>1127</v>
      </c>
      <c r="P2010" s="51">
        <v>875</v>
      </c>
      <c r="Q2010" s="51">
        <v>8197</v>
      </c>
      <c r="R2010" s="51">
        <v>8334</v>
      </c>
      <c r="S2010" s="51">
        <v>72696.4318497973</v>
      </c>
      <c r="T2010" s="51">
        <v>343193</v>
      </c>
      <c r="U2010" s="51">
        <v>110862</v>
      </c>
      <c r="V2010" s="51">
        <v>14708</v>
      </c>
    </row>
    <row r="2011" spans="1:22" x14ac:dyDescent="0.25">
      <c r="A2011" s="50" t="s">
        <v>109</v>
      </c>
      <c r="B2011" s="50" t="s">
        <v>228</v>
      </c>
      <c r="C2011" s="50" t="s">
        <v>184</v>
      </c>
      <c r="D2011" s="50" t="s">
        <v>295</v>
      </c>
      <c r="E2011" s="51">
        <v>2019</v>
      </c>
      <c r="F2011" s="50" t="s">
        <v>288</v>
      </c>
      <c r="G2011" s="52">
        <v>43617</v>
      </c>
      <c r="H2011" s="51">
        <v>1291</v>
      </c>
      <c r="I2011" s="51">
        <v>453</v>
      </c>
      <c r="J2011" s="51">
        <v>781</v>
      </c>
      <c r="K2011" s="51">
        <v>574</v>
      </c>
      <c r="L2011" s="51">
        <v>574</v>
      </c>
      <c r="M2011" s="51">
        <v>980</v>
      </c>
      <c r="N2011" s="51">
        <v>1106</v>
      </c>
      <c r="O2011" s="51">
        <v>835</v>
      </c>
      <c r="P2011" s="51">
        <v>1030</v>
      </c>
      <c r="Q2011" s="51">
        <v>8197</v>
      </c>
      <c r="R2011" s="51">
        <v>8334</v>
      </c>
      <c r="S2011" s="51">
        <v>72696.4318497973</v>
      </c>
      <c r="T2011" s="51">
        <v>343193</v>
      </c>
      <c r="U2011" s="51">
        <v>110862</v>
      </c>
      <c r="V2011" s="51">
        <v>14708</v>
      </c>
    </row>
    <row r="2012" spans="1:22" x14ac:dyDescent="0.25">
      <c r="A2012" s="50" t="s">
        <v>109</v>
      </c>
      <c r="B2012" s="50" t="s">
        <v>228</v>
      </c>
      <c r="C2012" s="50" t="s">
        <v>184</v>
      </c>
      <c r="D2012" s="50" t="s">
        <v>295</v>
      </c>
      <c r="E2012" s="51">
        <v>2019</v>
      </c>
      <c r="F2012" s="50" t="s">
        <v>289</v>
      </c>
      <c r="G2012" s="52">
        <v>43647</v>
      </c>
      <c r="H2012" s="51">
        <v>1240</v>
      </c>
      <c r="I2012" s="51">
        <v>440</v>
      </c>
      <c r="J2012" s="51">
        <v>1013</v>
      </c>
      <c r="K2012" s="51">
        <v>515</v>
      </c>
      <c r="L2012" s="51">
        <v>515</v>
      </c>
      <c r="M2012" s="51">
        <v>1093</v>
      </c>
      <c r="N2012" s="51">
        <v>1324</v>
      </c>
      <c r="O2012" s="51">
        <v>1018</v>
      </c>
      <c r="P2012" s="51">
        <v>1126</v>
      </c>
      <c r="Q2012" s="51">
        <v>8197</v>
      </c>
      <c r="R2012" s="51">
        <v>8334</v>
      </c>
      <c r="S2012" s="51">
        <v>72696.4318497973</v>
      </c>
      <c r="T2012" s="51">
        <v>343193</v>
      </c>
      <c r="U2012" s="51">
        <v>110862</v>
      </c>
      <c r="V2012" s="51">
        <v>14708</v>
      </c>
    </row>
    <row r="2013" spans="1:22" x14ac:dyDescent="0.25">
      <c r="A2013" s="50" t="s">
        <v>109</v>
      </c>
      <c r="B2013" s="50" t="s">
        <v>228</v>
      </c>
      <c r="C2013" s="50" t="s">
        <v>184</v>
      </c>
      <c r="D2013" s="50" t="s">
        <v>295</v>
      </c>
      <c r="E2013" s="51">
        <v>2019</v>
      </c>
      <c r="F2013" s="50" t="s">
        <v>290</v>
      </c>
      <c r="G2013" s="52">
        <v>43678</v>
      </c>
      <c r="H2013" s="51">
        <v>1195</v>
      </c>
      <c r="I2013" s="51">
        <v>514</v>
      </c>
      <c r="J2013" s="51">
        <v>643</v>
      </c>
      <c r="K2013" s="51">
        <v>700</v>
      </c>
      <c r="L2013" s="51">
        <v>700</v>
      </c>
      <c r="M2013" s="51">
        <v>1076</v>
      </c>
      <c r="N2013" s="51">
        <v>1050</v>
      </c>
      <c r="O2013" s="51">
        <v>1049</v>
      </c>
      <c r="P2013" s="51">
        <v>888</v>
      </c>
      <c r="Q2013" s="51">
        <v>8197</v>
      </c>
      <c r="R2013" s="51">
        <v>8334</v>
      </c>
      <c r="S2013" s="51">
        <v>72696.4318497973</v>
      </c>
      <c r="T2013" s="51">
        <v>343193</v>
      </c>
      <c r="U2013" s="51">
        <v>110862</v>
      </c>
      <c r="V2013" s="51">
        <v>14708</v>
      </c>
    </row>
    <row r="2014" spans="1:22" x14ac:dyDescent="0.25">
      <c r="A2014" s="50" t="s">
        <v>109</v>
      </c>
      <c r="B2014" s="50" t="s">
        <v>228</v>
      </c>
      <c r="C2014" s="50" t="s">
        <v>184</v>
      </c>
      <c r="D2014" s="50" t="s">
        <v>295</v>
      </c>
      <c r="E2014" s="51">
        <v>2019</v>
      </c>
      <c r="F2014" s="50" t="s">
        <v>291</v>
      </c>
      <c r="G2014" s="52">
        <v>43709</v>
      </c>
      <c r="H2014" s="51">
        <v>990</v>
      </c>
      <c r="I2014" s="51">
        <v>516</v>
      </c>
      <c r="J2014" s="51">
        <v>667</v>
      </c>
      <c r="K2014" s="51">
        <v>817</v>
      </c>
      <c r="L2014" s="51">
        <v>817</v>
      </c>
      <c r="M2014" s="51">
        <v>1484</v>
      </c>
      <c r="N2014" s="51">
        <v>1167</v>
      </c>
      <c r="O2014" s="51">
        <v>1149</v>
      </c>
      <c r="P2014" s="51">
        <v>1490</v>
      </c>
      <c r="Q2014" s="51">
        <v>8197</v>
      </c>
      <c r="R2014" s="51">
        <v>8334</v>
      </c>
      <c r="S2014" s="51">
        <v>72696.4318497973</v>
      </c>
      <c r="T2014" s="51">
        <v>343193</v>
      </c>
      <c r="U2014" s="51">
        <v>110862</v>
      </c>
      <c r="V2014" s="51">
        <v>14708</v>
      </c>
    </row>
    <row r="2015" spans="1:22" x14ac:dyDescent="0.25">
      <c r="A2015" s="50" t="s">
        <v>109</v>
      </c>
      <c r="B2015" s="50" t="s">
        <v>228</v>
      </c>
      <c r="C2015" s="50" t="s">
        <v>184</v>
      </c>
      <c r="D2015" s="50" t="s">
        <v>295</v>
      </c>
      <c r="E2015" s="51">
        <v>2019</v>
      </c>
      <c r="F2015" s="50" t="s">
        <v>292</v>
      </c>
      <c r="G2015" s="52">
        <v>43739</v>
      </c>
      <c r="H2015" s="51">
        <v>899</v>
      </c>
      <c r="I2015" s="51">
        <v>497</v>
      </c>
      <c r="J2015" s="51">
        <v>756</v>
      </c>
      <c r="K2015" s="51">
        <v>573</v>
      </c>
      <c r="L2015" s="51">
        <v>573</v>
      </c>
      <c r="M2015" s="51">
        <v>1136</v>
      </c>
      <c r="N2015" s="51">
        <v>1120</v>
      </c>
      <c r="O2015" s="51">
        <v>1009</v>
      </c>
      <c r="P2015" s="51">
        <v>986</v>
      </c>
      <c r="Q2015" s="51">
        <v>8197</v>
      </c>
      <c r="R2015" s="51">
        <v>8334</v>
      </c>
      <c r="S2015" s="51">
        <v>72696.4318497973</v>
      </c>
      <c r="T2015" s="51">
        <v>343193</v>
      </c>
      <c r="U2015" s="51">
        <v>110862</v>
      </c>
      <c r="V2015" s="51">
        <v>14708</v>
      </c>
    </row>
    <row r="2016" spans="1:22" x14ac:dyDescent="0.25">
      <c r="A2016" s="50" t="s">
        <v>109</v>
      </c>
      <c r="B2016" s="50" t="s">
        <v>228</v>
      </c>
      <c r="C2016" s="50" t="s">
        <v>184</v>
      </c>
      <c r="D2016" s="50" t="s">
        <v>295</v>
      </c>
      <c r="E2016" s="51">
        <v>2019</v>
      </c>
      <c r="F2016" s="50" t="s">
        <v>293</v>
      </c>
      <c r="G2016" s="52">
        <v>43770</v>
      </c>
      <c r="H2016" s="51">
        <v>849</v>
      </c>
      <c r="I2016" s="51">
        <v>484</v>
      </c>
      <c r="J2016" s="51">
        <v>592</v>
      </c>
      <c r="K2016" s="51">
        <v>522</v>
      </c>
      <c r="L2016" s="51">
        <v>522</v>
      </c>
      <c r="M2016" s="51">
        <v>1098</v>
      </c>
      <c r="N2016" s="51">
        <v>1365</v>
      </c>
      <c r="O2016" s="51">
        <v>1067</v>
      </c>
      <c r="P2016" s="51">
        <v>1385</v>
      </c>
      <c r="Q2016" s="51">
        <v>8197</v>
      </c>
      <c r="R2016" s="51">
        <v>8334</v>
      </c>
      <c r="S2016" s="51">
        <v>72696.4318497973</v>
      </c>
      <c r="T2016" s="51">
        <v>343193</v>
      </c>
      <c r="U2016" s="51">
        <v>110862</v>
      </c>
      <c r="V2016" s="51">
        <v>14708</v>
      </c>
    </row>
    <row r="2017" spans="1:22" x14ac:dyDescent="0.25">
      <c r="A2017" s="50" t="s">
        <v>109</v>
      </c>
      <c r="B2017" s="50" t="s">
        <v>228</v>
      </c>
      <c r="C2017" s="50" t="s">
        <v>184</v>
      </c>
      <c r="D2017" s="50" t="s">
        <v>295</v>
      </c>
      <c r="E2017" s="51">
        <v>2019</v>
      </c>
      <c r="F2017" s="50" t="s">
        <v>294</v>
      </c>
      <c r="G2017" s="52">
        <v>43800</v>
      </c>
      <c r="H2017" s="51">
        <v>875</v>
      </c>
      <c r="I2017" s="51">
        <v>460</v>
      </c>
      <c r="J2017" s="51">
        <v>503</v>
      </c>
      <c r="K2017" s="51">
        <v>517</v>
      </c>
      <c r="L2017" s="51">
        <v>517</v>
      </c>
      <c r="M2017" s="51">
        <v>1395</v>
      </c>
      <c r="N2017" s="51">
        <v>1406</v>
      </c>
      <c r="O2017" s="51">
        <v>1271</v>
      </c>
      <c r="P2017" s="51">
        <v>1351</v>
      </c>
      <c r="Q2017" s="51">
        <v>8197</v>
      </c>
      <c r="R2017" s="51">
        <v>8334</v>
      </c>
      <c r="S2017" s="51">
        <v>72696.4318497973</v>
      </c>
      <c r="T2017" s="51">
        <v>343193</v>
      </c>
      <c r="U2017" s="51">
        <v>110862</v>
      </c>
      <c r="V2017" s="51">
        <v>14708</v>
      </c>
    </row>
    <row r="2018" spans="1:22" x14ac:dyDescent="0.25">
      <c r="A2018" s="50" t="s">
        <v>109</v>
      </c>
      <c r="B2018" s="50" t="s">
        <v>228</v>
      </c>
      <c r="C2018" s="50" t="s">
        <v>184</v>
      </c>
      <c r="D2018" s="50" t="s">
        <v>295</v>
      </c>
      <c r="E2018" s="51">
        <v>2020</v>
      </c>
      <c r="F2018" s="50" t="s">
        <v>283</v>
      </c>
      <c r="G2018" s="52">
        <v>43831</v>
      </c>
      <c r="H2018" s="51">
        <v>1246</v>
      </c>
      <c r="I2018" s="51">
        <v>459</v>
      </c>
      <c r="J2018" s="51">
        <v>762</v>
      </c>
      <c r="K2018" s="51">
        <v>663</v>
      </c>
      <c r="L2018" s="51">
        <v>663</v>
      </c>
      <c r="M2018" s="51">
        <v>987</v>
      </c>
      <c r="N2018" s="51">
        <v>1121</v>
      </c>
      <c r="O2018" s="51">
        <v>1026</v>
      </c>
      <c r="P2018" s="51">
        <v>829</v>
      </c>
      <c r="Q2018" s="51">
        <v>10280</v>
      </c>
      <c r="R2018" s="51">
        <v>10508</v>
      </c>
      <c r="S2018" s="51">
        <v>75290.59631310284</v>
      </c>
      <c r="T2018" s="51">
        <v>354094</v>
      </c>
      <c r="U2018" s="51">
        <v>113594</v>
      </c>
      <c r="V2018" s="51">
        <v>15060</v>
      </c>
    </row>
    <row r="2019" spans="1:22" x14ac:dyDescent="0.25">
      <c r="A2019" s="50" t="s">
        <v>109</v>
      </c>
      <c r="B2019" s="50" t="s">
        <v>228</v>
      </c>
      <c r="C2019" s="50" t="s">
        <v>184</v>
      </c>
      <c r="D2019" s="50" t="s">
        <v>295</v>
      </c>
      <c r="E2019" s="51">
        <v>2020</v>
      </c>
      <c r="F2019" s="50" t="s">
        <v>284</v>
      </c>
      <c r="G2019" s="52">
        <v>43862</v>
      </c>
      <c r="H2019" s="51">
        <v>1049</v>
      </c>
      <c r="I2019" s="51">
        <v>419</v>
      </c>
      <c r="J2019" s="51">
        <v>847</v>
      </c>
      <c r="K2019" s="51">
        <v>396</v>
      </c>
      <c r="L2019" s="51">
        <v>396</v>
      </c>
      <c r="M2019" s="51">
        <v>953</v>
      </c>
      <c r="N2019" s="51">
        <v>1206</v>
      </c>
      <c r="O2019" s="51">
        <v>1128</v>
      </c>
      <c r="P2019" s="51">
        <v>947</v>
      </c>
      <c r="Q2019" s="51">
        <v>10280</v>
      </c>
      <c r="R2019" s="51">
        <v>10508</v>
      </c>
      <c r="S2019" s="51">
        <v>75290.59631310284</v>
      </c>
      <c r="T2019" s="51">
        <v>354094</v>
      </c>
      <c r="U2019" s="51">
        <v>113594</v>
      </c>
      <c r="V2019" s="51">
        <v>15060</v>
      </c>
    </row>
    <row r="2020" spans="1:22" x14ac:dyDescent="0.25">
      <c r="A2020" s="50" t="s">
        <v>109</v>
      </c>
      <c r="B2020" s="50" t="s">
        <v>228</v>
      </c>
      <c r="C2020" s="50" t="s">
        <v>184</v>
      </c>
      <c r="D2020" s="50" t="s">
        <v>295</v>
      </c>
      <c r="E2020" s="51">
        <v>2020</v>
      </c>
      <c r="F2020" s="50" t="s">
        <v>285</v>
      </c>
      <c r="G2020" s="52">
        <v>43891</v>
      </c>
      <c r="H2020" s="51">
        <v>1010</v>
      </c>
      <c r="I2020" s="51">
        <v>533</v>
      </c>
      <c r="J2020" s="51">
        <v>597</v>
      </c>
      <c r="K2020" s="51">
        <v>825</v>
      </c>
      <c r="L2020" s="51">
        <v>825</v>
      </c>
      <c r="M2020" s="51">
        <v>1382</v>
      </c>
      <c r="N2020" s="51">
        <v>1067</v>
      </c>
      <c r="O2020" s="51">
        <v>1042</v>
      </c>
      <c r="P2020" s="51">
        <v>953</v>
      </c>
      <c r="Q2020" s="51">
        <v>10280</v>
      </c>
      <c r="R2020" s="51">
        <v>10508</v>
      </c>
      <c r="S2020" s="51">
        <v>75290.59631310284</v>
      </c>
      <c r="T2020" s="51">
        <v>354094</v>
      </c>
      <c r="U2020" s="51">
        <v>113594</v>
      </c>
      <c r="V2020" s="51">
        <v>15060</v>
      </c>
    </row>
    <row r="2021" spans="1:22" x14ac:dyDescent="0.25">
      <c r="A2021" s="50" t="s">
        <v>109</v>
      </c>
      <c r="B2021" s="50" t="s">
        <v>228</v>
      </c>
      <c r="C2021" s="50" t="s">
        <v>184</v>
      </c>
      <c r="D2021" s="50" t="s">
        <v>295</v>
      </c>
      <c r="E2021" s="51">
        <v>2020</v>
      </c>
      <c r="F2021" s="50" t="s">
        <v>286</v>
      </c>
      <c r="G2021" s="52">
        <v>43922</v>
      </c>
      <c r="H2021" s="51">
        <v>1297</v>
      </c>
      <c r="I2021" s="51">
        <v>733</v>
      </c>
      <c r="J2021" s="51">
        <v>1039</v>
      </c>
      <c r="K2021" s="51">
        <v>878</v>
      </c>
      <c r="L2021" s="51">
        <v>878</v>
      </c>
      <c r="M2021" s="51">
        <v>1490</v>
      </c>
      <c r="N2021" s="51">
        <v>1315</v>
      </c>
      <c r="O2021" s="51">
        <v>1272</v>
      </c>
      <c r="P2021" s="51">
        <v>1197</v>
      </c>
      <c r="Q2021" s="51">
        <v>10280</v>
      </c>
      <c r="R2021" s="51">
        <v>10508</v>
      </c>
      <c r="S2021" s="51">
        <v>75290.59631310284</v>
      </c>
      <c r="T2021" s="51">
        <v>354094</v>
      </c>
      <c r="U2021" s="51">
        <v>113594</v>
      </c>
      <c r="V2021" s="51">
        <v>15060</v>
      </c>
    </row>
    <row r="2022" spans="1:22" x14ac:dyDescent="0.25">
      <c r="A2022" s="50" t="s">
        <v>109</v>
      </c>
      <c r="B2022" s="50" t="s">
        <v>228</v>
      </c>
      <c r="C2022" s="50" t="s">
        <v>184</v>
      </c>
      <c r="D2022" s="50" t="s">
        <v>295</v>
      </c>
      <c r="E2022" s="51">
        <v>2020</v>
      </c>
      <c r="F2022" s="50" t="s">
        <v>287</v>
      </c>
      <c r="G2022" s="52">
        <v>43952</v>
      </c>
      <c r="H2022" s="51">
        <v>1240</v>
      </c>
      <c r="I2022" s="51">
        <v>752</v>
      </c>
      <c r="J2022" s="51">
        <v>823</v>
      </c>
      <c r="K2022" s="51">
        <v>598</v>
      </c>
      <c r="L2022" s="51">
        <v>598</v>
      </c>
      <c r="M2022" s="51">
        <v>1128</v>
      </c>
      <c r="N2022" s="51">
        <v>1399</v>
      </c>
      <c r="O2022" s="51">
        <v>1213</v>
      </c>
      <c r="P2022" s="51">
        <v>1066</v>
      </c>
      <c r="Q2022" s="51">
        <v>10280</v>
      </c>
      <c r="R2022" s="51">
        <v>10508</v>
      </c>
      <c r="S2022" s="51">
        <v>75290.59631310284</v>
      </c>
      <c r="T2022" s="51">
        <v>354094</v>
      </c>
      <c r="U2022" s="51">
        <v>113594</v>
      </c>
      <c r="V2022" s="51">
        <v>15060</v>
      </c>
    </row>
    <row r="2023" spans="1:22" x14ac:dyDescent="0.25">
      <c r="A2023" s="50" t="s">
        <v>109</v>
      </c>
      <c r="B2023" s="50" t="s">
        <v>228</v>
      </c>
      <c r="C2023" s="50" t="s">
        <v>184</v>
      </c>
      <c r="D2023" s="50" t="s">
        <v>295</v>
      </c>
      <c r="E2023" s="51">
        <v>2020</v>
      </c>
      <c r="F2023" s="50" t="s">
        <v>288</v>
      </c>
      <c r="G2023" s="52">
        <v>43983</v>
      </c>
      <c r="H2023" s="51">
        <v>1817</v>
      </c>
      <c r="I2023" s="51">
        <v>500</v>
      </c>
      <c r="J2023" s="51">
        <v>949</v>
      </c>
      <c r="K2023" s="51">
        <v>715</v>
      </c>
      <c r="L2023" s="51">
        <v>715</v>
      </c>
      <c r="M2023" s="51">
        <v>1459</v>
      </c>
      <c r="N2023" s="51">
        <v>1382</v>
      </c>
      <c r="O2023" s="51">
        <v>1080</v>
      </c>
      <c r="P2023" s="51">
        <v>1309</v>
      </c>
      <c r="Q2023" s="51">
        <v>10280</v>
      </c>
      <c r="R2023" s="51">
        <v>10508</v>
      </c>
      <c r="S2023" s="51">
        <v>75290.59631310284</v>
      </c>
      <c r="T2023" s="51">
        <v>354094</v>
      </c>
      <c r="U2023" s="51">
        <v>113594</v>
      </c>
      <c r="V2023" s="51">
        <v>15060</v>
      </c>
    </row>
    <row r="2024" spans="1:22" x14ac:dyDescent="0.25">
      <c r="A2024" s="50" t="s">
        <v>109</v>
      </c>
      <c r="B2024" s="50" t="s">
        <v>228</v>
      </c>
      <c r="C2024" s="50" t="s">
        <v>184</v>
      </c>
      <c r="D2024" s="50" t="s">
        <v>295</v>
      </c>
      <c r="E2024" s="51">
        <v>2020</v>
      </c>
      <c r="F2024" s="50" t="s">
        <v>289</v>
      </c>
      <c r="G2024" s="52">
        <v>44013</v>
      </c>
      <c r="H2024" s="51">
        <v>1212</v>
      </c>
      <c r="I2024" s="51">
        <v>429</v>
      </c>
      <c r="J2024" s="51">
        <v>1036</v>
      </c>
      <c r="K2024" s="51">
        <v>700</v>
      </c>
      <c r="L2024" s="51">
        <v>700</v>
      </c>
      <c r="M2024" s="51">
        <v>1392</v>
      </c>
      <c r="N2024" s="51">
        <v>1424</v>
      </c>
      <c r="O2024" s="51">
        <v>1149</v>
      </c>
      <c r="P2024" s="51">
        <v>1318</v>
      </c>
      <c r="Q2024" s="51">
        <v>10280</v>
      </c>
      <c r="R2024" s="51">
        <v>10508</v>
      </c>
      <c r="S2024" s="51">
        <v>75290.59631310284</v>
      </c>
      <c r="T2024" s="51">
        <v>354094</v>
      </c>
      <c r="U2024" s="51">
        <v>113594</v>
      </c>
      <c r="V2024" s="51">
        <v>15060</v>
      </c>
    </row>
    <row r="2025" spans="1:22" x14ac:dyDescent="0.25">
      <c r="A2025" s="50" t="s">
        <v>109</v>
      </c>
      <c r="B2025" s="50" t="s">
        <v>228</v>
      </c>
      <c r="C2025" s="50" t="s">
        <v>184</v>
      </c>
      <c r="D2025" s="50" t="s">
        <v>295</v>
      </c>
      <c r="E2025" s="51">
        <v>2020</v>
      </c>
      <c r="F2025" s="50" t="s">
        <v>290</v>
      </c>
      <c r="G2025" s="52">
        <v>44044</v>
      </c>
      <c r="H2025" s="51">
        <v>1198</v>
      </c>
      <c r="I2025" s="51">
        <v>707</v>
      </c>
      <c r="J2025" s="51">
        <v>677</v>
      </c>
      <c r="K2025" s="51">
        <v>736</v>
      </c>
      <c r="L2025" s="51">
        <v>736</v>
      </c>
      <c r="M2025" s="51">
        <v>1104</v>
      </c>
      <c r="N2025" s="51">
        <v>1050</v>
      </c>
      <c r="O2025" s="51">
        <v>1068</v>
      </c>
      <c r="P2025" s="51">
        <v>758</v>
      </c>
      <c r="Q2025" s="51">
        <v>10280</v>
      </c>
      <c r="R2025" s="51">
        <v>10508</v>
      </c>
      <c r="S2025" s="51">
        <v>75290.59631310284</v>
      </c>
      <c r="T2025" s="51">
        <v>354094</v>
      </c>
      <c r="U2025" s="51">
        <v>113594</v>
      </c>
      <c r="V2025" s="51">
        <v>15060</v>
      </c>
    </row>
    <row r="2026" spans="1:22" x14ac:dyDescent="0.25">
      <c r="A2026" s="50" t="s">
        <v>109</v>
      </c>
      <c r="B2026" s="50" t="s">
        <v>228</v>
      </c>
      <c r="C2026" s="50" t="s">
        <v>184</v>
      </c>
      <c r="D2026" s="50" t="s">
        <v>295</v>
      </c>
      <c r="E2026" s="51">
        <v>2020</v>
      </c>
      <c r="F2026" s="50" t="s">
        <v>291</v>
      </c>
      <c r="G2026" s="52">
        <v>44075</v>
      </c>
      <c r="H2026" s="51">
        <v>1093</v>
      </c>
      <c r="I2026" s="51">
        <v>703</v>
      </c>
      <c r="J2026" s="51">
        <v>1010</v>
      </c>
      <c r="K2026" s="51">
        <v>1160</v>
      </c>
      <c r="L2026" s="51">
        <v>1160</v>
      </c>
      <c r="M2026" s="51">
        <v>1520</v>
      </c>
      <c r="N2026" s="51">
        <v>1223</v>
      </c>
      <c r="O2026" s="51">
        <v>1105</v>
      </c>
      <c r="P2026" s="51">
        <v>1090</v>
      </c>
      <c r="Q2026" s="51">
        <v>10280</v>
      </c>
      <c r="R2026" s="51">
        <v>10508</v>
      </c>
      <c r="S2026" s="51">
        <v>75290.59631310284</v>
      </c>
      <c r="T2026" s="51">
        <v>354094</v>
      </c>
      <c r="U2026" s="51">
        <v>113594</v>
      </c>
      <c r="V2026" s="51">
        <v>15060</v>
      </c>
    </row>
    <row r="2027" spans="1:22" x14ac:dyDescent="0.25">
      <c r="A2027" s="50" t="s">
        <v>109</v>
      </c>
      <c r="B2027" s="50" t="s">
        <v>228</v>
      </c>
      <c r="C2027" s="50" t="s">
        <v>184</v>
      </c>
      <c r="D2027" s="50" t="s">
        <v>295</v>
      </c>
      <c r="E2027" s="51">
        <v>2020</v>
      </c>
      <c r="F2027" s="50" t="s">
        <v>292</v>
      </c>
      <c r="G2027" s="52">
        <v>44105</v>
      </c>
      <c r="H2027" s="51">
        <v>972</v>
      </c>
      <c r="I2027" s="51">
        <v>1015</v>
      </c>
      <c r="J2027" s="51">
        <v>823</v>
      </c>
      <c r="K2027" s="51">
        <v>1088</v>
      </c>
      <c r="L2027" s="51">
        <v>1088</v>
      </c>
      <c r="M2027" s="51">
        <v>1624</v>
      </c>
      <c r="N2027" s="51">
        <v>1124</v>
      </c>
      <c r="O2027" s="51">
        <v>901</v>
      </c>
      <c r="P2027" s="51">
        <v>1003</v>
      </c>
      <c r="Q2027" s="51">
        <v>10280</v>
      </c>
      <c r="R2027" s="51">
        <v>10508</v>
      </c>
      <c r="S2027" s="51">
        <v>75290.59631310284</v>
      </c>
      <c r="T2027" s="51">
        <v>354094</v>
      </c>
      <c r="U2027" s="51">
        <v>113594</v>
      </c>
      <c r="V2027" s="51">
        <v>15060</v>
      </c>
    </row>
    <row r="2028" spans="1:22" x14ac:dyDescent="0.25">
      <c r="A2028" s="50" t="s">
        <v>109</v>
      </c>
      <c r="B2028" s="50" t="s">
        <v>228</v>
      </c>
      <c r="C2028" s="50" t="s">
        <v>184</v>
      </c>
      <c r="D2028" s="50" t="s">
        <v>295</v>
      </c>
      <c r="E2028" s="51">
        <v>2020</v>
      </c>
      <c r="F2028" s="50" t="s">
        <v>293</v>
      </c>
      <c r="G2028" s="52">
        <v>44136</v>
      </c>
      <c r="H2028" s="51">
        <v>1040</v>
      </c>
      <c r="I2028" s="51">
        <v>611</v>
      </c>
      <c r="J2028" s="51">
        <v>724</v>
      </c>
      <c r="K2028" s="51">
        <v>989</v>
      </c>
      <c r="L2028" s="51">
        <v>989</v>
      </c>
      <c r="M2028" s="51">
        <v>1689</v>
      </c>
      <c r="N2028" s="51">
        <v>1603</v>
      </c>
      <c r="O2028" s="51">
        <v>1085</v>
      </c>
      <c r="P2028" s="51">
        <v>937</v>
      </c>
      <c r="Q2028" s="51">
        <v>10280</v>
      </c>
      <c r="R2028" s="51">
        <v>10508</v>
      </c>
      <c r="S2028" s="51">
        <v>75290.59631310284</v>
      </c>
      <c r="T2028" s="51">
        <v>354094</v>
      </c>
      <c r="U2028" s="51">
        <v>113594</v>
      </c>
      <c r="V2028" s="51">
        <v>15060</v>
      </c>
    </row>
    <row r="2029" spans="1:22" x14ac:dyDescent="0.25">
      <c r="A2029" s="50" t="s">
        <v>109</v>
      </c>
      <c r="B2029" s="50" t="s">
        <v>228</v>
      </c>
      <c r="C2029" s="50" t="s">
        <v>184</v>
      </c>
      <c r="D2029" s="50" t="s">
        <v>295</v>
      </c>
      <c r="E2029" s="51">
        <v>2020</v>
      </c>
      <c r="F2029" s="50" t="s">
        <v>294</v>
      </c>
      <c r="G2029" s="52">
        <v>44166</v>
      </c>
      <c r="H2029" s="51">
        <v>1275</v>
      </c>
      <c r="I2029" s="51">
        <v>594</v>
      </c>
      <c r="J2029" s="51">
        <v>708</v>
      </c>
      <c r="K2029" s="51">
        <v>972</v>
      </c>
      <c r="L2029" s="51">
        <v>972</v>
      </c>
      <c r="M2029" s="51">
        <v>1498</v>
      </c>
      <c r="N2029" s="51">
        <v>1661</v>
      </c>
      <c r="O2029" s="51">
        <v>1244</v>
      </c>
      <c r="P2029" s="51">
        <v>950</v>
      </c>
      <c r="Q2029" s="51">
        <v>10280</v>
      </c>
      <c r="R2029" s="51">
        <v>10508</v>
      </c>
      <c r="S2029" s="51">
        <v>75290.59631310284</v>
      </c>
      <c r="T2029" s="51">
        <v>354094</v>
      </c>
      <c r="U2029" s="51">
        <v>113594</v>
      </c>
      <c r="V2029" s="51">
        <v>15060</v>
      </c>
    </row>
    <row r="2030" spans="1:22" x14ac:dyDescent="0.25">
      <c r="A2030" s="50" t="s">
        <v>109</v>
      </c>
      <c r="B2030" s="50" t="s">
        <v>228</v>
      </c>
      <c r="C2030" s="50" t="s">
        <v>184</v>
      </c>
      <c r="D2030" s="50" t="s">
        <v>295</v>
      </c>
      <c r="E2030" s="51">
        <v>2021</v>
      </c>
      <c r="F2030" s="50" t="s">
        <v>283</v>
      </c>
      <c r="G2030" s="52">
        <v>44197</v>
      </c>
      <c r="H2030" s="51">
        <v>1305</v>
      </c>
      <c r="I2030" s="51">
        <v>501</v>
      </c>
      <c r="J2030" s="51">
        <v>869</v>
      </c>
      <c r="K2030" s="51">
        <v>755</v>
      </c>
      <c r="L2030" s="51">
        <v>755</v>
      </c>
      <c r="M2030" s="51">
        <v>1410</v>
      </c>
      <c r="N2030" s="51">
        <v>1601</v>
      </c>
      <c r="O2030" s="51">
        <v>1396</v>
      </c>
      <c r="P2030" s="51">
        <v>1136</v>
      </c>
      <c r="Q2030" s="51">
        <v>10457</v>
      </c>
      <c r="R2030" s="51">
        <v>10929</v>
      </c>
      <c r="S2030" s="51">
        <v>77908.178706013685</v>
      </c>
      <c r="T2030" s="51">
        <v>365122</v>
      </c>
      <c r="U2030" s="51">
        <v>116405</v>
      </c>
      <c r="V2030" s="51">
        <v>15417</v>
      </c>
    </row>
    <row r="2031" spans="1:22" x14ac:dyDescent="0.25">
      <c r="A2031" s="50" t="s">
        <v>109</v>
      </c>
      <c r="B2031" s="50" t="s">
        <v>228</v>
      </c>
      <c r="C2031" s="50" t="s">
        <v>184</v>
      </c>
      <c r="D2031" s="50" t="s">
        <v>295</v>
      </c>
      <c r="E2031" s="51">
        <v>2021</v>
      </c>
      <c r="F2031" s="50" t="s">
        <v>284</v>
      </c>
      <c r="G2031" s="52">
        <v>44228</v>
      </c>
      <c r="H2031" s="51">
        <v>1112</v>
      </c>
      <c r="I2031" s="51">
        <v>621</v>
      </c>
      <c r="J2031" s="51">
        <v>852</v>
      </c>
      <c r="K2031" s="51">
        <v>613</v>
      </c>
      <c r="L2031" s="51">
        <v>613</v>
      </c>
      <c r="M2031" s="51">
        <v>1076</v>
      </c>
      <c r="N2031" s="51">
        <v>1205</v>
      </c>
      <c r="O2031" s="51">
        <v>1141</v>
      </c>
      <c r="P2031" s="51">
        <v>1032</v>
      </c>
      <c r="Q2031" s="51">
        <v>10457</v>
      </c>
      <c r="R2031" s="51">
        <v>10929</v>
      </c>
      <c r="S2031" s="51">
        <v>77908.178706013685</v>
      </c>
      <c r="T2031" s="51">
        <v>365122</v>
      </c>
      <c r="U2031" s="51">
        <v>116405</v>
      </c>
      <c r="V2031" s="51">
        <v>15417</v>
      </c>
    </row>
    <row r="2032" spans="1:22" x14ac:dyDescent="0.25">
      <c r="A2032" s="50" t="s">
        <v>109</v>
      </c>
      <c r="B2032" s="50" t="s">
        <v>228</v>
      </c>
      <c r="C2032" s="50" t="s">
        <v>184</v>
      </c>
      <c r="D2032" s="50" t="s">
        <v>295</v>
      </c>
      <c r="E2032" s="51">
        <v>2021</v>
      </c>
      <c r="F2032" s="50" t="s">
        <v>285</v>
      </c>
      <c r="G2032" s="52">
        <v>44256</v>
      </c>
      <c r="H2032" s="51">
        <v>1330</v>
      </c>
      <c r="I2032" s="51">
        <v>691</v>
      </c>
      <c r="J2032" s="51">
        <v>772</v>
      </c>
      <c r="K2032" s="51">
        <v>982</v>
      </c>
      <c r="L2032" s="51">
        <v>982</v>
      </c>
      <c r="M2032" s="51">
        <v>1307</v>
      </c>
      <c r="N2032" s="51">
        <v>1023</v>
      </c>
      <c r="O2032" s="51">
        <v>975</v>
      </c>
      <c r="P2032" s="51">
        <v>792</v>
      </c>
      <c r="Q2032" s="51">
        <v>10457</v>
      </c>
      <c r="R2032" s="51">
        <v>10929</v>
      </c>
      <c r="S2032" s="51">
        <v>77908.178706013685</v>
      </c>
      <c r="T2032" s="51">
        <v>365122</v>
      </c>
      <c r="U2032" s="51">
        <v>116405</v>
      </c>
      <c r="V2032" s="51">
        <v>15417</v>
      </c>
    </row>
    <row r="2033" spans="1:22" x14ac:dyDescent="0.25">
      <c r="A2033" s="50" t="s">
        <v>109</v>
      </c>
      <c r="B2033" s="50" t="s">
        <v>228</v>
      </c>
      <c r="C2033" s="50" t="s">
        <v>184</v>
      </c>
      <c r="D2033" s="50" t="s">
        <v>295</v>
      </c>
      <c r="E2033" s="51">
        <v>2021</v>
      </c>
      <c r="F2033" s="50" t="s">
        <v>286</v>
      </c>
      <c r="G2033" s="52">
        <v>44287</v>
      </c>
      <c r="H2033" s="51">
        <v>1498</v>
      </c>
      <c r="I2033" s="51">
        <v>656</v>
      </c>
      <c r="J2033" s="51">
        <v>1096</v>
      </c>
      <c r="K2033" s="51">
        <v>821</v>
      </c>
      <c r="L2033" s="51">
        <v>821</v>
      </c>
      <c r="M2033" s="51">
        <v>1411</v>
      </c>
      <c r="N2033" s="51">
        <v>1213</v>
      </c>
      <c r="O2033" s="51">
        <v>1055</v>
      </c>
      <c r="P2033" s="51">
        <v>1088</v>
      </c>
      <c r="Q2033" s="51">
        <v>10457</v>
      </c>
      <c r="R2033" s="51">
        <v>10929</v>
      </c>
      <c r="S2033" s="51">
        <v>77908.178706013685</v>
      </c>
      <c r="T2033" s="51">
        <v>365122</v>
      </c>
      <c r="U2033" s="51">
        <v>116405</v>
      </c>
      <c r="V2033" s="51">
        <v>15417</v>
      </c>
    </row>
    <row r="2034" spans="1:22" x14ac:dyDescent="0.25">
      <c r="A2034" s="50" t="s">
        <v>109</v>
      </c>
      <c r="B2034" s="50" t="s">
        <v>228</v>
      </c>
      <c r="C2034" s="50" t="s">
        <v>184</v>
      </c>
      <c r="D2034" s="50" t="s">
        <v>295</v>
      </c>
      <c r="E2034" s="51">
        <v>2021</v>
      </c>
      <c r="F2034" s="50" t="s">
        <v>287</v>
      </c>
      <c r="G2034" s="52">
        <v>44317</v>
      </c>
      <c r="H2034" s="51">
        <v>1187</v>
      </c>
      <c r="I2034" s="51">
        <v>590</v>
      </c>
      <c r="J2034" s="51">
        <v>802</v>
      </c>
      <c r="K2034" s="51">
        <v>618</v>
      </c>
      <c r="L2034" s="51">
        <v>618</v>
      </c>
      <c r="M2034" s="51">
        <v>1356</v>
      </c>
      <c r="N2034" s="51">
        <v>1375</v>
      </c>
      <c r="O2034" s="51">
        <v>1667</v>
      </c>
      <c r="P2034" s="51">
        <v>1272</v>
      </c>
      <c r="Q2034" s="51">
        <v>10457</v>
      </c>
      <c r="R2034" s="51">
        <v>10929</v>
      </c>
      <c r="S2034" s="51">
        <v>77908.178706013685</v>
      </c>
      <c r="T2034" s="51">
        <v>365122</v>
      </c>
      <c r="U2034" s="51">
        <v>116405</v>
      </c>
      <c r="V2034" s="51">
        <v>15417</v>
      </c>
    </row>
    <row r="2035" spans="1:22" x14ac:dyDescent="0.25">
      <c r="A2035" s="50" t="s">
        <v>109</v>
      </c>
      <c r="B2035" s="50" t="s">
        <v>228</v>
      </c>
      <c r="C2035" s="50" t="s">
        <v>184</v>
      </c>
      <c r="D2035" s="50" t="s">
        <v>295</v>
      </c>
      <c r="E2035" s="51">
        <v>2021</v>
      </c>
      <c r="F2035" s="50" t="s">
        <v>288</v>
      </c>
      <c r="G2035" s="52">
        <v>44348</v>
      </c>
      <c r="H2035" s="51">
        <v>1472</v>
      </c>
      <c r="I2035" s="51">
        <v>594</v>
      </c>
      <c r="J2035" s="51">
        <v>994</v>
      </c>
      <c r="K2035" s="51">
        <v>813</v>
      </c>
      <c r="L2035" s="51">
        <v>813</v>
      </c>
      <c r="M2035" s="51">
        <v>1455</v>
      </c>
      <c r="N2035" s="51">
        <v>1434</v>
      </c>
      <c r="O2035" s="51">
        <v>1192</v>
      </c>
      <c r="P2035" s="51">
        <v>1188</v>
      </c>
      <c r="Q2035" s="51">
        <v>10457</v>
      </c>
      <c r="R2035" s="51">
        <v>10929</v>
      </c>
      <c r="S2035" s="51">
        <v>77908.178706013685</v>
      </c>
      <c r="T2035" s="51">
        <v>365122</v>
      </c>
      <c r="U2035" s="51">
        <v>116405</v>
      </c>
      <c r="V2035" s="51">
        <v>15417</v>
      </c>
    </row>
    <row r="2036" spans="1:22" x14ac:dyDescent="0.25">
      <c r="A2036" s="50" t="s">
        <v>109</v>
      </c>
      <c r="B2036" s="50" t="s">
        <v>228</v>
      </c>
      <c r="C2036" s="50" t="s">
        <v>184</v>
      </c>
      <c r="D2036" s="50" t="s">
        <v>295</v>
      </c>
      <c r="E2036" s="51">
        <v>2021</v>
      </c>
      <c r="F2036" s="50" t="s">
        <v>289</v>
      </c>
      <c r="G2036" s="52">
        <v>44378</v>
      </c>
      <c r="H2036" s="51">
        <v>1290</v>
      </c>
      <c r="I2036" s="51">
        <v>611</v>
      </c>
      <c r="J2036" s="51">
        <v>963</v>
      </c>
      <c r="K2036" s="51">
        <v>612</v>
      </c>
      <c r="L2036" s="51">
        <v>612</v>
      </c>
      <c r="M2036" s="51">
        <v>1509</v>
      </c>
      <c r="N2036" s="51">
        <v>1251</v>
      </c>
      <c r="O2036" s="51">
        <v>983</v>
      </c>
      <c r="P2036" s="51">
        <v>1275</v>
      </c>
      <c r="Q2036" s="51">
        <v>10457</v>
      </c>
      <c r="R2036" s="51">
        <v>10929</v>
      </c>
      <c r="S2036" s="51">
        <v>77908.178706013685</v>
      </c>
      <c r="T2036" s="51">
        <v>365122</v>
      </c>
      <c r="U2036" s="51">
        <v>116405</v>
      </c>
      <c r="V2036" s="51">
        <v>15417</v>
      </c>
    </row>
    <row r="2037" spans="1:22" x14ac:dyDescent="0.25">
      <c r="A2037" s="50" t="s">
        <v>109</v>
      </c>
      <c r="B2037" s="50" t="s">
        <v>228</v>
      </c>
      <c r="C2037" s="50" t="s">
        <v>184</v>
      </c>
      <c r="D2037" s="50" t="s">
        <v>295</v>
      </c>
      <c r="E2037" s="51">
        <v>2021</v>
      </c>
      <c r="F2037" s="50" t="s">
        <v>290</v>
      </c>
      <c r="G2037" s="52">
        <v>44409</v>
      </c>
      <c r="H2037" s="51">
        <v>1154</v>
      </c>
      <c r="I2037" s="51">
        <v>757</v>
      </c>
      <c r="J2037" s="51">
        <v>828</v>
      </c>
      <c r="K2037" s="51">
        <v>909</v>
      </c>
      <c r="L2037" s="51">
        <v>909</v>
      </c>
      <c r="M2037" s="51">
        <v>1093</v>
      </c>
      <c r="N2037" s="51">
        <v>1181</v>
      </c>
      <c r="O2037" s="51">
        <v>1186</v>
      </c>
      <c r="P2037" s="51">
        <v>967</v>
      </c>
      <c r="Q2037" s="51">
        <v>10457</v>
      </c>
      <c r="R2037" s="51">
        <v>10929</v>
      </c>
      <c r="S2037" s="51">
        <v>77908.178706013685</v>
      </c>
      <c r="T2037" s="51">
        <v>365122</v>
      </c>
      <c r="U2037" s="51">
        <v>116405</v>
      </c>
      <c r="V2037" s="51">
        <v>15417</v>
      </c>
    </row>
    <row r="2038" spans="1:22" x14ac:dyDescent="0.25">
      <c r="A2038" s="50" t="s">
        <v>109</v>
      </c>
      <c r="B2038" s="50" t="s">
        <v>228</v>
      </c>
      <c r="C2038" s="50" t="s">
        <v>184</v>
      </c>
      <c r="D2038" s="50" t="s">
        <v>295</v>
      </c>
      <c r="E2038" s="51">
        <v>2021</v>
      </c>
      <c r="F2038" s="50" t="s">
        <v>291</v>
      </c>
      <c r="G2038" s="52">
        <v>44440</v>
      </c>
      <c r="H2038" s="51">
        <v>1319</v>
      </c>
      <c r="I2038" s="51">
        <v>693</v>
      </c>
      <c r="J2038" s="51">
        <v>1097</v>
      </c>
      <c r="K2038" s="51">
        <v>1138</v>
      </c>
      <c r="L2038" s="51">
        <v>1138</v>
      </c>
      <c r="M2038" s="51">
        <v>1734</v>
      </c>
      <c r="N2038" s="51">
        <v>1273</v>
      </c>
      <c r="O2038" s="51">
        <v>1166</v>
      </c>
      <c r="P2038" s="51">
        <v>1340</v>
      </c>
      <c r="Q2038" s="51">
        <v>10457</v>
      </c>
      <c r="R2038" s="51">
        <v>10929</v>
      </c>
      <c r="S2038" s="51">
        <v>77908.178706013685</v>
      </c>
      <c r="T2038" s="51">
        <v>365122</v>
      </c>
      <c r="U2038" s="51">
        <v>116405</v>
      </c>
      <c r="V2038" s="51">
        <v>15417</v>
      </c>
    </row>
    <row r="2039" spans="1:22" x14ac:dyDescent="0.25">
      <c r="A2039" s="50" t="s">
        <v>109</v>
      </c>
      <c r="B2039" s="50" t="s">
        <v>228</v>
      </c>
      <c r="C2039" s="50" t="s">
        <v>184</v>
      </c>
      <c r="D2039" s="50" t="s">
        <v>295</v>
      </c>
      <c r="E2039" s="51">
        <v>2021</v>
      </c>
      <c r="F2039" s="50" t="s">
        <v>292</v>
      </c>
      <c r="G2039" s="52">
        <v>44470</v>
      </c>
      <c r="H2039" s="51">
        <v>1117</v>
      </c>
      <c r="I2039" s="51">
        <v>735</v>
      </c>
      <c r="J2039" s="51">
        <v>1021</v>
      </c>
      <c r="K2039" s="51">
        <v>1039</v>
      </c>
      <c r="L2039" s="51">
        <v>1039</v>
      </c>
      <c r="M2039" s="51">
        <v>1663</v>
      </c>
      <c r="N2039" s="51">
        <v>1359</v>
      </c>
      <c r="O2039" s="51">
        <v>1225</v>
      </c>
      <c r="P2039" s="51">
        <v>1101</v>
      </c>
      <c r="Q2039" s="51">
        <v>10457</v>
      </c>
      <c r="R2039" s="51">
        <v>10929</v>
      </c>
      <c r="S2039" s="51">
        <v>77908.178706013685</v>
      </c>
      <c r="T2039" s="51">
        <v>365122</v>
      </c>
      <c r="U2039" s="51">
        <v>116405</v>
      </c>
      <c r="V2039" s="51">
        <v>15417</v>
      </c>
    </row>
    <row r="2040" spans="1:22" x14ac:dyDescent="0.25">
      <c r="A2040" s="50" t="s">
        <v>109</v>
      </c>
      <c r="B2040" s="50" t="s">
        <v>228</v>
      </c>
      <c r="C2040" s="50" t="s">
        <v>184</v>
      </c>
      <c r="D2040" s="50" t="s">
        <v>295</v>
      </c>
      <c r="E2040" s="51">
        <v>2021</v>
      </c>
      <c r="F2040" s="50" t="s">
        <v>293</v>
      </c>
      <c r="G2040" s="52">
        <v>44501</v>
      </c>
      <c r="H2040" s="51">
        <v>1442</v>
      </c>
      <c r="I2040" s="51">
        <v>1093</v>
      </c>
      <c r="J2040" s="51">
        <v>1025</v>
      </c>
      <c r="K2040" s="51">
        <v>1120</v>
      </c>
      <c r="L2040" s="51">
        <v>1120</v>
      </c>
      <c r="M2040" s="51">
        <v>1706</v>
      </c>
      <c r="N2040" s="51">
        <v>1621</v>
      </c>
      <c r="O2040" s="51">
        <v>1322</v>
      </c>
      <c r="P2040" s="51">
        <v>1150</v>
      </c>
      <c r="Q2040" s="51">
        <v>10457</v>
      </c>
      <c r="R2040" s="51">
        <v>10929</v>
      </c>
      <c r="S2040" s="51">
        <v>77908.178706013685</v>
      </c>
      <c r="T2040" s="51">
        <v>365122</v>
      </c>
      <c r="U2040" s="51">
        <v>116405</v>
      </c>
      <c r="V2040" s="51">
        <v>15417</v>
      </c>
    </row>
    <row r="2041" spans="1:22" x14ac:dyDescent="0.25">
      <c r="A2041" s="50" t="s">
        <v>109</v>
      </c>
      <c r="B2041" s="50" t="s">
        <v>228</v>
      </c>
      <c r="C2041" s="50" t="s">
        <v>184</v>
      </c>
      <c r="D2041" s="50" t="s">
        <v>295</v>
      </c>
      <c r="E2041" s="51">
        <v>2021</v>
      </c>
      <c r="F2041" s="50" t="s">
        <v>294</v>
      </c>
      <c r="G2041" s="52">
        <v>44531</v>
      </c>
      <c r="H2041" s="51">
        <v>1415</v>
      </c>
      <c r="I2041" s="51">
        <v>780</v>
      </c>
      <c r="J2041" s="51">
        <v>963</v>
      </c>
      <c r="K2041" s="51">
        <v>1254</v>
      </c>
      <c r="L2041" s="51">
        <v>1254</v>
      </c>
      <c r="M2041" s="51">
        <v>1585</v>
      </c>
      <c r="N2041" s="51">
        <v>1742</v>
      </c>
      <c r="O2041" s="51">
        <v>1636</v>
      </c>
      <c r="P2041" s="51">
        <v>1579</v>
      </c>
      <c r="Q2041" s="51">
        <v>10457</v>
      </c>
      <c r="R2041" s="51">
        <v>10929</v>
      </c>
      <c r="S2041" s="51">
        <v>77908.178706013685</v>
      </c>
      <c r="T2041" s="51">
        <v>365122</v>
      </c>
      <c r="U2041" s="51">
        <v>116405</v>
      </c>
      <c r="V2041" s="51">
        <v>15417</v>
      </c>
    </row>
    <row r="2042" spans="1:22" x14ac:dyDescent="0.25">
      <c r="A2042" s="50" t="s">
        <v>109</v>
      </c>
      <c r="B2042" s="50" t="s">
        <v>228</v>
      </c>
      <c r="C2042" s="50" t="s">
        <v>185</v>
      </c>
      <c r="D2042" s="50" t="s">
        <v>295</v>
      </c>
      <c r="E2042" s="51">
        <v>2017</v>
      </c>
      <c r="F2042" s="50" t="s">
        <v>283</v>
      </c>
      <c r="G2042" s="52">
        <v>42736</v>
      </c>
      <c r="H2042" s="51">
        <v>565</v>
      </c>
      <c r="I2042" s="51">
        <v>177</v>
      </c>
      <c r="J2042" s="51">
        <v>355</v>
      </c>
      <c r="K2042" s="51">
        <v>405</v>
      </c>
      <c r="L2042" s="51">
        <v>405</v>
      </c>
      <c r="M2042" s="51">
        <v>480</v>
      </c>
      <c r="N2042" s="51">
        <v>574</v>
      </c>
      <c r="O2042" s="51">
        <v>658</v>
      </c>
      <c r="P2042" s="51">
        <v>478</v>
      </c>
      <c r="Q2042" s="51">
        <v>3478</v>
      </c>
      <c r="R2042" s="51">
        <v>3547</v>
      </c>
      <c r="S2042" s="51">
        <v>38163</v>
      </c>
      <c r="T2042" s="51">
        <v>155060</v>
      </c>
      <c r="U2042" s="51">
        <v>26384</v>
      </c>
      <c r="V2042" s="51">
        <v>5526</v>
      </c>
    </row>
    <row r="2043" spans="1:22" x14ac:dyDescent="0.25">
      <c r="A2043" s="50" t="s">
        <v>109</v>
      </c>
      <c r="B2043" s="50" t="s">
        <v>228</v>
      </c>
      <c r="C2043" s="50" t="s">
        <v>185</v>
      </c>
      <c r="D2043" s="50" t="s">
        <v>295</v>
      </c>
      <c r="E2043" s="51">
        <v>2017</v>
      </c>
      <c r="F2043" s="50" t="s">
        <v>284</v>
      </c>
      <c r="G2043" s="52">
        <v>42767</v>
      </c>
      <c r="H2043" s="51">
        <v>450</v>
      </c>
      <c r="I2043" s="51">
        <v>196</v>
      </c>
      <c r="J2043" s="51">
        <v>391</v>
      </c>
      <c r="K2043" s="51">
        <v>314</v>
      </c>
      <c r="L2043" s="51">
        <v>314</v>
      </c>
      <c r="M2043" s="51">
        <v>431</v>
      </c>
      <c r="N2043" s="51">
        <v>513</v>
      </c>
      <c r="O2043" s="51">
        <v>557</v>
      </c>
      <c r="P2043" s="51">
        <v>447</v>
      </c>
      <c r="Q2043" s="51">
        <v>3478</v>
      </c>
      <c r="R2043" s="51">
        <v>3547</v>
      </c>
      <c r="S2043" s="51">
        <v>38163</v>
      </c>
      <c r="T2043" s="51">
        <v>155060</v>
      </c>
      <c r="U2043" s="51">
        <v>26384</v>
      </c>
      <c r="V2043" s="51">
        <v>5526</v>
      </c>
    </row>
    <row r="2044" spans="1:22" x14ac:dyDescent="0.25">
      <c r="A2044" s="50" t="s">
        <v>109</v>
      </c>
      <c r="B2044" s="50" t="s">
        <v>228</v>
      </c>
      <c r="C2044" s="50" t="s">
        <v>185</v>
      </c>
      <c r="D2044" s="50" t="s">
        <v>295</v>
      </c>
      <c r="E2044" s="51">
        <v>2017</v>
      </c>
      <c r="F2044" s="50" t="s">
        <v>285</v>
      </c>
      <c r="G2044" s="52">
        <v>42795</v>
      </c>
      <c r="H2044" s="51">
        <v>635</v>
      </c>
      <c r="I2044" s="51">
        <v>226</v>
      </c>
      <c r="J2044" s="51">
        <v>407</v>
      </c>
      <c r="K2044" s="51">
        <v>263</v>
      </c>
      <c r="L2044" s="51">
        <v>263</v>
      </c>
      <c r="M2044" s="51">
        <v>467</v>
      </c>
      <c r="N2044" s="51">
        <v>379</v>
      </c>
      <c r="O2044" s="51">
        <v>358</v>
      </c>
      <c r="P2044" s="51">
        <v>310</v>
      </c>
      <c r="Q2044" s="51">
        <v>3478</v>
      </c>
      <c r="R2044" s="51">
        <v>3547</v>
      </c>
      <c r="S2044" s="51">
        <v>38163</v>
      </c>
      <c r="T2044" s="51">
        <v>155060</v>
      </c>
      <c r="U2044" s="51">
        <v>26384</v>
      </c>
      <c r="V2044" s="51">
        <v>5526</v>
      </c>
    </row>
    <row r="2045" spans="1:22" x14ac:dyDescent="0.25">
      <c r="A2045" s="50" t="s">
        <v>109</v>
      </c>
      <c r="B2045" s="50" t="s">
        <v>228</v>
      </c>
      <c r="C2045" s="50" t="s">
        <v>185</v>
      </c>
      <c r="D2045" s="50" t="s">
        <v>295</v>
      </c>
      <c r="E2045" s="51">
        <v>2017</v>
      </c>
      <c r="F2045" s="50" t="s">
        <v>286</v>
      </c>
      <c r="G2045" s="52">
        <v>42826</v>
      </c>
      <c r="H2045" s="51">
        <v>522</v>
      </c>
      <c r="I2045" s="51">
        <v>221</v>
      </c>
      <c r="J2045" s="51">
        <v>415</v>
      </c>
      <c r="K2045" s="51">
        <v>212</v>
      </c>
      <c r="L2045" s="51">
        <v>212</v>
      </c>
      <c r="M2045" s="51">
        <v>574</v>
      </c>
      <c r="N2045" s="51">
        <v>485</v>
      </c>
      <c r="O2045" s="51">
        <v>448</v>
      </c>
      <c r="P2045" s="51">
        <v>554</v>
      </c>
      <c r="Q2045" s="51">
        <v>3478</v>
      </c>
      <c r="R2045" s="51">
        <v>3547</v>
      </c>
      <c r="S2045" s="51">
        <v>38163</v>
      </c>
      <c r="T2045" s="51">
        <v>155060</v>
      </c>
      <c r="U2045" s="51">
        <v>26384</v>
      </c>
      <c r="V2045" s="51">
        <v>5526</v>
      </c>
    </row>
    <row r="2046" spans="1:22" x14ac:dyDescent="0.25">
      <c r="A2046" s="50" t="s">
        <v>109</v>
      </c>
      <c r="B2046" s="50" t="s">
        <v>228</v>
      </c>
      <c r="C2046" s="50" t="s">
        <v>185</v>
      </c>
      <c r="D2046" s="50" t="s">
        <v>295</v>
      </c>
      <c r="E2046" s="51">
        <v>2017</v>
      </c>
      <c r="F2046" s="50" t="s">
        <v>287</v>
      </c>
      <c r="G2046" s="52">
        <v>42856</v>
      </c>
      <c r="H2046" s="51">
        <v>648</v>
      </c>
      <c r="I2046" s="51">
        <v>277</v>
      </c>
      <c r="J2046" s="51">
        <v>447</v>
      </c>
      <c r="K2046" s="51">
        <v>403</v>
      </c>
      <c r="L2046" s="51">
        <v>403</v>
      </c>
      <c r="M2046" s="51">
        <v>534</v>
      </c>
      <c r="N2046" s="51">
        <v>479</v>
      </c>
      <c r="O2046" s="51">
        <v>571</v>
      </c>
      <c r="P2046" s="51">
        <v>590</v>
      </c>
      <c r="Q2046" s="51">
        <v>3478</v>
      </c>
      <c r="R2046" s="51">
        <v>3547</v>
      </c>
      <c r="S2046" s="51">
        <v>38163</v>
      </c>
      <c r="T2046" s="51">
        <v>155060</v>
      </c>
      <c r="U2046" s="51">
        <v>26384</v>
      </c>
      <c r="V2046" s="51">
        <v>5526</v>
      </c>
    </row>
    <row r="2047" spans="1:22" x14ac:dyDescent="0.25">
      <c r="A2047" s="50" t="s">
        <v>109</v>
      </c>
      <c r="B2047" s="50" t="s">
        <v>228</v>
      </c>
      <c r="C2047" s="50" t="s">
        <v>185</v>
      </c>
      <c r="D2047" s="50" t="s">
        <v>295</v>
      </c>
      <c r="E2047" s="51">
        <v>2017</v>
      </c>
      <c r="F2047" s="50" t="s">
        <v>288</v>
      </c>
      <c r="G2047" s="52">
        <v>42887</v>
      </c>
      <c r="H2047" s="51">
        <v>547</v>
      </c>
      <c r="I2047" s="51">
        <v>211</v>
      </c>
      <c r="J2047" s="51">
        <v>307</v>
      </c>
      <c r="K2047" s="51">
        <v>409</v>
      </c>
      <c r="L2047" s="51">
        <v>409</v>
      </c>
      <c r="M2047" s="51">
        <v>447</v>
      </c>
      <c r="N2047" s="51">
        <v>410</v>
      </c>
      <c r="O2047" s="51">
        <v>330</v>
      </c>
      <c r="P2047" s="51">
        <v>432</v>
      </c>
      <c r="Q2047" s="51">
        <v>3478</v>
      </c>
      <c r="R2047" s="51">
        <v>3547</v>
      </c>
      <c r="S2047" s="51">
        <v>38163</v>
      </c>
      <c r="T2047" s="51">
        <v>155060</v>
      </c>
      <c r="U2047" s="51">
        <v>26384</v>
      </c>
      <c r="V2047" s="51">
        <v>5526</v>
      </c>
    </row>
    <row r="2048" spans="1:22" x14ac:dyDescent="0.25">
      <c r="A2048" s="50" t="s">
        <v>109</v>
      </c>
      <c r="B2048" s="50" t="s">
        <v>228</v>
      </c>
      <c r="C2048" s="50" t="s">
        <v>185</v>
      </c>
      <c r="D2048" s="50" t="s">
        <v>295</v>
      </c>
      <c r="E2048" s="51">
        <v>2017</v>
      </c>
      <c r="F2048" s="50" t="s">
        <v>289</v>
      </c>
      <c r="G2048" s="52">
        <v>42917</v>
      </c>
      <c r="H2048" s="51">
        <v>683</v>
      </c>
      <c r="I2048" s="51">
        <v>190</v>
      </c>
      <c r="J2048" s="51">
        <v>393</v>
      </c>
      <c r="K2048" s="51">
        <v>118</v>
      </c>
      <c r="L2048" s="51">
        <v>118</v>
      </c>
      <c r="M2048" s="51">
        <v>496</v>
      </c>
      <c r="N2048" s="51">
        <v>546</v>
      </c>
      <c r="O2048" s="51">
        <v>363</v>
      </c>
      <c r="P2048" s="51">
        <v>530</v>
      </c>
      <c r="Q2048" s="51">
        <v>3478</v>
      </c>
      <c r="R2048" s="51">
        <v>3547</v>
      </c>
      <c r="S2048" s="51">
        <v>38163</v>
      </c>
      <c r="T2048" s="51">
        <v>155060</v>
      </c>
      <c r="U2048" s="51">
        <v>26384</v>
      </c>
      <c r="V2048" s="51">
        <v>5526</v>
      </c>
    </row>
    <row r="2049" spans="1:22" x14ac:dyDescent="0.25">
      <c r="A2049" s="50" t="s">
        <v>109</v>
      </c>
      <c r="B2049" s="50" t="s">
        <v>228</v>
      </c>
      <c r="C2049" s="50" t="s">
        <v>185</v>
      </c>
      <c r="D2049" s="50" t="s">
        <v>295</v>
      </c>
      <c r="E2049" s="51">
        <v>2017</v>
      </c>
      <c r="F2049" s="50" t="s">
        <v>290</v>
      </c>
      <c r="G2049" s="52">
        <v>42948</v>
      </c>
      <c r="H2049" s="51">
        <v>432</v>
      </c>
      <c r="I2049" s="51">
        <v>142</v>
      </c>
      <c r="J2049" s="51">
        <v>217</v>
      </c>
      <c r="K2049" s="51">
        <v>245</v>
      </c>
      <c r="L2049" s="51">
        <v>245</v>
      </c>
      <c r="M2049" s="51">
        <v>514</v>
      </c>
      <c r="N2049" s="51">
        <v>396</v>
      </c>
      <c r="O2049" s="51">
        <v>443</v>
      </c>
      <c r="P2049" s="51">
        <v>397</v>
      </c>
      <c r="Q2049" s="51">
        <v>3478</v>
      </c>
      <c r="R2049" s="51">
        <v>3547</v>
      </c>
      <c r="S2049" s="51">
        <v>38163</v>
      </c>
      <c r="T2049" s="51">
        <v>155060</v>
      </c>
      <c r="U2049" s="51">
        <v>26384</v>
      </c>
      <c r="V2049" s="51">
        <v>5526</v>
      </c>
    </row>
    <row r="2050" spans="1:22" x14ac:dyDescent="0.25">
      <c r="A2050" s="50" t="s">
        <v>109</v>
      </c>
      <c r="B2050" s="50" t="s">
        <v>228</v>
      </c>
      <c r="C2050" s="50" t="s">
        <v>185</v>
      </c>
      <c r="D2050" s="50" t="s">
        <v>295</v>
      </c>
      <c r="E2050" s="51">
        <v>2017</v>
      </c>
      <c r="F2050" s="50" t="s">
        <v>291</v>
      </c>
      <c r="G2050" s="52">
        <v>42979</v>
      </c>
      <c r="H2050" s="51">
        <v>406</v>
      </c>
      <c r="I2050" s="51">
        <v>265</v>
      </c>
      <c r="J2050" s="51">
        <v>311</v>
      </c>
      <c r="K2050" s="51">
        <v>192</v>
      </c>
      <c r="L2050" s="51">
        <v>192</v>
      </c>
      <c r="M2050" s="51">
        <v>574</v>
      </c>
      <c r="N2050" s="51">
        <v>467</v>
      </c>
      <c r="O2050" s="51">
        <v>442</v>
      </c>
      <c r="P2050" s="51">
        <v>452</v>
      </c>
      <c r="Q2050" s="51">
        <v>3478</v>
      </c>
      <c r="R2050" s="51">
        <v>3547</v>
      </c>
      <c r="S2050" s="51">
        <v>38163</v>
      </c>
      <c r="T2050" s="51">
        <v>155060</v>
      </c>
      <c r="U2050" s="51">
        <v>26384</v>
      </c>
      <c r="V2050" s="51">
        <v>5526</v>
      </c>
    </row>
    <row r="2051" spans="1:22" x14ac:dyDescent="0.25">
      <c r="A2051" s="50" t="s">
        <v>109</v>
      </c>
      <c r="B2051" s="50" t="s">
        <v>228</v>
      </c>
      <c r="C2051" s="50" t="s">
        <v>185</v>
      </c>
      <c r="D2051" s="50" t="s">
        <v>295</v>
      </c>
      <c r="E2051" s="51">
        <v>2017</v>
      </c>
      <c r="F2051" s="50" t="s">
        <v>292</v>
      </c>
      <c r="G2051" s="52">
        <v>43009</v>
      </c>
      <c r="H2051" s="51">
        <v>409</v>
      </c>
      <c r="I2051" s="51">
        <v>225</v>
      </c>
      <c r="J2051" s="51">
        <v>322</v>
      </c>
      <c r="K2051" s="51">
        <v>283</v>
      </c>
      <c r="L2051" s="51">
        <v>283</v>
      </c>
      <c r="M2051" s="51">
        <v>622</v>
      </c>
      <c r="N2051" s="51">
        <v>558</v>
      </c>
      <c r="O2051" s="51">
        <v>460</v>
      </c>
      <c r="P2051" s="51">
        <v>456</v>
      </c>
      <c r="Q2051" s="51">
        <v>3478</v>
      </c>
      <c r="R2051" s="51">
        <v>3547</v>
      </c>
      <c r="S2051" s="51">
        <v>38163</v>
      </c>
      <c r="T2051" s="51">
        <v>155060</v>
      </c>
      <c r="U2051" s="51">
        <v>26384</v>
      </c>
      <c r="V2051" s="51">
        <v>5526</v>
      </c>
    </row>
    <row r="2052" spans="1:22" x14ac:dyDescent="0.25">
      <c r="A2052" s="50" t="s">
        <v>109</v>
      </c>
      <c r="B2052" s="50" t="s">
        <v>228</v>
      </c>
      <c r="C2052" s="50" t="s">
        <v>185</v>
      </c>
      <c r="D2052" s="50" t="s">
        <v>295</v>
      </c>
      <c r="E2052" s="51">
        <v>2017</v>
      </c>
      <c r="F2052" s="50" t="s">
        <v>293</v>
      </c>
      <c r="G2052" s="52">
        <v>43040</v>
      </c>
      <c r="H2052" s="51">
        <v>561</v>
      </c>
      <c r="I2052" s="51">
        <v>315</v>
      </c>
      <c r="J2052" s="51">
        <v>353</v>
      </c>
      <c r="K2052" s="51">
        <v>304</v>
      </c>
      <c r="L2052" s="51">
        <v>304</v>
      </c>
      <c r="M2052" s="51">
        <v>670</v>
      </c>
      <c r="N2052" s="51">
        <v>673</v>
      </c>
      <c r="O2052" s="51">
        <v>565</v>
      </c>
      <c r="P2052" s="51">
        <v>486</v>
      </c>
      <c r="Q2052" s="51">
        <v>3478</v>
      </c>
      <c r="R2052" s="51">
        <v>3547</v>
      </c>
      <c r="S2052" s="51">
        <v>38163</v>
      </c>
      <c r="T2052" s="51">
        <v>155060</v>
      </c>
      <c r="U2052" s="51">
        <v>26384</v>
      </c>
      <c r="V2052" s="51">
        <v>5526</v>
      </c>
    </row>
    <row r="2053" spans="1:22" x14ac:dyDescent="0.25">
      <c r="A2053" s="50" t="s">
        <v>109</v>
      </c>
      <c r="B2053" s="50" t="s">
        <v>228</v>
      </c>
      <c r="C2053" s="50" t="s">
        <v>185</v>
      </c>
      <c r="D2053" s="50" t="s">
        <v>295</v>
      </c>
      <c r="E2053" s="51">
        <v>2017</v>
      </c>
      <c r="F2053" s="50" t="s">
        <v>294</v>
      </c>
      <c r="G2053" s="52">
        <v>43070</v>
      </c>
      <c r="H2053" s="51">
        <v>583</v>
      </c>
      <c r="I2053" s="51">
        <v>462</v>
      </c>
      <c r="J2053" s="51">
        <v>214</v>
      </c>
      <c r="K2053" s="51">
        <v>390</v>
      </c>
      <c r="L2053" s="51">
        <v>390</v>
      </c>
      <c r="M2053" s="51">
        <v>457</v>
      </c>
      <c r="N2053" s="51">
        <v>484</v>
      </c>
      <c r="O2053" s="51">
        <v>448</v>
      </c>
      <c r="P2053" s="51">
        <v>401</v>
      </c>
      <c r="Q2053" s="51">
        <v>3478</v>
      </c>
      <c r="R2053" s="51">
        <v>3547</v>
      </c>
      <c r="S2053" s="51">
        <v>38163</v>
      </c>
      <c r="T2053" s="51">
        <v>155060</v>
      </c>
      <c r="U2053" s="51">
        <v>26384</v>
      </c>
      <c r="V2053" s="51">
        <v>5526</v>
      </c>
    </row>
    <row r="2054" spans="1:22" x14ac:dyDescent="0.25">
      <c r="A2054" s="50" t="s">
        <v>109</v>
      </c>
      <c r="B2054" s="50" t="s">
        <v>228</v>
      </c>
      <c r="C2054" s="50" t="s">
        <v>185</v>
      </c>
      <c r="D2054" s="50" t="s">
        <v>295</v>
      </c>
      <c r="E2054" s="51">
        <v>2018</v>
      </c>
      <c r="F2054" s="50" t="s">
        <v>283</v>
      </c>
      <c r="G2054" s="52">
        <v>43101</v>
      </c>
      <c r="H2054" s="51">
        <v>618</v>
      </c>
      <c r="I2054" s="51">
        <v>204</v>
      </c>
      <c r="J2054" s="51">
        <v>347</v>
      </c>
      <c r="K2054" s="51">
        <v>396</v>
      </c>
      <c r="L2054" s="51">
        <v>396</v>
      </c>
      <c r="M2054" s="51">
        <v>504</v>
      </c>
      <c r="N2054" s="51">
        <v>608</v>
      </c>
      <c r="O2054" s="51">
        <v>673</v>
      </c>
      <c r="P2054" s="51">
        <v>460</v>
      </c>
      <c r="Q2054" s="51">
        <v>5636</v>
      </c>
      <c r="R2054" s="51">
        <v>5770</v>
      </c>
      <c r="S2054" s="51">
        <v>39393</v>
      </c>
      <c r="T2054" s="51">
        <v>160172</v>
      </c>
      <c r="U2054" s="51">
        <v>26920</v>
      </c>
      <c r="V2054" s="51">
        <v>5620</v>
      </c>
    </row>
    <row r="2055" spans="1:22" x14ac:dyDescent="0.25">
      <c r="A2055" s="50" t="s">
        <v>109</v>
      </c>
      <c r="B2055" s="50" t="s">
        <v>228</v>
      </c>
      <c r="C2055" s="50" t="s">
        <v>185</v>
      </c>
      <c r="D2055" s="50" t="s">
        <v>295</v>
      </c>
      <c r="E2055" s="51">
        <v>2018</v>
      </c>
      <c r="F2055" s="50" t="s">
        <v>284</v>
      </c>
      <c r="G2055" s="52">
        <v>43132</v>
      </c>
      <c r="H2055" s="51">
        <v>471</v>
      </c>
      <c r="I2055" s="51">
        <v>193</v>
      </c>
      <c r="J2055" s="51">
        <v>419</v>
      </c>
      <c r="K2055" s="51">
        <v>321</v>
      </c>
      <c r="L2055" s="51">
        <v>321</v>
      </c>
      <c r="M2055" s="51">
        <v>370</v>
      </c>
      <c r="N2055" s="51">
        <v>474</v>
      </c>
      <c r="O2055" s="51">
        <v>512</v>
      </c>
      <c r="P2055" s="51">
        <v>451</v>
      </c>
      <c r="Q2055" s="51">
        <v>5636</v>
      </c>
      <c r="R2055" s="51">
        <v>5770</v>
      </c>
      <c r="S2055" s="51">
        <v>39393</v>
      </c>
      <c r="T2055" s="51">
        <v>160172</v>
      </c>
      <c r="U2055" s="51">
        <v>26920</v>
      </c>
      <c r="V2055" s="51">
        <v>5620</v>
      </c>
    </row>
    <row r="2056" spans="1:22" x14ac:dyDescent="0.25">
      <c r="A2056" s="50" t="s">
        <v>109</v>
      </c>
      <c r="B2056" s="50" t="s">
        <v>228</v>
      </c>
      <c r="C2056" s="50" t="s">
        <v>185</v>
      </c>
      <c r="D2056" s="50" t="s">
        <v>295</v>
      </c>
      <c r="E2056" s="51">
        <v>2018</v>
      </c>
      <c r="F2056" s="50" t="s">
        <v>285</v>
      </c>
      <c r="G2056" s="52">
        <v>43160</v>
      </c>
      <c r="H2056" s="51">
        <v>558</v>
      </c>
      <c r="I2056" s="51">
        <v>243</v>
      </c>
      <c r="J2056" s="51">
        <v>328</v>
      </c>
      <c r="K2056" s="51">
        <v>476</v>
      </c>
      <c r="L2056" s="51">
        <v>476</v>
      </c>
      <c r="M2056" s="51">
        <v>523</v>
      </c>
      <c r="N2056" s="51">
        <v>399</v>
      </c>
      <c r="O2056" s="51">
        <v>353</v>
      </c>
      <c r="P2056" s="51">
        <v>354</v>
      </c>
      <c r="Q2056" s="51">
        <v>5636</v>
      </c>
      <c r="R2056" s="51">
        <v>5770</v>
      </c>
      <c r="S2056" s="51">
        <v>39393</v>
      </c>
      <c r="T2056" s="51">
        <v>160172</v>
      </c>
      <c r="U2056" s="51">
        <v>26920</v>
      </c>
      <c r="V2056" s="51">
        <v>5620</v>
      </c>
    </row>
    <row r="2057" spans="1:22" x14ac:dyDescent="0.25">
      <c r="A2057" s="50" t="s">
        <v>109</v>
      </c>
      <c r="B2057" s="50" t="s">
        <v>228</v>
      </c>
      <c r="C2057" s="50" t="s">
        <v>185</v>
      </c>
      <c r="D2057" s="50" t="s">
        <v>295</v>
      </c>
      <c r="E2057" s="51">
        <v>2018</v>
      </c>
      <c r="F2057" s="50" t="s">
        <v>286</v>
      </c>
      <c r="G2057" s="52">
        <v>43191</v>
      </c>
      <c r="H2057" s="51">
        <v>481</v>
      </c>
      <c r="I2057" s="51">
        <v>280</v>
      </c>
      <c r="J2057" s="51">
        <v>429</v>
      </c>
      <c r="K2057" s="51">
        <v>510</v>
      </c>
      <c r="L2057" s="51">
        <v>510</v>
      </c>
      <c r="M2057" s="51">
        <v>576</v>
      </c>
      <c r="N2057" s="51">
        <v>439</v>
      </c>
      <c r="O2057" s="51">
        <v>464</v>
      </c>
      <c r="P2057" s="51">
        <v>469</v>
      </c>
      <c r="Q2057" s="51">
        <v>5636</v>
      </c>
      <c r="R2057" s="51">
        <v>5770</v>
      </c>
      <c r="S2057" s="51">
        <v>39393</v>
      </c>
      <c r="T2057" s="51">
        <v>160172</v>
      </c>
      <c r="U2057" s="51">
        <v>26920</v>
      </c>
      <c r="V2057" s="51">
        <v>5620</v>
      </c>
    </row>
    <row r="2058" spans="1:22" x14ac:dyDescent="0.25">
      <c r="A2058" s="50" t="s">
        <v>109</v>
      </c>
      <c r="B2058" s="50" t="s">
        <v>228</v>
      </c>
      <c r="C2058" s="50" t="s">
        <v>185</v>
      </c>
      <c r="D2058" s="50" t="s">
        <v>295</v>
      </c>
      <c r="E2058" s="51">
        <v>2018</v>
      </c>
      <c r="F2058" s="50" t="s">
        <v>287</v>
      </c>
      <c r="G2058" s="52">
        <v>43221</v>
      </c>
      <c r="H2058" s="51">
        <v>586</v>
      </c>
      <c r="I2058" s="51">
        <v>289</v>
      </c>
      <c r="J2058" s="51">
        <v>373</v>
      </c>
      <c r="K2058" s="51">
        <v>389</v>
      </c>
      <c r="L2058" s="51">
        <v>389</v>
      </c>
      <c r="M2058" s="51">
        <v>458</v>
      </c>
      <c r="N2058" s="51">
        <v>511</v>
      </c>
      <c r="O2058" s="51">
        <v>484</v>
      </c>
      <c r="P2058" s="51">
        <v>463</v>
      </c>
      <c r="Q2058" s="51">
        <v>5636</v>
      </c>
      <c r="R2058" s="51">
        <v>5770</v>
      </c>
      <c r="S2058" s="51">
        <v>39393</v>
      </c>
      <c r="T2058" s="51">
        <v>160172</v>
      </c>
      <c r="U2058" s="51">
        <v>26920</v>
      </c>
      <c r="V2058" s="51">
        <v>5620</v>
      </c>
    </row>
    <row r="2059" spans="1:22" x14ac:dyDescent="0.25">
      <c r="A2059" s="50" t="s">
        <v>109</v>
      </c>
      <c r="B2059" s="50" t="s">
        <v>228</v>
      </c>
      <c r="C2059" s="50" t="s">
        <v>185</v>
      </c>
      <c r="D2059" s="50" t="s">
        <v>295</v>
      </c>
      <c r="E2059" s="51">
        <v>2018</v>
      </c>
      <c r="F2059" s="50" t="s">
        <v>288</v>
      </c>
      <c r="G2059" s="52">
        <v>43252</v>
      </c>
      <c r="H2059" s="51">
        <v>548</v>
      </c>
      <c r="I2059" s="51">
        <v>213</v>
      </c>
      <c r="J2059" s="51">
        <v>247</v>
      </c>
      <c r="K2059" s="51">
        <v>411</v>
      </c>
      <c r="L2059" s="51">
        <v>411</v>
      </c>
      <c r="M2059" s="51">
        <v>501</v>
      </c>
      <c r="N2059" s="51">
        <v>470</v>
      </c>
      <c r="O2059" s="51">
        <v>389</v>
      </c>
      <c r="P2059" s="51">
        <v>486</v>
      </c>
      <c r="Q2059" s="51">
        <v>5636</v>
      </c>
      <c r="R2059" s="51">
        <v>5770</v>
      </c>
      <c r="S2059" s="51">
        <v>39393</v>
      </c>
      <c r="T2059" s="51">
        <v>160172</v>
      </c>
      <c r="U2059" s="51">
        <v>26920</v>
      </c>
      <c r="V2059" s="51">
        <v>5620</v>
      </c>
    </row>
    <row r="2060" spans="1:22" x14ac:dyDescent="0.25">
      <c r="A2060" s="50" t="s">
        <v>109</v>
      </c>
      <c r="B2060" s="50" t="s">
        <v>228</v>
      </c>
      <c r="C2060" s="50" t="s">
        <v>185</v>
      </c>
      <c r="D2060" s="50" t="s">
        <v>295</v>
      </c>
      <c r="E2060" s="51">
        <v>2018</v>
      </c>
      <c r="F2060" s="50" t="s">
        <v>289</v>
      </c>
      <c r="G2060" s="52">
        <v>43282</v>
      </c>
      <c r="H2060" s="51">
        <v>630</v>
      </c>
      <c r="I2060" s="51">
        <v>260</v>
      </c>
      <c r="J2060" s="51">
        <v>491</v>
      </c>
      <c r="K2060" s="51">
        <v>389</v>
      </c>
      <c r="L2060" s="51">
        <v>389</v>
      </c>
      <c r="M2060" s="51">
        <v>284</v>
      </c>
      <c r="N2060" s="51">
        <v>561</v>
      </c>
      <c r="O2060" s="51">
        <v>425</v>
      </c>
      <c r="P2060" s="51">
        <v>534</v>
      </c>
      <c r="Q2060" s="51">
        <v>5636</v>
      </c>
      <c r="R2060" s="51">
        <v>5770</v>
      </c>
      <c r="S2060" s="51">
        <v>39393</v>
      </c>
      <c r="T2060" s="51">
        <v>160172</v>
      </c>
      <c r="U2060" s="51">
        <v>26920</v>
      </c>
      <c r="V2060" s="51">
        <v>5620</v>
      </c>
    </row>
    <row r="2061" spans="1:22" x14ac:dyDescent="0.25">
      <c r="A2061" s="50" t="s">
        <v>109</v>
      </c>
      <c r="B2061" s="50" t="s">
        <v>228</v>
      </c>
      <c r="C2061" s="50" t="s">
        <v>185</v>
      </c>
      <c r="D2061" s="50" t="s">
        <v>295</v>
      </c>
      <c r="E2061" s="51">
        <v>2018</v>
      </c>
      <c r="F2061" s="50" t="s">
        <v>290</v>
      </c>
      <c r="G2061" s="52">
        <v>43313</v>
      </c>
      <c r="H2061" s="51">
        <v>538</v>
      </c>
      <c r="I2061" s="51">
        <v>277</v>
      </c>
      <c r="J2061" s="51">
        <v>352</v>
      </c>
      <c r="K2061" s="51">
        <v>520</v>
      </c>
      <c r="L2061" s="51">
        <v>520</v>
      </c>
      <c r="M2061" s="51">
        <v>671</v>
      </c>
      <c r="N2061" s="51">
        <v>469</v>
      </c>
      <c r="O2061" s="51">
        <v>436</v>
      </c>
      <c r="P2061" s="51">
        <v>382</v>
      </c>
      <c r="Q2061" s="51">
        <v>5636</v>
      </c>
      <c r="R2061" s="51">
        <v>5770</v>
      </c>
      <c r="S2061" s="51">
        <v>39393</v>
      </c>
      <c r="T2061" s="51">
        <v>160172</v>
      </c>
      <c r="U2061" s="51">
        <v>26920</v>
      </c>
      <c r="V2061" s="51">
        <v>5620</v>
      </c>
    </row>
    <row r="2062" spans="1:22" x14ac:dyDescent="0.25">
      <c r="A2062" s="50" t="s">
        <v>109</v>
      </c>
      <c r="B2062" s="50" t="s">
        <v>228</v>
      </c>
      <c r="C2062" s="50" t="s">
        <v>185</v>
      </c>
      <c r="D2062" s="50" t="s">
        <v>295</v>
      </c>
      <c r="E2062" s="51">
        <v>2018</v>
      </c>
      <c r="F2062" s="50" t="s">
        <v>291</v>
      </c>
      <c r="G2062" s="52">
        <v>43344</v>
      </c>
      <c r="H2062" s="51">
        <v>523</v>
      </c>
      <c r="I2062" s="51">
        <v>215</v>
      </c>
      <c r="J2062" s="51">
        <v>402</v>
      </c>
      <c r="K2062" s="51">
        <v>531</v>
      </c>
      <c r="L2062" s="51">
        <v>531</v>
      </c>
      <c r="M2062" s="51">
        <v>599</v>
      </c>
      <c r="N2062" s="51">
        <v>433</v>
      </c>
      <c r="O2062" s="51">
        <v>425</v>
      </c>
      <c r="P2062" s="51">
        <v>408</v>
      </c>
      <c r="Q2062" s="51">
        <v>5636</v>
      </c>
      <c r="R2062" s="51">
        <v>5770</v>
      </c>
      <c r="S2062" s="51">
        <v>39393</v>
      </c>
      <c r="T2062" s="51">
        <v>160172</v>
      </c>
      <c r="U2062" s="51">
        <v>26920</v>
      </c>
      <c r="V2062" s="51">
        <v>5620</v>
      </c>
    </row>
    <row r="2063" spans="1:22" x14ac:dyDescent="0.25">
      <c r="A2063" s="50" t="s">
        <v>109</v>
      </c>
      <c r="B2063" s="50" t="s">
        <v>228</v>
      </c>
      <c r="C2063" s="50" t="s">
        <v>185</v>
      </c>
      <c r="D2063" s="50" t="s">
        <v>295</v>
      </c>
      <c r="E2063" s="51">
        <v>2018</v>
      </c>
      <c r="F2063" s="50" t="s">
        <v>292</v>
      </c>
      <c r="G2063" s="52">
        <v>43374</v>
      </c>
      <c r="H2063" s="51">
        <v>508</v>
      </c>
      <c r="I2063" s="51">
        <v>321</v>
      </c>
      <c r="J2063" s="51">
        <v>408</v>
      </c>
      <c r="K2063" s="51">
        <v>526</v>
      </c>
      <c r="L2063" s="51">
        <v>526</v>
      </c>
      <c r="M2063" s="51">
        <v>628</v>
      </c>
      <c r="N2063" s="51">
        <v>529</v>
      </c>
      <c r="O2063" s="51">
        <v>352</v>
      </c>
      <c r="P2063" s="51">
        <v>407</v>
      </c>
      <c r="Q2063" s="51">
        <v>5636</v>
      </c>
      <c r="R2063" s="51">
        <v>5770</v>
      </c>
      <c r="S2063" s="51">
        <v>39393</v>
      </c>
      <c r="T2063" s="51">
        <v>160172</v>
      </c>
      <c r="U2063" s="51">
        <v>26920</v>
      </c>
      <c r="V2063" s="51">
        <v>5620</v>
      </c>
    </row>
    <row r="2064" spans="1:22" x14ac:dyDescent="0.25">
      <c r="A2064" s="50" t="s">
        <v>109</v>
      </c>
      <c r="B2064" s="50" t="s">
        <v>228</v>
      </c>
      <c r="C2064" s="50" t="s">
        <v>185</v>
      </c>
      <c r="D2064" s="50" t="s">
        <v>295</v>
      </c>
      <c r="E2064" s="51">
        <v>2018</v>
      </c>
      <c r="F2064" s="50" t="s">
        <v>293</v>
      </c>
      <c r="G2064" s="52">
        <v>43405</v>
      </c>
      <c r="H2064" s="51">
        <v>467</v>
      </c>
      <c r="I2064" s="51">
        <v>272</v>
      </c>
      <c r="J2064" s="51">
        <v>404</v>
      </c>
      <c r="K2064" s="51">
        <v>519</v>
      </c>
      <c r="L2064" s="51">
        <v>519</v>
      </c>
      <c r="M2064" s="51">
        <v>636</v>
      </c>
      <c r="N2064" s="51">
        <v>628</v>
      </c>
      <c r="O2064" s="51">
        <v>488</v>
      </c>
      <c r="P2064" s="51">
        <v>451</v>
      </c>
      <c r="Q2064" s="51">
        <v>5636</v>
      </c>
      <c r="R2064" s="51">
        <v>5770</v>
      </c>
      <c r="S2064" s="51">
        <v>39393</v>
      </c>
      <c r="T2064" s="51">
        <v>160172</v>
      </c>
      <c r="U2064" s="51">
        <v>26920</v>
      </c>
      <c r="V2064" s="51">
        <v>5620</v>
      </c>
    </row>
    <row r="2065" spans="1:22" x14ac:dyDescent="0.25">
      <c r="A2065" s="50" t="s">
        <v>109</v>
      </c>
      <c r="B2065" s="50" t="s">
        <v>228</v>
      </c>
      <c r="C2065" s="50" t="s">
        <v>185</v>
      </c>
      <c r="D2065" s="50" t="s">
        <v>295</v>
      </c>
      <c r="E2065" s="51">
        <v>2018</v>
      </c>
      <c r="F2065" s="50" t="s">
        <v>294</v>
      </c>
      <c r="G2065" s="52">
        <v>43435</v>
      </c>
      <c r="H2065" s="51">
        <v>520</v>
      </c>
      <c r="I2065" s="51">
        <v>328</v>
      </c>
      <c r="J2065" s="51">
        <v>364</v>
      </c>
      <c r="K2065" s="51">
        <v>444</v>
      </c>
      <c r="L2065" s="51">
        <v>444</v>
      </c>
      <c r="M2065" s="51">
        <v>491</v>
      </c>
      <c r="N2065" s="51">
        <v>561</v>
      </c>
      <c r="O2065" s="51">
        <v>522</v>
      </c>
      <c r="P2065" s="51">
        <v>302</v>
      </c>
      <c r="Q2065" s="51">
        <v>5636</v>
      </c>
      <c r="R2065" s="51">
        <v>5770</v>
      </c>
      <c r="S2065" s="51">
        <v>39393</v>
      </c>
      <c r="T2065" s="51">
        <v>160172</v>
      </c>
      <c r="U2065" s="51">
        <v>26920</v>
      </c>
      <c r="V2065" s="51">
        <v>5620</v>
      </c>
    </row>
    <row r="2066" spans="1:22" x14ac:dyDescent="0.25">
      <c r="A2066" s="50" t="s">
        <v>109</v>
      </c>
      <c r="B2066" s="50" t="s">
        <v>228</v>
      </c>
      <c r="C2066" s="50" t="s">
        <v>185</v>
      </c>
      <c r="D2066" s="50" t="s">
        <v>295</v>
      </c>
      <c r="E2066" s="51">
        <v>2019</v>
      </c>
      <c r="F2066" s="50" t="s">
        <v>283</v>
      </c>
      <c r="G2066" s="52">
        <v>43466</v>
      </c>
      <c r="H2066" s="51">
        <v>588</v>
      </c>
      <c r="I2066" s="51">
        <v>335</v>
      </c>
      <c r="J2066" s="51">
        <v>421</v>
      </c>
      <c r="K2066" s="51">
        <v>417</v>
      </c>
      <c r="L2066" s="51">
        <v>417</v>
      </c>
      <c r="M2066" s="51">
        <v>502</v>
      </c>
      <c r="N2066" s="51">
        <v>580</v>
      </c>
      <c r="O2066" s="51">
        <v>545</v>
      </c>
      <c r="P2066" s="51">
        <v>376</v>
      </c>
      <c r="Q2066" s="51">
        <v>5636</v>
      </c>
      <c r="R2066" s="51">
        <v>5741</v>
      </c>
      <c r="S2066" s="51">
        <v>35031.658447139147</v>
      </c>
      <c r="T2066" s="51">
        <v>165381</v>
      </c>
      <c r="U2066" s="51">
        <v>53423</v>
      </c>
      <c r="V2066" s="51">
        <v>7088</v>
      </c>
    </row>
    <row r="2067" spans="1:22" x14ac:dyDescent="0.25">
      <c r="A2067" s="50" t="s">
        <v>109</v>
      </c>
      <c r="B2067" s="50" t="s">
        <v>228</v>
      </c>
      <c r="C2067" s="50" t="s">
        <v>185</v>
      </c>
      <c r="D2067" s="50" t="s">
        <v>295</v>
      </c>
      <c r="E2067" s="51">
        <v>2019</v>
      </c>
      <c r="F2067" s="50" t="s">
        <v>284</v>
      </c>
      <c r="G2067" s="52">
        <v>43497</v>
      </c>
      <c r="H2067" s="51">
        <v>531</v>
      </c>
      <c r="I2067" s="51">
        <v>239</v>
      </c>
      <c r="J2067" s="51">
        <v>363</v>
      </c>
      <c r="K2067" s="51">
        <v>326</v>
      </c>
      <c r="L2067" s="51">
        <v>326</v>
      </c>
      <c r="M2067" s="51">
        <v>464</v>
      </c>
      <c r="N2067" s="51">
        <v>524</v>
      </c>
      <c r="O2067" s="51">
        <v>495</v>
      </c>
      <c r="P2067" s="51">
        <v>416</v>
      </c>
      <c r="Q2067" s="51">
        <v>5636</v>
      </c>
      <c r="R2067" s="51">
        <v>5741</v>
      </c>
      <c r="S2067" s="51">
        <v>35031.658447139147</v>
      </c>
      <c r="T2067" s="51">
        <v>165381</v>
      </c>
      <c r="U2067" s="51">
        <v>53423</v>
      </c>
      <c r="V2067" s="51">
        <v>7088</v>
      </c>
    </row>
    <row r="2068" spans="1:22" x14ac:dyDescent="0.25">
      <c r="A2068" s="50" t="s">
        <v>109</v>
      </c>
      <c r="B2068" s="50" t="s">
        <v>228</v>
      </c>
      <c r="C2068" s="50" t="s">
        <v>185</v>
      </c>
      <c r="D2068" s="50" t="s">
        <v>295</v>
      </c>
      <c r="E2068" s="51">
        <v>2019</v>
      </c>
      <c r="F2068" s="50" t="s">
        <v>285</v>
      </c>
      <c r="G2068" s="52">
        <v>43525</v>
      </c>
      <c r="H2068" s="51">
        <v>517</v>
      </c>
      <c r="I2068" s="51">
        <v>271</v>
      </c>
      <c r="J2068" s="51">
        <v>298</v>
      </c>
      <c r="K2068" s="51">
        <v>415</v>
      </c>
      <c r="L2068" s="51">
        <v>415</v>
      </c>
      <c r="M2068" s="51">
        <v>589</v>
      </c>
      <c r="N2068" s="51">
        <v>489</v>
      </c>
      <c r="O2068" s="51">
        <v>401</v>
      </c>
      <c r="P2068" s="51">
        <v>495</v>
      </c>
      <c r="Q2068" s="51">
        <v>5636</v>
      </c>
      <c r="R2068" s="51">
        <v>5741</v>
      </c>
      <c r="S2068" s="51">
        <v>35031.658447139147</v>
      </c>
      <c r="T2068" s="51">
        <v>165381</v>
      </c>
      <c r="U2068" s="51">
        <v>53423</v>
      </c>
      <c r="V2068" s="51">
        <v>7088</v>
      </c>
    </row>
    <row r="2069" spans="1:22" x14ac:dyDescent="0.25">
      <c r="A2069" s="50" t="s">
        <v>109</v>
      </c>
      <c r="B2069" s="50" t="s">
        <v>228</v>
      </c>
      <c r="C2069" s="50" t="s">
        <v>185</v>
      </c>
      <c r="D2069" s="50" t="s">
        <v>295</v>
      </c>
      <c r="E2069" s="51">
        <v>2019</v>
      </c>
      <c r="F2069" s="50" t="s">
        <v>286</v>
      </c>
      <c r="G2069" s="52">
        <v>43556</v>
      </c>
      <c r="H2069" s="51">
        <v>459</v>
      </c>
      <c r="I2069" s="51">
        <v>301</v>
      </c>
      <c r="J2069" s="51">
        <v>382</v>
      </c>
      <c r="K2069" s="51">
        <v>451</v>
      </c>
      <c r="L2069" s="51">
        <v>451</v>
      </c>
      <c r="M2069" s="51">
        <v>471</v>
      </c>
      <c r="N2069" s="51">
        <v>397</v>
      </c>
      <c r="O2069" s="51">
        <v>422</v>
      </c>
      <c r="P2069" s="51">
        <v>421</v>
      </c>
      <c r="Q2069" s="51">
        <v>5636</v>
      </c>
      <c r="R2069" s="51">
        <v>5741</v>
      </c>
      <c r="S2069" s="51">
        <v>35031.658447139147</v>
      </c>
      <c r="T2069" s="51">
        <v>165381</v>
      </c>
      <c r="U2069" s="51">
        <v>53423</v>
      </c>
      <c r="V2069" s="51">
        <v>7088</v>
      </c>
    </row>
    <row r="2070" spans="1:22" x14ac:dyDescent="0.25">
      <c r="A2070" s="50" t="s">
        <v>109</v>
      </c>
      <c r="B2070" s="50" t="s">
        <v>228</v>
      </c>
      <c r="C2070" s="50" t="s">
        <v>185</v>
      </c>
      <c r="D2070" s="50" t="s">
        <v>295</v>
      </c>
      <c r="E2070" s="51">
        <v>2019</v>
      </c>
      <c r="F2070" s="50" t="s">
        <v>287</v>
      </c>
      <c r="G2070" s="52">
        <v>43586</v>
      </c>
      <c r="H2070" s="51">
        <v>437</v>
      </c>
      <c r="I2070" s="51">
        <v>236</v>
      </c>
      <c r="J2070" s="51">
        <v>287</v>
      </c>
      <c r="K2070" s="51">
        <v>363</v>
      </c>
      <c r="L2070" s="51">
        <v>363</v>
      </c>
      <c r="M2070" s="51">
        <v>323</v>
      </c>
      <c r="N2070" s="51">
        <v>444</v>
      </c>
      <c r="O2070" s="51">
        <v>458</v>
      </c>
      <c r="P2070" s="51">
        <v>376</v>
      </c>
      <c r="Q2070" s="51">
        <v>5636</v>
      </c>
      <c r="R2070" s="51">
        <v>5741</v>
      </c>
      <c r="S2070" s="51">
        <v>35031.658447139147</v>
      </c>
      <c r="T2070" s="51">
        <v>165381</v>
      </c>
      <c r="U2070" s="51">
        <v>53423</v>
      </c>
      <c r="V2070" s="51">
        <v>7088</v>
      </c>
    </row>
    <row r="2071" spans="1:22" x14ac:dyDescent="0.25">
      <c r="A2071" s="50" t="s">
        <v>109</v>
      </c>
      <c r="B2071" s="50" t="s">
        <v>228</v>
      </c>
      <c r="C2071" s="50" t="s">
        <v>185</v>
      </c>
      <c r="D2071" s="50" t="s">
        <v>295</v>
      </c>
      <c r="E2071" s="51">
        <v>2019</v>
      </c>
      <c r="F2071" s="50" t="s">
        <v>288</v>
      </c>
      <c r="G2071" s="52">
        <v>43617</v>
      </c>
      <c r="H2071" s="51">
        <v>612</v>
      </c>
      <c r="I2071" s="51">
        <v>211</v>
      </c>
      <c r="J2071" s="51">
        <v>323</v>
      </c>
      <c r="K2071" s="51">
        <v>339</v>
      </c>
      <c r="L2071" s="51">
        <v>339</v>
      </c>
      <c r="M2071" s="51">
        <v>429</v>
      </c>
      <c r="N2071" s="51">
        <v>431</v>
      </c>
      <c r="O2071" s="51">
        <v>353</v>
      </c>
      <c r="P2071" s="51">
        <v>411</v>
      </c>
      <c r="Q2071" s="51">
        <v>5636</v>
      </c>
      <c r="R2071" s="51">
        <v>5741</v>
      </c>
      <c r="S2071" s="51">
        <v>35031.658447139147</v>
      </c>
      <c r="T2071" s="51">
        <v>165381</v>
      </c>
      <c r="U2071" s="51">
        <v>53423</v>
      </c>
      <c r="V2071" s="51">
        <v>7088</v>
      </c>
    </row>
    <row r="2072" spans="1:22" x14ac:dyDescent="0.25">
      <c r="A2072" s="50" t="s">
        <v>109</v>
      </c>
      <c r="B2072" s="50" t="s">
        <v>228</v>
      </c>
      <c r="C2072" s="50" t="s">
        <v>185</v>
      </c>
      <c r="D2072" s="50" t="s">
        <v>295</v>
      </c>
      <c r="E2072" s="51">
        <v>2019</v>
      </c>
      <c r="F2072" s="50" t="s">
        <v>289</v>
      </c>
      <c r="G2072" s="52">
        <v>43647</v>
      </c>
      <c r="H2072" s="51">
        <v>591</v>
      </c>
      <c r="I2072" s="51">
        <v>304</v>
      </c>
      <c r="J2072" s="51">
        <v>395</v>
      </c>
      <c r="K2072" s="51">
        <v>325</v>
      </c>
      <c r="L2072" s="51">
        <v>325</v>
      </c>
      <c r="M2072" s="51">
        <v>445</v>
      </c>
      <c r="N2072" s="51">
        <v>530</v>
      </c>
      <c r="O2072" s="51">
        <v>403</v>
      </c>
      <c r="P2072" s="51">
        <v>491</v>
      </c>
      <c r="Q2072" s="51">
        <v>5636</v>
      </c>
      <c r="R2072" s="51">
        <v>5741</v>
      </c>
      <c r="S2072" s="51">
        <v>35031.658447139147</v>
      </c>
      <c r="T2072" s="51">
        <v>165381</v>
      </c>
      <c r="U2072" s="51">
        <v>53423</v>
      </c>
      <c r="V2072" s="51">
        <v>7088</v>
      </c>
    </row>
    <row r="2073" spans="1:22" x14ac:dyDescent="0.25">
      <c r="A2073" s="50" t="s">
        <v>109</v>
      </c>
      <c r="B2073" s="50" t="s">
        <v>228</v>
      </c>
      <c r="C2073" s="50" t="s">
        <v>185</v>
      </c>
      <c r="D2073" s="50" t="s">
        <v>295</v>
      </c>
      <c r="E2073" s="51">
        <v>2019</v>
      </c>
      <c r="F2073" s="50" t="s">
        <v>290</v>
      </c>
      <c r="G2073" s="52">
        <v>43678</v>
      </c>
      <c r="H2073" s="51">
        <v>537</v>
      </c>
      <c r="I2073" s="51">
        <v>300</v>
      </c>
      <c r="J2073" s="51">
        <v>295</v>
      </c>
      <c r="K2073" s="51">
        <v>405</v>
      </c>
      <c r="L2073" s="51">
        <v>405</v>
      </c>
      <c r="M2073" s="51">
        <v>440</v>
      </c>
      <c r="N2073" s="51">
        <v>464</v>
      </c>
      <c r="O2073" s="51">
        <v>447</v>
      </c>
      <c r="P2073" s="51">
        <v>379</v>
      </c>
      <c r="Q2073" s="51">
        <v>5636</v>
      </c>
      <c r="R2073" s="51">
        <v>5741</v>
      </c>
      <c r="S2073" s="51">
        <v>35031.658447139147</v>
      </c>
      <c r="T2073" s="51">
        <v>165381</v>
      </c>
      <c r="U2073" s="51">
        <v>53423</v>
      </c>
      <c r="V2073" s="51">
        <v>7088</v>
      </c>
    </row>
    <row r="2074" spans="1:22" x14ac:dyDescent="0.25">
      <c r="A2074" s="50" t="s">
        <v>109</v>
      </c>
      <c r="B2074" s="50" t="s">
        <v>228</v>
      </c>
      <c r="C2074" s="50" t="s">
        <v>185</v>
      </c>
      <c r="D2074" s="50" t="s">
        <v>295</v>
      </c>
      <c r="E2074" s="51">
        <v>2019</v>
      </c>
      <c r="F2074" s="50" t="s">
        <v>291</v>
      </c>
      <c r="G2074" s="52">
        <v>43709</v>
      </c>
      <c r="H2074" s="51">
        <v>485</v>
      </c>
      <c r="I2074" s="51">
        <v>288</v>
      </c>
      <c r="J2074" s="51">
        <v>400</v>
      </c>
      <c r="K2074" s="51">
        <v>544</v>
      </c>
      <c r="L2074" s="51">
        <v>544</v>
      </c>
      <c r="M2074" s="51">
        <v>656</v>
      </c>
      <c r="N2074" s="51">
        <v>491</v>
      </c>
      <c r="O2074" s="51">
        <v>474</v>
      </c>
      <c r="P2074" s="51">
        <v>743</v>
      </c>
      <c r="Q2074" s="51">
        <v>5636</v>
      </c>
      <c r="R2074" s="51">
        <v>5741</v>
      </c>
      <c r="S2074" s="51">
        <v>35031.658447139147</v>
      </c>
      <c r="T2074" s="51">
        <v>165381</v>
      </c>
      <c r="U2074" s="51">
        <v>53423</v>
      </c>
      <c r="V2074" s="51">
        <v>7088</v>
      </c>
    </row>
    <row r="2075" spans="1:22" x14ac:dyDescent="0.25">
      <c r="A2075" s="50" t="s">
        <v>109</v>
      </c>
      <c r="B2075" s="50" t="s">
        <v>228</v>
      </c>
      <c r="C2075" s="50" t="s">
        <v>185</v>
      </c>
      <c r="D2075" s="50" t="s">
        <v>295</v>
      </c>
      <c r="E2075" s="51">
        <v>2019</v>
      </c>
      <c r="F2075" s="50" t="s">
        <v>292</v>
      </c>
      <c r="G2075" s="52">
        <v>43739</v>
      </c>
      <c r="H2075" s="51">
        <v>478</v>
      </c>
      <c r="I2075" s="51">
        <v>289</v>
      </c>
      <c r="J2075" s="51">
        <v>341</v>
      </c>
      <c r="K2075" s="51">
        <v>513</v>
      </c>
      <c r="L2075" s="51">
        <v>513</v>
      </c>
      <c r="M2075" s="51">
        <v>617</v>
      </c>
      <c r="N2075" s="51">
        <v>524</v>
      </c>
      <c r="O2075" s="51">
        <v>390</v>
      </c>
      <c r="P2075" s="51">
        <v>424</v>
      </c>
      <c r="Q2075" s="51">
        <v>5636</v>
      </c>
      <c r="R2075" s="51">
        <v>5741</v>
      </c>
      <c r="S2075" s="51">
        <v>35031.658447139147</v>
      </c>
      <c r="T2075" s="51">
        <v>165381</v>
      </c>
      <c r="U2075" s="51">
        <v>53423</v>
      </c>
      <c r="V2075" s="51">
        <v>7088</v>
      </c>
    </row>
    <row r="2076" spans="1:22" x14ac:dyDescent="0.25">
      <c r="A2076" s="50" t="s">
        <v>109</v>
      </c>
      <c r="B2076" s="50" t="s">
        <v>228</v>
      </c>
      <c r="C2076" s="50" t="s">
        <v>185</v>
      </c>
      <c r="D2076" s="50" t="s">
        <v>295</v>
      </c>
      <c r="E2076" s="51">
        <v>2019</v>
      </c>
      <c r="F2076" s="50" t="s">
        <v>293</v>
      </c>
      <c r="G2076" s="52">
        <v>43770</v>
      </c>
      <c r="H2076" s="51">
        <v>445</v>
      </c>
      <c r="I2076" s="51">
        <v>285</v>
      </c>
      <c r="J2076" s="51">
        <v>256</v>
      </c>
      <c r="K2076" s="51">
        <v>431</v>
      </c>
      <c r="L2076" s="51">
        <v>431</v>
      </c>
      <c r="M2076" s="51">
        <v>715</v>
      </c>
      <c r="N2076" s="51">
        <v>694</v>
      </c>
      <c r="O2076" s="51">
        <v>501</v>
      </c>
      <c r="P2076" s="51">
        <v>555</v>
      </c>
      <c r="Q2076" s="51">
        <v>5636</v>
      </c>
      <c r="R2076" s="51">
        <v>5741</v>
      </c>
      <c r="S2076" s="51">
        <v>35031.658447139147</v>
      </c>
      <c r="T2076" s="51">
        <v>165381</v>
      </c>
      <c r="U2076" s="51">
        <v>53423</v>
      </c>
      <c r="V2076" s="51">
        <v>7088</v>
      </c>
    </row>
    <row r="2077" spans="1:22" x14ac:dyDescent="0.25">
      <c r="A2077" s="50" t="s">
        <v>109</v>
      </c>
      <c r="B2077" s="50" t="s">
        <v>228</v>
      </c>
      <c r="C2077" s="50" t="s">
        <v>185</v>
      </c>
      <c r="D2077" s="50" t="s">
        <v>295</v>
      </c>
      <c r="E2077" s="51">
        <v>2019</v>
      </c>
      <c r="F2077" s="50" t="s">
        <v>294</v>
      </c>
      <c r="G2077" s="52">
        <v>43800</v>
      </c>
      <c r="H2077" s="51">
        <v>385</v>
      </c>
      <c r="I2077" s="51">
        <v>194</v>
      </c>
      <c r="J2077" s="51">
        <v>340</v>
      </c>
      <c r="K2077" s="51">
        <v>464</v>
      </c>
      <c r="L2077" s="51">
        <v>464</v>
      </c>
      <c r="M2077" s="51">
        <v>499</v>
      </c>
      <c r="N2077" s="51">
        <v>656</v>
      </c>
      <c r="O2077" s="51">
        <v>555</v>
      </c>
      <c r="P2077" s="51">
        <v>407</v>
      </c>
      <c r="Q2077" s="51">
        <v>5636</v>
      </c>
      <c r="R2077" s="51">
        <v>5741</v>
      </c>
      <c r="S2077" s="51">
        <v>35031.658447139147</v>
      </c>
      <c r="T2077" s="51">
        <v>165381</v>
      </c>
      <c r="U2077" s="51">
        <v>53423</v>
      </c>
      <c r="V2077" s="51">
        <v>7088</v>
      </c>
    </row>
    <row r="2078" spans="1:22" x14ac:dyDescent="0.25">
      <c r="A2078" s="50" t="s">
        <v>109</v>
      </c>
      <c r="B2078" s="50" t="s">
        <v>228</v>
      </c>
      <c r="C2078" s="50" t="s">
        <v>185</v>
      </c>
      <c r="D2078" s="50" t="s">
        <v>295</v>
      </c>
      <c r="E2078" s="51">
        <v>2020</v>
      </c>
      <c r="F2078" s="50" t="s">
        <v>283</v>
      </c>
      <c r="G2078" s="52">
        <v>43831</v>
      </c>
      <c r="H2078" s="51">
        <v>478</v>
      </c>
      <c r="I2078" s="51">
        <v>203</v>
      </c>
      <c r="J2078" s="51">
        <v>322</v>
      </c>
      <c r="K2078" s="51">
        <v>424</v>
      </c>
      <c r="L2078" s="51">
        <v>424</v>
      </c>
      <c r="M2078" s="51">
        <v>547</v>
      </c>
      <c r="N2078" s="51">
        <v>531</v>
      </c>
      <c r="O2078" s="51">
        <v>526</v>
      </c>
      <c r="P2078" s="51">
        <v>380</v>
      </c>
      <c r="Q2078" s="51">
        <v>5906</v>
      </c>
      <c r="R2078" s="51">
        <v>6068</v>
      </c>
      <c r="S2078" s="51">
        <v>36281.75946477909</v>
      </c>
      <c r="T2078" s="51">
        <v>170634</v>
      </c>
      <c r="U2078" s="51">
        <v>54740</v>
      </c>
      <c r="V2078" s="51">
        <v>7257</v>
      </c>
    </row>
    <row r="2079" spans="1:22" x14ac:dyDescent="0.25">
      <c r="A2079" s="50" t="s">
        <v>109</v>
      </c>
      <c r="B2079" s="50" t="s">
        <v>228</v>
      </c>
      <c r="C2079" s="50" t="s">
        <v>185</v>
      </c>
      <c r="D2079" s="50" t="s">
        <v>295</v>
      </c>
      <c r="E2079" s="51">
        <v>2020</v>
      </c>
      <c r="F2079" s="50" t="s">
        <v>284</v>
      </c>
      <c r="G2079" s="52">
        <v>43862</v>
      </c>
      <c r="H2079" s="51">
        <v>451</v>
      </c>
      <c r="I2079" s="51">
        <v>211</v>
      </c>
      <c r="J2079" s="51">
        <v>300</v>
      </c>
      <c r="K2079" s="51">
        <v>330</v>
      </c>
      <c r="L2079" s="51">
        <v>330</v>
      </c>
      <c r="M2079" s="51">
        <v>436</v>
      </c>
      <c r="N2079" s="51">
        <v>523</v>
      </c>
      <c r="O2079" s="51">
        <v>539</v>
      </c>
      <c r="P2079" s="51">
        <v>488</v>
      </c>
      <c r="Q2079" s="51">
        <v>5906</v>
      </c>
      <c r="R2079" s="51">
        <v>6068</v>
      </c>
      <c r="S2079" s="51">
        <v>36281.75946477909</v>
      </c>
      <c r="T2079" s="51">
        <v>170634</v>
      </c>
      <c r="U2079" s="51">
        <v>54740</v>
      </c>
      <c r="V2079" s="51">
        <v>7257</v>
      </c>
    </row>
    <row r="2080" spans="1:22" x14ac:dyDescent="0.25">
      <c r="A2080" s="50" t="s">
        <v>109</v>
      </c>
      <c r="B2080" s="50" t="s">
        <v>228</v>
      </c>
      <c r="C2080" s="50" t="s">
        <v>185</v>
      </c>
      <c r="D2080" s="50" t="s">
        <v>295</v>
      </c>
      <c r="E2080" s="51">
        <v>2020</v>
      </c>
      <c r="F2080" s="50" t="s">
        <v>285</v>
      </c>
      <c r="G2080" s="52">
        <v>43891</v>
      </c>
      <c r="H2080" s="51">
        <v>503</v>
      </c>
      <c r="I2080" s="51">
        <v>189</v>
      </c>
      <c r="J2080" s="51">
        <v>315</v>
      </c>
      <c r="K2080" s="51">
        <v>469</v>
      </c>
      <c r="L2080" s="51">
        <v>469</v>
      </c>
      <c r="M2080" s="51">
        <v>593</v>
      </c>
      <c r="N2080" s="51">
        <v>403</v>
      </c>
      <c r="O2080" s="51">
        <v>368</v>
      </c>
      <c r="P2080" s="51">
        <v>380</v>
      </c>
      <c r="Q2080" s="51">
        <v>5906</v>
      </c>
      <c r="R2080" s="51">
        <v>6068</v>
      </c>
      <c r="S2080" s="51">
        <v>36281.75946477909</v>
      </c>
      <c r="T2080" s="51">
        <v>170634</v>
      </c>
      <c r="U2080" s="51">
        <v>54740</v>
      </c>
      <c r="V2080" s="51">
        <v>7257</v>
      </c>
    </row>
    <row r="2081" spans="1:22" x14ac:dyDescent="0.25">
      <c r="A2081" s="50" t="s">
        <v>109</v>
      </c>
      <c r="B2081" s="50" t="s">
        <v>228</v>
      </c>
      <c r="C2081" s="50" t="s">
        <v>185</v>
      </c>
      <c r="D2081" s="50" t="s">
        <v>295</v>
      </c>
      <c r="E2081" s="51">
        <v>2020</v>
      </c>
      <c r="F2081" s="50" t="s">
        <v>286</v>
      </c>
      <c r="G2081" s="52">
        <v>43922</v>
      </c>
      <c r="H2081" s="51">
        <v>541</v>
      </c>
      <c r="I2081" s="51">
        <v>192</v>
      </c>
      <c r="J2081" s="51">
        <v>434</v>
      </c>
      <c r="K2081" s="51">
        <v>470</v>
      </c>
      <c r="L2081" s="51">
        <v>470</v>
      </c>
      <c r="M2081" s="51">
        <v>347</v>
      </c>
      <c r="N2081" s="51">
        <v>509</v>
      </c>
      <c r="O2081" s="51">
        <v>482</v>
      </c>
      <c r="P2081" s="51">
        <v>415</v>
      </c>
      <c r="Q2081" s="51">
        <v>5906</v>
      </c>
      <c r="R2081" s="51">
        <v>6068</v>
      </c>
      <c r="S2081" s="51">
        <v>36281.75946477909</v>
      </c>
      <c r="T2081" s="51">
        <v>170634</v>
      </c>
      <c r="U2081" s="51">
        <v>54740</v>
      </c>
      <c r="V2081" s="51">
        <v>7257</v>
      </c>
    </row>
    <row r="2082" spans="1:22" x14ac:dyDescent="0.25">
      <c r="A2082" s="50" t="s">
        <v>109</v>
      </c>
      <c r="B2082" s="50" t="s">
        <v>228</v>
      </c>
      <c r="C2082" s="50" t="s">
        <v>185</v>
      </c>
      <c r="D2082" s="50" t="s">
        <v>295</v>
      </c>
      <c r="E2082" s="51">
        <v>2020</v>
      </c>
      <c r="F2082" s="50" t="s">
        <v>287</v>
      </c>
      <c r="G2082" s="52">
        <v>43952</v>
      </c>
      <c r="H2082" s="51">
        <v>530</v>
      </c>
      <c r="I2082" s="51">
        <v>229</v>
      </c>
      <c r="J2082" s="51">
        <v>361</v>
      </c>
      <c r="K2082" s="51">
        <v>361</v>
      </c>
      <c r="L2082" s="51">
        <v>361</v>
      </c>
      <c r="M2082" s="51">
        <v>391</v>
      </c>
      <c r="N2082" s="51">
        <v>468</v>
      </c>
      <c r="O2082" s="51">
        <v>471</v>
      </c>
      <c r="P2082" s="51">
        <v>353</v>
      </c>
      <c r="Q2082" s="51">
        <v>5906</v>
      </c>
      <c r="R2082" s="51">
        <v>6068</v>
      </c>
      <c r="S2082" s="51">
        <v>36281.75946477909</v>
      </c>
      <c r="T2082" s="51">
        <v>170634</v>
      </c>
      <c r="U2082" s="51">
        <v>54740</v>
      </c>
      <c r="V2082" s="51">
        <v>7257</v>
      </c>
    </row>
    <row r="2083" spans="1:22" x14ac:dyDescent="0.25">
      <c r="A2083" s="50" t="s">
        <v>109</v>
      </c>
      <c r="B2083" s="50" t="s">
        <v>228</v>
      </c>
      <c r="C2083" s="50" t="s">
        <v>185</v>
      </c>
      <c r="D2083" s="50" t="s">
        <v>295</v>
      </c>
      <c r="E2083" s="51">
        <v>2020</v>
      </c>
      <c r="F2083" s="50" t="s">
        <v>288</v>
      </c>
      <c r="G2083" s="52">
        <v>43983</v>
      </c>
      <c r="H2083" s="51">
        <v>816</v>
      </c>
      <c r="I2083" s="51">
        <v>194</v>
      </c>
      <c r="J2083" s="51">
        <v>383</v>
      </c>
      <c r="K2083" s="51">
        <v>430</v>
      </c>
      <c r="L2083" s="51">
        <v>430</v>
      </c>
      <c r="M2083" s="51">
        <v>566</v>
      </c>
      <c r="N2083" s="51">
        <v>556</v>
      </c>
      <c r="O2083" s="51">
        <v>441</v>
      </c>
      <c r="P2083" s="51">
        <v>550</v>
      </c>
      <c r="Q2083" s="51">
        <v>5906</v>
      </c>
      <c r="R2083" s="51">
        <v>6068</v>
      </c>
      <c r="S2083" s="51">
        <v>36281.75946477909</v>
      </c>
      <c r="T2083" s="51">
        <v>170634</v>
      </c>
      <c r="U2083" s="51">
        <v>54740</v>
      </c>
      <c r="V2083" s="51">
        <v>7257</v>
      </c>
    </row>
    <row r="2084" spans="1:22" x14ac:dyDescent="0.25">
      <c r="A2084" s="50" t="s">
        <v>109</v>
      </c>
      <c r="B2084" s="50" t="s">
        <v>228</v>
      </c>
      <c r="C2084" s="50" t="s">
        <v>185</v>
      </c>
      <c r="D2084" s="50" t="s">
        <v>295</v>
      </c>
      <c r="E2084" s="51">
        <v>2020</v>
      </c>
      <c r="F2084" s="50" t="s">
        <v>289</v>
      </c>
      <c r="G2084" s="52">
        <v>44013</v>
      </c>
      <c r="H2084" s="51">
        <v>550</v>
      </c>
      <c r="I2084" s="51">
        <v>180</v>
      </c>
      <c r="J2084" s="51">
        <v>425</v>
      </c>
      <c r="K2084" s="51">
        <v>392</v>
      </c>
      <c r="L2084" s="51">
        <v>392</v>
      </c>
      <c r="M2084" s="51">
        <v>506</v>
      </c>
      <c r="N2084" s="51">
        <v>579</v>
      </c>
      <c r="O2084" s="51">
        <v>458</v>
      </c>
      <c r="P2084" s="51">
        <v>546</v>
      </c>
      <c r="Q2084" s="51">
        <v>5906</v>
      </c>
      <c r="R2084" s="51">
        <v>6068</v>
      </c>
      <c r="S2084" s="51">
        <v>36281.75946477909</v>
      </c>
      <c r="T2084" s="51">
        <v>170634</v>
      </c>
      <c r="U2084" s="51">
        <v>54740</v>
      </c>
      <c r="V2084" s="51">
        <v>7257</v>
      </c>
    </row>
    <row r="2085" spans="1:22" x14ac:dyDescent="0.25">
      <c r="A2085" s="50" t="s">
        <v>109</v>
      </c>
      <c r="B2085" s="50" t="s">
        <v>228</v>
      </c>
      <c r="C2085" s="50" t="s">
        <v>185</v>
      </c>
      <c r="D2085" s="50" t="s">
        <v>295</v>
      </c>
      <c r="E2085" s="51">
        <v>2020</v>
      </c>
      <c r="F2085" s="50" t="s">
        <v>290</v>
      </c>
      <c r="G2085" s="52">
        <v>44044</v>
      </c>
      <c r="H2085" s="51">
        <v>548</v>
      </c>
      <c r="I2085" s="51">
        <v>247</v>
      </c>
      <c r="J2085" s="51">
        <v>295</v>
      </c>
      <c r="K2085" s="51">
        <v>398</v>
      </c>
      <c r="L2085" s="51">
        <v>398</v>
      </c>
      <c r="M2085" s="51">
        <v>468</v>
      </c>
      <c r="N2085" s="51">
        <v>392</v>
      </c>
      <c r="O2085" s="51">
        <v>416</v>
      </c>
      <c r="P2085" s="51">
        <v>284</v>
      </c>
      <c r="Q2085" s="51">
        <v>5906</v>
      </c>
      <c r="R2085" s="51">
        <v>6068</v>
      </c>
      <c r="S2085" s="51">
        <v>36281.75946477909</v>
      </c>
      <c r="T2085" s="51">
        <v>170634</v>
      </c>
      <c r="U2085" s="51">
        <v>54740</v>
      </c>
      <c r="V2085" s="51">
        <v>7257</v>
      </c>
    </row>
    <row r="2086" spans="1:22" x14ac:dyDescent="0.25">
      <c r="A2086" s="50" t="s">
        <v>109</v>
      </c>
      <c r="B2086" s="50" t="s">
        <v>228</v>
      </c>
      <c r="C2086" s="50" t="s">
        <v>185</v>
      </c>
      <c r="D2086" s="50" t="s">
        <v>295</v>
      </c>
      <c r="E2086" s="51">
        <v>2020</v>
      </c>
      <c r="F2086" s="50" t="s">
        <v>291</v>
      </c>
      <c r="G2086" s="52">
        <v>44075</v>
      </c>
      <c r="H2086" s="51">
        <v>467</v>
      </c>
      <c r="I2086" s="51">
        <v>221</v>
      </c>
      <c r="J2086" s="51">
        <v>398</v>
      </c>
      <c r="K2086" s="51">
        <v>544</v>
      </c>
      <c r="L2086" s="51">
        <v>544</v>
      </c>
      <c r="M2086" s="51">
        <v>744</v>
      </c>
      <c r="N2086" s="51">
        <v>466</v>
      </c>
      <c r="O2086" s="51">
        <v>454</v>
      </c>
      <c r="P2086" s="51">
        <v>372</v>
      </c>
      <c r="Q2086" s="51">
        <v>5906</v>
      </c>
      <c r="R2086" s="51">
        <v>6068</v>
      </c>
      <c r="S2086" s="51">
        <v>36281.75946477909</v>
      </c>
      <c r="T2086" s="51">
        <v>170634</v>
      </c>
      <c r="U2086" s="51">
        <v>54740</v>
      </c>
      <c r="V2086" s="51">
        <v>7257</v>
      </c>
    </row>
    <row r="2087" spans="1:22" x14ac:dyDescent="0.25">
      <c r="A2087" s="50" t="s">
        <v>109</v>
      </c>
      <c r="B2087" s="50" t="s">
        <v>228</v>
      </c>
      <c r="C2087" s="50" t="s">
        <v>185</v>
      </c>
      <c r="D2087" s="50" t="s">
        <v>295</v>
      </c>
      <c r="E2087" s="51">
        <v>2020</v>
      </c>
      <c r="F2087" s="50" t="s">
        <v>292</v>
      </c>
      <c r="G2087" s="52">
        <v>44105</v>
      </c>
      <c r="H2087" s="51">
        <v>431</v>
      </c>
      <c r="I2087" s="51">
        <v>233</v>
      </c>
      <c r="J2087" s="51">
        <v>515</v>
      </c>
      <c r="K2087" s="51">
        <v>559</v>
      </c>
      <c r="L2087" s="51">
        <v>559</v>
      </c>
      <c r="M2087" s="51">
        <v>468</v>
      </c>
      <c r="N2087" s="51">
        <v>626</v>
      </c>
      <c r="O2087" s="51">
        <v>424</v>
      </c>
      <c r="P2087" s="51">
        <v>447</v>
      </c>
      <c r="Q2087" s="51">
        <v>5906</v>
      </c>
      <c r="R2087" s="51">
        <v>6068</v>
      </c>
      <c r="S2087" s="51">
        <v>36281.75946477909</v>
      </c>
      <c r="T2087" s="51">
        <v>170634</v>
      </c>
      <c r="U2087" s="51">
        <v>54740</v>
      </c>
      <c r="V2087" s="51">
        <v>7257</v>
      </c>
    </row>
    <row r="2088" spans="1:22" x14ac:dyDescent="0.25">
      <c r="A2088" s="50" t="s">
        <v>109</v>
      </c>
      <c r="B2088" s="50" t="s">
        <v>228</v>
      </c>
      <c r="C2088" s="50" t="s">
        <v>185</v>
      </c>
      <c r="D2088" s="50" t="s">
        <v>295</v>
      </c>
      <c r="E2088" s="51">
        <v>2020</v>
      </c>
      <c r="F2088" s="50" t="s">
        <v>293</v>
      </c>
      <c r="G2088" s="52">
        <v>44136</v>
      </c>
      <c r="H2088" s="51">
        <v>512</v>
      </c>
      <c r="I2088" s="51">
        <v>211</v>
      </c>
      <c r="J2088" s="51">
        <v>342</v>
      </c>
      <c r="K2088" s="51">
        <v>506</v>
      </c>
      <c r="L2088" s="51">
        <v>506</v>
      </c>
      <c r="M2088" s="51">
        <v>692</v>
      </c>
      <c r="N2088" s="51">
        <v>657</v>
      </c>
      <c r="O2088" s="51">
        <v>385</v>
      </c>
      <c r="P2088" s="51">
        <v>432</v>
      </c>
      <c r="Q2088" s="51">
        <v>5906</v>
      </c>
      <c r="R2088" s="51">
        <v>6068</v>
      </c>
      <c r="S2088" s="51">
        <v>36281.75946477909</v>
      </c>
      <c r="T2088" s="51">
        <v>170634</v>
      </c>
      <c r="U2088" s="51">
        <v>54740</v>
      </c>
      <c r="V2088" s="51">
        <v>7257</v>
      </c>
    </row>
    <row r="2089" spans="1:22" x14ac:dyDescent="0.25">
      <c r="A2089" s="50" t="s">
        <v>109</v>
      </c>
      <c r="B2089" s="50" t="s">
        <v>228</v>
      </c>
      <c r="C2089" s="50" t="s">
        <v>185</v>
      </c>
      <c r="D2089" s="50" t="s">
        <v>295</v>
      </c>
      <c r="E2089" s="51">
        <v>2020</v>
      </c>
      <c r="F2089" s="50" t="s">
        <v>294</v>
      </c>
      <c r="G2089" s="52">
        <v>44166</v>
      </c>
      <c r="H2089" s="51">
        <v>451</v>
      </c>
      <c r="I2089" s="51">
        <v>198</v>
      </c>
      <c r="J2089" s="51">
        <v>308</v>
      </c>
      <c r="K2089" s="51">
        <v>453</v>
      </c>
      <c r="L2089" s="51">
        <v>453</v>
      </c>
      <c r="M2089" s="51">
        <v>294</v>
      </c>
      <c r="N2089" s="51">
        <v>703</v>
      </c>
      <c r="O2089" s="51">
        <v>637</v>
      </c>
      <c r="P2089" s="51">
        <v>478</v>
      </c>
      <c r="Q2089" s="51">
        <v>5906</v>
      </c>
      <c r="R2089" s="51">
        <v>6068</v>
      </c>
      <c r="S2089" s="51">
        <v>36281.75946477909</v>
      </c>
      <c r="T2089" s="51">
        <v>170634</v>
      </c>
      <c r="U2089" s="51">
        <v>54740</v>
      </c>
      <c r="V2089" s="51">
        <v>7257</v>
      </c>
    </row>
    <row r="2090" spans="1:22" x14ac:dyDescent="0.25">
      <c r="A2090" s="50" t="s">
        <v>109</v>
      </c>
      <c r="B2090" s="50" t="s">
        <v>228</v>
      </c>
      <c r="C2090" s="50" t="s">
        <v>185</v>
      </c>
      <c r="D2090" s="50" t="s">
        <v>295</v>
      </c>
      <c r="E2090" s="51">
        <v>2021</v>
      </c>
      <c r="F2090" s="50" t="s">
        <v>283</v>
      </c>
      <c r="G2090" s="52">
        <v>44197</v>
      </c>
      <c r="H2090" s="51">
        <v>439</v>
      </c>
      <c r="I2090" s="51">
        <v>165</v>
      </c>
      <c r="J2090" s="51">
        <v>339</v>
      </c>
      <c r="K2090" s="51">
        <v>420</v>
      </c>
      <c r="L2090" s="51">
        <v>420</v>
      </c>
      <c r="M2090" s="51">
        <v>333</v>
      </c>
      <c r="N2090" s="51">
        <v>607</v>
      </c>
      <c r="O2090" s="51">
        <v>566</v>
      </c>
      <c r="P2090" s="51">
        <v>404</v>
      </c>
      <c r="Q2090" s="51">
        <v>6037</v>
      </c>
      <c r="R2090" s="51">
        <v>6181</v>
      </c>
      <c r="S2090" s="51">
        <v>37543.145340432027</v>
      </c>
      <c r="T2090" s="51">
        <v>175949</v>
      </c>
      <c r="U2090" s="51">
        <v>56095</v>
      </c>
      <c r="V2090" s="51">
        <v>7429</v>
      </c>
    </row>
    <row r="2091" spans="1:22" x14ac:dyDescent="0.25">
      <c r="A2091" s="50" t="s">
        <v>109</v>
      </c>
      <c r="B2091" s="50" t="s">
        <v>228</v>
      </c>
      <c r="C2091" s="50" t="s">
        <v>185</v>
      </c>
      <c r="D2091" s="50" t="s">
        <v>295</v>
      </c>
      <c r="E2091" s="51">
        <v>2021</v>
      </c>
      <c r="F2091" s="50" t="s">
        <v>284</v>
      </c>
      <c r="G2091" s="52">
        <v>44228</v>
      </c>
      <c r="H2091" s="51">
        <v>406</v>
      </c>
      <c r="I2091" s="51">
        <v>185</v>
      </c>
      <c r="J2091" s="51">
        <v>359</v>
      </c>
      <c r="K2091" s="51">
        <v>306</v>
      </c>
      <c r="L2091" s="51">
        <v>306</v>
      </c>
      <c r="M2091" s="51">
        <v>475</v>
      </c>
      <c r="N2091" s="51">
        <v>582</v>
      </c>
      <c r="O2091" s="51">
        <v>565</v>
      </c>
      <c r="P2091" s="51">
        <v>500</v>
      </c>
      <c r="Q2091" s="51">
        <v>6037</v>
      </c>
      <c r="R2091" s="51">
        <v>6181</v>
      </c>
      <c r="S2091" s="51">
        <v>37543.145340432027</v>
      </c>
      <c r="T2091" s="51">
        <v>175949</v>
      </c>
      <c r="U2091" s="51">
        <v>56095</v>
      </c>
      <c r="V2091" s="51">
        <v>7429</v>
      </c>
    </row>
    <row r="2092" spans="1:22" x14ac:dyDescent="0.25">
      <c r="A2092" s="50" t="s">
        <v>109</v>
      </c>
      <c r="B2092" s="50" t="s">
        <v>228</v>
      </c>
      <c r="C2092" s="50" t="s">
        <v>185</v>
      </c>
      <c r="D2092" s="50" t="s">
        <v>295</v>
      </c>
      <c r="E2092" s="51">
        <v>2021</v>
      </c>
      <c r="F2092" s="50" t="s">
        <v>285</v>
      </c>
      <c r="G2092" s="52">
        <v>44256</v>
      </c>
      <c r="H2092" s="51">
        <v>604</v>
      </c>
      <c r="I2092" s="51">
        <v>177</v>
      </c>
      <c r="J2092" s="51">
        <v>317</v>
      </c>
      <c r="K2092" s="51">
        <v>431</v>
      </c>
      <c r="L2092" s="51">
        <v>431</v>
      </c>
      <c r="M2092" s="51">
        <v>432</v>
      </c>
      <c r="N2092" s="51">
        <v>479</v>
      </c>
      <c r="O2092" s="51">
        <v>435</v>
      </c>
      <c r="P2092" s="51">
        <v>324</v>
      </c>
      <c r="Q2092" s="51">
        <v>6037</v>
      </c>
      <c r="R2092" s="51">
        <v>6181</v>
      </c>
      <c r="S2092" s="51">
        <v>37543.145340432027</v>
      </c>
      <c r="T2092" s="51">
        <v>175949</v>
      </c>
      <c r="U2092" s="51">
        <v>56095</v>
      </c>
      <c r="V2092" s="51">
        <v>7429</v>
      </c>
    </row>
    <row r="2093" spans="1:22" x14ac:dyDescent="0.25">
      <c r="A2093" s="50" t="s">
        <v>109</v>
      </c>
      <c r="B2093" s="50" t="s">
        <v>228</v>
      </c>
      <c r="C2093" s="50" t="s">
        <v>185</v>
      </c>
      <c r="D2093" s="50" t="s">
        <v>295</v>
      </c>
      <c r="E2093" s="51">
        <v>2021</v>
      </c>
      <c r="F2093" s="50" t="s">
        <v>286</v>
      </c>
      <c r="G2093" s="52">
        <v>44287</v>
      </c>
      <c r="H2093" s="51">
        <v>643</v>
      </c>
      <c r="I2093" s="51">
        <v>275</v>
      </c>
      <c r="J2093" s="51">
        <v>377</v>
      </c>
      <c r="K2093" s="51">
        <v>562</v>
      </c>
      <c r="L2093" s="51">
        <v>562</v>
      </c>
      <c r="M2093" s="51">
        <v>602</v>
      </c>
      <c r="N2093" s="51">
        <v>526</v>
      </c>
      <c r="O2093" s="51">
        <v>481</v>
      </c>
      <c r="P2093" s="51">
        <v>575</v>
      </c>
      <c r="Q2093" s="51">
        <v>6037</v>
      </c>
      <c r="R2093" s="51">
        <v>6181</v>
      </c>
      <c r="S2093" s="51">
        <v>37543.145340432027</v>
      </c>
      <c r="T2093" s="51">
        <v>175949</v>
      </c>
      <c r="U2093" s="51">
        <v>56095</v>
      </c>
      <c r="V2093" s="51">
        <v>7429</v>
      </c>
    </row>
    <row r="2094" spans="1:22" x14ac:dyDescent="0.25">
      <c r="A2094" s="50" t="s">
        <v>109</v>
      </c>
      <c r="B2094" s="50" t="s">
        <v>228</v>
      </c>
      <c r="C2094" s="50" t="s">
        <v>185</v>
      </c>
      <c r="D2094" s="50" t="s">
        <v>295</v>
      </c>
      <c r="E2094" s="51">
        <v>2021</v>
      </c>
      <c r="F2094" s="50" t="s">
        <v>287</v>
      </c>
      <c r="G2094" s="52">
        <v>44317</v>
      </c>
      <c r="H2094" s="51">
        <v>636</v>
      </c>
      <c r="I2094" s="51">
        <v>252</v>
      </c>
      <c r="J2094" s="51">
        <v>359</v>
      </c>
      <c r="K2094" s="51">
        <v>325</v>
      </c>
      <c r="L2094" s="51">
        <v>325</v>
      </c>
      <c r="M2094" s="51">
        <v>326</v>
      </c>
      <c r="N2094" s="51">
        <v>645</v>
      </c>
      <c r="O2094" s="51">
        <v>619</v>
      </c>
      <c r="P2094" s="51">
        <v>490</v>
      </c>
      <c r="Q2094" s="51">
        <v>6037</v>
      </c>
      <c r="R2094" s="51">
        <v>6181</v>
      </c>
      <c r="S2094" s="51">
        <v>37543.145340432027</v>
      </c>
      <c r="T2094" s="51">
        <v>175949</v>
      </c>
      <c r="U2094" s="51">
        <v>56095</v>
      </c>
      <c r="V2094" s="51">
        <v>7429</v>
      </c>
    </row>
    <row r="2095" spans="1:22" x14ac:dyDescent="0.25">
      <c r="A2095" s="50" t="s">
        <v>109</v>
      </c>
      <c r="B2095" s="50" t="s">
        <v>228</v>
      </c>
      <c r="C2095" s="50" t="s">
        <v>185</v>
      </c>
      <c r="D2095" s="50" t="s">
        <v>295</v>
      </c>
      <c r="E2095" s="51">
        <v>2021</v>
      </c>
      <c r="F2095" s="50" t="s">
        <v>288</v>
      </c>
      <c r="G2095" s="52">
        <v>44348</v>
      </c>
      <c r="H2095" s="51">
        <v>666</v>
      </c>
      <c r="I2095" s="51">
        <v>220</v>
      </c>
      <c r="J2095" s="51">
        <v>385</v>
      </c>
      <c r="K2095" s="51">
        <v>362</v>
      </c>
      <c r="L2095" s="51">
        <v>362</v>
      </c>
      <c r="M2095" s="51">
        <v>510</v>
      </c>
      <c r="N2095" s="51">
        <v>488</v>
      </c>
      <c r="O2095" s="51">
        <v>466</v>
      </c>
      <c r="P2095" s="51">
        <v>501</v>
      </c>
      <c r="Q2095" s="51">
        <v>6037</v>
      </c>
      <c r="R2095" s="51">
        <v>6181</v>
      </c>
      <c r="S2095" s="51">
        <v>37543.145340432027</v>
      </c>
      <c r="T2095" s="51">
        <v>175949</v>
      </c>
      <c r="U2095" s="51">
        <v>56095</v>
      </c>
      <c r="V2095" s="51">
        <v>7429</v>
      </c>
    </row>
    <row r="2096" spans="1:22" x14ac:dyDescent="0.25">
      <c r="A2096" s="50" t="s">
        <v>109</v>
      </c>
      <c r="B2096" s="50" t="s">
        <v>228</v>
      </c>
      <c r="C2096" s="50" t="s">
        <v>185</v>
      </c>
      <c r="D2096" s="50" t="s">
        <v>295</v>
      </c>
      <c r="E2096" s="51">
        <v>2021</v>
      </c>
      <c r="F2096" s="50" t="s">
        <v>289</v>
      </c>
      <c r="G2096" s="52">
        <v>44378</v>
      </c>
      <c r="H2096" s="51">
        <v>510</v>
      </c>
      <c r="I2096" s="51">
        <v>176</v>
      </c>
      <c r="J2096" s="51">
        <v>415</v>
      </c>
      <c r="K2096" s="51">
        <v>375</v>
      </c>
      <c r="L2096" s="51">
        <v>375</v>
      </c>
      <c r="M2096" s="51">
        <v>439</v>
      </c>
      <c r="N2096" s="51">
        <v>500</v>
      </c>
      <c r="O2096" s="51">
        <v>425</v>
      </c>
      <c r="P2096" s="51">
        <v>517</v>
      </c>
      <c r="Q2096" s="51">
        <v>6037</v>
      </c>
      <c r="R2096" s="51">
        <v>6181</v>
      </c>
      <c r="S2096" s="51">
        <v>37543.145340432027</v>
      </c>
      <c r="T2096" s="51">
        <v>175949</v>
      </c>
      <c r="U2096" s="51">
        <v>56095</v>
      </c>
      <c r="V2096" s="51">
        <v>7429</v>
      </c>
    </row>
    <row r="2097" spans="1:22" x14ac:dyDescent="0.25">
      <c r="A2097" s="50" t="s">
        <v>109</v>
      </c>
      <c r="B2097" s="50" t="s">
        <v>228</v>
      </c>
      <c r="C2097" s="50" t="s">
        <v>185</v>
      </c>
      <c r="D2097" s="50" t="s">
        <v>295</v>
      </c>
      <c r="E2097" s="51">
        <v>2021</v>
      </c>
      <c r="F2097" s="50" t="s">
        <v>290</v>
      </c>
      <c r="G2097" s="52">
        <v>44409</v>
      </c>
      <c r="H2097" s="51">
        <v>480</v>
      </c>
      <c r="I2097" s="51">
        <v>227</v>
      </c>
      <c r="J2097" s="51">
        <v>355</v>
      </c>
      <c r="K2097" s="51">
        <v>397</v>
      </c>
      <c r="L2097" s="51">
        <v>397</v>
      </c>
      <c r="M2097" s="51">
        <v>302</v>
      </c>
      <c r="N2097" s="51">
        <v>479</v>
      </c>
      <c r="O2097" s="51">
        <v>500</v>
      </c>
      <c r="P2097" s="51">
        <v>396</v>
      </c>
      <c r="Q2097" s="51">
        <v>6037</v>
      </c>
      <c r="R2097" s="51">
        <v>6181</v>
      </c>
      <c r="S2097" s="51">
        <v>37543.145340432027</v>
      </c>
      <c r="T2097" s="51">
        <v>175949</v>
      </c>
      <c r="U2097" s="51">
        <v>56095</v>
      </c>
      <c r="V2097" s="51">
        <v>7429</v>
      </c>
    </row>
    <row r="2098" spans="1:22" x14ac:dyDescent="0.25">
      <c r="A2098" s="50" t="s">
        <v>109</v>
      </c>
      <c r="B2098" s="50" t="s">
        <v>228</v>
      </c>
      <c r="C2098" s="50" t="s">
        <v>185</v>
      </c>
      <c r="D2098" s="50" t="s">
        <v>295</v>
      </c>
      <c r="E2098" s="51">
        <v>2021</v>
      </c>
      <c r="F2098" s="50" t="s">
        <v>291</v>
      </c>
      <c r="G2098" s="52">
        <v>44440</v>
      </c>
      <c r="H2098" s="51">
        <v>418</v>
      </c>
      <c r="I2098" s="51">
        <v>218</v>
      </c>
      <c r="J2098" s="51">
        <v>281</v>
      </c>
      <c r="K2098" s="51">
        <v>628</v>
      </c>
      <c r="L2098" s="51">
        <v>628</v>
      </c>
      <c r="M2098" s="51">
        <v>723</v>
      </c>
      <c r="N2098" s="51">
        <v>534</v>
      </c>
      <c r="O2098" s="51">
        <v>481</v>
      </c>
      <c r="P2098" s="51">
        <v>616</v>
      </c>
      <c r="Q2098" s="51">
        <v>6037</v>
      </c>
      <c r="R2098" s="51">
        <v>6181</v>
      </c>
      <c r="S2098" s="51">
        <v>37543.145340432027</v>
      </c>
      <c r="T2098" s="51">
        <v>175949</v>
      </c>
      <c r="U2098" s="51">
        <v>56095</v>
      </c>
      <c r="V2098" s="51">
        <v>7429</v>
      </c>
    </row>
    <row r="2099" spans="1:22" x14ac:dyDescent="0.25">
      <c r="A2099" s="50" t="s">
        <v>109</v>
      </c>
      <c r="B2099" s="50" t="s">
        <v>228</v>
      </c>
      <c r="C2099" s="50" t="s">
        <v>185</v>
      </c>
      <c r="D2099" s="50" t="s">
        <v>295</v>
      </c>
      <c r="E2099" s="51">
        <v>2021</v>
      </c>
      <c r="F2099" s="50" t="s">
        <v>292</v>
      </c>
      <c r="G2099" s="52">
        <v>44470</v>
      </c>
      <c r="H2099" s="51">
        <v>395</v>
      </c>
      <c r="I2099" s="51">
        <v>273</v>
      </c>
      <c r="J2099" s="51">
        <v>380</v>
      </c>
      <c r="K2099" s="51">
        <v>558</v>
      </c>
      <c r="L2099" s="51">
        <v>558</v>
      </c>
      <c r="M2099" s="51">
        <v>632</v>
      </c>
      <c r="N2099" s="51">
        <v>572</v>
      </c>
      <c r="O2099" s="51">
        <v>493</v>
      </c>
      <c r="P2099" s="51">
        <v>549</v>
      </c>
      <c r="Q2099" s="51">
        <v>6037</v>
      </c>
      <c r="R2099" s="51">
        <v>6181</v>
      </c>
      <c r="S2099" s="51">
        <v>37543.145340432027</v>
      </c>
      <c r="T2099" s="51">
        <v>175949</v>
      </c>
      <c r="U2099" s="51">
        <v>56095</v>
      </c>
      <c r="V2099" s="51">
        <v>7429</v>
      </c>
    </row>
    <row r="2100" spans="1:22" x14ac:dyDescent="0.25">
      <c r="A2100" s="50" t="s">
        <v>109</v>
      </c>
      <c r="B2100" s="50" t="s">
        <v>228</v>
      </c>
      <c r="C2100" s="50" t="s">
        <v>185</v>
      </c>
      <c r="D2100" s="50" t="s">
        <v>295</v>
      </c>
      <c r="E2100" s="51">
        <v>2021</v>
      </c>
      <c r="F2100" s="50" t="s">
        <v>293</v>
      </c>
      <c r="G2100" s="52">
        <v>44501</v>
      </c>
      <c r="H2100" s="51">
        <v>465</v>
      </c>
      <c r="I2100" s="51">
        <v>229</v>
      </c>
      <c r="J2100" s="51">
        <v>339</v>
      </c>
      <c r="K2100" s="51">
        <v>505</v>
      </c>
      <c r="L2100" s="51">
        <v>505</v>
      </c>
      <c r="M2100" s="51">
        <v>643</v>
      </c>
      <c r="N2100" s="51">
        <v>680</v>
      </c>
      <c r="O2100" s="51">
        <v>451</v>
      </c>
      <c r="P2100" s="51">
        <v>429</v>
      </c>
      <c r="Q2100" s="51">
        <v>6037</v>
      </c>
      <c r="R2100" s="51">
        <v>6181</v>
      </c>
      <c r="S2100" s="51">
        <v>37543.145340432027</v>
      </c>
      <c r="T2100" s="51">
        <v>175949</v>
      </c>
      <c r="U2100" s="51">
        <v>56095</v>
      </c>
      <c r="V2100" s="51">
        <v>7429</v>
      </c>
    </row>
    <row r="2101" spans="1:22" x14ac:dyDescent="0.25">
      <c r="A2101" s="50" t="s">
        <v>109</v>
      </c>
      <c r="B2101" s="50" t="s">
        <v>228</v>
      </c>
      <c r="C2101" s="50" t="s">
        <v>185</v>
      </c>
      <c r="D2101" s="50" t="s">
        <v>295</v>
      </c>
      <c r="E2101" s="51">
        <v>2021</v>
      </c>
      <c r="F2101" s="50" t="s">
        <v>294</v>
      </c>
      <c r="G2101" s="52">
        <v>44531</v>
      </c>
      <c r="H2101" s="51">
        <v>508</v>
      </c>
      <c r="I2101" s="51">
        <v>251</v>
      </c>
      <c r="J2101" s="51">
        <v>362</v>
      </c>
      <c r="K2101" s="51">
        <v>475</v>
      </c>
      <c r="L2101" s="51">
        <v>475</v>
      </c>
      <c r="M2101" s="51">
        <v>589</v>
      </c>
      <c r="N2101" s="51">
        <v>563</v>
      </c>
      <c r="O2101" s="51">
        <v>449</v>
      </c>
      <c r="P2101" s="51">
        <v>396</v>
      </c>
      <c r="Q2101" s="51">
        <v>6037</v>
      </c>
      <c r="R2101" s="51">
        <v>6181</v>
      </c>
      <c r="S2101" s="51">
        <v>37543.145340432027</v>
      </c>
      <c r="T2101" s="51">
        <v>175949</v>
      </c>
      <c r="U2101" s="51">
        <v>56095</v>
      </c>
      <c r="V2101" s="51">
        <v>7429</v>
      </c>
    </row>
    <row r="2102" spans="1:22" x14ac:dyDescent="0.25">
      <c r="A2102" s="50" t="s">
        <v>109</v>
      </c>
      <c r="B2102" s="50" t="s">
        <v>229</v>
      </c>
      <c r="C2102" s="50" t="s">
        <v>186</v>
      </c>
      <c r="D2102" s="50" t="s">
        <v>282</v>
      </c>
      <c r="E2102" s="51">
        <v>2017</v>
      </c>
      <c r="F2102" s="50" t="s">
        <v>283</v>
      </c>
      <c r="G2102" s="52">
        <v>42736</v>
      </c>
      <c r="H2102" s="51">
        <v>735</v>
      </c>
      <c r="I2102" s="51">
        <v>339</v>
      </c>
      <c r="J2102" s="51">
        <v>568</v>
      </c>
      <c r="K2102" s="51">
        <v>129</v>
      </c>
      <c r="L2102" s="51">
        <v>129</v>
      </c>
      <c r="M2102" s="51">
        <v>1245</v>
      </c>
      <c r="N2102" s="51">
        <v>1022</v>
      </c>
      <c r="O2102" s="51">
        <v>898</v>
      </c>
      <c r="P2102" s="51">
        <v>924</v>
      </c>
      <c r="Q2102" s="51">
        <v>1972</v>
      </c>
      <c r="R2102" s="51">
        <v>2032</v>
      </c>
      <c r="S2102" s="51">
        <v>63059</v>
      </c>
      <c r="T2102" s="51">
        <v>306724</v>
      </c>
      <c r="U2102" s="51">
        <v>59622</v>
      </c>
      <c r="V2102" s="51">
        <v>12644</v>
      </c>
    </row>
    <row r="2103" spans="1:22" x14ac:dyDescent="0.25">
      <c r="A2103" s="50" t="s">
        <v>109</v>
      </c>
      <c r="B2103" s="50" t="s">
        <v>229</v>
      </c>
      <c r="C2103" s="50" t="s">
        <v>186</v>
      </c>
      <c r="D2103" s="50" t="s">
        <v>282</v>
      </c>
      <c r="E2103" s="51">
        <v>2017</v>
      </c>
      <c r="F2103" s="50" t="s">
        <v>284</v>
      </c>
      <c r="G2103" s="52">
        <v>42767</v>
      </c>
      <c r="H2103" s="51">
        <v>769</v>
      </c>
      <c r="I2103" s="51">
        <v>378</v>
      </c>
      <c r="J2103" s="51">
        <v>772</v>
      </c>
      <c r="K2103" s="51">
        <v>208</v>
      </c>
      <c r="L2103" s="51">
        <v>208</v>
      </c>
      <c r="M2103" s="51">
        <v>1092</v>
      </c>
      <c r="N2103" s="51">
        <v>877</v>
      </c>
      <c r="O2103" s="51">
        <v>845</v>
      </c>
      <c r="P2103" s="51">
        <v>831</v>
      </c>
      <c r="Q2103" s="51">
        <v>1972</v>
      </c>
      <c r="R2103" s="51">
        <v>2032</v>
      </c>
      <c r="S2103" s="51">
        <v>63059</v>
      </c>
      <c r="T2103" s="51">
        <v>306724</v>
      </c>
      <c r="U2103" s="51">
        <v>59622</v>
      </c>
      <c r="V2103" s="51">
        <v>12644</v>
      </c>
    </row>
    <row r="2104" spans="1:22" x14ac:dyDescent="0.25">
      <c r="A2104" s="50" t="s">
        <v>109</v>
      </c>
      <c r="B2104" s="50" t="s">
        <v>229</v>
      </c>
      <c r="C2104" s="50" t="s">
        <v>186</v>
      </c>
      <c r="D2104" s="50" t="s">
        <v>282</v>
      </c>
      <c r="E2104" s="51">
        <v>2017</v>
      </c>
      <c r="F2104" s="50" t="s">
        <v>285</v>
      </c>
      <c r="G2104" s="52">
        <v>42795</v>
      </c>
      <c r="H2104" s="51">
        <v>858</v>
      </c>
      <c r="I2104" s="51">
        <v>416</v>
      </c>
      <c r="J2104" s="51">
        <v>727</v>
      </c>
      <c r="K2104" s="51">
        <v>176</v>
      </c>
      <c r="L2104" s="51">
        <v>176</v>
      </c>
      <c r="M2104" s="51">
        <v>1065</v>
      </c>
      <c r="N2104" s="51">
        <v>964</v>
      </c>
      <c r="O2104" s="51">
        <v>890</v>
      </c>
      <c r="P2104" s="51">
        <v>874</v>
      </c>
      <c r="Q2104" s="51">
        <v>1972</v>
      </c>
      <c r="R2104" s="51">
        <v>2032</v>
      </c>
      <c r="S2104" s="51">
        <v>63059</v>
      </c>
      <c r="T2104" s="51">
        <v>306724</v>
      </c>
      <c r="U2104" s="51">
        <v>59622</v>
      </c>
      <c r="V2104" s="51">
        <v>12644</v>
      </c>
    </row>
    <row r="2105" spans="1:22" x14ac:dyDescent="0.25">
      <c r="A2105" s="50" t="s">
        <v>109</v>
      </c>
      <c r="B2105" s="50" t="s">
        <v>229</v>
      </c>
      <c r="C2105" s="50" t="s">
        <v>186</v>
      </c>
      <c r="D2105" s="50" t="s">
        <v>282</v>
      </c>
      <c r="E2105" s="51">
        <v>2017</v>
      </c>
      <c r="F2105" s="50" t="s">
        <v>286</v>
      </c>
      <c r="G2105" s="52">
        <v>42826</v>
      </c>
      <c r="H2105" s="51">
        <v>829</v>
      </c>
      <c r="I2105" s="51">
        <v>572</v>
      </c>
      <c r="J2105" s="51">
        <v>928</v>
      </c>
      <c r="K2105" s="51">
        <v>173</v>
      </c>
      <c r="L2105" s="51">
        <v>173</v>
      </c>
      <c r="M2105" s="51">
        <v>970</v>
      </c>
      <c r="N2105" s="51">
        <v>866</v>
      </c>
      <c r="O2105" s="51">
        <v>815</v>
      </c>
      <c r="P2105" s="51">
        <v>579</v>
      </c>
      <c r="Q2105" s="51">
        <v>1972</v>
      </c>
      <c r="R2105" s="51">
        <v>2032</v>
      </c>
      <c r="S2105" s="51">
        <v>63059</v>
      </c>
      <c r="T2105" s="51">
        <v>306724</v>
      </c>
      <c r="U2105" s="51">
        <v>59622</v>
      </c>
      <c r="V2105" s="51">
        <v>12644</v>
      </c>
    </row>
    <row r="2106" spans="1:22" x14ac:dyDescent="0.25">
      <c r="A2106" s="50" t="s">
        <v>109</v>
      </c>
      <c r="B2106" s="50" t="s">
        <v>229</v>
      </c>
      <c r="C2106" s="50" t="s">
        <v>186</v>
      </c>
      <c r="D2106" s="50" t="s">
        <v>282</v>
      </c>
      <c r="E2106" s="51">
        <v>2017</v>
      </c>
      <c r="F2106" s="50" t="s">
        <v>287</v>
      </c>
      <c r="G2106" s="52">
        <v>42856</v>
      </c>
      <c r="H2106" s="51">
        <v>14</v>
      </c>
      <c r="I2106" s="51">
        <v>5</v>
      </c>
      <c r="J2106" s="51">
        <v>15</v>
      </c>
      <c r="K2106" s="51">
        <v>59</v>
      </c>
      <c r="L2106" s="51">
        <v>59</v>
      </c>
      <c r="M2106" s="51">
        <v>808</v>
      </c>
      <c r="N2106" s="51">
        <v>677</v>
      </c>
      <c r="O2106" s="51">
        <v>636</v>
      </c>
      <c r="P2106" s="51">
        <v>632</v>
      </c>
      <c r="Q2106" s="51">
        <v>1972</v>
      </c>
      <c r="R2106" s="51">
        <v>2032</v>
      </c>
      <c r="S2106" s="51">
        <v>63059</v>
      </c>
      <c r="T2106" s="51">
        <v>306724</v>
      </c>
      <c r="U2106" s="51">
        <v>59622</v>
      </c>
      <c r="V2106" s="51">
        <v>12644</v>
      </c>
    </row>
    <row r="2107" spans="1:22" x14ac:dyDescent="0.25">
      <c r="A2107" s="50" t="s">
        <v>109</v>
      </c>
      <c r="B2107" s="50" t="s">
        <v>229</v>
      </c>
      <c r="C2107" s="50" t="s">
        <v>186</v>
      </c>
      <c r="D2107" s="50" t="s">
        <v>282</v>
      </c>
      <c r="E2107" s="51">
        <v>2017</v>
      </c>
      <c r="F2107" s="50" t="s">
        <v>288</v>
      </c>
      <c r="G2107" s="52">
        <v>42887</v>
      </c>
      <c r="H2107" s="51">
        <v>570</v>
      </c>
      <c r="I2107" s="51">
        <v>377</v>
      </c>
      <c r="J2107" s="51">
        <v>465</v>
      </c>
      <c r="K2107" s="51">
        <v>158</v>
      </c>
      <c r="L2107" s="51">
        <v>158</v>
      </c>
      <c r="M2107" s="51">
        <v>1114</v>
      </c>
      <c r="N2107" s="51">
        <v>1008</v>
      </c>
      <c r="O2107" s="51">
        <v>971</v>
      </c>
      <c r="P2107" s="51">
        <v>929</v>
      </c>
      <c r="Q2107" s="51">
        <v>1972</v>
      </c>
      <c r="R2107" s="51">
        <v>2032</v>
      </c>
      <c r="S2107" s="51">
        <v>63059</v>
      </c>
      <c r="T2107" s="51">
        <v>306724</v>
      </c>
      <c r="U2107" s="51">
        <v>59622</v>
      </c>
      <c r="V2107" s="51">
        <v>12644</v>
      </c>
    </row>
    <row r="2108" spans="1:22" x14ac:dyDescent="0.25">
      <c r="A2108" s="50" t="s">
        <v>109</v>
      </c>
      <c r="B2108" s="50" t="s">
        <v>229</v>
      </c>
      <c r="C2108" s="50" t="s">
        <v>186</v>
      </c>
      <c r="D2108" s="50" t="s">
        <v>282</v>
      </c>
      <c r="E2108" s="51">
        <v>2017</v>
      </c>
      <c r="F2108" s="50" t="s">
        <v>289</v>
      </c>
      <c r="G2108" s="52">
        <v>42917</v>
      </c>
      <c r="H2108" s="51">
        <v>858</v>
      </c>
      <c r="I2108" s="51">
        <v>422</v>
      </c>
      <c r="J2108" s="51">
        <v>676</v>
      </c>
      <c r="K2108" s="51">
        <v>149</v>
      </c>
      <c r="L2108" s="51">
        <v>149</v>
      </c>
      <c r="M2108" s="51">
        <v>1094</v>
      </c>
      <c r="N2108" s="51">
        <v>1068</v>
      </c>
      <c r="O2108" s="51">
        <v>993</v>
      </c>
      <c r="P2108" s="51">
        <v>1036</v>
      </c>
      <c r="Q2108" s="51">
        <v>1972</v>
      </c>
      <c r="R2108" s="51">
        <v>2032</v>
      </c>
      <c r="S2108" s="51">
        <v>63059</v>
      </c>
      <c r="T2108" s="51">
        <v>306724</v>
      </c>
      <c r="U2108" s="51">
        <v>59622</v>
      </c>
      <c r="V2108" s="51">
        <v>12644</v>
      </c>
    </row>
    <row r="2109" spans="1:22" x14ac:dyDescent="0.25">
      <c r="A2109" s="50" t="s">
        <v>109</v>
      </c>
      <c r="B2109" s="50" t="s">
        <v>229</v>
      </c>
      <c r="C2109" s="50" t="s">
        <v>186</v>
      </c>
      <c r="D2109" s="50" t="s">
        <v>282</v>
      </c>
      <c r="E2109" s="51">
        <v>2017</v>
      </c>
      <c r="F2109" s="50" t="s">
        <v>290</v>
      </c>
      <c r="G2109" s="52">
        <v>42948</v>
      </c>
      <c r="H2109" s="51">
        <v>653</v>
      </c>
      <c r="I2109" s="51">
        <v>360</v>
      </c>
      <c r="J2109" s="51">
        <v>638</v>
      </c>
      <c r="K2109" s="51">
        <v>156</v>
      </c>
      <c r="L2109" s="51">
        <v>156</v>
      </c>
      <c r="M2109" s="51">
        <v>958</v>
      </c>
      <c r="N2109" s="51">
        <v>828</v>
      </c>
      <c r="O2109" s="51">
        <v>687</v>
      </c>
      <c r="P2109" s="51">
        <v>762</v>
      </c>
      <c r="Q2109" s="51">
        <v>1972</v>
      </c>
      <c r="R2109" s="51">
        <v>2032</v>
      </c>
      <c r="S2109" s="51">
        <v>63059</v>
      </c>
      <c r="T2109" s="51">
        <v>306724</v>
      </c>
      <c r="U2109" s="51">
        <v>59622</v>
      </c>
      <c r="V2109" s="51">
        <v>12644</v>
      </c>
    </row>
    <row r="2110" spans="1:22" x14ac:dyDescent="0.25">
      <c r="A2110" s="50" t="s">
        <v>109</v>
      </c>
      <c r="B2110" s="50" t="s">
        <v>229</v>
      </c>
      <c r="C2110" s="50" t="s">
        <v>186</v>
      </c>
      <c r="D2110" s="50" t="s">
        <v>282</v>
      </c>
      <c r="E2110" s="51">
        <v>2017</v>
      </c>
      <c r="F2110" s="50" t="s">
        <v>291</v>
      </c>
      <c r="G2110" s="52">
        <v>42979</v>
      </c>
      <c r="H2110" s="51">
        <v>753</v>
      </c>
      <c r="I2110" s="51">
        <v>430</v>
      </c>
      <c r="J2110" s="51">
        <v>747</v>
      </c>
      <c r="K2110" s="51">
        <v>204</v>
      </c>
      <c r="L2110" s="51">
        <v>204</v>
      </c>
      <c r="M2110" s="51">
        <v>1103</v>
      </c>
      <c r="N2110" s="51">
        <v>1071</v>
      </c>
      <c r="O2110" s="51">
        <v>1078</v>
      </c>
      <c r="P2110" s="51">
        <v>992</v>
      </c>
      <c r="Q2110" s="51">
        <v>1972</v>
      </c>
      <c r="R2110" s="51">
        <v>2032</v>
      </c>
      <c r="S2110" s="51">
        <v>63059</v>
      </c>
      <c r="T2110" s="51">
        <v>306724</v>
      </c>
      <c r="U2110" s="51">
        <v>59622</v>
      </c>
      <c r="V2110" s="51">
        <v>12644</v>
      </c>
    </row>
    <row r="2111" spans="1:22" x14ac:dyDescent="0.25">
      <c r="A2111" s="50" t="s">
        <v>109</v>
      </c>
      <c r="B2111" s="50" t="s">
        <v>229</v>
      </c>
      <c r="C2111" s="50" t="s">
        <v>186</v>
      </c>
      <c r="D2111" s="50" t="s">
        <v>282</v>
      </c>
      <c r="E2111" s="51">
        <v>2017</v>
      </c>
      <c r="F2111" s="50" t="s">
        <v>292</v>
      </c>
      <c r="G2111" s="52">
        <v>43009</v>
      </c>
      <c r="H2111" s="51">
        <v>477</v>
      </c>
      <c r="I2111" s="51">
        <v>193</v>
      </c>
      <c r="J2111" s="51">
        <v>385</v>
      </c>
      <c r="K2111" s="51">
        <v>123</v>
      </c>
      <c r="L2111" s="51">
        <v>123</v>
      </c>
      <c r="M2111" s="51">
        <v>757</v>
      </c>
      <c r="N2111" s="51">
        <v>770</v>
      </c>
      <c r="O2111" s="51">
        <v>692</v>
      </c>
      <c r="P2111" s="51">
        <v>697</v>
      </c>
      <c r="Q2111" s="51">
        <v>1972</v>
      </c>
      <c r="R2111" s="51">
        <v>2032</v>
      </c>
      <c r="S2111" s="51">
        <v>63059</v>
      </c>
      <c r="T2111" s="51">
        <v>306724</v>
      </c>
      <c r="U2111" s="51">
        <v>59622</v>
      </c>
      <c r="V2111" s="51">
        <v>12644</v>
      </c>
    </row>
    <row r="2112" spans="1:22" x14ac:dyDescent="0.25">
      <c r="A2112" s="50" t="s">
        <v>109</v>
      </c>
      <c r="B2112" s="50" t="s">
        <v>229</v>
      </c>
      <c r="C2112" s="50" t="s">
        <v>186</v>
      </c>
      <c r="D2112" s="50" t="s">
        <v>282</v>
      </c>
      <c r="E2112" s="51">
        <v>2017</v>
      </c>
      <c r="F2112" s="50" t="s">
        <v>293</v>
      </c>
      <c r="G2112" s="52">
        <v>43040</v>
      </c>
      <c r="H2112" s="51">
        <v>514</v>
      </c>
      <c r="I2112" s="51">
        <v>205</v>
      </c>
      <c r="J2112" s="51">
        <v>304</v>
      </c>
      <c r="K2112" s="51">
        <v>61</v>
      </c>
      <c r="L2112" s="51">
        <v>61</v>
      </c>
      <c r="M2112" s="51">
        <v>477</v>
      </c>
      <c r="N2112" s="51">
        <v>530</v>
      </c>
      <c r="O2112" s="51">
        <v>517</v>
      </c>
      <c r="P2112" s="51">
        <v>465</v>
      </c>
      <c r="Q2112" s="51">
        <v>1972</v>
      </c>
      <c r="R2112" s="51">
        <v>2032</v>
      </c>
      <c r="S2112" s="51">
        <v>63059</v>
      </c>
      <c r="T2112" s="51">
        <v>306724</v>
      </c>
      <c r="U2112" s="51">
        <v>59622</v>
      </c>
      <c r="V2112" s="51">
        <v>12644</v>
      </c>
    </row>
    <row r="2113" spans="1:22" x14ac:dyDescent="0.25">
      <c r="A2113" s="50" t="s">
        <v>109</v>
      </c>
      <c r="B2113" s="50" t="s">
        <v>229</v>
      </c>
      <c r="C2113" s="50" t="s">
        <v>186</v>
      </c>
      <c r="D2113" s="50" t="s">
        <v>282</v>
      </c>
      <c r="E2113" s="51">
        <v>2017</v>
      </c>
      <c r="F2113" s="50" t="s">
        <v>294</v>
      </c>
      <c r="G2113" s="52">
        <v>43070</v>
      </c>
      <c r="H2113" s="51">
        <v>298</v>
      </c>
      <c r="I2113" s="51">
        <v>292</v>
      </c>
      <c r="J2113" s="51">
        <v>263</v>
      </c>
      <c r="K2113" s="51">
        <v>68</v>
      </c>
      <c r="L2113" s="51">
        <v>68</v>
      </c>
      <c r="M2113" s="51">
        <v>427</v>
      </c>
      <c r="N2113" s="51">
        <v>393</v>
      </c>
      <c r="O2113" s="51">
        <v>397</v>
      </c>
      <c r="P2113" s="51">
        <v>403</v>
      </c>
      <c r="Q2113" s="51">
        <v>1972</v>
      </c>
      <c r="R2113" s="51">
        <v>2032</v>
      </c>
      <c r="S2113" s="51">
        <v>63059</v>
      </c>
      <c r="T2113" s="51">
        <v>306724</v>
      </c>
      <c r="U2113" s="51">
        <v>59622</v>
      </c>
      <c r="V2113" s="51">
        <v>12644</v>
      </c>
    </row>
    <row r="2114" spans="1:22" x14ac:dyDescent="0.25">
      <c r="A2114" s="50" t="s">
        <v>109</v>
      </c>
      <c r="B2114" s="50" t="s">
        <v>229</v>
      </c>
      <c r="C2114" s="50" t="s">
        <v>186</v>
      </c>
      <c r="D2114" s="50" t="s">
        <v>282</v>
      </c>
      <c r="E2114" s="51">
        <v>2018</v>
      </c>
      <c r="F2114" s="50" t="s">
        <v>283</v>
      </c>
      <c r="G2114" s="52">
        <v>43101</v>
      </c>
      <c r="H2114" s="51">
        <v>807</v>
      </c>
      <c r="I2114" s="51">
        <v>332</v>
      </c>
      <c r="J2114" s="51">
        <v>417</v>
      </c>
      <c r="K2114" s="51">
        <v>129</v>
      </c>
      <c r="L2114" s="51">
        <v>129</v>
      </c>
      <c r="M2114" s="51">
        <v>639</v>
      </c>
      <c r="N2114" s="51">
        <v>574</v>
      </c>
      <c r="O2114" s="51">
        <v>520</v>
      </c>
      <c r="P2114" s="51">
        <v>557</v>
      </c>
      <c r="Q2114" s="51">
        <v>2051</v>
      </c>
      <c r="R2114" s="51">
        <v>2133</v>
      </c>
      <c r="S2114" s="51">
        <v>65863</v>
      </c>
      <c r="T2114" s="51">
        <v>318138</v>
      </c>
      <c r="U2114" s="51">
        <v>61697</v>
      </c>
      <c r="V2114" s="51">
        <v>13016</v>
      </c>
    </row>
    <row r="2115" spans="1:22" x14ac:dyDescent="0.25">
      <c r="A2115" s="50" t="s">
        <v>109</v>
      </c>
      <c r="B2115" s="50" t="s">
        <v>229</v>
      </c>
      <c r="C2115" s="50" t="s">
        <v>186</v>
      </c>
      <c r="D2115" s="50" t="s">
        <v>282</v>
      </c>
      <c r="E2115" s="51">
        <v>2018</v>
      </c>
      <c r="F2115" s="50" t="s">
        <v>284</v>
      </c>
      <c r="G2115" s="52">
        <v>43132</v>
      </c>
      <c r="H2115" s="51">
        <v>680</v>
      </c>
      <c r="I2115" s="51">
        <v>616</v>
      </c>
      <c r="J2115" s="51">
        <v>573</v>
      </c>
      <c r="K2115" s="51">
        <v>140</v>
      </c>
      <c r="L2115" s="51">
        <v>140</v>
      </c>
      <c r="M2115" s="51">
        <v>666</v>
      </c>
      <c r="N2115" s="51">
        <v>663</v>
      </c>
      <c r="O2115" s="51">
        <v>617</v>
      </c>
      <c r="P2115" s="51">
        <v>576</v>
      </c>
      <c r="Q2115" s="51">
        <v>2051</v>
      </c>
      <c r="R2115" s="51">
        <v>2133</v>
      </c>
      <c r="S2115" s="51">
        <v>65863</v>
      </c>
      <c r="T2115" s="51">
        <v>318138</v>
      </c>
      <c r="U2115" s="51">
        <v>61697</v>
      </c>
      <c r="V2115" s="51">
        <v>13016</v>
      </c>
    </row>
    <row r="2116" spans="1:22" x14ac:dyDescent="0.25">
      <c r="A2116" s="50" t="s">
        <v>109</v>
      </c>
      <c r="B2116" s="50" t="s">
        <v>229</v>
      </c>
      <c r="C2116" s="50" t="s">
        <v>186</v>
      </c>
      <c r="D2116" s="50" t="s">
        <v>282</v>
      </c>
      <c r="E2116" s="51">
        <v>2018</v>
      </c>
      <c r="F2116" s="50" t="s">
        <v>285</v>
      </c>
      <c r="G2116" s="52">
        <v>43160</v>
      </c>
      <c r="H2116" s="51">
        <v>598</v>
      </c>
      <c r="I2116" s="51">
        <v>355</v>
      </c>
      <c r="J2116" s="51">
        <v>343</v>
      </c>
      <c r="K2116" s="51">
        <v>149</v>
      </c>
      <c r="L2116" s="51">
        <v>149</v>
      </c>
      <c r="M2116" s="51">
        <v>565</v>
      </c>
      <c r="N2116" s="51">
        <v>538</v>
      </c>
      <c r="O2116" s="51">
        <v>519</v>
      </c>
      <c r="P2116" s="51">
        <v>429</v>
      </c>
      <c r="Q2116" s="51">
        <v>2051</v>
      </c>
      <c r="R2116" s="51">
        <v>2133</v>
      </c>
      <c r="S2116" s="51">
        <v>65863</v>
      </c>
      <c r="T2116" s="51">
        <v>318138</v>
      </c>
      <c r="U2116" s="51">
        <v>61697</v>
      </c>
      <c r="V2116" s="51">
        <v>13016</v>
      </c>
    </row>
    <row r="2117" spans="1:22" x14ac:dyDescent="0.25">
      <c r="A2117" s="50" t="s">
        <v>109</v>
      </c>
      <c r="B2117" s="50" t="s">
        <v>229</v>
      </c>
      <c r="C2117" s="50" t="s">
        <v>186</v>
      </c>
      <c r="D2117" s="50" t="s">
        <v>282</v>
      </c>
      <c r="E2117" s="51">
        <v>2018</v>
      </c>
      <c r="F2117" s="50" t="s">
        <v>286</v>
      </c>
      <c r="G2117" s="52">
        <v>43191</v>
      </c>
      <c r="H2117" s="51">
        <v>869</v>
      </c>
      <c r="I2117" s="51">
        <v>374</v>
      </c>
      <c r="J2117" s="51">
        <v>421</v>
      </c>
      <c r="K2117" s="51">
        <v>283</v>
      </c>
      <c r="L2117" s="51">
        <v>283</v>
      </c>
      <c r="M2117" s="51">
        <v>586</v>
      </c>
      <c r="N2117" s="51">
        <v>556</v>
      </c>
      <c r="O2117" s="51">
        <v>639</v>
      </c>
      <c r="P2117" s="51">
        <v>293</v>
      </c>
      <c r="Q2117" s="51">
        <v>2051</v>
      </c>
      <c r="R2117" s="51">
        <v>2133</v>
      </c>
      <c r="S2117" s="51">
        <v>65863</v>
      </c>
      <c r="T2117" s="51">
        <v>318138</v>
      </c>
      <c r="U2117" s="51">
        <v>61697</v>
      </c>
      <c r="V2117" s="51">
        <v>13016</v>
      </c>
    </row>
    <row r="2118" spans="1:22" x14ac:dyDescent="0.25">
      <c r="A2118" s="50" t="s">
        <v>109</v>
      </c>
      <c r="B2118" s="50" t="s">
        <v>229</v>
      </c>
      <c r="C2118" s="50" t="s">
        <v>186</v>
      </c>
      <c r="D2118" s="50" t="s">
        <v>282</v>
      </c>
      <c r="E2118" s="51">
        <v>2018</v>
      </c>
      <c r="F2118" s="50" t="s">
        <v>287</v>
      </c>
      <c r="G2118" s="52">
        <v>43221</v>
      </c>
      <c r="H2118" s="51">
        <v>738</v>
      </c>
      <c r="I2118" s="51">
        <v>447</v>
      </c>
      <c r="J2118" s="51">
        <v>578</v>
      </c>
      <c r="K2118" s="51">
        <v>223</v>
      </c>
      <c r="L2118" s="51">
        <v>223</v>
      </c>
      <c r="M2118" s="51">
        <v>679</v>
      </c>
      <c r="N2118" s="51">
        <v>569</v>
      </c>
      <c r="O2118" s="51">
        <v>555</v>
      </c>
      <c r="P2118" s="51">
        <v>567</v>
      </c>
      <c r="Q2118" s="51">
        <v>2051</v>
      </c>
      <c r="R2118" s="51">
        <v>2133</v>
      </c>
      <c r="S2118" s="51">
        <v>65863</v>
      </c>
      <c r="T2118" s="51">
        <v>318138</v>
      </c>
      <c r="U2118" s="51">
        <v>61697</v>
      </c>
      <c r="V2118" s="51">
        <v>13016</v>
      </c>
    </row>
    <row r="2119" spans="1:22" x14ac:dyDescent="0.25">
      <c r="A2119" s="50" t="s">
        <v>109</v>
      </c>
      <c r="B2119" s="50" t="s">
        <v>229</v>
      </c>
      <c r="C2119" s="50" t="s">
        <v>186</v>
      </c>
      <c r="D2119" s="50" t="s">
        <v>282</v>
      </c>
      <c r="E2119" s="51">
        <v>2018</v>
      </c>
      <c r="F2119" s="50" t="s">
        <v>288</v>
      </c>
      <c r="G2119" s="52">
        <v>43252</v>
      </c>
      <c r="H2119" s="51">
        <v>511</v>
      </c>
      <c r="I2119" s="51">
        <v>354</v>
      </c>
      <c r="J2119" s="51">
        <v>277</v>
      </c>
      <c r="K2119" s="51">
        <v>140</v>
      </c>
      <c r="L2119" s="51">
        <v>140</v>
      </c>
      <c r="M2119" s="51">
        <v>389</v>
      </c>
      <c r="N2119" s="51">
        <v>417</v>
      </c>
      <c r="O2119" s="51">
        <v>364</v>
      </c>
      <c r="P2119" s="51">
        <v>299</v>
      </c>
      <c r="Q2119" s="51">
        <v>2051</v>
      </c>
      <c r="R2119" s="51">
        <v>2133</v>
      </c>
      <c r="S2119" s="51">
        <v>65863</v>
      </c>
      <c r="T2119" s="51">
        <v>318138</v>
      </c>
      <c r="U2119" s="51">
        <v>61697</v>
      </c>
      <c r="V2119" s="51">
        <v>13016</v>
      </c>
    </row>
    <row r="2120" spans="1:22" x14ac:dyDescent="0.25">
      <c r="A2120" s="50" t="s">
        <v>109</v>
      </c>
      <c r="B2120" s="50" t="s">
        <v>229</v>
      </c>
      <c r="C2120" s="50" t="s">
        <v>186</v>
      </c>
      <c r="D2120" s="50" t="s">
        <v>282</v>
      </c>
      <c r="E2120" s="51">
        <v>2018</v>
      </c>
      <c r="F2120" s="50" t="s">
        <v>289</v>
      </c>
      <c r="G2120" s="52">
        <v>43282</v>
      </c>
      <c r="H2120" s="51">
        <v>394</v>
      </c>
      <c r="I2120" s="51">
        <v>79</v>
      </c>
      <c r="J2120" s="51">
        <v>240</v>
      </c>
      <c r="K2120" s="51">
        <v>36</v>
      </c>
      <c r="L2120" s="51">
        <v>36</v>
      </c>
      <c r="M2120" s="51">
        <v>197</v>
      </c>
      <c r="N2120" s="51">
        <v>195</v>
      </c>
      <c r="O2120" s="51">
        <v>183</v>
      </c>
      <c r="P2120" s="51">
        <v>173</v>
      </c>
      <c r="Q2120" s="51">
        <v>2051</v>
      </c>
      <c r="R2120" s="51">
        <v>2133</v>
      </c>
      <c r="S2120" s="51">
        <v>65863</v>
      </c>
      <c r="T2120" s="51">
        <v>318138</v>
      </c>
      <c r="U2120" s="51">
        <v>61697</v>
      </c>
      <c r="V2120" s="51">
        <v>13016</v>
      </c>
    </row>
    <row r="2121" spans="1:22" x14ac:dyDescent="0.25">
      <c r="A2121" s="50" t="s">
        <v>109</v>
      </c>
      <c r="B2121" s="50" t="s">
        <v>229</v>
      </c>
      <c r="C2121" s="50" t="s">
        <v>186</v>
      </c>
      <c r="D2121" s="50" t="s">
        <v>282</v>
      </c>
      <c r="E2121" s="51">
        <v>2018</v>
      </c>
      <c r="F2121" s="50" t="s">
        <v>290</v>
      </c>
      <c r="G2121" s="52">
        <v>43313</v>
      </c>
      <c r="H2121" s="51">
        <v>700</v>
      </c>
      <c r="I2121" s="51">
        <v>400</v>
      </c>
      <c r="J2121" s="51">
        <v>480</v>
      </c>
      <c r="K2121" s="51">
        <v>198</v>
      </c>
      <c r="L2121" s="51">
        <v>198</v>
      </c>
      <c r="M2121" s="51">
        <v>683</v>
      </c>
      <c r="N2121" s="51">
        <v>620</v>
      </c>
      <c r="O2121" s="51">
        <v>595</v>
      </c>
      <c r="P2121" s="51">
        <v>552</v>
      </c>
      <c r="Q2121" s="51">
        <v>2051</v>
      </c>
      <c r="R2121" s="51">
        <v>2133</v>
      </c>
      <c r="S2121" s="51">
        <v>65863</v>
      </c>
      <c r="T2121" s="51">
        <v>318138</v>
      </c>
      <c r="U2121" s="51">
        <v>61697</v>
      </c>
      <c r="V2121" s="51">
        <v>13016</v>
      </c>
    </row>
    <row r="2122" spans="1:22" x14ac:dyDescent="0.25">
      <c r="A2122" s="50" t="s">
        <v>109</v>
      </c>
      <c r="B2122" s="50" t="s">
        <v>229</v>
      </c>
      <c r="C2122" s="50" t="s">
        <v>186</v>
      </c>
      <c r="D2122" s="50" t="s">
        <v>282</v>
      </c>
      <c r="E2122" s="51">
        <v>2018</v>
      </c>
      <c r="F2122" s="50" t="s">
        <v>291</v>
      </c>
      <c r="G2122" s="52">
        <v>43344</v>
      </c>
      <c r="H2122" s="51">
        <v>681</v>
      </c>
      <c r="I2122" s="51">
        <v>312</v>
      </c>
      <c r="J2122" s="51">
        <v>391</v>
      </c>
      <c r="K2122" s="51">
        <v>216</v>
      </c>
      <c r="L2122" s="51">
        <v>216</v>
      </c>
      <c r="M2122" s="51">
        <v>379</v>
      </c>
      <c r="N2122" s="51">
        <v>388</v>
      </c>
      <c r="O2122" s="51">
        <v>380</v>
      </c>
      <c r="P2122" s="51">
        <v>290</v>
      </c>
      <c r="Q2122" s="51">
        <v>2051</v>
      </c>
      <c r="R2122" s="51">
        <v>2133</v>
      </c>
      <c r="S2122" s="51">
        <v>65863</v>
      </c>
      <c r="T2122" s="51">
        <v>318138</v>
      </c>
      <c r="U2122" s="51">
        <v>61697</v>
      </c>
      <c r="V2122" s="51">
        <v>13016</v>
      </c>
    </row>
    <row r="2123" spans="1:22" x14ac:dyDescent="0.25">
      <c r="A2123" s="50" t="s">
        <v>109</v>
      </c>
      <c r="B2123" s="50" t="s">
        <v>229</v>
      </c>
      <c r="C2123" s="50" t="s">
        <v>186</v>
      </c>
      <c r="D2123" s="50" t="s">
        <v>282</v>
      </c>
      <c r="E2123" s="51">
        <v>2018</v>
      </c>
      <c r="F2123" s="50" t="s">
        <v>292</v>
      </c>
      <c r="G2123" s="52">
        <v>43374</v>
      </c>
      <c r="H2123" s="51">
        <v>478</v>
      </c>
      <c r="I2123" s="51">
        <v>143</v>
      </c>
      <c r="J2123" s="51">
        <v>170</v>
      </c>
      <c r="K2123" s="51">
        <v>131</v>
      </c>
      <c r="L2123" s="51">
        <v>131</v>
      </c>
      <c r="M2123" s="51">
        <v>352</v>
      </c>
      <c r="N2123" s="51">
        <v>258</v>
      </c>
      <c r="O2123" s="51">
        <v>234</v>
      </c>
      <c r="P2123" s="51">
        <v>173</v>
      </c>
      <c r="Q2123" s="51">
        <v>2051</v>
      </c>
      <c r="R2123" s="51">
        <v>2133</v>
      </c>
      <c r="S2123" s="51">
        <v>65863</v>
      </c>
      <c r="T2123" s="51">
        <v>318138</v>
      </c>
      <c r="U2123" s="51">
        <v>61697</v>
      </c>
      <c r="V2123" s="51">
        <v>13016</v>
      </c>
    </row>
    <row r="2124" spans="1:22" x14ac:dyDescent="0.25">
      <c r="A2124" s="50" t="s">
        <v>109</v>
      </c>
      <c r="B2124" s="50" t="s">
        <v>229</v>
      </c>
      <c r="C2124" s="50" t="s">
        <v>186</v>
      </c>
      <c r="D2124" s="50" t="s">
        <v>282</v>
      </c>
      <c r="E2124" s="51">
        <v>2018</v>
      </c>
      <c r="F2124" s="50" t="s">
        <v>293</v>
      </c>
      <c r="G2124" s="52">
        <v>43405</v>
      </c>
      <c r="H2124" s="51">
        <v>582</v>
      </c>
      <c r="I2124" s="51">
        <v>415</v>
      </c>
      <c r="J2124" s="51">
        <v>395</v>
      </c>
      <c r="K2124" s="51">
        <v>268</v>
      </c>
      <c r="L2124" s="51">
        <v>268</v>
      </c>
      <c r="M2124" s="51">
        <v>96</v>
      </c>
      <c r="N2124" s="51">
        <v>100</v>
      </c>
      <c r="O2124" s="51">
        <v>65</v>
      </c>
      <c r="P2124" s="51">
        <v>48</v>
      </c>
      <c r="Q2124" s="51">
        <v>2051</v>
      </c>
      <c r="R2124" s="51">
        <v>2133</v>
      </c>
      <c r="S2124" s="51">
        <v>65863</v>
      </c>
      <c r="T2124" s="51">
        <v>318138</v>
      </c>
      <c r="U2124" s="51">
        <v>61697</v>
      </c>
      <c r="V2124" s="51">
        <v>13016</v>
      </c>
    </row>
    <row r="2125" spans="1:22" x14ac:dyDescent="0.25">
      <c r="A2125" s="50" t="s">
        <v>109</v>
      </c>
      <c r="B2125" s="50" t="s">
        <v>229</v>
      </c>
      <c r="C2125" s="50" t="s">
        <v>186</v>
      </c>
      <c r="D2125" s="50" t="s">
        <v>282</v>
      </c>
      <c r="E2125" s="51">
        <v>2018</v>
      </c>
      <c r="F2125" s="50" t="s">
        <v>294</v>
      </c>
      <c r="G2125" s="52">
        <v>43435</v>
      </c>
      <c r="H2125" s="51">
        <v>287</v>
      </c>
      <c r="I2125" s="51">
        <v>115</v>
      </c>
      <c r="J2125" s="51">
        <v>65</v>
      </c>
      <c r="K2125" s="51">
        <v>330</v>
      </c>
      <c r="L2125" s="51">
        <v>330</v>
      </c>
      <c r="M2125" s="51">
        <v>402</v>
      </c>
      <c r="N2125" s="51">
        <v>358</v>
      </c>
      <c r="O2125" s="51">
        <v>305</v>
      </c>
      <c r="P2125" s="51">
        <v>47</v>
      </c>
      <c r="Q2125" s="51">
        <v>2051</v>
      </c>
      <c r="R2125" s="51">
        <v>2133</v>
      </c>
      <c r="S2125" s="51">
        <v>65863</v>
      </c>
      <c r="T2125" s="51">
        <v>318138</v>
      </c>
      <c r="U2125" s="51">
        <v>61697</v>
      </c>
      <c r="V2125" s="51">
        <v>13016</v>
      </c>
    </row>
    <row r="2126" spans="1:22" x14ac:dyDescent="0.25">
      <c r="A2126" s="50" t="s">
        <v>109</v>
      </c>
      <c r="B2126" s="50" t="s">
        <v>229</v>
      </c>
      <c r="C2126" s="50" t="s">
        <v>186</v>
      </c>
      <c r="D2126" s="50" t="s">
        <v>282</v>
      </c>
      <c r="E2126" s="51">
        <v>2019</v>
      </c>
      <c r="F2126" s="50" t="s">
        <v>283</v>
      </c>
      <c r="G2126" s="52">
        <v>43466</v>
      </c>
      <c r="H2126" s="51">
        <v>929</v>
      </c>
      <c r="I2126" s="51">
        <v>426</v>
      </c>
      <c r="J2126" s="51">
        <v>790</v>
      </c>
      <c r="K2126" s="51">
        <v>302</v>
      </c>
      <c r="L2126" s="51">
        <v>302</v>
      </c>
      <c r="M2126" s="51">
        <v>951</v>
      </c>
      <c r="N2126" s="51">
        <v>714</v>
      </c>
      <c r="O2126" s="51">
        <v>608</v>
      </c>
      <c r="P2126" s="51">
        <v>774</v>
      </c>
      <c r="Q2126" s="51">
        <v>3233</v>
      </c>
      <c r="R2126" s="51">
        <v>3359</v>
      </c>
      <c r="S2126" s="51">
        <v>69719.584605541022</v>
      </c>
      <c r="T2126" s="51">
        <v>329923</v>
      </c>
      <c r="U2126" s="51">
        <v>106575</v>
      </c>
      <c r="V2126" s="51">
        <v>14139</v>
      </c>
    </row>
    <row r="2127" spans="1:22" x14ac:dyDescent="0.25">
      <c r="A2127" s="50" t="s">
        <v>109</v>
      </c>
      <c r="B2127" s="50" t="s">
        <v>229</v>
      </c>
      <c r="C2127" s="50" t="s">
        <v>186</v>
      </c>
      <c r="D2127" s="50" t="s">
        <v>282</v>
      </c>
      <c r="E2127" s="51">
        <v>2019</v>
      </c>
      <c r="F2127" s="50" t="s">
        <v>284</v>
      </c>
      <c r="G2127" s="52">
        <v>43497</v>
      </c>
      <c r="H2127" s="51">
        <v>769</v>
      </c>
      <c r="I2127" s="51">
        <v>442</v>
      </c>
      <c r="J2127" s="51">
        <v>727</v>
      </c>
      <c r="K2127" s="51">
        <v>283</v>
      </c>
      <c r="L2127" s="51">
        <v>283</v>
      </c>
      <c r="M2127" s="51">
        <v>934</v>
      </c>
      <c r="N2127" s="51">
        <v>934</v>
      </c>
      <c r="O2127" s="51">
        <v>773</v>
      </c>
      <c r="P2127" s="51">
        <v>814</v>
      </c>
      <c r="Q2127" s="51">
        <v>3233</v>
      </c>
      <c r="R2127" s="51">
        <v>3359</v>
      </c>
      <c r="S2127" s="51">
        <v>69719.584605541022</v>
      </c>
      <c r="T2127" s="51">
        <v>329923</v>
      </c>
      <c r="U2127" s="51">
        <v>106575</v>
      </c>
      <c r="V2127" s="51">
        <v>14139</v>
      </c>
    </row>
    <row r="2128" spans="1:22" x14ac:dyDescent="0.25">
      <c r="A2128" s="50" t="s">
        <v>109</v>
      </c>
      <c r="B2128" s="50" t="s">
        <v>229</v>
      </c>
      <c r="C2128" s="50" t="s">
        <v>186</v>
      </c>
      <c r="D2128" s="50" t="s">
        <v>282</v>
      </c>
      <c r="E2128" s="51">
        <v>2019</v>
      </c>
      <c r="F2128" s="50" t="s">
        <v>285</v>
      </c>
      <c r="G2128" s="52">
        <v>43525</v>
      </c>
      <c r="H2128" s="51">
        <v>745</v>
      </c>
      <c r="I2128" s="51">
        <v>582</v>
      </c>
      <c r="J2128" s="51">
        <v>725</v>
      </c>
      <c r="K2128" s="51">
        <v>281</v>
      </c>
      <c r="L2128" s="51">
        <v>281</v>
      </c>
      <c r="M2128" s="51">
        <v>164</v>
      </c>
      <c r="N2128" s="51">
        <v>1025</v>
      </c>
      <c r="O2128" s="51">
        <v>922</v>
      </c>
      <c r="P2128" s="51">
        <v>1116</v>
      </c>
      <c r="Q2128" s="51">
        <v>3233</v>
      </c>
      <c r="R2128" s="51">
        <v>3359</v>
      </c>
      <c r="S2128" s="51">
        <v>69719.584605541022</v>
      </c>
      <c r="T2128" s="51">
        <v>329923</v>
      </c>
      <c r="U2128" s="51">
        <v>106575</v>
      </c>
      <c r="V2128" s="51">
        <v>14139</v>
      </c>
    </row>
    <row r="2129" spans="1:22" x14ac:dyDescent="0.25">
      <c r="A2129" s="50" t="s">
        <v>109</v>
      </c>
      <c r="B2129" s="50" t="s">
        <v>229</v>
      </c>
      <c r="C2129" s="50" t="s">
        <v>186</v>
      </c>
      <c r="D2129" s="50" t="s">
        <v>282</v>
      </c>
      <c r="E2129" s="51">
        <v>2019</v>
      </c>
      <c r="F2129" s="50" t="s">
        <v>286</v>
      </c>
      <c r="G2129" s="52">
        <v>43556</v>
      </c>
      <c r="H2129" s="51">
        <v>875</v>
      </c>
      <c r="I2129" s="51">
        <v>474</v>
      </c>
      <c r="J2129" s="51">
        <v>789</v>
      </c>
      <c r="K2129" s="51">
        <v>286</v>
      </c>
      <c r="L2129" s="51">
        <v>286</v>
      </c>
      <c r="M2129" s="51">
        <v>1235</v>
      </c>
      <c r="N2129" s="51">
        <v>1086</v>
      </c>
      <c r="O2129" s="51">
        <v>1040</v>
      </c>
      <c r="P2129" s="51">
        <v>1076</v>
      </c>
      <c r="Q2129" s="51">
        <v>3233</v>
      </c>
      <c r="R2129" s="51">
        <v>3359</v>
      </c>
      <c r="S2129" s="51">
        <v>69719.584605541022</v>
      </c>
      <c r="T2129" s="51">
        <v>329923</v>
      </c>
      <c r="U2129" s="51">
        <v>106575</v>
      </c>
      <c r="V2129" s="51">
        <v>14139</v>
      </c>
    </row>
    <row r="2130" spans="1:22" x14ac:dyDescent="0.25">
      <c r="A2130" s="50" t="s">
        <v>109</v>
      </c>
      <c r="B2130" s="50" t="s">
        <v>229</v>
      </c>
      <c r="C2130" s="50" t="s">
        <v>186</v>
      </c>
      <c r="D2130" s="50" t="s">
        <v>282</v>
      </c>
      <c r="E2130" s="51">
        <v>2019</v>
      </c>
      <c r="F2130" s="50" t="s">
        <v>287</v>
      </c>
      <c r="G2130" s="52">
        <v>43586</v>
      </c>
      <c r="H2130" s="51">
        <v>832</v>
      </c>
      <c r="I2130" s="51">
        <v>525</v>
      </c>
      <c r="J2130" s="51">
        <v>790</v>
      </c>
      <c r="K2130" s="51">
        <v>276</v>
      </c>
      <c r="L2130" s="51">
        <v>276</v>
      </c>
      <c r="M2130" s="51">
        <v>946</v>
      </c>
      <c r="N2130" s="51">
        <v>980</v>
      </c>
      <c r="O2130" s="51">
        <v>875</v>
      </c>
      <c r="P2130" s="51">
        <v>905</v>
      </c>
      <c r="Q2130" s="51">
        <v>3233</v>
      </c>
      <c r="R2130" s="51">
        <v>3359</v>
      </c>
      <c r="S2130" s="51">
        <v>69719.584605541022</v>
      </c>
      <c r="T2130" s="51">
        <v>329923</v>
      </c>
      <c r="U2130" s="51">
        <v>106575</v>
      </c>
      <c r="V2130" s="51">
        <v>14139</v>
      </c>
    </row>
    <row r="2131" spans="1:22" x14ac:dyDescent="0.25">
      <c r="A2131" s="50" t="s">
        <v>109</v>
      </c>
      <c r="B2131" s="50" t="s">
        <v>229</v>
      </c>
      <c r="C2131" s="50" t="s">
        <v>186</v>
      </c>
      <c r="D2131" s="50" t="s">
        <v>282</v>
      </c>
      <c r="E2131" s="51">
        <v>2019</v>
      </c>
      <c r="F2131" s="50" t="s">
        <v>288</v>
      </c>
      <c r="G2131" s="52">
        <v>43617</v>
      </c>
      <c r="H2131" s="51">
        <v>858</v>
      </c>
      <c r="I2131" s="51">
        <v>546</v>
      </c>
      <c r="J2131" s="51">
        <v>847</v>
      </c>
      <c r="K2131" s="51">
        <v>190</v>
      </c>
      <c r="L2131" s="51">
        <v>190</v>
      </c>
      <c r="M2131" s="51">
        <v>40</v>
      </c>
      <c r="N2131" s="51">
        <v>745</v>
      </c>
      <c r="O2131" s="51">
        <v>656</v>
      </c>
      <c r="P2131" s="51">
        <v>254</v>
      </c>
      <c r="Q2131" s="51">
        <v>3233</v>
      </c>
      <c r="R2131" s="51">
        <v>3359</v>
      </c>
      <c r="S2131" s="51">
        <v>69719.584605541022</v>
      </c>
      <c r="T2131" s="51">
        <v>329923</v>
      </c>
      <c r="U2131" s="51">
        <v>106575</v>
      </c>
      <c r="V2131" s="51">
        <v>14139</v>
      </c>
    </row>
    <row r="2132" spans="1:22" x14ac:dyDescent="0.25">
      <c r="A2132" s="50" t="s">
        <v>109</v>
      </c>
      <c r="B2132" s="50" t="s">
        <v>229</v>
      </c>
      <c r="C2132" s="50" t="s">
        <v>186</v>
      </c>
      <c r="D2132" s="50" t="s">
        <v>282</v>
      </c>
      <c r="E2132" s="51">
        <v>2019</v>
      </c>
      <c r="F2132" s="50" t="s">
        <v>289</v>
      </c>
      <c r="G2132" s="52">
        <v>43647</v>
      </c>
      <c r="H2132" s="51">
        <v>869</v>
      </c>
      <c r="I2132" s="51">
        <v>462</v>
      </c>
      <c r="J2132" s="51">
        <v>823</v>
      </c>
      <c r="K2132" s="51">
        <v>331</v>
      </c>
      <c r="L2132" s="51">
        <v>331</v>
      </c>
      <c r="M2132" s="51">
        <v>1053</v>
      </c>
      <c r="N2132" s="51">
        <v>1006</v>
      </c>
      <c r="O2132" s="51">
        <v>923</v>
      </c>
      <c r="P2132" s="51">
        <v>938</v>
      </c>
      <c r="Q2132" s="51">
        <v>3233</v>
      </c>
      <c r="R2132" s="51">
        <v>3359</v>
      </c>
      <c r="S2132" s="51">
        <v>69719.584605541022</v>
      </c>
      <c r="T2132" s="51">
        <v>329923</v>
      </c>
      <c r="U2132" s="51">
        <v>106575</v>
      </c>
      <c r="V2132" s="51">
        <v>14139</v>
      </c>
    </row>
    <row r="2133" spans="1:22" x14ac:dyDescent="0.25">
      <c r="A2133" s="50" t="s">
        <v>109</v>
      </c>
      <c r="B2133" s="50" t="s">
        <v>229</v>
      </c>
      <c r="C2133" s="50" t="s">
        <v>186</v>
      </c>
      <c r="D2133" s="50" t="s">
        <v>282</v>
      </c>
      <c r="E2133" s="51">
        <v>2019</v>
      </c>
      <c r="F2133" s="50" t="s">
        <v>290</v>
      </c>
      <c r="G2133" s="52">
        <v>43678</v>
      </c>
      <c r="H2133" s="51">
        <v>829</v>
      </c>
      <c r="I2133" s="51">
        <v>502</v>
      </c>
      <c r="J2133" s="51">
        <v>797</v>
      </c>
      <c r="K2133" s="51">
        <v>311</v>
      </c>
      <c r="L2133" s="51">
        <v>311</v>
      </c>
      <c r="M2133" s="51">
        <v>668</v>
      </c>
      <c r="N2133" s="51">
        <v>1069</v>
      </c>
      <c r="O2133" s="51">
        <v>979</v>
      </c>
      <c r="P2133" s="51">
        <v>949</v>
      </c>
      <c r="Q2133" s="51">
        <v>3233</v>
      </c>
      <c r="R2133" s="51">
        <v>3359</v>
      </c>
      <c r="S2133" s="51">
        <v>69719.584605541022</v>
      </c>
      <c r="T2133" s="51">
        <v>329923</v>
      </c>
      <c r="U2133" s="51">
        <v>106575</v>
      </c>
      <c r="V2133" s="51">
        <v>14139</v>
      </c>
    </row>
    <row r="2134" spans="1:22" x14ac:dyDescent="0.25">
      <c r="A2134" s="50" t="s">
        <v>109</v>
      </c>
      <c r="B2134" s="50" t="s">
        <v>229</v>
      </c>
      <c r="C2134" s="50" t="s">
        <v>186</v>
      </c>
      <c r="D2134" s="50" t="s">
        <v>282</v>
      </c>
      <c r="E2134" s="51">
        <v>2019</v>
      </c>
      <c r="F2134" s="50" t="s">
        <v>291</v>
      </c>
      <c r="G2134" s="52">
        <v>43709</v>
      </c>
      <c r="H2134" s="51">
        <v>742</v>
      </c>
      <c r="I2134" s="51">
        <v>573</v>
      </c>
      <c r="J2134" s="51">
        <v>776</v>
      </c>
      <c r="K2134" s="51">
        <v>319</v>
      </c>
      <c r="L2134" s="51">
        <v>319</v>
      </c>
      <c r="M2134" s="51">
        <v>1002</v>
      </c>
      <c r="N2134" s="51">
        <v>962</v>
      </c>
      <c r="O2134" s="51">
        <v>906</v>
      </c>
      <c r="P2134" s="51">
        <v>863</v>
      </c>
      <c r="Q2134" s="51">
        <v>3233</v>
      </c>
      <c r="R2134" s="51">
        <v>3359</v>
      </c>
      <c r="S2134" s="51">
        <v>69719.584605541022</v>
      </c>
      <c r="T2134" s="51">
        <v>329923</v>
      </c>
      <c r="U2134" s="51">
        <v>106575</v>
      </c>
      <c r="V2134" s="51">
        <v>14139</v>
      </c>
    </row>
    <row r="2135" spans="1:22" x14ac:dyDescent="0.25">
      <c r="A2135" s="50" t="s">
        <v>109</v>
      </c>
      <c r="B2135" s="50" t="s">
        <v>229</v>
      </c>
      <c r="C2135" s="50" t="s">
        <v>186</v>
      </c>
      <c r="D2135" s="50" t="s">
        <v>282</v>
      </c>
      <c r="E2135" s="51">
        <v>2019</v>
      </c>
      <c r="F2135" s="50" t="s">
        <v>292</v>
      </c>
      <c r="G2135" s="52">
        <v>43739</v>
      </c>
      <c r="H2135" s="51">
        <v>918</v>
      </c>
      <c r="I2135" s="51">
        <v>560</v>
      </c>
      <c r="J2135" s="51">
        <v>679</v>
      </c>
      <c r="K2135" s="51">
        <v>243</v>
      </c>
      <c r="L2135" s="51">
        <v>243</v>
      </c>
      <c r="M2135" s="51">
        <v>925</v>
      </c>
      <c r="N2135" s="51">
        <v>908</v>
      </c>
      <c r="O2135" s="51">
        <v>885</v>
      </c>
      <c r="P2135" s="51">
        <v>863</v>
      </c>
      <c r="Q2135" s="51">
        <v>3233</v>
      </c>
      <c r="R2135" s="51">
        <v>3359</v>
      </c>
      <c r="S2135" s="51">
        <v>69719.584605541022</v>
      </c>
      <c r="T2135" s="51">
        <v>329923</v>
      </c>
      <c r="U2135" s="51">
        <v>106575</v>
      </c>
      <c r="V2135" s="51">
        <v>14139</v>
      </c>
    </row>
    <row r="2136" spans="1:22" x14ac:dyDescent="0.25">
      <c r="A2136" s="50" t="s">
        <v>109</v>
      </c>
      <c r="B2136" s="50" t="s">
        <v>229</v>
      </c>
      <c r="C2136" s="50" t="s">
        <v>186</v>
      </c>
      <c r="D2136" s="50" t="s">
        <v>282</v>
      </c>
      <c r="E2136" s="51">
        <v>2019</v>
      </c>
      <c r="F2136" s="50" t="s">
        <v>293</v>
      </c>
      <c r="G2136" s="52">
        <v>43770</v>
      </c>
      <c r="H2136" s="51">
        <v>921</v>
      </c>
      <c r="I2136" s="51">
        <v>572</v>
      </c>
      <c r="J2136" s="51">
        <v>784</v>
      </c>
      <c r="K2136" s="51">
        <v>261</v>
      </c>
      <c r="L2136" s="51">
        <v>261</v>
      </c>
      <c r="M2136" s="51">
        <v>1157</v>
      </c>
      <c r="N2136" s="51">
        <v>1081</v>
      </c>
      <c r="O2136" s="51">
        <v>1004</v>
      </c>
      <c r="P2136" s="51">
        <v>1045</v>
      </c>
      <c r="Q2136" s="51">
        <v>3233</v>
      </c>
      <c r="R2136" s="51">
        <v>3359</v>
      </c>
      <c r="S2136" s="51">
        <v>69719.584605541022</v>
      </c>
      <c r="T2136" s="51">
        <v>329923</v>
      </c>
      <c r="U2136" s="51">
        <v>106575</v>
      </c>
      <c r="V2136" s="51">
        <v>14139</v>
      </c>
    </row>
    <row r="2137" spans="1:22" x14ac:dyDescent="0.25">
      <c r="A2137" s="50" t="s">
        <v>109</v>
      </c>
      <c r="B2137" s="50" t="s">
        <v>229</v>
      </c>
      <c r="C2137" s="50" t="s">
        <v>186</v>
      </c>
      <c r="D2137" s="50" t="s">
        <v>282</v>
      </c>
      <c r="E2137" s="51">
        <v>2019</v>
      </c>
      <c r="F2137" s="50" t="s">
        <v>294</v>
      </c>
      <c r="G2137" s="52">
        <v>43800</v>
      </c>
      <c r="H2137" s="51">
        <v>1066</v>
      </c>
      <c r="I2137" s="51">
        <v>580</v>
      </c>
      <c r="J2137" s="51">
        <v>749</v>
      </c>
      <c r="K2137" s="51">
        <v>210</v>
      </c>
      <c r="L2137" s="51">
        <v>210</v>
      </c>
      <c r="M2137" s="51">
        <v>1063</v>
      </c>
      <c r="N2137" s="51">
        <v>1062</v>
      </c>
      <c r="O2137" s="51">
        <v>961</v>
      </c>
      <c r="P2137" s="51">
        <v>1019</v>
      </c>
      <c r="Q2137" s="51">
        <v>3233</v>
      </c>
      <c r="R2137" s="51">
        <v>3359</v>
      </c>
      <c r="S2137" s="51">
        <v>69719.584605541022</v>
      </c>
      <c r="T2137" s="51">
        <v>329923</v>
      </c>
      <c r="U2137" s="51">
        <v>106575</v>
      </c>
      <c r="V2137" s="51">
        <v>14139</v>
      </c>
    </row>
    <row r="2138" spans="1:22" x14ac:dyDescent="0.25">
      <c r="A2138" s="50" t="s">
        <v>109</v>
      </c>
      <c r="B2138" s="50" t="s">
        <v>229</v>
      </c>
      <c r="C2138" s="50" t="s">
        <v>186</v>
      </c>
      <c r="D2138" s="50" t="s">
        <v>282</v>
      </c>
      <c r="E2138" s="51">
        <v>2020</v>
      </c>
      <c r="F2138" s="50" t="s">
        <v>283</v>
      </c>
      <c r="G2138" s="52">
        <v>43831</v>
      </c>
      <c r="H2138" s="51">
        <v>1372</v>
      </c>
      <c r="I2138" s="51">
        <v>672</v>
      </c>
      <c r="J2138" s="51">
        <v>866</v>
      </c>
      <c r="K2138" s="51">
        <v>350</v>
      </c>
      <c r="L2138" s="51">
        <v>350</v>
      </c>
      <c r="M2138" s="51">
        <v>1289</v>
      </c>
      <c r="N2138" s="51">
        <v>1199</v>
      </c>
      <c r="O2138" s="51">
        <v>1040</v>
      </c>
      <c r="P2138" s="51">
        <v>1129</v>
      </c>
      <c r="Q2138" s="51">
        <v>3728</v>
      </c>
      <c r="R2138" s="51">
        <v>3934</v>
      </c>
      <c r="S2138" s="51">
        <v>72568.557157156931</v>
      </c>
      <c r="T2138" s="51">
        <v>342108</v>
      </c>
      <c r="U2138" s="51">
        <v>109749</v>
      </c>
      <c r="V2138" s="51">
        <v>14550</v>
      </c>
    </row>
    <row r="2139" spans="1:22" x14ac:dyDescent="0.25">
      <c r="A2139" s="50" t="s">
        <v>109</v>
      </c>
      <c r="B2139" s="50" t="s">
        <v>229</v>
      </c>
      <c r="C2139" s="50" t="s">
        <v>186</v>
      </c>
      <c r="D2139" s="50" t="s">
        <v>282</v>
      </c>
      <c r="E2139" s="51">
        <v>2020</v>
      </c>
      <c r="F2139" s="50" t="s">
        <v>284</v>
      </c>
      <c r="G2139" s="52">
        <v>43862</v>
      </c>
      <c r="H2139" s="51">
        <v>1144</v>
      </c>
      <c r="I2139" s="51">
        <v>608</v>
      </c>
      <c r="J2139" s="51">
        <v>811</v>
      </c>
      <c r="K2139" s="51">
        <v>389</v>
      </c>
      <c r="L2139" s="51">
        <v>389</v>
      </c>
      <c r="M2139" s="51">
        <v>1321</v>
      </c>
      <c r="N2139" s="51">
        <v>1182</v>
      </c>
      <c r="O2139" s="51">
        <v>1017</v>
      </c>
      <c r="P2139" s="51">
        <v>1137</v>
      </c>
      <c r="Q2139" s="51">
        <v>3728</v>
      </c>
      <c r="R2139" s="51">
        <v>3934</v>
      </c>
      <c r="S2139" s="51">
        <v>72568.557157156931</v>
      </c>
      <c r="T2139" s="51">
        <v>342108</v>
      </c>
      <c r="U2139" s="51">
        <v>109749</v>
      </c>
      <c r="V2139" s="51">
        <v>14550</v>
      </c>
    </row>
    <row r="2140" spans="1:22" x14ac:dyDescent="0.25">
      <c r="A2140" s="50" t="s">
        <v>109</v>
      </c>
      <c r="B2140" s="50" t="s">
        <v>229</v>
      </c>
      <c r="C2140" s="50" t="s">
        <v>186</v>
      </c>
      <c r="D2140" s="50" t="s">
        <v>282</v>
      </c>
      <c r="E2140" s="51">
        <v>2020</v>
      </c>
      <c r="F2140" s="50" t="s">
        <v>285</v>
      </c>
      <c r="G2140" s="52">
        <v>43891</v>
      </c>
      <c r="H2140" s="51">
        <v>1072</v>
      </c>
      <c r="I2140" s="51">
        <v>592</v>
      </c>
      <c r="J2140" s="51">
        <v>859</v>
      </c>
      <c r="K2140" s="51">
        <v>400</v>
      </c>
      <c r="L2140" s="51">
        <v>400</v>
      </c>
      <c r="M2140" s="51">
        <v>1307</v>
      </c>
      <c r="N2140" s="51">
        <v>1144</v>
      </c>
      <c r="O2140" s="51">
        <v>1042</v>
      </c>
      <c r="P2140" s="51">
        <v>1124</v>
      </c>
      <c r="Q2140" s="51">
        <v>3728</v>
      </c>
      <c r="R2140" s="51">
        <v>3934</v>
      </c>
      <c r="S2140" s="51">
        <v>72568.557157156931</v>
      </c>
      <c r="T2140" s="51">
        <v>342108</v>
      </c>
      <c r="U2140" s="51">
        <v>109749</v>
      </c>
      <c r="V2140" s="51">
        <v>14550</v>
      </c>
    </row>
    <row r="2141" spans="1:22" x14ac:dyDescent="0.25">
      <c r="A2141" s="50" t="s">
        <v>109</v>
      </c>
      <c r="B2141" s="50" t="s">
        <v>229</v>
      </c>
      <c r="C2141" s="50" t="s">
        <v>186</v>
      </c>
      <c r="D2141" s="50" t="s">
        <v>282</v>
      </c>
      <c r="E2141" s="51">
        <v>2020</v>
      </c>
      <c r="F2141" s="50" t="s">
        <v>286</v>
      </c>
      <c r="G2141" s="52">
        <v>43922</v>
      </c>
      <c r="H2141" s="51">
        <v>1051</v>
      </c>
      <c r="I2141" s="51">
        <v>625</v>
      </c>
      <c r="J2141" s="51">
        <v>828</v>
      </c>
      <c r="K2141" s="51">
        <v>389</v>
      </c>
      <c r="L2141" s="51">
        <v>389</v>
      </c>
      <c r="M2141" s="51">
        <v>1268</v>
      </c>
      <c r="N2141" s="51">
        <v>1316</v>
      </c>
      <c r="O2141" s="51">
        <v>1159</v>
      </c>
      <c r="P2141" s="51">
        <v>1263</v>
      </c>
      <c r="Q2141" s="51">
        <v>3728</v>
      </c>
      <c r="R2141" s="51">
        <v>3934</v>
      </c>
      <c r="S2141" s="51">
        <v>72568.557157156931</v>
      </c>
      <c r="T2141" s="51">
        <v>342108</v>
      </c>
      <c r="U2141" s="51">
        <v>109749</v>
      </c>
      <c r="V2141" s="51">
        <v>14550</v>
      </c>
    </row>
    <row r="2142" spans="1:22" x14ac:dyDescent="0.25">
      <c r="A2142" s="50" t="s">
        <v>109</v>
      </c>
      <c r="B2142" s="50" t="s">
        <v>229</v>
      </c>
      <c r="C2142" s="50" t="s">
        <v>186</v>
      </c>
      <c r="D2142" s="50" t="s">
        <v>282</v>
      </c>
      <c r="E2142" s="51">
        <v>2020</v>
      </c>
      <c r="F2142" s="50" t="s">
        <v>287</v>
      </c>
      <c r="G2142" s="52">
        <v>43952</v>
      </c>
      <c r="H2142" s="51">
        <v>1245</v>
      </c>
      <c r="I2142" s="51">
        <v>672</v>
      </c>
      <c r="J2142" s="51">
        <v>841</v>
      </c>
      <c r="K2142" s="51">
        <v>379</v>
      </c>
      <c r="L2142" s="51">
        <v>379</v>
      </c>
      <c r="M2142" s="51">
        <v>1311</v>
      </c>
      <c r="N2142" s="51">
        <v>1140</v>
      </c>
      <c r="O2142" s="51">
        <v>1001</v>
      </c>
      <c r="P2142" s="51">
        <v>1039</v>
      </c>
      <c r="Q2142" s="51">
        <v>3728</v>
      </c>
      <c r="R2142" s="51">
        <v>3934</v>
      </c>
      <c r="S2142" s="51">
        <v>72568.557157156931</v>
      </c>
      <c r="T2142" s="51">
        <v>342108</v>
      </c>
      <c r="U2142" s="51">
        <v>109749</v>
      </c>
      <c r="V2142" s="51">
        <v>14550</v>
      </c>
    </row>
    <row r="2143" spans="1:22" x14ac:dyDescent="0.25">
      <c r="A2143" s="50" t="s">
        <v>109</v>
      </c>
      <c r="B2143" s="50" t="s">
        <v>229</v>
      </c>
      <c r="C2143" s="50" t="s">
        <v>186</v>
      </c>
      <c r="D2143" s="50" t="s">
        <v>282</v>
      </c>
      <c r="E2143" s="51">
        <v>2020</v>
      </c>
      <c r="F2143" s="50" t="s">
        <v>288</v>
      </c>
      <c r="G2143" s="52">
        <v>43983</v>
      </c>
      <c r="H2143" s="51">
        <v>1178</v>
      </c>
      <c r="I2143" s="51">
        <v>647</v>
      </c>
      <c r="J2143" s="51">
        <v>768</v>
      </c>
      <c r="K2143" s="51">
        <v>325</v>
      </c>
      <c r="L2143" s="51">
        <v>325</v>
      </c>
      <c r="M2143" s="51">
        <v>1348</v>
      </c>
      <c r="N2143" s="51">
        <v>1246</v>
      </c>
      <c r="O2143" s="51">
        <v>1133</v>
      </c>
      <c r="P2143" s="51">
        <v>1184</v>
      </c>
      <c r="Q2143" s="51">
        <v>3728</v>
      </c>
      <c r="R2143" s="51">
        <v>3934</v>
      </c>
      <c r="S2143" s="51">
        <v>72568.557157156931</v>
      </c>
      <c r="T2143" s="51">
        <v>342108</v>
      </c>
      <c r="U2143" s="51">
        <v>109749</v>
      </c>
      <c r="V2143" s="51">
        <v>14550</v>
      </c>
    </row>
    <row r="2144" spans="1:22" x14ac:dyDescent="0.25">
      <c r="A2144" s="50" t="s">
        <v>109</v>
      </c>
      <c r="B2144" s="50" t="s">
        <v>229</v>
      </c>
      <c r="C2144" s="50" t="s">
        <v>186</v>
      </c>
      <c r="D2144" s="50" t="s">
        <v>282</v>
      </c>
      <c r="E2144" s="51">
        <v>2020</v>
      </c>
      <c r="F2144" s="50" t="s">
        <v>289</v>
      </c>
      <c r="G2144" s="52">
        <v>44013</v>
      </c>
      <c r="H2144" s="51">
        <v>1001</v>
      </c>
      <c r="I2144" s="51">
        <v>585</v>
      </c>
      <c r="J2144" s="51">
        <v>818</v>
      </c>
      <c r="K2144" s="51">
        <v>327</v>
      </c>
      <c r="L2144" s="51">
        <v>327</v>
      </c>
      <c r="M2144" s="51">
        <v>1271</v>
      </c>
      <c r="N2144" s="51">
        <v>1233</v>
      </c>
      <c r="O2144" s="51">
        <v>1096</v>
      </c>
      <c r="P2144" s="51">
        <v>1193</v>
      </c>
      <c r="Q2144" s="51">
        <v>3728</v>
      </c>
      <c r="R2144" s="51">
        <v>3934</v>
      </c>
      <c r="S2144" s="51">
        <v>72568.557157156931</v>
      </c>
      <c r="T2144" s="51">
        <v>342108</v>
      </c>
      <c r="U2144" s="51">
        <v>109749</v>
      </c>
      <c r="V2144" s="51">
        <v>14550</v>
      </c>
    </row>
    <row r="2145" spans="1:22" x14ac:dyDescent="0.25">
      <c r="A2145" s="50" t="s">
        <v>109</v>
      </c>
      <c r="B2145" s="50" t="s">
        <v>229</v>
      </c>
      <c r="C2145" s="50" t="s">
        <v>186</v>
      </c>
      <c r="D2145" s="50" t="s">
        <v>282</v>
      </c>
      <c r="E2145" s="51">
        <v>2020</v>
      </c>
      <c r="F2145" s="50" t="s">
        <v>290</v>
      </c>
      <c r="G2145" s="52">
        <v>44044</v>
      </c>
      <c r="H2145" s="51">
        <v>1128</v>
      </c>
      <c r="I2145" s="51">
        <v>675</v>
      </c>
      <c r="J2145" s="51">
        <v>842</v>
      </c>
      <c r="K2145" s="51">
        <v>411</v>
      </c>
      <c r="L2145" s="51">
        <v>411</v>
      </c>
      <c r="M2145" s="51">
        <v>1260</v>
      </c>
      <c r="N2145" s="51">
        <v>1201</v>
      </c>
      <c r="O2145" s="51">
        <v>1077</v>
      </c>
      <c r="P2145" s="51">
        <v>1085</v>
      </c>
      <c r="Q2145" s="51">
        <v>3728</v>
      </c>
      <c r="R2145" s="51">
        <v>3934</v>
      </c>
      <c r="S2145" s="51">
        <v>72568.557157156931</v>
      </c>
      <c r="T2145" s="51">
        <v>342108</v>
      </c>
      <c r="U2145" s="51">
        <v>109749</v>
      </c>
      <c r="V2145" s="51">
        <v>14550</v>
      </c>
    </row>
    <row r="2146" spans="1:22" x14ac:dyDescent="0.25">
      <c r="A2146" s="50" t="s">
        <v>109</v>
      </c>
      <c r="B2146" s="50" t="s">
        <v>229</v>
      </c>
      <c r="C2146" s="50" t="s">
        <v>186</v>
      </c>
      <c r="D2146" s="50" t="s">
        <v>282</v>
      </c>
      <c r="E2146" s="51">
        <v>2020</v>
      </c>
      <c r="F2146" s="50" t="s">
        <v>291</v>
      </c>
      <c r="G2146" s="52">
        <v>44075</v>
      </c>
      <c r="H2146" s="51">
        <v>997</v>
      </c>
      <c r="I2146" s="51">
        <v>494</v>
      </c>
      <c r="J2146" s="51">
        <v>778</v>
      </c>
      <c r="K2146" s="51">
        <v>444</v>
      </c>
      <c r="L2146" s="51">
        <v>444</v>
      </c>
      <c r="M2146" s="51">
        <v>1171</v>
      </c>
      <c r="N2146" s="51">
        <v>1239</v>
      </c>
      <c r="O2146" s="51">
        <v>1134</v>
      </c>
      <c r="P2146" s="51">
        <v>1189</v>
      </c>
      <c r="Q2146" s="51">
        <v>3728</v>
      </c>
      <c r="R2146" s="51">
        <v>3934</v>
      </c>
      <c r="S2146" s="51">
        <v>72568.557157156931</v>
      </c>
      <c r="T2146" s="51">
        <v>342108</v>
      </c>
      <c r="U2146" s="51">
        <v>109749</v>
      </c>
      <c r="V2146" s="51">
        <v>14550</v>
      </c>
    </row>
    <row r="2147" spans="1:22" x14ac:dyDescent="0.25">
      <c r="A2147" s="50" t="s">
        <v>109</v>
      </c>
      <c r="B2147" s="50" t="s">
        <v>229</v>
      </c>
      <c r="C2147" s="50" t="s">
        <v>186</v>
      </c>
      <c r="D2147" s="50" t="s">
        <v>282</v>
      </c>
      <c r="E2147" s="51">
        <v>2020</v>
      </c>
      <c r="F2147" s="50" t="s">
        <v>292</v>
      </c>
      <c r="G2147" s="52">
        <v>44105</v>
      </c>
      <c r="H2147" s="51">
        <v>1084</v>
      </c>
      <c r="I2147" s="51">
        <v>627</v>
      </c>
      <c r="J2147" s="51">
        <v>940</v>
      </c>
      <c r="K2147" s="51">
        <v>429</v>
      </c>
      <c r="L2147" s="51">
        <v>429</v>
      </c>
      <c r="M2147" s="51">
        <v>1326</v>
      </c>
      <c r="N2147" s="51">
        <v>1260</v>
      </c>
      <c r="O2147" s="51">
        <v>1175</v>
      </c>
      <c r="P2147" s="51">
        <v>1230</v>
      </c>
      <c r="Q2147" s="51">
        <v>3728</v>
      </c>
      <c r="R2147" s="51">
        <v>3934</v>
      </c>
      <c r="S2147" s="51">
        <v>72568.557157156931</v>
      </c>
      <c r="T2147" s="51">
        <v>342108</v>
      </c>
      <c r="U2147" s="51">
        <v>109749</v>
      </c>
      <c r="V2147" s="51">
        <v>14550</v>
      </c>
    </row>
    <row r="2148" spans="1:22" x14ac:dyDescent="0.25">
      <c r="A2148" s="50" t="s">
        <v>109</v>
      </c>
      <c r="B2148" s="50" t="s">
        <v>229</v>
      </c>
      <c r="C2148" s="50" t="s">
        <v>186</v>
      </c>
      <c r="D2148" s="50" t="s">
        <v>282</v>
      </c>
      <c r="E2148" s="51">
        <v>2020</v>
      </c>
      <c r="F2148" s="50" t="s">
        <v>293</v>
      </c>
      <c r="G2148" s="52">
        <v>44136</v>
      </c>
      <c r="H2148" s="51">
        <v>1127</v>
      </c>
      <c r="I2148" s="51">
        <v>535</v>
      </c>
      <c r="J2148" s="51">
        <v>929</v>
      </c>
      <c r="K2148" s="51">
        <v>366</v>
      </c>
      <c r="L2148" s="51">
        <v>366</v>
      </c>
      <c r="M2148" s="51">
        <v>1375</v>
      </c>
      <c r="N2148" s="51">
        <v>1227</v>
      </c>
      <c r="O2148" s="51">
        <v>1169</v>
      </c>
      <c r="P2148" s="51">
        <v>1247</v>
      </c>
      <c r="Q2148" s="51">
        <v>3728</v>
      </c>
      <c r="R2148" s="51">
        <v>3934</v>
      </c>
      <c r="S2148" s="51">
        <v>72568.557157156931</v>
      </c>
      <c r="T2148" s="51">
        <v>342108</v>
      </c>
      <c r="U2148" s="51">
        <v>109749</v>
      </c>
      <c r="V2148" s="51">
        <v>14550</v>
      </c>
    </row>
    <row r="2149" spans="1:22" x14ac:dyDescent="0.25">
      <c r="A2149" s="50" t="s">
        <v>109</v>
      </c>
      <c r="B2149" s="50" t="s">
        <v>229</v>
      </c>
      <c r="C2149" s="50" t="s">
        <v>186</v>
      </c>
      <c r="D2149" s="50" t="s">
        <v>282</v>
      </c>
      <c r="E2149" s="51">
        <v>2020</v>
      </c>
      <c r="F2149" s="50" t="s">
        <v>294</v>
      </c>
      <c r="G2149" s="52">
        <v>44166</v>
      </c>
      <c r="H2149" s="51">
        <v>1048</v>
      </c>
      <c r="I2149" s="51">
        <v>519</v>
      </c>
      <c r="J2149" s="51">
        <v>1157</v>
      </c>
      <c r="K2149" s="51">
        <v>356</v>
      </c>
      <c r="L2149" s="51">
        <v>356</v>
      </c>
      <c r="M2149" s="51">
        <v>1340</v>
      </c>
      <c r="N2149" s="51">
        <v>1239</v>
      </c>
      <c r="O2149" s="51">
        <v>1164</v>
      </c>
      <c r="P2149" s="51">
        <v>1241</v>
      </c>
      <c r="Q2149" s="51">
        <v>3728</v>
      </c>
      <c r="R2149" s="51">
        <v>3934</v>
      </c>
      <c r="S2149" s="51">
        <v>72568.557157156931</v>
      </c>
      <c r="T2149" s="51">
        <v>342108</v>
      </c>
      <c r="U2149" s="51">
        <v>109749</v>
      </c>
      <c r="V2149" s="51">
        <v>14550</v>
      </c>
    </row>
    <row r="2150" spans="1:22" x14ac:dyDescent="0.25">
      <c r="A2150" s="50" t="s">
        <v>109</v>
      </c>
      <c r="B2150" s="50" t="s">
        <v>229</v>
      </c>
      <c r="C2150" s="50" t="s">
        <v>186</v>
      </c>
      <c r="D2150" s="50" t="s">
        <v>282</v>
      </c>
      <c r="E2150" s="51">
        <v>2021</v>
      </c>
      <c r="F2150" s="50" t="s">
        <v>283</v>
      </c>
      <c r="G2150" s="52">
        <v>44197</v>
      </c>
      <c r="H2150" s="51">
        <v>902</v>
      </c>
      <c r="I2150" s="51">
        <v>735</v>
      </c>
      <c r="J2150" s="51">
        <v>967</v>
      </c>
      <c r="K2150" s="51">
        <v>312</v>
      </c>
      <c r="L2150" s="51">
        <v>312</v>
      </c>
      <c r="M2150" s="51">
        <v>1343</v>
      </c>
      <c r="N2150" s="51">
        <v>1294</v>
      </c>
      <c r="O2150" s="51">
        <v>1165</v>
      </c>
      <c r="P2150" s="51">
        <v>1248</v>
      </c>
      <c r="Q2150" s="51">
        <v>3161</v>
      </c>
      <c r="R2150" s="51">
        <v>3294</v>
      </c>
      <c r="S2150" s="51">
        <v>75509.848502243622</v>
      </c>
      <c r="T2150" s="51">
        <v>354730</v>
      </c>
      <c r="U2150" s="51">
        <v>113092</v>
      </c>
      <c r="V2150" s="51">
        <v>14978</v>
      </c>
    </row>
    <row r="2151" spans="1:22" x14ac:dyDescent="0.25">
      <c r="A2151" s="50" t="s">
        <v>109</v>
      </c>
      <c r="B2151" s="50" t="s">
        <v>229</v>
      </c>
      <c r="C2151" s="50" t="s">
        <v>186</v>
      </c>
      <c r="D2151" s="50" t="s">
        <v>282</v>
      </c>
      <c r="E2151" s="51">
        <v>2021</v>
      </c>
      <c r="F2151" s="50" t="s">
        <v>284</v>
      </c>
      <c r="G2151" s="52">
        <v>44228</v>
      </c>
      <c r="H2151" s="51">
        <v>838</v>
      </c>
      <c r="I2151" s="51">
        <v>667</v>
      </c>
      <c r="J2151" s="51">
        <v>894</v>
      </c>
      <c r="K2151" s="51">
        <v>367</v>
      </c>
      <c r="L2151" s="51">
        <v>367</v>
      </c>
      <c r="M2151" s="51">
        <v>1097</v>
      </c>
      <c r="N2151" s="51">
        <v>1194</v>
      </c>
      <c r="O2151" s="51">
        <v>1118</v>
      </c>
      <c r="P2151" s="51">
        <v>1236</v>
      </c>
      <c r="Q2151" s="51">
        <v>3161</v>
      </c>
      <c r="R2151" s="51">
        <v>3294</v>
      </c>
      <c r="S2151" s="51">
        <v>75509.848502243622</v>
      </c>
      <c r="T2151" s="51">
        <v>354730</v>
      </c>
      <c r="U2151" s="51">
        <v>113092</v>
      </c>
      <c r="V2151" s="51">
        <v>14978</v>
      </c>
    </row>
    <row r="2152" spans="1:22" x14ac:dyDescent="0.25">
      <c r="A2152" s="50" t="s">
        <v>109</v>
      </c>
      <c r="B2152" s="50" t="s">
        <v>229</v>
      </c>
      <c r="C2152" s="50" t="s">
        <v>186</v>
      </c>
      <c r="D2152" s="50" t="s">
        <v>282</v>
      </c>
      <c r="E2152" s="51">
        <v>2021</v>
      </c>
      <c r="F2152" s="50" t="s">
        <v>285</v>
      </c>
      <c r="G2152" s="52">
        <v>44256</v>
      </c>
      <c r="H2152" s="51">
        <v>887</v>
      </c>
      <c r="I2152" s="51">
        <v>565</v>
      </c>
      <c r="J2152" s="51">
        <v>829</v>
      </c>
      <c r="K2152" s="51">
        <v>348</v>
      </c>
      <c r="L2152" s="51">
        <v>348</v>
      </c>
      <c r="M2152" s="51">
        <v>1447</v>
      </c>
      <c r="N2152" s="51">
        <v>1194</v>
      </c>
      <c r="O2152" s="51">
        <v>1124</v>
      </c>
      <c r="P2152" s="51">
        <v>1185</v>
      </c>
      <c r="Q2152" s="51">
        <v>3161</v>
      </c>
      <c r="R2152" s="51">
        <v>3294</v>
      </c>
      <c r="S2152" s="51">
        <v>75509.848502243622</v>
      </c>
      <c r="T2152" s="51">
        <v>354730</v>
      </c>
      <c r="U2152" s="51">
        <v>113092</v>
      </c>
      <c r="V2152" s="51">
        <v>14978</v>
      </c>
    </row>
    <row r="2153" spans="1:22" x14ac:dyDescent="0.25">
      <c r="A2153" s="50" t="s">
        <v>109</v>
      </c>
      <c r="B2153" s="50" t="s">
        <v>229</v>
      </c>
      <c r="C2153" s="50" t="s">
        <v>186</v>
      </c>
      <c r="D2153" s="50" t="s">
        <v>282</v>
      </c>
      <c r="E2153" s="51">
        <v>2021</v>
      </c>
      <c r="F2153" s="50" t="s">
        <v>286</v>
      </c>
      <c r="G2153" s="52">
        <v>44287</v>
      </c>
      <c r="H2153" s="51">
        <v>1160</v>
      </c>
      <c r="I2153" s="51">
        <v>597</v>
      </c>
      <c r="J2153" s="51">
        <v>934</v>
      </c>
      <c r="K2153" s="51">
        <v>305</v>
      </c>
      <c r="L2153" s="51">
        <v>305</v>
      </c>
      <c r="M2153" s="51">
        <v>1470</v>
      </c>
      <c r="N2153" s="51">
        <v>1456</v>
      </c>
      <c r="O2153" s="51">
        <v>1138</v>
      </c>
      <c r="P2153" s="51">
        <v>1169</v>
      </c>
      <c r="Q2153" s="51">
        <v>3161</v>
      </c>
      <c r="R2153" s="51">
        <v>3294</v>
      </c>
      <c r="S2153" s="51">
        <v>75509.848502243622</v>
      </c>
      <c r="T2153" s="51">
        <v>354730</v>
      </c>
      <c r="U2153" s="51">
        <v>113092</v>
      </c>
      <c r="V2153" s="51">
        <v>14978</v>
      </c>
    </row>
    <row r="2154" spans="1:22" x14ac:dyDescent="0.25">
      <c r="A2154" s="50" t="s">
        <v>109</v>
      </c>
      <c r="B2154" s="50" t="s">
        <v>229</v>
      </c>
      <c r="C2154" s="50" t="s">
        <v>186</v>
      </c>
      <c r="D2154" s="50" t="s">
        <v>282</v>
      </c>
      <c r="E2154" s="51">
        <v>2021</v>
      </c>
      <c r="F2154" s="50" t="s">
        <v>287</v>
      </c>
      <c r="G2154" s="52">
        <v>44317</v>
      </c>
      <c r="H2154" s="51">
        <v>943</v>
      </c>
      <c r="I2154" s="51">
        <v>648</v>
      </c>
      <c r="J2154" s="51">
        <v>885</v>
      </c>
      <c r="K2154" s="51">
        <v>383</v>
      </c>
      <c r="L2154" s="51">
        <v>383</v>
      </c>
      <c r="M2154" s="51">
        <v>1371</v>
      </c>
      <c r="N2154" s="51">
        <v>1199</v>
      </c>
      <c r="O2154" s="51">
        <v>1197</v>
      </c>
      <c r="P2154" s="51">
        <v>1232</v>
      </c>
      <c r="Q2154" s="51">
        <v>3161</v>
      </c>
      <c r="R2154" s="51">
        <v>3294</v>
      </c>
      <c r="S2154" s="51">
        <v>75509.848502243622</v>
      </c>
      <c r="T2154" s="51">
        <v>354730</v>
      </c>
      <c r="U2154" s="51">
        <v>113092</v>
      </c>
      <c r="V2154" s="51">
        <v>14978</v>
      </c>
    </row>
    <row r="2155" spans="1:22" x14ac:dyDescent="0.25">
      <c r="A2155" s="50" t="s">
        <v>109</v>
      </c>
      <c r="B2155" s="50" t="s">
        <v>229</v>
      </c>
      <c r="C2155" s="50" t="s">
        <v>186</v>
      </c>
      <c r="D2155" s="50" t="s">
        <v>282</v>
      </c>
      <c r="E2155" s="51">
        <v>2021</v>
      </c>
      <c r="F2155" s="50" t="s">
        <v>288</v>
      </c>
      <c r="G2155" s="52">
        <v>44348</v>
      </c>
      <c r="H2155" s="51">
        <v>1082</v>
      </c>
      <c r="I2155" s="51">
        <v>653</v>
      </c>
      <c r="J2155" s="51">
        <v>1040</v>
      </c>
      <c r="K2155" s="51">
        <v>320</v>
      </c>
      <c r="L2155" s="51">
        <v>320</v>
      </c>
      <c r="M2155" s="51">
        <v>1418</v>
      </c>
      <c r="N2155" s="51">
        <v>1207</v>
      </c>
      <c r="O2155" s="51">
        <v>1133</v>
      </c>
      <c r="P2155" s="51">
        <v>1219</v>
      </c>
      <c r="Q2155" s="51">
        <v>3161</v>
      </c>
      <c r="R2155" s="51">
        <v>3294</v>
      </c>
      <c r="S2155" s="51">
        <v>75509.848502243622</v>
      </c>
      <c r="T2155" s="51">
        <v>354730</v>
      </c>
      <c r="U2155" s="51">
        <v>113092</v>
      </c>
      <c r="V2155" s="51">
        <v>14978</v>
      </c>
    </row>
    <row r="2156" spans="1:22" x14ac:dyDescent="0.25">
      <c r="A2156" s="50" t="s">
        <v>109</v>
      </c>
      <c r="B2156" s="50" t="s">
        <v>229</v>
      </c>
      <c r="C2156" s="50" t="s">
        <v>186</v>
      </c>
      <c r="D2156" s="50" t="s">
        <v>282</v>
      </c>
      <c r="E2156" s="51">
        <v>2021</v>
      </c>
      <c r="F2156" s="50" t="s">
        <v>289</v>
      </c>
      <c r="G2156" s="52">
        <v>44378</v>
      </c>
      <c r="H2156" s="51">
        <v>1239</v>
      </c>
      <c r="I2156" s="51">
        <v>578</v>
      </c>
      <c r="J2156" s="51">
        <v>865</v>
      </c>
      <c r="K2156" s="51">
        <v>291</v>
      </c>
      <c r="L2156" s="51">
        <v>291</v>
      </c>
      <c r="M2156" s="51">
        <v>1400</v>
      </c>
      <c r="N2156" s="51">
        <v>1214</v>
      </c>
      <c r="O2156" s="51">
        <v>1136</v>
      </c>
      <c r="P2156" s="51">
        <v>1189</v>
      </c>
      <c r="Q2156" s="51">
        <v>3161</v>
      </c>
      <c r="R2156" s="51">
        <v>3294</v>
      </c>
      <c r="S2156" s="51">
        <v>75509.848502243622</v>
      </c>
      <c r="T2156" s="51">
        <v>354730</v>
      </c>
      <c r="U2156" s="51">
        <v>113092</v>
      </c>
      <c r="V2156" s="51">
        <v>14978</v>
      </c>
    </row>
    <row r="2157" spans="1:22" x14ac:dyDescent="0.25">
      <c r="A2157" s="50" t="s">
        <v>109</v>
      </c>
      <c r="B2157" s="50" t="s">
        <v>229</v>
      </c>
      <c r="C2157" s="50" t="s">
        <v>186</v>
      </c>
      <c r="D2157" s="50" t="s">
        <v>282</v>
      </c>
      <c r="E2157" s="51">
        <v>2021</v>
      </c>
      <c r="F2157" s="50" t="s">
        <v>290</v>
      </c>
      <c r="G2157" s="52">
        <v>44409</v>
      </c>
      <c r="H2157" s="51">
        <v>786</v>
      </c>
      <c r="I2157" s="51">
        <v>539</v>
      </c>
      <c r="J2157" s="51">
        <v>746</v>
      </c>
      <c r="K2157" s="51">
        <v>378</v>
      </c>
      <c r="L2157" s="51">
        <v>378</v>
      </c>
      <c r="M2157" s="51">
        <v>1411</v>
      </c>
      <c r="N2157" s="51">
        <v>1230</v>
      </c>
      <c r="O2157" s="51">
        <v>1152</v>
      </c>
      <c r="P2157" s="51">
        <v>1249</v>
      </c>
      <c r="Q2157" s="51">
        <v>3161</v>
      </c>
      <c r="R2157" s="51">
        <v>3294</v>
      </c>
      <c r="S2157" s="51">
        <v>75509.848502243622</v>
      </c>
      <c r="T2157" s="51">
        <v>354730</v>
      </c>
      <c r="U2157" s="51">
        <v>113092</v>
      </c>
      <c r="V2157" s="51">
        <v>14978</v>
      </c>
    </row>
    <row r="2158" spans="1:22" x14ac:dyDescent="0.25">
      <c r="A2158" s="50" t="s">
        <v>109</v>
      </c>
      <c r="B2158" s="50" t="s">
        <v>229</v>
      </c>
      <c r="C2158" s="50" t="s">
        <v>186</v>
      </c>
      <c r="D2158" s="50" t="s">
        <v>282</v>
      </c>
      <c r="E2158" s="51">
        <v>2021</v>
      </c>
      <c r="F2158" s="50" t="s">
        <v>291</v>
      </c>
      <c r="G2158" s="52">
        <v>44440</v>
      </c>
      <c r="H2158" s="51">
        <v>1119</v>
      </c>
      <c r="I2158" s="51">
        <v>1045</v>
      </c>
      <c r="J2158" s="51">
        <v>912</v>
      </c>
      <c r="K2158" s="51">
        <v>403</v>
      </c>
      <c r="L2158" s="51">
        <v>403</v>
      </c>
      <c r="M2158" s="51">
        <v>1423</v>
      </c>
      <c r="N2158" s="51">
        <v>1189</v>
      </c>
      <c r="O2158" s="51">
        <v>1130</v>
      </c>
      <c r="P2158" s="51">
        <v>1128</v>
      </c>
      <c r="Q2158" s="51">
        <v>3161</v>
      </c>
      <c r="R2158" s="51">
        <v>3294</v>
      </c>
      <c r="S2158" s="51">
        <v>75509.848502243622</v>
      </c>
      <c r="T2158" s="51">
        <v>354730</v>
      </c>
      <c r="U2158" s="51">
        <v>113092</v>
      </c>
      <c r="V2158" s="51">
        <v>14978</v>
      </c>
    </row>
    <row r="2159" spans="1:22" x14ac:dyDescent="0.25">
      <c r="A2159" s="50" t="s">
        <v>109</v>
      </c>
      <c r="B2159" s="50" t="s">
        <v>229</v>
      </c>
      <c r="C2159" s="50" t="s">
        <v>186</v>
      </c>
      <c r="D2159" s="50" t="s">
        <v>282</v>
      </c>
      <c r="E2159" s="51">
        <v>2021</v>
      </c>
      <c r="F2159" s="50" t="s">
        <v>292</v>
      </c>
      <c r="G2159" s="52">
        <v>44470</v>
      </c>
      <c r="H2159" s="51">
        <v>1081</v>
      </c>
      <c r="I2159" s="51">
        <v>659</v>
      </c>
      <c r="J2159" s="51">
        <v>983</v>
      </c>
      <c r="K2159" s="51">
        <v>367</v>
      </c>
      <c r="L2159" s="51">
        <v>367</v>
      </c>
      <c r="M2159" s="51">
        <v>1279</v>
      </c>
      <c r="N2159" s="51">
        <v>1105</v>
      </c>
      <c r="O2159" s="51">
        <v>1015</v>
      </c>
      <c r="P2159" s="51">
        <v>1031</v>
      </c>
      <c r="Q2159" s="51">
        <v>3161</v>
      </c>
      <c r="R2159" s="51">
        <v>3294</v>
      </c>
      <c r="S2159" s="51">
        <v>75509.848502243622</v>
      </c>
      <c r="T2159" s="51">
        <v>354730</v>
      </c>
      <c r="U2159" s="51">
        <v>113092</v>
      </c>
      <c r="V2159" s="51">
        <v>14978</v>
      </c>
    </row>
    <row r="2160" spans="1:22" x14ac:dyDescent="0.25">
      <c r="A2160" s="50" t="s">
        <v>109</v>
      </c>
      <c r="B2160" s="50" t="s">
        <v>229</v>
      </c>
      <c r="C2160" s="50" t="s">
        <v>186</v>
      </c>
      <c r="D2160" s="50" t="s">
        <v>282</v>
      </c>
      <c r="E2160" s="51">
        <v>2021</v>
      </c>
      <c r="F2160" s="50" t="s">
        <v>293</v>
      </c>
      <c r="G2160" s="52">
        <v>44501</v>
      </c>
      <c r="H2160" s="51">
        <v>1239</v>
      </c>
      <c r="I2160" s="51">
        <v>599</v>
      </c>
      <c r="J2160" s="51">
        <v>1072</v>
      </c>
      <c r="K2160" s="51">
        <v>436</v>
      </c>
      <c r="L2160" s="51">
        <v>436</v>
      </c>
      <c r="M2160" s="51">
        <v>1534</v>
      </c>
      <c r="N2160" s="51">
        <v>1286</v>
      </c>
      <c r="O2160" s="51">
        <v>1208</v>
      </c>
      <c r="P2160" s="51">
        <v>1233</v>
      </c>
      <c r="Q2160" s="51">
        <v>3161</v>
      </c>
      <c r="R2160" s="51">
        <v>3294</v>
      </c>
      <c r="S2160" s="51">
        <v>75509.848502243622</v>
      </c>
      <c r="T2160" s="51">
        <v>354730</v>
      </c>
      <c r="U2160" s="51">
        <v>113092</v>
      </c>
      <c r="V2160" s="51">
        <v>14978</v>
      </c>
    </row>
    <row r="2161" spans="1:22" x14ac:dyDescent="0.25">
      <c r="A2161" s="50" t="s">
        <v>109</v>
      </c>
      <c r="B2161" s="50" t="s">
        <v>229</v>
      </c>
      <c r="C2161" s="50" t="s">
        <v>186</v>
      </c>
      <c r="D2161" s="50" t="s">
        <v>282</v>
      </c>
      <c r="E2161" s="51">
        <v>2021</v>
      </c>
      <c r="F2161" s="50" t="s">
        <v>294</v>
      </c>
      <c r="G2161" s="52">
        <v>44531</v>
      </c>
      <c r="H2161" s="51">
        <v>1079</v>
      </c>
      <c r="I2161" s="51">
        <v>633</v>
      </c>
      <c r="J2161" s="51">
        <v>1091</v>
      </c>
      <c r="K2161" s="51">
        <v>322</v>
      </c>
      <c r="L2161" s="51">
        <v>322</v>
      </c>
      <c r="M2161" s="51">
        <v>1165</v>
      </c>
      <c r="N2161" s="51">
        <v>1003</v>
      </c>
      <c r="O2161" s="51">
        <v>936</v>
      </c>
      <c r="P2161" s="51">
        <v>974</v>
      </c>
      <c r="Q2161" s="51">
        <v>3161</v>
      </c>
      <c r="R2161" s="51">
        <v>3294</v>
      </c>
      <c r="S2161" s="51">
        <v>75509.848502243622</v>
      </c>
      <c r="T2161" s="51">
        <v>354730</v>
      </c>
      <c r="U2161" s="51">
        <v>113092</v>
      </c>
      <c r="V2161" s="51">
        <v>14978</v>
      </c>
    </row>
    <row r="2162" spans="1:22" x14ac:dyDescent="0.25">
      <c r="A2162" s="50" t="s">
        <v>109</v>
      </c>
      <c r="B2162" s="50" t="s">
        <v>229</v>
      </c>
      <c r="C2162" s="50" t="s">
        <v>187</v>
      </c>
      <c r="D2162" s="50" t="s">
        <v>282</v>
      </c>
      <c r="E2162" s="51">
        <v>2017</v>
      </c>
      <c r="F2162" s="50" t="s">
        <v>283</v>
      </c>
      <c r="G2162" s="52">
        <v>42736</v>
      </c>
      <c r="H2162" s="51">
        <v>353</v>
      </c>
      <c r="I2162" s="51">
        <v>151</v>
      </c>
      <c r="J2162" s="51">
        <v>275</v>
      </c>
      <c r="K2162" s="51">
        <v>115</v>
      </c>
      <c r="L2162" s="51">
        <v>115</v>
      </c>
      <c r="M2162" s="51">
        <v>356</v>
      </c>
      <c r="N2162" s="51">
        <v>324</v>
      </c>
      <c r="O2162" s="51">
        <v>296</v>
      </c>
      <c r="P2162" s="51">
        <v>305</v>
      </c>
      <c r="Q2162" s="51">
        <v>1384</v>
      </c>
      <c r="R2162" s="51">
        <v>1434</v>
      </c>
      <c r="S2162" s="51">
        <v>17548</v>
      </c>
      <c r="T2162" s="51">
        <v>86516</v>
      </c>
      <c r="U2162" s="51">
        <v>16817</v>
      </c>
      <c r="V2162" s="51">
        <v>3567</v>
      </c>
    </row>
    <row r="2163" spans="1:22" x14ac:dyDescent="0.25">
      <c r="A2163" s="50" t="s">
        <v>109</v>
      </c>
      <c r="B2163" s="50" t="s">
        <v>229</v>
      </c>
      <c r="C2163" s="50" t="s">
        <v>187</v>
      </c>
      <c r="D2163" s="50" t="s">
        <v>282</v>
      </c>
      <c r="E2163" s="51">
        <v>2017</v>
      </c>
      <c r="F2163" s="50" t="s">
        <v>284</v>
      </c>
      <c r="G2163" s="52">
        <v>42767</v>
      </c>
      <c r="H2163" s="51">
        <v>334</v>
      </c>
      <c r="I2163" s="51">
        <v>190</v>
      </c>
      <c r="J2163" s="51">
        <v>321</v>
      </c>
      <c r="K2163" s="51">
        <v>122</v>
      </c>
      <c r="L2163" s="51">
        <v>122</v>
      </c>
      <c r="M2163" s="51">
        <v>363</v>
      </c>
      <c r="N2163" s="51">
        <v>325</v>
      </c>
      <c r="O2163" s="51">
        <v>302</v>
      </c>
      <c r="P2163" s="51">
        <v>318</v>
      </c>
      <c r="Q2163" s="51">
        <v>1384</v>
      </c>
      <c r="R2163" s="51">
        <v>1434</v>
      </c>
      <c r="S2163" s="51">
        <v>17548</v>
      </c>
      <c r="T2163" s="51">
        <v>86516</v>
      </c>
      <c r="U2163" s="51">
        <v>16817</v>
      </c>
      <c r="V2163" s="51">
        <v>3567</v>
      </c>
    </row>
    <row r="2164" spans="1:22" x14ac:dyDescent="0.25">
      <c r="A2164" s="50" t="s">
        <v>109</v>
      </c>
      <c r="B2164" s="50" t="s">
        <v>229</v>
      </c>
      <c r="C2164" s="50" t="s">
        <v>187</v>
      </c>
      <c r="D2164" s="50" t="s">
        <v>282</v>
      </c>
      <c r="E2164" s="51">
        <v>2017</v>
      </c>
      <c r="F2164" s="50" t="s">
        <v>285</v>
      </c>
      <c r="G2164" s="52">
        <v>42795</v>
      </c>
      <c r="H2164" s="51">
        <v>288</v>
      </c>
      <c r="I2164" s="51">
        <v>176</v>
      </c>
      <c r="J2164" s="51">
        <v>273</v>
      </c>
      <c r="K2164" s="51">
        <v>117</v>
      </c>
      <c r="L2164" s="51">
        <v>117</v>
      </c>
      <c r="M2164" s="51">
        <v>366</v>
      </c>
      <c r="N2164" s="51">
        <v>322</v>
      </c>
      <c r="O2164" s="51">
        <v>288</v>
      </c>
      <c r="P2164" s="51">
        <v>317</v>
      </c>
      <c r="Q2164" s="51">
        <v>1384</v>
      </c>
      <c r="R2164" s="51">
        <v>1434</v>
      </c>
      <c r="S2164" s="51">
        <v>17548</v>
      </c>
      <c r="T2164" s="51">
        <v>86516</v>
      </c>
      <c r="U2164" s="51">
        <v>16817</v>
      </c>
      <c r="V2164" s="51">
        <v>3567</v>
      </c>
    </row>
    <row r="2165" spans="1:22" x14ac:dyDescent="0.25">
      <c r="A2165" s="50" t="s">
        <v>109</v>
      </c>
      <c r="B2165" s="50" t="s">
        <v>229</v>
      </c>
      <c r="C2165" s="50" t="s">
        <v>187</v>
      </c>
      <c r="D2165" s="50" t="s">
        <v>282</v>
      </c>
      <c r="E2165" s="51">
        <v>2017</v>
      </c>
      <c r="F2165" s="50" t="s">
        <v>286</v>
      </c>
      <c r="G2165" s="52">
        <v>42826</v>
      </c>
      <c r="H2165" s="51">
        <v>283</v>
      </c>
      <c r="I2165" s="51">
        <v>121</v>
      </c>
      <c r="J2165" s="51">
        <v>226</v>
      </c>
      <c r="K2165" s="51">
        <v>135</v>
      </c>
      <c r="L2165" s="51">
        <v>135</v>
      </c>
      <c r="M2165" s="51">
        <v>289</v>
      </c>
      <c r="N2165" s="51">
        <v>268</v>
      </c>
      <c r="O2165" s="51">
        <v>273</v>
      </c>
      <c r="P2165" s="51">
        <v>271</v>
      </c>
      <c r="Q2165" s="51">
        <v>1384</v>
      </c>
      <c r="R2165" s="51">
        <v>1434</v>
      </c>
      <c r="S2165" s="51">
        <v>17548</v>
      </c>
      <c r="T2165" s="51">
        <v>86516</v>
      </c>
      <c r="U2165" s="51">
        <v>16817</v>
      </c>
      <c r="V2165" s="51">
        <v>3567</v>
      </c>
    </row>
    <row r="2166" spans="1:22" x14ac:dyDescent="0.25">
      <c r="A2166" s="50" t="s">
        <v>109</v>
      </c>
      <c r="B2166" s="50" t="s">
        <v>229</v>
      </c>
      <c r="C2166" s="50" t="s">
        <v>187</v>
      </c>
      <c r="D2166" s="50" t="s">
        <v>282</v>
      </c>
      <c r="E2166" s="51">
        <v>2017</v>
      </c>
      <c r="F2166" s="50" t="s">
        <v>287</v>
      </c>
      <c r="G2166" s="52">
        <v>42856</v>
      </c>
      <c r="H2166" s="51">
        <v>235</v>
      </c>
      <c r="I2166" s="51">
        <v>132</v>
      </c>
      <c r="J2166" s="51">
        <v>302</v>
      </c>
      <c r="K2166" s="51">
        <v>102</v>
      </c>
      <c r="L2166" s="51">
        <v>102</v>
      </c>
      <c r="M2166" s="51">
        <v>325</v>
      </c>
      <c r="N2166" s="51">
        <v>321</v>
      </c>
      <c r="O2166" s="51">
        <v>310</v>
      </c>
      <c r="P2166" s="51">
        <v>366</v>
      </c>
      <c r="Q2166" s="51">
        <v>1384</v>
      </c>
      <c r="R2166" s="51">
        <v>1434</v>
      </c>
      <c r="S2166" s="51">
        <v>17548</v>
      </c>
      <c r="T2166" s="51">
        <v>86516</v>
      </c>
      <c r="U2166" s="51">
        <v>16817</v>
      </c>
      <c r="V2166" s="51">
        <v>3567</v>
      </c>
    </row>
    <row r="2167" spans="1:22" x14ac:dyDescent="0.25">
      <c r="A2167" s="50" t="s">
        <v>109</v>
      </c>
      <c r="B2167" s="50" t="s">
        <v>229</v>
      </c>
      <c r="C2167" s="50" t="s">
        <v>187</v>
      </c>
      <c r="D2167" s="50" t="s">
        <v>282</v>
      </c>
      <c r="E2167" s="51">
        <v>2017</v>
      </c>
      <c r="F2167" s="50" t="s">
        <v>288</v>
      </c>
      <c r="G2167" s="52">
        <v>42887</v>
      </c>
      <c r="H2167" s="51">
        <v>227</v>
      </c>
      <c r="I2167" s="51">
        <v>108</v>
      </c>
      <c r="J2167" s="51">
        <v>290</v>
      </c>
      <c r="K2167" s="51">
        <v>106</v>
      </c>
      <c r="L2167" s="51">
        <v>106</v>
      </c>
      <c r="M2167" s="51">
        <v>353</v>
      </c>
      <c r="N2167" s="51">
        <v>305</v>
      </c>
      <c r="O2167" s="51">
        <v>281</v>
      </c>
      <c r="P2167" s="51">
        <v>280</v>
      </c>
      <c r="Q2167" s="51">
        <v>1384</v>
      </c>
      <c r="R2167" s="51">
        <v>1434</v>
      </c>
      <c r="S2167" s="51">
        <v>17548</v>
      </c>
      <c r="T2167" s="51">
        <v>86516</v>
      </c>
      <c r="U2167" s="51">
        <v>16817</v>
      </c>
      <c r="V2167" s="51">
        <v>3567</v>
      </c>
    </row>
    <row r="2168" spans="1:22" x14ac:dyDescent="0.25">
      <c r="A2168" s="50" t="s">
        <v>109</v>
      </c>
      <c r="B2168" s="50" t="s">
        <v>229</v>
      </c>
      <c r="C2168" s="50" t="s">
        <v>187</v>
      </c>
      <c r="D2168" s="50" t="s">
        <v>282</v>
      </c>
      <c r="E2168" s="51">
        <v>2017</v>
      </c>
      <c r="F2168" s="50" t="s">
        <v>289</v>
      </c>
      <c r="G2168" s="52">
        <v>42917</v>
      </c>
      <c r="H2168" s="51">
        <v>238</v>
      </c>
      <c r="I2168" s="51">
        <v>120</v>
      </c>
      <c r="J2168" s="51">
        <v>248</v>
      </c>
      <c r="K2168" s="51">
        <v>81</v>
      </c>
      <c r="L2168" s="51">
        <v>81</v>
      </c>
      <c r="M2168" s="51">
        <v>222</v>
      </c>
      <c r="N2168" s="51">
        <v>261</v>
      </c>
      <c r="O2168" s="51">
        <v>255</v>
      </c>
      <c r="P2168" s="51">
        <v>254</v>
      </c>
      <c r="Q2168" s="51">
        <v>1384</v>
      </c>
      <c r="R2168" s="51">
        <v>1434</v>
      </c>
      <c r="S2168" s="51">
        <v>17548</v>
      </c>
      <c r="T2168" s="51">
        <v>86516</v>
      </c>
      <c r="U2168" s="51">
        <v>16817</v>
      </c>
      <c r="V2168" s="51">
        <v>3567</v>
      </c>
    </row>
    <row r="2169" spans="1:22" x14ac:dyDescent="0.25">
      <c r="A2169" s="50" t="s">
        <v>109</v>
      </c>
      <c r="B2169" s="50" t="s">
        <v>229</v>
      </c>
      <c r="C2169" s="50" t="s">
        <v>187</v>
      </c>
      <c r="D2169" s="50" t="s">
        <v>282</v>
      </c>
      <c r="E2169" s="51">
        <v>2017</v>
      </c>
      <c r="F2169" s="50" t="s">
        <v>290</v>
      </c>
      <c r="G2169" s="52">
        <v>42948</v>
      </c>
      <c r="H2169" s="51">
        <v>271</v>
      </c>
      <c r="I2169" s="51">
        <v>177</v>
      </c>
      <c r="J2169" s="51">
        <v>310</v>
      </c>
      <c r="K2169" s="51">
        <v>141</v>
      </c>
      <c r="L2169" s="51">
        <v>141</v>
      </c>
      <c r="M2169" s="51">
        <v>331</v>
      </c>
      <c r="N2169" s="51">
        <v>286</v>
      </c>
      <c r="O2169" s="51">
        <v>297</v>
      </c>
      <c r="P2169" s="51">
        <v>268</v>
      </c>
      <c r="Q2169" s="51">
        <v>1384</v>
      </c>
      <c r="R2169" s="51">
        <v>1434</v>
      </c>
      <c r="S2169" s="51">
        <v>17548</v>
      </c>
      <c r="T2169" s="51">
        <v>86516</v>
      </c>
      <c r="U2169" s="51">
        <v>16817</v>
      </c>
      <c r="V2169" s="51">
        <v>3567</v>
      </c>
    </row>
    <row r="2170" spans="1:22" x14ac:dyDescent="0.25">
      <c r="A2170" s="50" t="s">
        <v>109</v>
      </c>
      <c r="B2170" s="50" t="s">
        <v>229</v>
      </c>
      <c r="C2170" s="50" t="s">
        <v>187</v>
      </c>
      <c r="D2170" s="50" t="s">
        <v>282</v>
      </c>
      <c r="E2170" s="51">
        <v>2017</v>
      </c>
      <c r="F2170" s="50" t="s">
        <v>291</v>
      </c>
      <c r="G2170" s="52">
        <v>42979</v>
      </c>
      <c r="H2170" s="51">
        <v>286</v>
      </c>
      <c r="I2170" s="51">
        <v>115</v>
      </c>
      <c r="J2170" s="51">
        <v>251</v>
      </c>
      <c r="K2170" s="51">
        <v>94</v>
      </c>
      <c r="L2170" s="51">
        <v>94</v>
      </c>
      <c r="M2170" s="51">
        <v>289</v>
      </c>
      <c r="N2170" s="51">
        <v>263</v>
      </c>
      <c r="O2170" s="51">
        <v>298</v>
      </c>
      <c r="P2170" s="51">
        <v>269</v>
      </c>
      <c r="Q2170" s="51">
        <v>1384</v>
      </c>
      <c r="R2170" s="51">
        <v>1434</v>
      </c>
      <c r="S2170" s="51">
        <v>17548</v>
      </c>
      <c r="T2170" s="51">
        <v>86516</v>
      </c>
      <c r="U2170" s="51">
        <v>16817</v>
      </c>
      <c r="V2170" s="51">
        <v>3567</v>
      </c>
    </row>
    <row r="2171" spans="1:22" x14ac:dyDescent="0.25">
      <c r="A2171" s="50" t="s">
        <v>109</v>
      </c>
      <c r="B2171" s="50" t="s">
        <v>229</v>
      </c>
      <c r="C2171" s="50" t="s">
        <v>187</v>
      </c>
      <c r="D2171" s="50" t="s">
        <v>282</v>
      </c>
      <c r="E2171" s="51">
        <v>2017</v>
      </c>
      <c r="F2171" s="50" t="s">
        <v>292</v>
      </c>
      <c r="G2171" s="52">
        <v>43009</v>
      </c>
      <c r="H2171" s="51">
        <v>292</v>
      </c>
      <c r="I2171" s="51">
        <v>139</v>
      </c>
      <c r="J2171" s="51">
        <v>297</v>
      </c>
      <c r="K2171" s="51">
        <v>94</v>
      </c>
      <c r="L2171" s="51">
        <v>94</v>
      </c>
      <c r="M2171" s="51">
        <v>278</v>
      </c>
      <c r="N2171" s="51">
        <v>286</v>
      </c>
      <c r="O2171" s="51">
        <v>272</v>
      </c>
      <c r="P2171" s="51">
        <v>253</v>
      </c>
      <c r="Q2171" s="51">
        <v>1384</v>
      </c>
      <c r="R2171" s="51">
        <v>1434</v>
      </c>
      <c r="S2171" s="51">
        <v>17548</v>
      </c>
      <c r="T2171" s="51">
        <v>86516</v>
      </c>
      <c r="U2171" s="51">
        <v>16817</v>
      </c>
      <c r="V2171" s="51">
        <v>3567</v>
      </c>
    </row>
    <row r="2172" spans="1:22" x14ac:dyDescent="0.25">
      <c r="A2172" s="50" t="s">
        <v>109</v>
      </c>
      <c r="B2172" s="50" t="s">
        <v>229</v>
      </c>
      <c r="C2172" s="50" t="s">
        <v>187</v>
      </c>
      <c r="D2172" s="50" t="s">
        <v>282</v>
      </c>
      <c r="E2172" s="51">
        <v>2017</v>
      </c>
      <c r="F2172" s="50" t="s">
        <v>293</v>
      </c>
      <c r="G2172" s="52">
        <v>43040</v>
      </c>
      <c r="H2172" s="51">
        <v>341</v>
      </c>
      <c r="I2172" s="51">
        <v>178</v>
      </c>
      <c r="J2172" s="51">
        <v>280</v>
      </c>
      <c r="K2172" s="51">
        <v>105</v>
      </c>
      <c r="L2172" s="51">
        <v>105</v>
      </c>
      <c r="M2172" s="51">
        <v>311</v>
      </c>
      <c r="N2172" s="51">
        <v>284</v>
      </c>
      <c r="O2172" s="51">
        <v>280</v>
      </c>
      <c r="P2172" s="51">
        <v>266</v>
      </c>
      <c r="Q2172" s="51">
        <v>1384</v>
      </c>
      <c r="R2172" s="51">
        <v>1434</v>
      </c>
      <c r="S2172" s="51">
        <v>17548</v>
      </c>
      <c r="T2172" s="51">
        <v>86516</v>
      </c>
      <c r="U2172" s="51">
        <v>16817</v>
      </c>
      <c r="V2172" s="51">
        <v>3567</v>
      </c>
    </row>
    <row r="2173" spans="1:22" x14ac:dyDescent="0.25">
      <c r="A2173" s="50" t="s">
        <v>109</v>
      </c>
      <c r="B2173" s="50" t="s">
        <v>229</v>
      </c>
      <c r="C2173" s="50" t="s">
        <v>187</v>
      </c>
      <c r="D2173" s="50" t="s">
        <v>282</v>
      </c>
      <c r="E2173" s="51">
        <v>2017</v>
      </c>
      <c r="F2173" s="50" t="s">
        <v>294</v>
      </c>
      <c r="G2173" s="52">
        <v>43070</v>
      </c>
      <c r="H2173" s="51">
        <v>300</v>
      </c>
      <c r="I2173" s="51">
        <v>132</v>
      </c>
      <c r="J2173" s="51">
        <v>235</v>
      </c>
      <c r="K2173" s="51">
        <v>139</v>
      </c>
      <c r="L2173" s="51">
        <v>139</v>
      </c>
      <c r="M2173" s="51">
        <v>284</v>
      </c>
      <c r="N2173" s="51">
        <v>270</v>
      </c>
      <c r="O2173" s="51">
        <v>282</v>
      </c>
      <c r="P2173" s="51">
        <v>243</v>
      </c>
      <c r="Q2173" s="51">
        <v>1384</v>
      </c>
      <c r="R2173" s="51">
        <v>1434</v>
      </c>
      <c r="S2173" s="51">
        <v>17548</v>
      </c>
      <c r="T2173" s="51">
        <v>86516</v>
      </c>
      <c r="U2173" s="51">
        <v>16817</v>
      </c>
      <c r="V2173" s="51">
        <v>3567</v>
      </c>
    </row>
    <row r="2174" spans="1:22" x14ac:dyDescent="0.25">
      <c r="A2174" s="50" t="s">
        <v>109</v>
      </c>
      <c r="B2174" s="50" t="s">
        <v>229</v>
      </c>
      <c r="C2174" s="50" t="s">
        <v>187</v>
      </c>
      <c r="D2174" s="50" t="s">
        <v>282</v>
      </c>
      <c r="E2174" s="51">
        <v>2018</v>
      </c>
      <c r="F2174" s="50" t="s">
        <v>283</v>
      </c>
      <c r="G2174" s="52">
        <v>43101</v>
      </c>
      <c r="H2174" s="51">
        <v>223</v>
      </c>
      <c r="I2174" s="51">
        <v>159</v>
      </c>
      <c r="J2174" s="51">
        <v>256</v>
      </c>
      <c r="K2174" s="51">
        <v>110</v>
      </c>
      <c r="L2174" s="51">
        <v>110</v>
      </c>
      <c r="M2174" s="51">
        <v>277</v>
      </c>
      <c r="N2174" s="51">
        <v>252</v>
      </c>
      <c r="O2174" s="51">
        <v>261</v>
      </c>
      <c r="P2174" s="51">
        <v>254</v>
      </c>
      <c r="Q2174" s="51">
        <v>1239</v>
      </c>
      <c r="R2174" s="51">
        <v>1271</v>
      </c>
      <c r="S2174" s="51">
        <v>18577</v>
      </c>
      <c r="T2174" s="51">
        <v>89735</v>
      </c>
      <c r="U2174" s="51">
        <v>17403</v>
      </c>
      <c r="V2174" s="51">
        <v>3671</v>
      </c>
    </row>
    <row r="2175" spans="1:22" x14ac:dyDescent="0.25">
      <c r="A2175" s="50" t="s">
        <v>109</v>
      </c>
      <c r="B2175" s="50" t="s">
        <v>229</v>
      </c>
      <c r="C2175" s="50" t="s">
        <v>187</v>
      </c>
      <c r="D2175" s="50" t="s">
        <v>282</v>
      </c>
      <c r="E2175" s="51">
        <v>2018</v>
      </c>
      <c r="F2175" s="50" t="s">
        <v>284</v>
      </c>
      <c r="G2175" s="52">
        <v>43132</v>
      </c>
      <c r="H2175" s="51">
        <v>270</v>
      </c>
      <c r="I2175" s="51">
        <v>144</v>
      </c>
      <c r="J2175" s="51">
        <v>265</v>
      </c>
      <c r="K2175" s="51">
        <v>84</v>
      </c>
      <c r="L2175" s="51">
        <v>84</v>
      </c>
      <c r="M2175" s="51">
        <v>302</v>
      </c>
      <c r="N2175" s="51">
        <v>329</v>
      </c>
      <c r="O2175" s="51">
        <v>301</v>
      </c>
      <c r="P2175" s="51">
        <v>268</v>
      </c>
      <c r="Q2175" s="51">
        <v>1239</v>
      </c>
      <c r="R2175" s="51">
        <v>1271</v>
      </c>
      <c r="S2175" s="51">
        <v>18577</v>
      </c>
      <c r="T2175" s="51">
        <v>89735</v>
      </c>
      <c r="U2175" s="51">
        <v>17403</v>
      </c>
      <c r="V2175" s="51">
        <v>3671</v>
      </c>
    </row>
    <row r="2176" spans="1:22" x14ac:dyDescent="0.25">
      <c r="A2176" s="50" t="s">
        <v>109</v>
      </c>
      <c r="B2176" s="50" t="s">
        <v>229</v>
      </c>
      <c r="C2176" s="50" t="s">
        <v>187</v>
      </c>
      <c r="D2176" s="50" t="s">
        <v>282</v>
      </c>
      <c r="E2176" s="51">
        <v>2018</v>
      </c>
      <c r="F2176" s="50" t="s">
        <v>285</v>
      </c>
      <c r="G2176" s="52">
        <v>43160</v>
      </c>
      <c r="H2176" s="51">
        <v>264</v>
      </c>
      <c r="I2176" s="51">
        <v>107</v>
      </c>
      <c r="J2176" s="51">
        <v>215</v>
      </c>
      <c r="K2176" s="51">
        <v>119</v>
      </c>
      <c r="L2176" s="51">
        <v>119</v>
      </c>
      <c r="M2176" s="51">
        <v>343</v>
      </c>
      <c r="N2176" s="51">
        <v>332</v>
      </c>
      <c r="O2176" s="51">
        <v>303</v>
      </c>
      <c r="P2176" s="51">
        <v>295</v>
      </c>
      <c r="Q2176" s="51">
        <v>1239</v>
      </c>
      <c r="R2176" s="51">
        <v>1271</v>
      </c>
      <c r="S2176" s="51">
        <v>18577</v>
      </c>
      <c r="T2176" s="51">
        <v>89735</v>
      </c>
      <c r="U2176" s="51">
        <v>17403</v>
      </c>
      <c r="V2176" s="51">
        <v>3671</v>
      </c>
    </row>
    <row r="2177" spans="1:22" x14ac:dyDescent="0.25">
      <c r="A2177" s="50" t="s">
        <v>109</v>
      </c>
      <c r="B2177" s="50" t="s">
        <v>229</v>
      </c>
      <c r="C2177" s="50" t="s">
        <v>187</v>
      </c>
      <c r="D2177" s="50" t="s">
        <v>282</v>
      </c>
      <c r="E2177" s="51">
        <v>2018</v>
      </c>
      <c r="F2177" s="50" t="s">
        <v>286</v>
      </c>
      <c r="G2177" s="52">
        <v>43191</v>
      </c>
      <c r="H2177" s="51">
        <v>202</v>
      </c>
      <c r="I2177" s="51">
        <v>100</v>
      </c>
      <c r="J2177" s="51">
        <v>285</v>
      </c>
      <c r="K2177" s="51">
        <v>108</v>
      </c>
      <c r="L2177" s="51">
        <v>108</v>
      </c>
      <c r="M2177" s="51">
        <v>332</v>
      </c>
      <c r="N2177" s="51">
        <v>310</v>
      </c>
      <c r="O2177" s="51">
        <v>293</v>
      </c>
      <c r="P2177" s="51">
        <v>287</v>
      </c>
      <c r="Q2177" s="51">
        <v>1239</v>
      </c>
      <c r="R2177" s="51">
        <v>1271</v>
      </c>
      <c r="S2177" s="51">
        <v>18577</v>
      </c>
      <c r="T2177" s="51">
        <v>89735</v>
      </c>
      <c r="U2177" s="51">
        <v>17403</v>
      </c>
      <c r="V2177" s="51">
        <v>3671</v>
      </c>
    </row>
    <row r="2178" spans="1:22" x14ac:dyDescent="0.25">
      <c r="A2178" s="50" t="s">
        <v>109</v>
      </c>
      <c r="B2178" s="50" t="s">
        <v>229</v>
      </c>
      <c r="C2178" s="50" t="s">
        <v>187</v>
      </c>
      <c r="D2178" s="50" t="s">
        <v>282</v>
      </c>
      <c r="E2178" s="51">
        <v>2018</v>
      </c>
      <c r="F2178" s="50" t="s">
        <v>287</v>
      </c>
      <c r="G2178" s="52">
        <v>43221</v>
      </c>
      <c r="H2178" s="51">
        <v>284</v>
      </c>
      <c r="I2178" s="51">
        <v>179</v>
      </c>
      <c r="J2178" s="51">
        <v>357</v>
      </c>
      <c r="K2178" s="51">
        <v>111</v>
      </c>
      <c r="L2178" s="51">
        <v>111</v>
      </c>
      <c r="M2178" s="51">
        <v>330</v>
      </c>
      <c r="N2178" s="51">
        <v>317</v>
      </c>
      <c r="O2178" s="51">
        <v>312</v>
      </c>
      <c r="P2178" s="51">
        <v>311</v>
      </c>
      <c r="Q2178" s="51">
        <v>1239</v>
      </c>
      <c r="R2178" s="51">
        <v>1271</v>
      </c>
      <c r="S2178" s="51">
        <v>18577</v>
      </c>
      <c r="T2178" s="51">
        <v>89735</v>
      </c>
      <c r="U2178" s="51">
        <v>17403</v>
      </c>
      <c r="V2178" s="51">
        <v>3671</v>
      </c>
    </row>
    <row r="2179" spans="1:22" x14ac:dyDescent="0.25">
      <c r="A2179" s="50" t="s">
        <v>109</v>
      </c>
      <c r="B2179" s="50" t="s">
        <v>229</v>
      </c>
      <c r="C2179" s="50" t="s">
        <v>187</v>
      </c>
      <c r="D2179" s="50" t="s">
        <v>282</v>
      </c>
      <c r="E2179" s="51">
        <v>2018</v>
      </c>
      <c r="F2179" s="50" t="s">
        <v>288</v>
      </c>
      <c r="G2179" s="52">
        <v>43252</v>
      </c>
      <c r="H2179" s="51">
        <v>225</v>
      </c>
      <c r="I2179" s="51">
        <v>124</v>
      </c>
      <c r="J2179" s="51">
        <v>180</v>
      </c>
      <c r="K2179" s="51">
        <v>112</v>
      </c>
      <c r="L2179" s="51">
        <v>112</v>
      </c>
      <c r="M2179" s="51">
        <v>311</v>
      </c>
      <c r="N2179" s="51">
        <v>292</v>
      </c>
      <c r="O2179" s="51">
        <v>283</v>
      </c>
      <c r="P2179" s="51">
        <v>285</v>
      </c>
      <c r="Q2179" s="51">
        <v>1239</v>
      </c>
      <c r="R2179" s="51">
        <v>1271</v>
      </c>
      <c r="S2179" s="51">
        <v>18577</v>
      </c>
      <c r="T2179" s="51">
        <v>89735</v>
      </c>
      <c r="U2179" s="51">
        <v>17403</v>
      </c>
      <c r="V2179" s="51">
        <v>3671</v>
      </c>
    </row>
    <row r="2180" spans="1:22" x14ac:dyDescent="0.25">
      <c r="A2180" s="50" t="s">
        <v>109</v>
      </c>
      <c r="B2180" s="50" t="s">
        <v>229</v>
      </c>
      <c r="C2180" s="50" t="s">
        <v>187</v>
      </c>
      <c r="D2180" s="50" t="s">
        <v>282</v>
      </c>
      <c r="E2180" s="51">
        <v>2018</v>
      </c>
      <c r="F2180" s="50" t="s">
        <v>289</v>
      </c>
      <c r="G2180" s="52">
        <v>43282</v>
      </c>
      <c r="H2180" s="51">
        <v>225</v>
      </c>
      <c r="I2180" s="51">
        <v>137</v>
      </c>
      <c r="J2180" s="51">
        <v>258</v>
      </c>
      <c r="K2180" s="51">
        <v>117</v>
      </c>
      <c r="L2180" s="51">
        <v>117</v>
      </c>
      <c r="M2180" s="51">
        <v>332</v>
      </c>
      <c r="N2180" s="51">
        <v>318</v>
      </c>
      <c r="O2180" s="51">
        <v>296</v>
      </c>
      <c r="P2180" s="51">
        <v>281</v>
      </c>
      <c r="Q2180" s="51">
        <v>1239</v>
      </c>
      <c r="R2180" s="51">
        <v>1271</v>
      </c>
      <c r="S2180" s="51">
        <v>18577</v>
      </c>
      <c r="T2180" s="51">
        <v>89735</v>
      </c>
      <c r="U2180" s="51">
        <v>17403</v>
      </c>
      <c r="V2180" s="51">
        <v>3671</v>
      </c>
    </row>
    <row r="2181" spans="1:22" x14ac:dyDescent="0.25">
      <c r="A2181" s="50" t="s">
        <v>109</v>
      </c>
      <c r="B2181" s="50" t="s">
        <v>229</v>
      </c>
      <c r="C2181" s="50" t="s">
        <v>187</v>
      </c>
      <c r="D2181" s="50" t="s">
        <v>282</v>
      </c>
      <c r="E2181" s="51">
        <v>2018</v>
      </c>
      <c r="F2181" s="50" t="s">
        <v>290</v>
      </c>
      <c r="G2181" s="52">
        <v>43313</v>
      </c>
      <c r="H2181" s="51">
        <v>264</v>
      </c>
      <c r="I2181" s="51">
        <v>157</v>
      </c>
      <c r="J2181" s="51">
        <v>211</v>
      </c>
      <c r="K2181" s="51">
        <v>122</v>
      </c>
      <c r="L2181" s="51">
        <v>122</v>
      </c>
      <c r="M2181" s="51">
        <v>353</v>
      </c>
      <c r="N2181" s="51">
        <v>303</v>
      </c>
      <c r="O2181" s="51">
        <v>294</v>
      </c>
      <c r="P2181" s="51">
        <v>292</v>
      </c>
      <c r="Q2181" s="51">
        <v>1239</v>
      </c>
      <c r="R2181" s="51">
        <v>1271</v>
      </c>
      <c r="S2181" s="51">
        <v>18577</v>
      </c>
      <c r="T2181" s="51">
        <v>89735</v>
      </c>
      <c r="U2181" s="51">
        <v>17403</v>
      </c>
      <c r="V2181" s="51">
        <v>3671</v>
      </c>
    </row>
    <row r="2182" spans="1:22" x14ac:dyDescent="0.25">
      <c r="A2182" s="50" t="s">
        <v>109</v>
      </c>
      <c r="B2182" s="50" t="s">
        <v>229</v>
      </c>
      <c r="C2182" s="50" t="s">
        <v>187</v>
      </c>
      <c r="D2182" s="50" t="s">
        <v>282</v>
      </c>
      <c r="E2182" s="51">
        <v>2018</v>
      </c>
      <c r="F2182" s="50" t="s">
        <v>291</v>
      </c>
      <c r="G2182" s="52">
        <v>43344</v>
      </c>
      <c r="H2182" s="51">
        <v>274</v>
      </c>
      <c r="I2182" s="51">
        <v>150</v>
      </c>
      <c r="J2182" s="51">
        <v>258</v>
      </c>
      <c r="K2182" s="51">
        <v>100</v>
      </c>
      <c r="L2182" s="51">
        <v>100</v>
      </c>
      <c r="M2182" s="51">
        <v>318</v>
      </c>
      <c r="N2182" s="51">
        <v>298</v>
      </c>
      <c r="O2182" s="51">
        <v>313</v>
      </c>
      <c r="P2182" s="51">
        <v>276</v>
      </c>
      <c r="Q2182" s="51">
        <v>1239</v>
      </c>
      <c r="R2182" s="51">
        <v>1271</v>
      </c>
      <c r="S2182" s="51">
        <v>18577</v>
      </c>
      <c r="T2182" s="51">
        <v>89735</v>
      </c>
      <c r="U2182" s="51">
        <v>17403</v>
      </c>
      <c r="V2182" s="51">
        <v>3671</v>
      </c>
    </row>
    <row r="2183" spans="1:22" x14ac:dyDescent="0.25">
      <c r="A2183" s="50" t="s">
        <v>109</v>
      </c>
      <c r="B2183" s="50" t="s">
        <v>229</v>
      </c>
      <c r="C2183" s="50" t="s">
        <v>187</v>
      </c>
      <c r="D2183" s="50" t="s">
        <v>282</v>
      </c>
      <c r="E2183" s="51">
        <v>2018</v>
      </c>
      <c r="F2183" s="50" t="s">
        <v>292</v>
      </c>
      <c r="G2183" s="52">
        <v>43374</v>
      </c>
      <c r="H2183" s="51">
        <v>295</v>
      </c>
      <c r="I2183" s="51">
        <v>147</v>
      </c>
      <c r="J2183" s="51">
        <v>323</v>
      </c>
      <c r="K2183" s="51">
        <v>110</v>
      </c>
      <c r="L2183" s="51">
        <v>110</v>
      </c>
      <c r="M2183" s="51">
        <v>360</v>
      </c>
      <c r="N2183" s="51">
        <v>285</v>
      </c>
      <c r="O2183" s="51">
        <v>278</v>
      </c>
      <c r="P2183" s="51">
        <v>271</v>
      </c>
      <c r="Q2183" s="51">
        <v>1239</v>
      </c>
      <c r="R2183" s="51">
        <v>1271</v>
      </c>
      <c r="S2183" s="51">
        <v>18577</v>
      </c>
      <c r="T2183" s="51">
        <v>89735</v>
      </c>
      <c r="U2183" s="51">
        <v>17403</v>
      </c>
      <c r="V2183" s="51">
        <v>3671</v>
      </c>
    </row>
    <row r="2184" spans="1:22" x14ac:dyDescent="0.25">
      <c r="A2184" s="50" t="s">
        <v>109</v>
      </c>
      <c r="B2184" s="50" t="s">
        <v>229</v>
      </c>
      <c r="C2184" s="50" t="s">
        <v>187</v>
      </c>
      <c r="D2184" s="50" t="s">
        <v>282</v>
      </c>
      <c r="E2184" s="51">
        <v>2018</v>
      </c>
      <c r="F2184" s="50" t="s">
        <v>293</v>
      </c>
      <c r="G2184" s="52">
        <v>43405</v>
      </c>
      <c r="H2184" s="51">
        <v>262</v>
      </c>
      <c r="I2184" s="51">
        <v>109</v>
      </c>
      <c r="J2184" s="51">
        <v>289</v>
      </c>
      <c r="K2184" s="51">
        <v>107</v>
      </c>
      <c r="L2184" s="51">
        <v>107</v>
      </c>
      <c r="M2184" s="51">
        <v>326</v>
      </c>
      <c r="N2184" s="51">
        <v>282</v>
      </c>
      <c r="O2184" s="51">
        <v>272</v>
      </c>
      <c r="P2184" s="51">
        <v>273</v>
      </c>
      <c r="Q2184" s="51">
        <v>1239</v>
      </c>
      <c r="R2184" s="51">
        <v>1271</v>
      </c>
      <c r="S2184" s="51">
        <v>18577</v>
      </c>
      <c r="T2184" s="51">
        <v>89735</v>
      </c>
      <c r="U2184" s="51">
        <v>17403</v>
      </c>
      <c r="V2184" s="51">
        <v>3671</v>
      </c>
    </row>
    <row r="2185" spans="1:22" x14ac:dyDescent="0.25">
      <c r="A2185" s="50" t="s">
        <v>109</v>
      </c>
      <c r="B2185" s="50" t="s">
        <v>229</v>
      </c>
      <c r="C2185" s="50" t="s">
        <v>187</v>
      </c>
      <c r="D2185" s="50" t="s">
        <v>282</v>
      </c>
      <c r="E2185" s="51">
        <v>2018</v>
      </c>
      <c r="F2185" s="50" t="s">
        <v>294</v>
      </c>
      <c r="G2185" s="52">
        <v>43435</v>
      </c>
      <c r="H2185" s="51">
        <v>295</v>
      </c>
      <c r="I2185" s="51">
        <v>118</v>
      </c>
      <c r="J2185" s="51">
        <v>323</v>
      </c>
      <c r="K2185" s="51">
        <v>132</v>
      </c>
      <c r="L2185" s="51">
        <v>132</v>
      </c>
      <c r="M2185" s="51">
        <v>366</v>
      </c>
      <c r="N2185" s="51">
        <v>311</v>
      </c>
      <c r="O2185" s="51">
        <v>293</v>
      </c>
      <c r="P2185" s="51">
        <v>288</v>
      </c>
      <c r="Q2185" s="51">
        <v>1239</v>
      </c>
      <c r="R2185" s="51">
        <v>1271</v>
      </c>
      <c r="S2185" s="51">
        <v>18577</v>
      </c>
      <c r="T2185" s="51">
        <v>89735</v>
      </c>
      <c r="U2185" s="51">
        <v>17403</v>
      </c>
      <c r="V2185" s="51">
        <v>3671</v>
      </c>
    </row>
    <row r="2186" spans="1:22" x14ac:dyDescent="0.25">
      <c r="A2186" s="50" t="s">
        <v>109</v>
      </c>
      <c r="B2186" s="50" t="s">
        <v>229</v>
      </c>
      <c r="C2186" s="50" t="s">
        <v>187</v>
      </c>
      <c r="D2186" s="50" t="s">
        <v>282</v>
      </c>
      <c r="E2186" s="51">
        <v>2019</v>
      </c>
      <c r="F2186" s="50" t="s">
        <v>283</v>
      </c>
      <c r="G2186" s="52">
        <v>43466</v>
      </c>
      <c r="H2186" s="51">
        <v>349</v>
      </c>
      <c r="I2186" s="51">
        <v>156</v>
      </c>
      <c r="J2186" s="51">
        <v>391</v>
      </c>
      <c r="K2186" s="51">
        <v>136</v>
      </c>
      <c r="L2186" s="51">
        <v>136</v>
      </c>
      <c r="M2186" s="51">
        <v>307</v>
      </c>
      <c r="N2186" s="51">
        <v>308</v>
      </c>
      <c r="O2186" s="51">
        <v>299</v>
      </c>
      <c r="P2186" s="51">
        <v>268</v>
      </c>
      <c r="Q2186" s="51">
        <v>1497</v>
      </c>
      <c r="R2186" s="51">
        <v>1521</v>
      </c>
      <c r="S2186" s="51">
        <v>19665.30731401117</v>
      </c>
      <c r="T2186" s="51">
        <v>93059</v>
      </c>
      <c r="U2186" s="51">
        <v>30061</v>
      </c>
      <c r="V2186" s="51">
        <v>3988</v>
      </c>
    </row>
    <row r="2187" spans="1:22" x14ac:dyDescent="0.25">
      <c r="A2187" s="50" t="s">
        <v>109</v>
      </c>
      <c r="B2187" s="50" t="s">
        <v>229</v>
      </c>
      <c r="C2187" s="50" t="s">
        <v>187</v>
      </c>
      <c r="D2187" s="50" t="s">
        <v>282</v>
      </c>
      <c r="E2187" s="51">
        <v>2019</v>
      </c>
      <c r="F2187" s="50" t="s">
        <v>284</v>
      </c>
      <c r="G2187" s="52">
        <v>43497</v>
      </c>
      <c r="H2187" s="51">
        <v>255</v>
      </c>
      <c r="I2187" s="51">
        <v>156</v>
      </c>
      <c r="J2187" s="51">
        <v>231</v>
      </c>
      <c r="K2187" s="51">
        <v>157</v>
      </c>
      <c r="L2187" s="51">
        <v>157</v>
      </c>
      <c r="M2187" s="51">
        <v>335</v>
      </c>
      <c r="N2187" s="51">
        <v>328</v>
      </c>
      <c r="O2187" s="51">
        <v>290</v>
      </c>
      <c r="P2187" s="51">
        <v>304</v>
      </c>
      <c r="Q2187" s="51">
        <v>1497</v>
      </c>
      <c r="R2187" s="51">
        <v>1521</v>
      </c>
      <c r="S2187" s="51">
        <v>19665.30731401117</v>
      </c>
      <c r="T2187" s="51">
        <v>93059</v>
      </c>
      <c r="U2187" s="51">
        <v>30061</v>
      </c>
      <c r="V2187" s="51">
        <v>3988</v>
      </c>
    </row>
    <row r="2188" spans="1:22" x14ac:dyDescent="0.25">
      <c r="A2188" s="50" t="s">
        <v>109</v>
      </c>
      <c r="B2188" s="50" t="s">
        <v>229</v>
      </c>
      <c r="C2188" s="50" t="s">
        <v>187</v>
      </c>
      <c r="D2188" s="50" t="s">
        <v>282</v>
      </c>
      <c r="E2188" s="51">
        <v>2019</v>
      </c>
      <c r="F2188" s="50" t="s">
        <v>285</v>
      </c>
      <c r="G2188" s="52">
        <v>43525</v>
      </c>
      <c r="H2188" s="51">
        <v>255</v>
      </c>
      <c r="I2188" s="51">
        <v>118</v>
      </c>
      <c r="J2188" s="51">
        <v>319</v>
      </c>
      <c r="K2188" s="51">
        <v>161</v>
      </c>
      <c r="L2188" s="51">
        <v>161</v>
      </c>
      <c r="M2188" s="51">
        <v>336</v>
      </c>
      <c r="N2188" s="51">
        <v>298</v>
      </c>
      <c r="O2188" s="51">
        <v>282</v>
      </c>
      <c r="P2188" s="51">
        <v>281</v>
      </c>
      <c r="Q2188" s="51">
        <v>1497</v>
      </c>
      <c r="R2188" s="51">
        <v>1521</v>
      </c>
      <c r="S2188" s="51">
        <v>19665.30731401117</v>
      </c>
      <c r="T2188" s="51">
        <v>93059</v>
      </c>
      <c r="U2188" s="51">
        <v>30061</v>
      </c>
      <c r="V2188" s="51">
        <v>3988</v>
      </c>
    </row>
    <row r="2189" spans="1:22" x14ac:dyDescent="0.25">
      <c r="A2189" s="50" t="s">
        <v>109</v>
      </c>
      <c r="B2189" s="50" t="s">
        <v>229</v>
      </c>
      <c r="C2189" s="50" t="s">
        <v>187</v>
      </c>
      <c r="D2189" s="50" t="s">
        <v>282</v>
      </c>
      <c r="E2189" s="51">
        <v>2019</v>
      </c>
      <c r="F2189" s="50" t="s">
        <v>286</v>
      </c>
      <c r="G2189" s="52">
        <v>43556</v>
      </c>
      <c r="H2189" s="51">
        <v>263</v>
      </c>
      <c r="I2189" s="51">
        <v>135</v>
      </c>
      <c r="J2189" s="51">
        <v>250</v>
      </c>
      <c r="K2189" s="51">
        <v>161</v>
      </c>
      <c r="L2189" s="51">
        <v>161</v>
      </c>
      <c r="M2189" s="51">
        <v>380</v>
      </c>
      <c r="N2189" s="51">
        <v>291</v>
      </c>
      <c r="O2189" s="51">
        <v>307</v>
      </c>
      <c r="P2189" s="51">
        <v>268</v>
      </c>
      <c r="Q2189" s="51">
        <v>1497</v>
      </c>
      <c r="R2189" s="51">
        <v>1521</v>
      </c>
      <c r="S2189" s="51">
        <v>19665.30731401117</v>
      </c>
      <c r="T2189" s="51">
        <v>93059</v>
      </c>
      <c r="U2189" s="51">
        <v>30061</v>
      </c>
      <c r="V2189" s="51">
        <v>3988</v>
      </c>
    </row>
    <row r="2190" spans="1:22" x14ac:dyDescent="0.25">
      <c r="A2190" s="50" t="s">
        <v>109</v>
      </c>
      <c r="B2190" s="50" t="s">
        <v>229</v>
      </c>
      <c r="C2190" s="50" t="s">
        <v>187</v>
      </c>
      <c r="D2190" s="50" t="s">
        <v>282</v>
      </c>
      <c r="E2190" s="51">
        <v>2019</v>
      </c>
      <c r="F2190" s="50" t="s">
        <v>287</v>
      </c>
      <c r="G2190" s="52">
        <v>43586</v>
      </c>
      <c r="H2190" s="51">
        <v>240</v>
      </c>
      <c r="I2190" s="51">
        <v>147</v>
      </c>
      <c r="J2190" s="51">
        <v>301</v>
      </c>
      <c r="K2190" s="51">
        <v>152</v>
      </c>
      <c r="L2190" s="51">
        <v>152</v>
      </c>
      <c r="M2190" s="51">
        <v>274</v>
      </c>
      <c r="N2190" s="51">
        <v>289</v>
      </c>
      <c r="O2190" s="51">
        <v>279</v>
      </c>
      <c r="P2190" s="51">
        <v>317</v>
      </c>
      <c r="Q2190" s="51">
        <v>1497</v>
      </c>
      <c r="R2190" s="51">
        <v>1521</v>
      </c>
      <c r="S2190" s="51">
        <v>19665.30731401117</v>
      </c>
      <c r="T2190" s="51">
        <v>93059</v>
      </c>
      <c r="U2190" s="51">
        <v>30061</v>
      </c>
      <c r="V2190" s="51">
        <v>3988</v>
      </c>
    </row>
    <row r="2191" spans="1:22" x14ac:dyDescent="0.25">
      <c r="A2191" s="50" t="s">
        <v>109</v>
      </c>
      <c r="B2191" s="50" t="s">
        <v>229</v>
      </c>
      <c r="C2191" s="50" t="s">
        <v>187</v>
      </c>
      <c r="D2191" s="50" t="s">
        <v>282</v>
      </c>
      <c r="E2191" s="51">
        <v>2019</v>
      </c>
      <c r="F2191" s="50" t="s">
        <v>288</v>
      </c>
      <c r="G2191" s="52">
        <v>43617</v>
      </c>
      <c r="H2191" s="51">
        <v>272</v>
      </c>
      <c r="I2191" s="51">
        <v>97</v>
      </c>
      <c r="J2191" s="51">
        <v>241</v>
      </c>
      <c r="K2191" s="51">
        <v>106</v>
      </c>
      <c r="L2191" s="51">
        <v>106</v>
      </c>
      <c r="M2191" s="51">
        <v>336</v>
      </c>
      <c r="N2191" s="51">
        <v>304</v>
      </c>
      <c r="O2191" s="51">
        <v>379</v>
      </c>
      <c r="P2191" s="51">
        <v>248</v>
      </c>
      <c r="Q2191" s="51">
        <v>1497</v>
      </c>
      <c r="R2191" s="51">
        <v>1521</v>
      </c>
      <c r="S2191" s="51">
        <v>19665.30731401117</v>
      </c>
      <c r="T2191" s="51">
        <v>93059</v>
      </c>
      <c r="U2191" s="51">
        <v>30061</v>
      </c>
      <c r="V2191" s="51">
        <v>3988</v>
      </c>
    </row>
    <row r="2192" spans="1:22" x14ac:dyDescent="0.25">
      <c r="A2192" s="50" t="s">
        <v>109</v>
      </c>
      <c r="B2192" s="50" t="s">
        <v>229</v>
      </c>
      <c r="C2192" s="50" t="s">
        <v>187</v>
      </c>
      <c r="D2192" s="50" t="s">
        <v>282</v>
      </c>
      <c r="E2192" s="51">
        <v>2019</v>
      </c>
      <c r="F2192" s="50" t="s">
        <v>289</v>
      </c>
      <c r="G2192" s="52">
        <v>43647</v>
      </c>
      <c r="H2192" s="51">
        <v>287</v>
      </c>
      <c r="I2192" s="51">
        <v>143</v>
      </c>
      <c r="J2192" s="51">
        <v>291</v>
      </c>
      <c r="K2192" s="51">
        <v>134</v>
      </c>
      <c r="L2192" s="51">
        <v>134</v>
      </c>
      <c r="M2192" s="51">
        <v>417</v>
      </c>
      <c r="N2192" s="51">
        <v>307</v>
      </c>
      <c r="O2192" s="51">
        <v>306</v>
      </c>
      <c r="P2192" s="51">
        <v>311</v>
      </c>
      <c r="Q2192" s="51">
        <v>1497</v>
      </c>
      <c r="R2192" s="51">
        <v>1521</v>
      </c>
      <c r="S2192" s="51">
        <v>19665.30731401117</v>
      </c>
      <c r="T2192" s="51">
        <v>93059</v>
      </c>
      <c r="U2192" s="51">
        <v>30061</v>
      </c>
      <c r="V2192" s="51">
        <v>3988</v>
      </c>
    </row>
    <row r="2193" spans="1:22" x14ac:dyDescent="0.25">
      <c r="A2193" s="50" t="s">
        <v>109</v>
      </c>
      <c r="B2193" s="50" t="s">
        <v>229</v>
      </c>
      <c r="C2193" s="50" t="s">
        <v>187</v>
      </c>
      <c r="D2193" s="50" t="s">
        <v>282</v>
      </c>
      <c r="E2193" s="51">
        <v>2019</v>
      </c>
      <c r="F2193" s="50" t="s">
        <v>290</v>
      </c>
      <c r="G2193" s="52">
        <v>43678</v>
      </c>
      <c r="H2193" s="51">
        <v>241</v>
      </c>
      <c r="I2193" s="51">
        <v>125</v>
      </c>
      <c r="J2193" s="51">
        <v>244</v>
      </c>
      <c r="K2193" s="51">
        <v>133</v>
      </c>
      <c r="L2193" s="51">
        <v>133</v>
      </c>
      <c r="M2193" s="51">
        <v>336</v>
      </c>
      <c r="N2193" s="51">
        <v>288</v>
      </c>
      <c r="O2193" s="51">
        <v>284</v>
      </c>
      <c r="P2193" s="51">
        <v>272</v>
      </c>
      <c r="Q2193" s="51">
        <v>1497</v>
      </c>
      <c r="R2193" s="51">
        <v>1521</v>
      </c>
      <c r="S2193" s="51">
        <v>19665.30731401117</v>
      </c>
      <c r="T2193" s="51">
        <v>93059</v>
      </c>
      <c r="U2193" s="51">
        <v>30061</v>
      </c>
      <c r="V2193" s="51">
        <v>3988</v>
      </c>
    </row>
    <row r="2194" spans="1:22" x14ac:dyDescent="0.25">
      <c r="A2194" s="50" t="s">
        <v>109</v>
      </c>
      <c r="B2194" s="50" t="s">
        <v>229</v>
      </c>
      <c r="C2194" s="50" t="s">
        <v>187</v>
      </c>
      <c r="D2194" s="50" t="s">
        <v>282</v>
      </c>
      <c r="E2194" s="51">
        <v>2019</v>
      </c>
      <c r="F2194" s="50" t="s">
        <v>291</v>
      </c>
      <c r="G2194" s="52">
        <v>43709</v>
      </c>
      <c r="H2194" s="51">
        <v>307</v>
      </c>
      <c r="I2194" s="51">
        <v>130</v>
      </c>
      <c r="J2194" s="51">
        <v>310</v>
      </c>
      <c r="K2194" s="51">
        <v>136</v>
      </c>
      <c r="L2194" s="51">
        <v>136</v>
      </c>
      <c r="M2194" s="51">
        <v>370</v>
      </c>
      <c r="N2194" s="51">
        <v>308</v>
      </c>
      <c r="O2194" s="51">
        <v>316</v>
      </c>
      <c r="P2194" s="51">
        <v>281</v>
      </c>
      <c r="Q2194" s="51">
        <v>1497</v>
      </c>
      <c r="R2194" s="51">
        <v>1521</v>
      </c>
      <c r="S2194" s="51">
        <v>19665.30731401117</v>
      </c>
      <c r="T2194" s="51">
        <v>93059</v>
      </c>
      <c r="U2194" s="51">
        <v>30061</v>
      </c>
      <c r="V2194" s="51">
        <v>3988</v>
      </c>
    </row>
    <row r="2195" spans="1:22" x14ac:dyDescent="0.25">
      <c r="A2195" s="50" t="s">
        <v>109</v>
      </c>
      <c r="B2195" s="50" t="s">
        <v>229</v>
      </c>
      <c r="C2195" s="50" t="s">
        <v>187</v>
      </c>
      <c r="D2195" s="50" t="s">
        <v>282</v>
      </c>
      <c r="E2195" s="51">
        <v>2019</v>
      </c>
      <c r="F2195" s="50" t="s">
        <v>292</v>
      </c>
      <c r="G2195" s="52">
        <v>43739</v>
      </c>
      <c r="H2195" s="51">
        <v>317</v>
      </c>
      <c r="I2195" s="51">
        <v>139</v>
      </c>
      <c r="J2195" s="51">
        <v>310</v>
      </c>
      <c r="K2195" s="51">
        <v>157</v>
      </c>
      <c r="L2195" s="51">
        <v>157</v>
      </c>
      <c r="M2195" s="51">
        <v>356</v>
      </c>
      <c r="N2195" s="51">
        <v>310</v>
      </c>
      <c r="O2195" s="51">
        <v>311</v>
      </c>
      <c r="P2195" s="51">
        <v>273</v>
      </c>
      <c r="Q2195" s="51">
        <v>1497</v>
      </c>
      <c r="R2195" s="51">
        <v>1521</v>
      </c>
      <c r="S2195" s="51">
        <v>19665.30731401117</v>
      </c>
      <c r="T2195" s="51">
        <v>93059</v>
      </c>
      <c r="U2195" s="51">
        <v>30061</v>
      </c>
      <c r="V2195" s="51">
        <v>3988</v>
      </c>
    </row>
    <row r="2196" spans="1:22" x14ac:dyDescent="0.25">
      <c r="A2196" s="50" t="s">
        <v>109</v>
      </c>
      <c r="B2196" s="50" t="s">
        <v>229</v>
      </c>
      <c r="C2196" s="50" t="s">
        <v>187</v>
      </c>
      <c r="D2196" s="50" t="s">
        <v>282</v>
      </c>
      <c r="E2196" s="51">
        <v>2019</v>
      </c>
      <c r="F2196" s="50" t="s">
        <v>293</v>
      </c>
      <c r="G2196" s="52">
        <v>43770</v>
      </c>
      <c r="H2196" s="51">
        <v>302</v>
      </c>
      <c r="I2196" s="51">
        <v>181</v>
      </c>
      <c r="J2196" s="51">
        <v>300</v>
      </c>
      <c r="K2196" s="51">
        <v>99</v>
      </c>
      <c r="L2196" s="51">
        <v>99</v>
      </c>
      <c r="M2196" s="51">
        <v>306</v>
      </c>
      <c r="N2196" s="51">
        <v>318</v>
      </c>
      <c r="O2196" s="51">
        <v>301</v>
      </c>
      <c r="P2196" s="51">
        <v>282</v>
      </c>
      <c r="Q2196" s="51">
        <v>1497</v>
      </c>
      <c r="R2196" s="51">
        <v>1521</v>
      </c>
      <c r="S2196" s="51">
        <v>19665.30731401117</v>
      </c>
      <c r="T2196" s="51">
        <v>93059</v>
      </c>
      <c r="U2196" s="51">
        <v>30061</v>
      </c>
      <c r="V2196" s="51">
        <v>3988</v>
      </c>
    </row>
    <row r="2197" spans="1:22" x14ac:dyDescent="0.25">
      <c r="A2197" s="50" t="s">
        <v>109</v>
      </c>
      <c r="B2197" s="50" t="s">
        <v>229</v>
      </c>
      <c r="C2197" s="50" t="s">
        <v>187</v>
      </c>
      <c r="D2197" s="50" t="s">
        <v>282</v>
      </c>
      <c r="E2197" s="51">
        <v>2019</v>
      </c>
      <c r="F2197" s="50" t="s">
        <v>294</v>
      </c>
      <c r="G2197" s="52">
        <v>43800</v>
      </c>
      <c r="H2197" s="51">
        <v>367</v>
      </c>
      <c r="I2197" s="51">
        <v>170</v>
      </c>
      <c r="J2197" s="51">
        <v>281</v>
      </c>
      <c r="K2197" s="51">
        <v>115</v>
      </c>
      <c r="L2197" s="51">
        <v>115</v>
      </c>
      <c r="M2197" s="51">
        <v>336</v>
      </c>
      <c r="N2197" s="51">
        <v>327</v>
      </c>
      <c r="O2197" s="51">
        <v>321</v>
      </c>
      <c r="P2197" s="51">
        <v>306</v>
      </c>
      <c r="Q2197" s="51">
        <v>1497</v>
      </c>
      <c r="R2197" s="51">
        <v>1521</v>
      </c>
      <c r="S2197" s="51">
        <v>19665.30731401117</v>
      </c>
      <c r="T2197" s="51">
        <v>93059</v>
      </c>
      <c r="U2197" s="51">
        <v>30061</v>
      </c>
      <c r="V2197" s="51">
        <v>3988</v>
      </c>
    </row>
    <row r="2198" spans="1:22" x14ac:dyDescent="0.25">
      <c r="A2198" s="50" t="s">
        <v>109</v>
      </c>
      <c r="B2198" s="50" t="s">
        <v>229</v>
      </c>
      <c r="C2198" s="50" t="s">
        <v>187</v>
      </c>
      <c r="D2198" s="50" t="s">
        <v>282</v>
      </c>
      <c r="E2198" s="51">
        <v>2020</v>
      </c>
      <c r="F2198" s="50" t="s">
        <v>283</v>
      </c>
      <c r="G2198" s="52">
        <v>43831</v>
      </c>
      <c r="H2198" s="51">
        <v>360</v>
      </c>
      <c r="I2198" s="51">
        <v>140</v>
      </c>
      <c r="J2198" s="51">
        <v>365</v>
      </c>
      <c r="K2198" s="51">
        <v>246</v>
      </c>
      <c r="L2198" s="51">
        <v>246</v>
      </c>
      <c r="M2198" s="51">
        <v>379</v>
      </c>
      <c r="N2198" s="51">
        <v>337</v>
      </c>
      <c r="O2198" s="51">
        <v>299</v>
      </c>
      <c r="P2198" s="51">
        <v>284</v>
      </c>
      <c r="Q2198" s="51">
        <v>1695</v>
      </c>
      <c r="R2198" s="51">
        <v>1946</v>
      </c>
      <c r="S2198" s="51">
        <v>20468.896736892741</v>
      </c>
      <c r="T2198" s="51">
        <v>96496</v>
      </c>
      <c r="U2198" s="51">
        <v>30956</v>
      </c>
      <c r="V2198" s="51">
        <v>4104</v>
      </c>
    </row>
    <row r="2199" spans="1:22" x14ac:dyDescent="0.25">
      <c r="A2199" s="50" t="s">
        <v>109</v>
      </c>
      <c r="B2199" s="50" t="s">
        <v>229</v>
      </c>
      <c r="C2199" s="50" t="s">
        <v>187</v>
      </c>
      <c r="D2199" s="50" t="s">
        <v>282</v>
      </c>
      <c r="E2199" s="51">
        <v>2020</v>
      </c>
      <c r="F2199" s="50" t="s">
        <v>284</v>
      </c>
      <c r="G2199" s="52">
        <v>43862</v>
      </c>
      <c r="H2199" s="51">
        <v>266</v>
      </c>
      <c r="I2199" s="51">
        <v>181</v>
      </c>
      <c r="J2199" s="51">
        <v>341</v>
      </c>
      <c r="K2199" s="51">
        <v>162</v>
      </c>
      <c r="L2199" s="51">
        <v>162</v>
      </c>
      <c r="M2199" s="51">
        <v>408</v>
      </c>
      <c r="N2199" s="51">
        <v>226</v>
      </c>
      <c r="O2199" s="51">
        <v>316</v>
      </c>
      <c r="P2199" s="51">
        <v>298</v>
      </c>
      <c r="Q2199" s="51">
        <v>1695</v>
      </c>
      <c r="R2199" s="51">
        <v>1946</v>
      </c>
      <c r="S2199" s="51">
        <v>20468.896736892741</v>
      </c>
      <c r="T2199" s="51">
        <v>96496</v>
      </c>
      <c r="U2199" s="51">
        <v>30956</v>
      </c>
      <c r="V2199" s="51">
        <v>4104</v>
      </c>
    </row>
    <row r="2200" spans="1:22" x14ac:dyDescent="0.25">
      <c r="A2200" s="50" t="s">
        <v>109</v>
      </c>
      <c r="B2200" s="50" t="s">
        <v>229</v>
      </c>
      <c r="C2200" s="50" t="s">
        <v>187</v>
      </c>
      <c r="D2200" s="50" t="s">
        <v>282</v>
      </c>
      <c r="E2200" s="51">
        <v>2020</v>
      </c>
      <c r="F2200" s="50" t="s">
        <v>285</v>
      </c>
      <c r="G2200" s="52">
        <v>43891</v>
      </c>
      <c r="H2200" s="51">
        <v>204</v>
      </c>
      <c r="I2200" s="51">
        <v>114</v>
      </c>
      <c r="J2200" s="51">
        <v>270</v>
      </c>
      <c r="K2200" s="51">
        <v>221</v>
      </c>
      <c r="L2200" s="51">
        <v>221</v>
      </c>
      <c r="M2200" s="51">
        <v>363</v>
      </c>
      <c r="N2200" s="51">
        <v>334</v>
      </c>
      <c r="O2200" s="51">
        <v>316</v>
      </c>
      <c r="P2200" s="51">
        <v>290</v>
      </c>
      <c r="Q2200" s="51">
        <v>1695</v>
      </c>
      <c r="R2200" s="51">
        <v>1946</v>
      </c>
      <c r="S2200" s="51">
        <v>20468.896736892741</v>
      </c>
      <c r="T2200" s="51">
        <v>96496</v>
      </c>
      <c r="U2200" s="51">
        <v>30956</v>
      </c>
      <c r="V2200" s="51">
        <v>4104</v>
      </c>
    </row>
    <row r="2201" spans="1:22" x14ac:dyDescent="0.25">
      <c r="A2201" s="50" t="s">
        <v>109</v>
      </c>
      <c r="B2201" s="50" t="s">
        <v>229</v>
      </c>
      <c r="C2201" s="50" t="s">
        <v>187</v>
      </c>
      <c r="D2201" s="50" t="s">
        <v>282</v>
      </c>
      <c r="E2201" s="51">
        <v>2020</v>
      </c>
      <c r="F2201" s="50" t="s">
        <v>286</v>
      </c>
      <c r="G2201" s="52">
        <v>43922</v>
      </c>
      <c r="H2201" s="51">
        <v>326</v>
      </c>
      <c r="I2201" s="51">
        <v>151</v>
      </c>
      <c r="J2201" s="51">
        <v>311</v>
      </c>
      <c r="K2201" s="51">
        <v>214</v>
      </c>
      <c r="L2201" s="51">
        <v>214</v>
      </c>
      <c r="M2201" s="51">
        <v>375</v>
      </c>
      <c r="N2201" s="51">
        <v>315</v>
      </c>
      <c r="O2201" s="51">
        <v>355</v>
      </c>
      <c r="P2201" s="51">
        <v>347</v>
      </c>
      <c r="Q2201" s="51">
        <v>1695</v>
      </c>
      <c r="R2201" s="51">
        <v>1946</v>
      </c>
      <c r="S2201" s="51">
        <v>20468.896736892741</v>
      </c>
      <c r="T2201" s="51">
        <v>96496</v>
      </c>
      <c r="U2201" s="51">
        <v>30956</v>
      </c>
      <c r="V2201" s="51">
        <v>4104</v>
      </c>
    </row>
    <row r="2202" spans="1:22" x14ac:dyDescent="0.25">
      <c r="A2202" s="50" t="s">
        <v>109</v>
      </c>
      <c r="B2202" s="50" t="s">
        <v>229</v>
      </c>
      <c r="C2202" s="50" t="s">
        <v>187</v>
      </c>
      <c r="D2202" s="50" t="s">
        <v>282</v>
      </c>
      <c r="E2202" s="51">
        <v>2020</v>
      </c>
      <c r="F2202" s="50" t="s">
        <v>287</v>
      </c>
      <c r="G2202" s="52">
        <v>43952</v>
      </c>
      <c r="H2202" s="51">
        <v>251</v>
      </c>
      <c r="I2202" s="51">
        <v>186</v>
      </c>
      <c r="J2202" s="51">
        <v>289</v>
      </c>
      <c r="K2202" s="51">
        <v>210</v>
      </c>
      <c r="L2202" s="51">
        <v>210</v>
      </c>
      <c r="M2202" s="51">
        <v>319</v>
      </c>
      <c r="N2202" s="51">
        <v>295</v>
      </c>
      <c r="O2202" s="51">
        <v>294</v>
      </c>
      <c r="P2202" s="51">
        <v>302</v>
      </c>
      <c r="Q2202" s="51">
        <v>1695</v>
      </c>
      <c r="R2202" s="51">
        <v>1946</v>
      </c>
      <c r="S2202" s="51">
        <v>20468.896736892741</v>
      </c>
      <c r="T2202" s="51">
        <v>96496</v>
      </c>
      <c r="U2202" s="51">
        <v>30956</v>
      </c>
      <c r="V2202" s="51">
        <v>4104</v>
      </c>
    </row>
    <row r="2203" spans="1:22" x14ac:dyDescent="0.25">
      <c r="A2203" s="50" t="s">
        <v>109</v>
      </c>
      <c r="B2203" s="50" t="s">
        <v>229</v>
      </c>
      <c r="C2203" s="50" t="s">
        <v>187</v>
      </c>
      <c r="D2203" s="50" t="s">
        <v>282</v>
      </c>
      <c r="E2203" s="51">
        <v>2020</v>
      </c>
      <c r="F2203" s="50" t="s">
        <v>288</v>
      </c>
      <c r="G2203" s="52">
        <v>43983</v>
      </c>
      <c r="H2203" s="51">
        <v>329</v>
      </c>
      <c r="I2203" s="51">
        <v>172</v>
      </c>
      <c r="J2203" s="51">
        <v>298</v>
      </c>
      <c r="K2203" s="51">
        <v>168</v>
      </c>
      <c r="L2203" s="51">
        <v>168</v>
      </c>
      <c r="M2203" s="51">
        <v>344</v>
      </c>
      <c r="N2203" s="51">
        <v>386</v>
      </c>
      <c r="O2203" s="51">
        <v>313</v>
      </c>
      <c r="P2203" s="51">
        <v>317</v>
      </c>
      <c r="Q2203" s="51">
        <v>1695</v>
      </c>
      <c r="R2203" s="51">
        <v>1946</v>
      </c>
      <c r="S2203" s="51">
        <v>20468.896736892741</v>
      </c>
      <c r="T2203" s="51">
        <v>96496</v>
      </c>
      <c r="U2203" s="51">
        <v>30956</v>
      </c>
      <c r="V2203" s="51">
        <v>4104</v>
      </c>
    </row>
    <row r="2204" spans="1:22" x14ac:dyDescent="0.25">
      <c r="A2204" s="50" t="s">
        <v>109</v>
      </c>
      <c r="B2204" s="50" t="s">
        <v>229</v>
      </c>
      <c r="C2204" s="50" t="s">
        <v>187</v>
      </c>
      <c r="D2204" s="50" t="s">
        <v>282</v>
      </c>
      <c r="E2204" s="51">
        <v>2020</v>
      </c>
      <c r="F2204" s="50" t="s">
        <v>289</v>
      </c>
      <c r="G2204" s="52">
        <v>44013</v>
      </c>
      <c r="H2204" s="51">
        <v>254</v>
      </c>
      <c r="I2204" s="51">
        <v>139</v>
      </c>
      <c r="J2204" s="51">
        <v>303</v>
      </c>
      <c r="K2204" s="51">
        <v>138</v>
      </c>
      <c r="L2204" s="51">
        <v>138</v>
      </c>
      <c r="M2204" s="51">
        <v>401</v>
      </c>
      <c r="N2204" s="51">
        <v>324</v>
      </c>
      <c r="O2204" s="51">
        <v>309</v>
      </c>
      <c r="P2204" s="51">
        <v>283</v>
      </c>
      <c r="Q2204" s="51">
        <v>1695</v>
      </c>
      <c r="R2204" s="51">
        <v>1946</v>
      </c>
      <c r="S2204" s="51">
        <v>20468.896736892741</v>
      </c>
      <c r="T2204" s="51">
        <v>96496</v>
      </c>
      <c r="U2204" s="51">
        <v>30956</v>
      </c>
      <c r="V2204" s="51">
        <v>4104</v>
      </c>
    </row>
    <row r="2205" spans="1:22" x14ac:dyDescent="0.25">
      <c r="A2205" s="50" t="s">
        <v>109</v>
      </c>
      <c r="B2205" s="50" t="s">
        <v>229</v>
      </c>
      <c r="C2205" s="50" t="s">
        <v>187</v>
      </c>
      <c r="D2205" s="50" t="s">
        <v>282</v>
      </c>
      <c r="E2205" s="51">
        <v>2020</v>
      </c>
      <c r="F2205" s="50" t="s">
        <v>290</v>
      </c>
      <c r="G2205" s="52">
        <v>44044</v>
      </c>
      <c r="H2205" s="51">
        <v>349</v>
      </c>
      <c r="I2205" s="51">
        <v>179</v>
      </c>
      <c r="J2205" s="51">
        <v>255</v>
      </c>
      <c r="K2205" s="51">
        <v>222</v>
      </c>
      <c r="L2205" s="51">
        <v>222</v>
      </c>
      <c r="M2205" s="51">
        <v>385</v>
      </c>
      <c r="N2205" s="51">
        <v>328</v>
      </c>
      <c r="O2205" s="51">
        <v>319</v>
      </c>
      <c r="P2205" s="51">
        <v>287</v>
      </c>
      <c r="Q2205" s="51">
        <v>1695</v>
      </c>
      <c r="R2205" s="51">
        <v>1946</v>
      </c>
      <c r="S2205" s="51">
        <v>20468.896736892741</v>
      </c>
      <c r="T2205" s="51">
        <v>96496</v>
      </c>
      <c r="U2205" s="51">
        <v>30956</v>
      </c>
      <c r="V2205" s="51">
        <v>4104</v>
      </c>
    </row>
    <row r="2206" spans="1:22" x14ac:dyDescent="0.25">
      <c r="A2206" s="50" t="s">
        <v>109</v>
      </c>
      <c r="B2206" s="50" t="s">
        <v>229</v>
      </c>
      <c r="C2206" s="50" t="s">
        <v>187</v>
      </c>
      <c r="D2206" s="50" t="s">
        <v>282</v>
      </c>
      <c r="E2206" s="51">
        <v>2020</v>
      </c>
      <c r="F2206" s="50" t="s">
        <v>291</v>
      </c>
      <c r="G2206" s="52">
        <v>44075</v>
      </c>
      <c r="H2206" s="51">
        <v>315</v>
      </c>
      <c r="I2206" s="51">
        <v>176</v>
      </c>
      <c r="J2206" s="51">
        <v>348</v>
      </c>
      <c r="K2206" s="51">
        <v>220</v>
      </c>
      <c r="L2206" s="51">
        <v>220</v>
      </c>
      <c r="M2206" s="51">
        <v>342</v>
      </c>
      <c r="N2206" s="51">
        <v>222</v>
      </c>
      <c r="O2206" s="51">
        <v>291</v>
      </c>
      <c r="P2206" s="51">
        <v>292</v>
      </c>
      <c r="Q2206" s="51">
        <v>1695</v>
      </c>
      <c r="R2206" s="51">
        <v>1946</v>
      </c>
      <c r="S2206" s="51">
        <v>20468.896736892741</v>
      </c>
      <c r="T2206" s="51">
        <v>96496</v>
      </c>
      <c r="U2206" s="51">
        <v>30956</v>
      </c>
      <c r="V2206" s="51">
        <v>4104</v>
      </c>
    </row>
    <row r="2207" spans="1:22" x14ac:dyDescent="0.25">
      <c r="A2207" s="50" t="s">
        <v>109</v>
      </c>
      <c r="B2207" s="50" t="s">
        <v>229</v>
      </c>
      <c r="C2207" s="50" t="s">
        <v>187</v>
      </c>
      <c r="D2207" s="50" t="s">
        <v>282</v>
      </c>
      <c r="E2207" s="51">
        <v>2020</v>
      </c>
      <c r="F2207" s="50" t="s">
        <v>292</v>
      </c>
      <c r="G2207" s="52">
        <v>44105</v>
      </c>
      <c r="H2207" s="51">
        <v>251</v>
      </c>
      <c r="I2207" s="51">
        <v>130</v>
      </c>
      <c r="J2207" s="51">
        <v>273</v>
      </c>
      <c r="K2207" s="51">
        <v>181</v>
      </c>
      <c r="L2207" s="51">
        <v>181</v>
      </c>
      <c r="M2207" s="51">
        <v>314</v>
      </c>
      <c r="N2207" s="51">
        <v>287</v>
      </c>
      <c r="O2207" s="51">
        <v>330</v>
      </c>
      <c r="P2207" s="51">
        <v>358</v>
      </c>
      <c r="Q2207" s="51">
        <v>1695</v>
      </c>
      <c r="R2207" s="51">
        <v>1946</v>
      </c>
      <c r="S2207" s="51">
        <v>20468.896736892741</v>
      </c>
      <c r="T2207" s="51">
        <v>96496</v>
      </c>
      <c r="U2207" s="51">
        <v>30956</v>
      </c>
      <c r="V2207" s="51">
        <v>4104</v>
      </c>
    </row>
    <row r="2208" spans="1:22" x14ac:dyDescent="0.25">
      <c r="A2208" s="50" t="s">
        <v>109</v>
      </c>
      <c r="B2208" s="50" t="s">
        <v>229</v>
      </c>
      <c r="C2208" s="50" t="s">
        <v>187</v>
      </c>
      <c r="D2208" s="50" t="s">
        <v>282</v>
      </c>
      <c r="E2208" s="51">
        <v>2020</v>
      </c>
      <c r="F2208" s="50" t="s">
        <v>293</v>
      </c>
      <c r="G2208" s="52">
        <v>44136</v>
      </c>
      <c r="H2208" s="51">
        <v>242</v>
      </c>
      <c r="I2208" s="51">
        <v>114</v>
      </c>
      <c r="J2208" s="51">
        <v>235</v>
      </c>
      <c r="K2208" s="51">
        <v>195</v>
      </c>
      <c r="L2208" s="51">
        <v>195</v>
      </c>
      <c r="M2208" s="51">
        <v>353</v>
      </c>
      <c r="N2208" s="51">
        <v>333</v>
      </c>
      <c r="O2208" s="51">
        <v>346</v>
      </c>
      <c r="P2208" s="51">
        <v>327</v>
      </c>
      <c r="Q2208" s="51">
        <v>1695</v>
      </c>
      <c r="R2208" s="51">
        <v>1946</v>
      </c>
      <c r="S2208" s="51">
        <v>20468.896736892741</v>
      </c>
      <c r="T2208" s="51">
        <v>96496</v>
      </c>
      <c r="U2208" s="51">
        <v>30956</v>
      </c>
      <c r="V2208" s="51">
        <v>4104</v>
      </c>
    </row>
    <row r="2209" spans="1:22" x14ac:dyDescent="0.25">
      <c r="A2209" s="50" t="s">
        <v>109</v>
      </c>
      <c r="B2209" s="50" t="s">
        <v>229</v>
      </c>
      <c r="C2209" s="50" t="s">
        <v>187</v>
      </c>
      <c r="D2209" s="50" t="s">
        <v>282</v>
      </c>
      <c r="E2209" s="51">
        <v>2020</v>
      </c>
      <c r="F2209" s="50" t="s">
        <v>294</v>
      </c>
      <c r="G2209" s="52">
        <v>44166</v>
      </c>
      <c r="H2209" s="51">
        <v>253</v>
      </c>
      <c r="I2209" s="51">
        <v>144</v>
      </c>
      <c r="J2209" s="51">
        <v>277</v>
      </c>
      <c r="K2209" s="51">
        <v>192</v>
      </c>
      <c r="L2209" s="51">
        <v>192</v>
      </c>
      <c r="M2209" s="51">
        <v>398</v>
      </c>
      <c r="N2209" s="51">
        <v>385</v>
      </c>
      <c r="O2209" s="51">
        <v>378</v>
      </c>
      <c r="P2209" s="51">
        <v>298</v>
      </c>
      <c r="Q2209" s="51">
        <v>1695</v>
      </c>
      <c r="R2209" s="51">
        <v>1946</v>
      </c>
      <c r="S2209" s="51">
        <v>20468.896736892741</v>
      </c>
      <c r="T2209" s="51">
        <v>96496</v>
      </c>
      <c r="U2209" s="51">
        <v>30956</v>
      </c>
      <c r="V2209" s="51">
        <v>4104</v>
      </c>
    </row>
    <row r="2210" spans="1:22" x14ac:dyDescent="0.25">
      <c r="A2210" s="50" t="s">
        <v>109</v>
      </c>
      <c r="B2210" s="50" t="s">
        <v>229</v>
      </c>
      <c r="C2210" s="50" t="s">
        <v>187</v>
      </c>
      <c r="D2210" s="50" t="s">
        <v>282</v>
      </c>
      <c r="E2210" s="51">
        <v>2021</v>
      </c>
      <c r="F2210" s="50" t="s">
        <v>283</v>
      </c>
      <c r="G2210" s="52">
        <v>44197</v>
      </c>
      <c r="H2210" s="51">
        <v>316</v>
      </c>
      <c r="I2210" s="51">
        <v>128</v>
      </c>
      <c r="J2210" s="51">
        <v>299</v>
      </c>
      <c r="K2210" s="51">
        <v>200</v>
      </c>
      <c r="L2210" s="51">
        <v>200</v>
      </c>
      <c r="M2210" s="51">
        <v>418</v>
      </c>
      <c r="N2210" s="51">
        <v>382</v>
      </c>
      <c r="O2210" s="51">
        <v>384</v>
      </c>
      <c r="P2210" s="51">
        <v>323</v>
      </c>
      <c r="Q2210" s="51">
        <v>1630</v>
      </c>
      <c r="R2210" s="51">
        <v>1712</v>
      </c>
      <c r="S2210" s="51">
        <v>21298.525865184682</v>
      </c>
      <c r="T2210" s="51">
        <v>100056</v>
      </c>
      <c r="U2210" s="51">
        <v>31899</v>
      </c>
      <c r="V2210" s="51">
        <v>4225</v>
      </c>
    </row>
    <row r="2211" spans="1:22" x14ac:dyDescent="0.25">
      <c r="A2211" s="50" t="s">
        <v>109</v>
      </c>
      <c r="B2211" s="50" t="s">
        <v>229</v>
      </c>
      <c r="C2211" s="50" t="s">
        <v>187</v>
      </c>
      <c r="D2211" s="50" t="s">
        <v>282</v>
      </c>
      <c r="E2211" s="51">
        <v>2021</v>
      </c>
      <c r="F2211" s="50" t="s">
        <v>284</v>
      </c>
      <c r="G2211" s="52">
        <v>44228</v>
      </c>
      <c r="H2211" s="51">
        <v>265</v>
      </c>
      <c r="I2211" s="51">
        <v>114</v>
      </c>
      <c r="J2211" s="51">
        <v>321</v>
      </c>
      <c r="K2211" s="51">
        <v>176</v>
      </c>
      <c r="L2211" s="51">
        <v>176</v>
      </c>
      <c r="M2211" s="51">
        <v>447</v>
      </c>
      <c r="N2211" s="51">
        <v>370</v>
      </c>
      <c r="O2211" s="51">
        <v>353</v>
      </c>
      <c r="P2211" s="51">
        <v>356</v>
      </c>
      <c r="Q2211" s="51">
        <v>1630</v>
      </c>
      <c r="R2211" s="51">
        <v>1712</v>
      </c>
      <c r="S2211" s="51">
        <v>21298.525865184682</v>
      </c>
      <c r="T2211" s="51">
        <v>100056</v>
      </c>
      <c r="U2211" s="51">
        <v>31899</v>
      </c>
      <c r="V2211" s="51">
        <v>4225</v>
      </c>
    </row>
    <row r="2212" spans="1:22" x14ac:dyDescent="0.25">
      <c r="A2212" s="50" t="s">
        <v>109</v>
      </c>
      <c r="B2212" s="50" t="s">
        <v>229</v>
      </c>
      <c r="C2212" s="50" t="s">
        <v>187</v>
      </c>
      <c r="D2212" s="50" t="s">
        <v>282</v>
      </c>
      <c r="E2212" s="51">
        <v>2021</v>
      </c>
      <c r="F2212" s="50" t="s">
        <v>285</v>
      </c>
      <c r="G2212" s="52">
        <v>44256</v>
      </c>
      <c r="H2212" s="51">
        <v>272</v>
      </c>
      <c r="I2212" s="51">
        <v>154</v>
      </c>
      <c r="J2212" s="51">
        <v>304</v>
      </c>
      <c r="K2212" s="51">
        <v>198</v>
      </c>
      <c r="L2212" s="51">
        <v>198</v>
      </c>
      <c r="M2212" s="51">
        <v>346</v>
      </c>
      <c r="N2212" s="51">
        <v>340</v>
      </c>
      <c r="O2212" s="51">
        <v>343</v>
      </c>
      <c r="P2212" s="51">
        <v>293</v>
      </c>
      <c r="Q2212" s="51">
        <v>1630</v>
      </c>
      <c r="R2212" s="51">
        <v>1712</v>
      </c>
      <c r="S2212" s="51">
        <v>21298.525865184682</v>
      </c>
      <c r="T2212" s="51">
        <v>100056</v>
      </c>
      <c r="U2212" s="51">
        <v>31899</v>
      </c>
      <c r="V2212" s="51">
        <v>4225</v>
      </c>
    </row>
    <row r="2213" spans="1:22" x14ac:dyDescent="0.25">
      <c r="A2213" s="50" t="s">
        <v>109</v>
      </c>
      <c r="B2213" s="50" t="s">
        <v>229</v>
      </c>
      <c r="C2213" s="50" t="s">
        <v>187</v>
      </c>
      <c r="D2213" s="50" t="s">
        <v>282</v>
      </c>
      <c r="E2213" s="51">
        <v>2021</v>
      </c>
      <c r="F2213" s="50" t="s">
        <v>286</v>
      </c>
      <c r="G2213" s="52">
        <v>44287</v>
      </c>
      <c r="H2213" s="51">
        <v>349</v>
      </c>
      <c r="I2213" s="51">
        <v>188</v>
      </c>
      <c r="J2213" s="51">
        <v>331</v>
      </c>
      <c r="K2213" s="51">
        <v>178</v>
      </c>
      <c r="L2213" s="51">
        <v>178</v>
      </c>
      <c r="M2213" s="51">
        <v>511</v>
      </c>
      <c r="N2213" s="51">
        <v>350</v>
      </c>
      <c r="O2213" s="51">
        <v>313</v>
      </c>
      <c r="P2213" s="51">
        <v>320</v>
      </c>
      <c r="Q2213" s="51">
        <v>1630</v>
      </c>
      <c r="R2213" s="51">
        <v>1712</v>
      </c>
      <c r="S2213" s="51">
        <v>21298.525865184682</v>
      </c>
      <c r="T2213" s="51">
        <v>100056</v>
      </c>
      <c r="U2213" s="51">
        <v>31899</v>
      </c>
      <c r="V2213" s="51">
        <v>4225</v>
      </c>
    </row>
    <row r="2214" spans="1:22" x14ac:dyDescent="0.25">
      <c r="A2214" s="50" t="s">
        <v>109</v>
      </c>
      <c r="B2214" s="50" t="s">
        <v>229</v>
      </c>
      <c r="C2214" s="50" t="s">
        <v>187</v>
      </c>
      <c r="D2214" s="50" t="s">
        <v>282</v>
      </c>
      <c r="E2214" s="51">
        <v>2021</v>
      </c>
      <c r="F2214" s="50" t="s">
        <v>287</v>
      </c>
      <c r="G2214" s="52">
        <v>44317</v>
      </c>
      <c r="H2214" s="51">
        <v>341</v>
      </c>
      <c r="I2214" s="51">
        <v>137</v>
      </c>
      <c r="J2214" s="51">
        <v>328</v>
      </c>
      <c r="K2214" s="51">
        <v>204</v>
      </c>
      <c r="L2214" s="51">
        <v>204</v>
      </c>
      <c r="M2214" s="51">
        <v>392</v>
      </c>
      <c r="N2214" s="51">
        <v>345</v>
      </c>
      <c r="O2214" s="51">
        <v>348</v>
      </c>
      <c r="P2214" s="51">
        <v>323</v>
      </c>
      <c r="Q2214" s="51">
        <v>1630</v>
      </c>
      <c r="R2214" s="51">
        <v>1712</v>
      </c>
      <c r="S2214" s="51">
        <v>21298.525865184682</v>
      </c>
      <c r="T2214" s="51">
        <v>100056</v>
      </c>
      <c r="U2214" s="51">
        <v>31899</v>
      </c>
      <c r="V2214" s="51">
        <v>4225</v>
      </c>
    </row>
    <row r="2215" spans="1:22" x14ac:dyDescent="0.25">
      <c r="A2215" s="50" t="s">
        <v>109</v>
      </c>
      <c r="B2215" s="50" t="s">
        <v>229</v>
      </c>
      <c r="C2215" s="50" t="s">
        <v>187</v>
      </c>
      <c r="D2215" s="50" t="s">
        <v>282</v>
      </c>
      <c r="E2215" s="51">
        <v>2021</v>
      </c>
      <c r="F2215" s="50" t="s">
        <v>288</v>
      </c>
      <c r="G2215" s="52">
        <v>44348</v>
      </c>
      <c r="H2215" s="51">
        <v>335</v>
      </c>
      <c r="I2215" s="51">
        <v>148</v>
      </c>
      <c r="J2215" s="51">
        <v>289</v>
      </c>
      <c r="K2215" s="51">
        <v>191</v>
      </c>
      <c r="L2215" s="51">
        <v>191</v>
      </c>
      <c r="M2215" s="51">
        <v>389</v>
      </c>
      <c r="N2215" s="51">
        <v>366</v>
      </c>
      <c r="O2215" s="51">
        <v>355</v>
      </c>
      <c r="P2215" s="51">
        <v>323</v>
      </c>
      <c r="Q2215" s="51">
        <v>1630</v>
      </c>
      <c r="R2215" s="51">
        <v>1712</v>
      </c>
      <c r="S2215" s="51">
        <v>21298.525865184682</v>
      </c>
      <c r="T2215" s="51">
        <v>100056</v>
      </c>
      <c r="U2215" s="51">
        <v>31899</v>
      </c>
      <c r="V2215" s="51">
        <v>4225</v>
      </c>
    </row>
    <row r="2216" spans="1:22" x14ac:dyDescent="0.25">
      <c r="A2216" s="50" t="s">
        <v>109</v>
      </c>
      <c r="B2216" s="50" t="s">
        <v>229</v>
      </c>
      <c r="C2216" s="50" t="s">
        <v>187</v>
      </c>
      <c r="D2216" s="50" t="s">
        <v>282</v>
      </c>
      <c r="E2216" s="51">
        <v>2021</v>
      </c>
      <c r="F2216" s="50" t="s">
        <v>289</v>
      </c>
      <c r="G2216" s="52">
        <v>44378</v>
      </c>
      <c r="H2216" s="51">
        <v>319</v>
      </c>
      <c r="I2216" s="51">
        <v>185</v>
      </c>
      <c r="J2216" s="51">
        <v>361</v>
      </c>
      <c r="K2216" s="51">
        <v>145</v>
      </c>
      <c r="L2216" s="51">
        <v>145</v>
      </c>
      <c r="M2216" s="51">
        <v>357</v>
      </c>
      <c r="N2216" s="51">
        <v>346</v>
      </c>
      <c r="O2216" s="51">
        <v>355</v>
      </c>
      <c r="P2216" s="51">
        <v>358</v>
      </c>
      <c r="Q2216" s="51">
        <v>1630</v>
      </c>
      <c r="R2216" s="51">
        <v>1712</v>
      </c>
      <c r="S2216" s="51">
        <v>21298.525865184682</v>
      </c>
      <c r="T2216" s="51">
        <v>100056</v>
      </c>
      <c r="U2216" s="51">
        <v>31899</v>
      </c>
      <c r="V2216" s="51">
        <v>4225</v>
      </c>
    </row>
    <row r="2217" spans="1:22" x14ac:dyDescent="0.25">
      <c r="A2217" s="50" t="s">
        <v>109</v>
      </c>
      <c r="B2217" s="50" t="s">
        <v>229</v>
      </c>
      <c r="C2217" s="50" t="s">
        <v>187</v>
      </c>
      <c r="D2217" s="50" t="s">
        <v>282</v>
      </c>
      <c r="E2217" s="51">
        <v>2021</v>
      </c>
      <c r="F2217" s="50" t="s">
        <v>290</v>
      </c>
      <c r="G2217" s="52">
        <v>44409</v>
      </c>
      <c r="H2217" s="51">
        <v>315</v>
      </c>
      <c r="I2217" s="51">
        <v>172</v>
      </c>
      <c r="J2217" s="51">
        <v>337</v>
      </c>
      <c r="K2217" s="51">
        <v>225</v>
      </c>
      <c r="L2217" s="51">
        <v>225</v>
      </c>
      <c r="M2217" s="51">
        <v>419</v>
      </c>
      <c r="N2217" s="51">
        <v>344</v>
      </c>
      <c r="O2217" s="51">
        <v>344</v>
      </c>
      <c r="P2217" s="51">
        <v>298</v>
      </c>
      <c r="Q2217" s="51">
        <v>1630</v>
      </c>
      <c r="R2217" s="51">
        <v>1712</v>
      </c>
      <c r="S2217" s="51">
        <v>21298.525865184682</v>
      </c>
      <c r="T2217" s="51">
        <v>100056</v>
      </c>
      <c r="U2217" s="51">
        <v>31899</v>
      </c>
      <c r="V2217" s="51">
        <v>4225</v>
      </c>
    </row>
    <row r="2218" spans="1:22" x14ac:dyDescent="0.25">
      <c r="A2218" s="50" t="s">
        <v>109</v>
      </c>
      <c r="B2218" s="50" t="s">
        <v>229</v>
      </c>
      <c r="C2218" s="50" t="s">
        <v>187</v>
      </c>
      <c r="D2218" s="50" t="s">
        <v>282</v>
      </c>
      <c r="E2218" s="51">
        <v>2021</v>
      </c>
      <c r="F2218" s="50" t="s">
        <v>291</v>
      </c>
      <c r="G2218" s="52">
        <v>44440</v>
      </c>
      <c r="H2218" s="51">
        <v>424</v>
      </c>
      <c r="I2218" s="51">
        <v>146</v>
      </c>
      <c r="J2218" s="51">
        <v>379</v>
      </c>
      <c r="K2218" s="51">
        <v>199</v>
      </c>
      <c r="L2218" s="51">
        <v>199</v>
      </c>
      <c r="M2218" s="51">
        <v>398</v>
      </c>
      <c r="N2218" s="51">
        <v>325</v>
      </c>
      <c r="O2218" s="51">
        <v>341</v>
      </c>
      <c r="P2218" s="51">
        <v>359</v>
      </c>
      <c r="Q2218" s="51">
        <v>1630</v>
      </c>
      <c r="R2218" s="51">
        <v>1712</v>
      </c>
      <c r="S2218" s="51">
        <v>21298.525865184682</v>
      </c>
      <c r="T2218" s="51">
        <v>100056</v>
      </c>
      <c r="U2218" s="51">
        <v>31899</v>
      </c>
      <c r="V2218" s="51">
        <v>4225</v>
      </c>
    </row>
    <row r="2219" spans="1:22" x14ac:dyDescent="0.25">
      <c r="A2219" s="50" t="s">
        <v>109</v>
      </c>
      <c r="B2219" s="50" t="s">
        <v>229</v>
      </c>
      <c r="C2219" s="50" t="s">
        <v>187</v>
      </c>
      <c r="D2219" s="50" t="s">
        <v>282</v>
      </c>
      <c r="E2219" s="51">
        <v>2021</v>
      </c>
      <c r="F2219" s="50" t="s">
        <v>292</v>
      </c>
      <c r="G2219" s="52">
        <v>44470</v>
      </c>
      <c r="H2219" s="51">
        <v>459</v>
      </c>
      <c r="I2219" s="51">
        <v>181</v>
      </c>
      <c r="J2219" s="51">
        <v>460</v>
      </c>
      <c r="K2219" s="51">
        <v>235</v>
      </c>
      <c r="L2219" s="51">
        <v>235</v>
      </c>
      <c r="M2219" s="51">
        <v>378</v>
      </c>
      <c r="N2219" s="51">
        <v>333</v>
      </c>
      <c r="O2219" s="51">
        <v>344</v>
      </c>
      <c r="P2219" s="51">
        <v>381</v>
      </c>
      <c r="Q2219" s="51">
        <v>1630</v>
      </c>
      <c r="R2219" s="51">
        <v>1712</v>
      </c>
      <c r="S2219" s="51">
        <v>21298.525865184682</v>
      </c>
      <c r="T2219" s="51">
        <v>100056</v>
      </c>
      <c r="U2219" s="51">
        <v>31899</v>
      </c>
      <c r="V2219" s="51">
        <v>4225</v>
      </c>
    </row>
    <row r="2220" spans="1:22" x14ac:dyDescent="0.25">
      <c r="A2220" s="50" t="s">
        <v>109</v>
      </c>
      <c r="B2220" s="50" t="s">
        <v>229</v>
      </c>
      <c r="C2220" s="50" t="s">
        <v>187</v>
      </c>
      <c r="D2220" s="50" t="s">
        <v>282</v>
      </c>
      <c r="E2220" s="51">
        <v>2021</v>
      </c>
      <c r="F2220" s="50" t="s">
        <v>293</v>
      </c>
      <c r="G2220" s="52">
        <v>44501</v>
      </c>
      <c r="H2220" s="51">
        <v>315</v>
      </c>
      <c r="I2220" s="51">
        <v>178</v>
      </c>
      <c r="J2220" s="51">
        <v>434</v>
      </c>
      <c r="K2220" s="51">
        <v>221</v>
      </c>
      <c r="L2220" s="51">
        <v>221</v>
      </c>
      <c r="M2220" s="51">
        <v>405</v>
      </c>
      <c r="N2220" s="51">
        <v>340</v>
      </c>
      <c r="O2220" s="51">
        <v>361</v>
      </c>
      <c r="P2220" s="51">
        <v>312</v>
      </c>
      <c r="Q2220" s="51">
        <v>1630</v>
      </c>
      <c r="R2220" s="51">
        <v>1712</v>
      </c>
      <c r="S2220" s="51">
        <v>21298.525865184682</v>
      </c>
      <c r="T2220" s="51">
        <v>100056</v>
      </c>
      <c r="U2220" s="51">
        <v>31899</v>
      </c>
      <c r="V2220" s="51">
        <v>4225</v>
      </c>
    </row>
    <row r="2221" spans="1:22" x14ac:dyDescent="0.25">
      <c r="A2221" s="50" t="s">
        <v>109</v>
      </c>
      <c r="B2221" s="50" t="s">
        <v>229</v>
      </c>
      <c r="C2221" s="50" t="s">
        <v>187</v>
      </c>
      <c r="D2221" s="50" t="s">
        <v>282</v>
      </c>
      <c r="E2221" s="51">
        <v>2021</v>
      </c>
      <c r="F2221" s="50" t="s">
        <v>294</v>
      </c>
      <c r="G2221" s="52">
        <v>44531</v>
      </c>
      <c r="H2221" s="51">
        <v>421</v>
      </c>
      <c r="I2221" s="51">
        <v>202</v>
      </c>
      <c r="J2221" s="51">
        <v>345</v>
      </c>
      <c r="K2221" s="51">
        <v>164</v>
      </c>
      <c r="L2221" s="51">
        <v>164</v>
      </c>
      <c r="M2221" s="51">
        <v>331</v>
      </c>
      <c r="N2221" s="51">
        <v>291</v>
      </c>
      <c r="O2221" s="51">
        <v>295</v>
      </c>
      <c r="P2221" s="51">
        <v>309</v>
      </c>
      <c r="Q2221" s="51">
        <v>1630</v>
      </c>
      <c r="R2221" s="51">
        <v>1712</v>
      </c>
      <c r="S2221" s="51">
        <v>21298.525865184682</v>
      </c>
      <c r="T2221" s="51">
        <v>100056</v>
      </c>
      <c r="U2221" s="51">
        <v>31899</v>
      </c>
      <c r="V2221" s="51">
        <v>4225</v>
      </c>
    </row>
    <row r="2222" spans="1:22" x14ac:dyDescent="0.25">
      <c r="A2222" s="50" t="s">
        <v>109</v>
      </c>
      <c r="B2222" s="50" t="s">
        <v>229</v>
      </c>
      <c r="C2222" s="50" t="s">
        <v>188</v>
      </c>
      <c r="D2222" s="50" t="s">
        <v>296</v>
      </c>
      <c r="E2222" s="51">
        <v>2017</v>
      </c>
      <c r="F2222" s="50" t="s">
        <v>283</v>
      </c>
      <c r="G2222" s="52">
        <v>42736</v>
      </c>
      <c r="H2222" s="51">
        <v>1230</v>
      </c>
      <c r="I2222" s="51">
        <v>480</v>
      </c>
      <c r="J2222" s="51">
        <v>747</v>
      </c>
      <c r="K2222" s="51">
        <v>715</v>
      </c>
      <c r="L2222" s="51">
        <v>715</v>
      </c>
      <c r="M2222" s="51">
        <v>1374</v>
      </c>
      <c r="N2222" s="51">
        <v>1244</v>
      </c>
      <c r="O2222" s="51">
        <v>1284</v>
      </c>
      <c r="P2222" s="51">
        <v>1069</v>
      </c>
      <c r="Q2222" s="51">
        <v>9975</v>
      </c>
      <c r="R2222" s="51">
        <v>10157</v>
      </c>
      <c r="S2222" s="51">
        <v>76980</v>
      </c>
      <c r="T2222" s="51">
        <v>374442</v>
      </c>
      <c r="U2222" s="51">
        <v>72786</v>
      </c>
      <c r="V2222" s="51">
        <v>15436</v>
      </c>
    </row>
    <row r="2223" spans="1:22" x14ac:dyDescent="0.25">
      <c r="A2223" s="50" t="s">
        <v>109</v>
      </c>
      <c r="B2223" s="50" t="s">
        <v>229</v>
      </c>
      <c r="C2223" s="50" t="s">
        <v>188</v>
      </c>
      <c r="D2223" s="50" t="s">
        <v>296</v>
      </c>
      <c r="E2223" s="51">
        <v>2017</v>
      </c>
      <c r="F2223" s="50" t="s">
        <v>284</v>
      </c>
      <c r="G2223" s="52">
        <v>42767</v>
      </c>
      <c r="H2223" s="51">
        <v>1163</v>
      </c>
      <c r="I2223" s="51">
        <v>537</v>
      </c>
      <c r="J2223" s="51">
        <v>785</v>
      </c>
      <c r="K2223" s="51">
        <v>733</v>
      </c>
      <c r="L2223" s="51">
        <v>733</v>
      </c>
      <c r="M2223" s="51">
        <v>1353</v>
      </c>
      <c r="N2223" s="51">
        <v>1262</v>
      </c>
      <c r="O2223" s="51">
        <v>1236</v>
      </c>
      <c r="P2223" s="51">
        <v>1152</v>
      </c>
      <c r="Q2223" s="51">
        <v>9975</v>
      </c>
      <c r="R2223" s="51">
        <v>10157</v>
      </c>
      <c r="S2223" s="51">
        <v>76980</v>
      </c>
      <c r="T2223" s="51">
        <v>374442</v>
      </c>
      <c r="U2223" s="51">
        <v>72786</v>
      </c>
      <c r="V2223" s="51">
        <v>15436</v>
      </c>
    </row>
    <row r="2224" spans="1:22" x14ac:dyDescent="0.25">
      <c r="A2224" s="50" t="s">
        <v>109</v>
      </c>
      <c r="B2224" s="50" t="s">
        <v>229</v>
      </c>
      <c r="C2224" s="50" t="s">
        <v>188</v>
      </c>
      <c r="D2224" s="50" t="s">
        <v>296</v>
      </c>
      <c r="E2224" s="51">
        <v>2017</v>
      </c>
      <c r="F2224" s="50" t="s">
        <v>285</v>
      </c>
      <c r="G2224" s="52">
        <v>42795</v>
      </c>
      <c r="H2224" s="51">
        <v>1125</v>
      </c>
      <c r="I2224" s="51">
        <v>458</v>
      </c>
      <c r="J2224" s="51">
        <v>601</v>
      </c>
      <c r="K2224" s="51">
        <v>796</v>
      </c>
      <c r="L2224" s="51">
        <v>796</v>
      </c>
      <c r="M2224" s="51">
        <v>1612</v>
      </c>
      <c r="N2224" s="51">
        <v>1681</v>
      </c>
      <c r="O2224" s="51">
        <v>1543</v>
      </c>
      <c r="P2224" s="51">
        <v>1516</v>
      </c>
      <c r="Q2224" s="51">
        <v>9975</v>
      </c>
      <c r="R2224" s="51">
        <v>10157</v>
      </c>
      <c r="S2224" s="51">
        <v>76980</v>
      </c>
      <c r="T2224" s="51">
        <v>374442</v>
      </c>
      <c r="U2224" s="51">
        <v>72786</v>
      </c>
      <c r="V2224" s="51">
        <v>15436</v>
      </c>
    </row>
    <row r="2225" spans="1:22" x14ac:dyDescent="0.25">
      <c r="A2225" s="50" t="s">
        <v>109</v>
      </c>
      <c r="B2225" s="50" t="s">
        <v>229</v>
      </c>
      <c r="C2225" s="50" t="s">
        <v>188</v>
      </c>
      <c r="D2225" s="50" t="s">
        <v>296</v>
      </c>
      <c r="E2225" s="51">
        <v>2017</v>
      </c>
      <c r="F2225" s="50" t="s">
        <v>286</v>
      </c>
      <c r="G2225" s="52">
        <v>42826</v>
      </c>
      <c r="H2225" s="51">
        <v>1091</v>
      </c>
      <c r="I2225" s="51">
        <v>480</v>
      </c>
      <c r="J2225" s="51">
        <v>810</v>
      </c>
      <c r="K2225" s="51">
        <v>804</v>
      </c>
      <c r="L2225" s="51">
        <v>804</v>
      </c>
      <c r="M2225" s="51">
        <v>1727</v>
      </c>
      <c r="N2225" s="51">
        <v>1663</v>
      </c>
      <c r="O2225" s="51">
        <v>1865</v>
      </c>
      <c r="P2225" s="51">
        <v>1638</v>
      </c>
      <c r="Q2225" s="51">
        <v>9975</v>
      </c>
      <c r="R2225" s="51">
        <v>10157</v>
      </c>
      <c r="S2225" s="51">
        <v>76980</v>
      </c>
      <c r="T2225" s="51">
        <v>374442</v>
      </c>
      <c r="U2225" s="51">
        <v>72786</v>
      </c>
      <c r="V2225" s="51">
        <v>15436</v>
      </c>
    </row>
    <row r="2226" spans="1:22" x14ac:dyDescent="0.25">
      <c r="A2226" s="50" t="s">
        <v>109</v>
      </c>
      <c r="B2226" s="50" t="s">
        <v>229</v>
      </c>
      <c r="C2226" s="50" t="s">
        <v>188</v>
      </c>
      <c r="D2226" s="50" t="s">
        <v>296</v>
      </c>
      <c r="E2226" s="51">
        <v>2017</v>
      </c>
      <c r="F2226" s="50" t="s">
        <v>287</v>
      </c>
      <c r="G2226" s="52">
        <v>42856</v>
      </c>
      <c r="H2226" s="51">
        <v>1130</v>
      </c>
      <c r="I2226" s="51">
        <v>529</v>
      </c>
      <c r="J2226" s="51">
        <v>914</v>
      </c>
      <c r="K2226" s="51">
        <v>744</v>
      </c>
      <c r="L2226" s="51">
        <v>744</v>
      </c>
      <c r="M2226" s="51">
        <v>1430</v>
      </c>
      <c r="N2226" s="51">
        <v>1250</v>
      </c>
      <c r="O2226" s="51">
        <v>1299</v>
      </c>
      <c r="P2226" s="51">
        <v>1204</v>
      </c>
      <c r="Q2226" s="51">
        <v>9975</v>
      </c>
      <c r="R2226" s="51">
        <v>10157</v>
      </c>
      <c r="S2226" s="51">
        <v>76980</v>
      </c>
      <c r="T2226" s="51">
        <v>374442</v>
      </c>
      <c r="U2226" s="51">
        <v>72786</v>
      </c>
      <c r="V2226" s="51">
        <v>15436</v>
      </c>
    </row>
    <row r="2227" spans="1:22" x14ac:dyDescent="0.25">
      <c r="A2227" s="50" t="s">
        <v>109</v>
      </c>
      <c r="B2227" s="50" t="s">
        <v>229</v>
      </c>
      <c r="C2227" s="50" t="s">
        <v>188</v>
      </c>
      <c r="D2227" s="50" t="s">
        <v>296</v>
      </c>
      <c r="E2227" s="51">
        <v>2017</v>
      </c>
      <c r="F2227" s="50" t="s">
        <v>288</v>
      </c>
      <c r="G2227" s="52">
        <v>42887</v>
      </c>
      <c r="H2227" s="51">
        <v>883</v>
      </c>
      <c r="I2227" s="51">
        <v>534</v>
      </c>
      <c r="J2227" s="51">
        <v>736</v>
      </c>
      <c r="K2227" s="51">
        <v>729</v>
      </c>
      <c r="L2227" s="51">
        <v>729</v>
      </c>
      <c r="M2227" s="51">
        <v>1600</v>
      </c>
      <c r="N2227" s="51">
        <v>1581</v>
      </c>
      <c r="O2227" s="51">
        <v>1534</v>
      </c>
      <c r="P2227" s="51">
        <v>1328</v>
      </c>
      <c r="Q2227" s="51">
        <v>9975</v>
      </c>
      <c r="R2227" s="51">
        <v>10157</v>
      </c>
      <c r="S2227" s="51">
        <v>76980</v>
      </c>
      <c r="T2227" s="51">
        <v>374442</v>
      </c>
      <c r="U2227" s="51">
        <v>72786</v>
      </c>
      <c r="V2227" s="51">
        <v>15436</v>
      </c>
    </row>
    <row r="2228" spans="1:22" x14ac:dyDescent="0.25">
      <c r="A2228" s="50" t="s">
        <v>109</v>
      </c>
      <c r="B2228" s="50" t="s">
        <v>229</v>
      </c>
      <c r="C2228" s="50" t="s">
        <v>188</v>
      </c>
      <c r="D2228" s="50" t="s">
        <v>296</v>
      </c>
      <c r="E2228" s="51">
        <v>2017</v>
      </c>
      <c r="F2228" s="50" t="s">
        <v>289</v>
      </c>
      <c r="G2228" s="52">
        <v>42917</v>
      </c>
      <c r="H2228" s="51">
        <v>1125</v>
      </c>
      <c r="I2228" s="51">
        <v>341</v>
      </c>
      <c r="J2228" s="51">
        <v>593</v>
      </c>
      <c r="K2228" s="51">
        <v>694</v>
      </c>
      <c r="L2228" s="51">
        <v>694</v>
      </c>
      <c r="M2228" s="51">
        <v>1567</v>
      </c>
      <c r="N2228" s="51">
        <v>1610</v>
      </c>
      <c r="O2228" s="51">
        <v>1599</v>
      </c>
      <c r="P2228" s="51">
        <v>1506</v>
      </c>
      <c r="Q2228" s="51">
        <v>9975</v>
      </c>
      <c r="R2228" s="51">
        <v>10157</v>
      </c>
      <c r="S2228" s="51">
        <v>76980</v>
      </c>
      <c r="T2228" s="51">
        <v>374442</v>
      </c>
      <c r="U2228" s="51">
        <v>72786</v>
      </c>
      <c r="V2228" s="51">
        <v>15436</v>
      </c>
    </row>
    <row r="2229" spans="1:22" x14ac:dyDescent="0.25">
      <c r="A2229" s="50" t="s">
        <v>109</v>
      </c>
      <c r="B2229" s="50" t="s">
        <v>229</v>
      </c>
      <c r="C2229" s="50" t="s">
        <v>188</v>
      </c>
      <c r="D2229" s="50" t="s">
        <v>296</v>
      </c>
      <c r="E2229" s="51">
        <v>2017</v>
      </c>
      <c r="F2229" s="50" t="s">
        <v>290</v>
      </c>
      <c r="G2229" s="52">
        <v>42948</v>
      </c>
      <c r="H2229" s="51">
        <v>982</v>
      </c>
      <c r="I2229" s="51">
        <v>452</v>
      </c>
      <c r="J2229" s="51">
        <v>638</v>
      </c>
      <c r="K2229" s="51">
        <v>873</v>
      </c>
      <c r="L2229" s="51">
        <v>873</v>
      </c>
      <c r="M2229" s="51">
        <v>1692</v>
      </c>
      <c r="N2229" s="51">
        <v>1497</v>
      </c>
      <c r="O2229" s="51">
        <v>1439</v>
      </c>
      <c r="P2229" s="51">
        <v>1391</v>
      </c>
      <c r="Q2229" s="51">
        <v>9975</v>
      </c>
      <c r="R2229" s="51">
        <v>10157</v>
      </c>
      <c r="S2229" s="51">
        <v>76980</v>
      </c>
      <c r="T2229" s="51">
        <v>374442</v>
      </c>
      <c r="U2229" s="51">
        <v>72786</v>
      </c>
      <c r="V2229" s="51">
        <v>15436</v>
      </c>
    </row>
    <row r="2230" spans="1:22" x14ac:dyDescent="0.25">
      <c r="A2230" s="50" t="s">
        <v>109</v>
      </c>
      <c r="B2230" s="50" t="s">
        <v>229</v>
      </c>
      <c r="C2230" s="50" t="s">
        <v>188</v>
      </c>
      <c r="D2230" s="50" t="s">
        <v>296</v>
      </c>
      <c r="E2230" s="51">
        <v>2017</v>
      </c>
      <c r="F2230" s="50" t="s">
        <v>291</v>
      </c>
      <c r="G2230" s="52">
        <v>42979</v>
      </c>
      <c r="H2230" s="51">
        <v>1154</v>
      </c>
      <c r="I2230" s="51">
        <v>426</v>
      </c>
      <c r="J2230" s="51">
        <v>926</v>
      </c>
      <c r="K2230" s="51">
        <v>698</v>
      </c>
      <c r="L2230" s="51">
        <v>698</v>
      </c>
      <c r="M2230" s="51">
        <v>1918</v>
      </c>
      <c r="N2230" s="51">
        <v>1806</v>
      </c>
      <c r="O2230" s="51">
        <v>1906</v>
      </c>
      <c r="P2230" s="51">
        <v>1567</v>
      </c>
      <c r="Q2230" s="51">
        <v>9975</v>
      </c>
      <c r="R2230" s="51">
        <v>10157</v>
      </c>
      <c r="S2230" s="51">
        <v>76980</v>
      </c>
      <c r="T2230" s="51">
        <v>374442</v>
      </c>
      <c r="U2230" s="51">
        <v>72786</v>
      </c>
      <c r="V2230" s="51">
        <v>15436</v>
      </c>
    </row>
    <row r="2231" spans="1:22" x14ac:dyDescent="0.25">
      <c r="A2231" s="50" t="s">
        <v>109</v>
      </c>
      <c r="B2231" s="50" t="s">
        <v>229</v>
      </c>
      <c r="C2231" s="50" t="s">
        <v>188</v>
      </c>
      <c r="D2231" s="50" t="s">
        <v>296</v>
      </c>
      <c r="E2231" s="51">
        <v>2017</v>
      </c>
      <c r="F2231" s="50" t="s">
        <v>292</v>
      </c>
      <c r="G2231" s="52">
        <v>43009</v>
      </c>
      <c r="H2231" s="51">
        <v>1069</v>
      </c>
      <c r="I2231" s="51">
        <v>592</v>
      </c>
      <c r="J2231" s="51">
        <v>901</v>
      </c>
      <c r="K2231" s="51">
        <v>769</v>
      </c>
      <c r="L2231" s="51">
        <v>769</v>
      </c>
      <c r="M2231" s="51">
        <v>1779</v>
      </c>
      <c r="N2231" s="51">
        <v>1733</v>
      </c>
      <c r="O2231" s="51">
        <v>1726</v>
      </c>
      <c r="P2231" s="51">
        <v>1535</v>
      </c>
      <c r="Q2231" s="51">
        <v>9975</v>
      </c>
      <c r="R2231" s="51">
        <v>10157</v>
      </c>
      <c r="S2231" s="51">
        <v>76980</v>
      </c>
      <c r="T2231" s="51">
        <v>374442</v>
      </c>
      <c r="U2231" s="51">
        <v>72786</v>
      </c>
      <c r="V2231" s="51">
        <v>15436</v>
      </c>
    </row>
    <row r="2232" spans="1:22" x14ac:dyDescent="0.25">
      <c r="A2232" s="50" t="s">
        <v>109</v>
      </c>
      <c r="B2232" s="50" t="s">
        <v>229</v>
      </c>
      <c r="C2232" s="50" t="s">
        <v>188</v>
      </c>
      <c r="D2232" s="50" t="s">
        <v>296</v>
      </c>
      <c r="E2232" s="51">
        <v>2017</v>
      </c>
      <c r="F2232" s="50" t="s">
        <v>293</v>
      </c>
      <c r="G2232" s="52">
        <v>43040</v>
      </c>
      <c r="H2232" s="51">
        <v>1048</v>
      </c>
      <c r="I2232" s="51">
        <v>498</v>
      </c>
      <c r="J2232" s="51">
        <v>836</v>
      </c>
      <c r="K2232" s="51">
        <v>761</v>
      </c>
      <c r="L2232" s="51">
        <v>761</v>
      </c>
      <c r="M2232" s="51">
        <v>1752</v>
      </c>
      <c r="N2232" s="51">
        <v>1627</v>
      </c>
      <c r="O2232" s="51">
        <v>1564</v>
      </c>
      <c r="P2232" s="51">
        <v>1636</v>
      </c>
      <c r="Q2232" s="51">
        <v>9975</v>
      </c>
      <c r="R2232" s="51">
        <v>10157</v>
      </c>
      <c r="S2232" s="51">
        <v>76980</v>
      </c>
      <c r="T2232" s="51">
        <v>374442</v>
      </c>
      <c r="U2232" s="51">
        <v>72786</v>
      </c>
      <c r="V2232" s="51">
        <v>15436</v>
      </c>
    </row>
    <row r="2233" spans="1:22" x14ac:dyDescent="0.25">
      <c r="A2233" s="50" t="s">
        <v>109</v>
      </c>
      <c r="B2233" s="50" t="s">
        <v>229</v>
      </c>
      <c r="C2233" s="50" t="s">
        <v>188</v>
      </c>
      <c r="D2233" s="50" t="s">
        <v>296</v>
      </c>
      <c r="E2233" s="51">
        <v>2017</v>
      </c>
      <c r="F2233" s="50" t="s">
        <v>294</v>
      </c>
      <c r="G2233" s="52">
        <v>43070</v>
      </c>
      <c r="H2233" s="51">
        <v>972</v>
      </c>
      <c r="I2233" s="51">
        <v>385</v>
      </c>
      <c r="J2233" s="51">
        <v>785</v>
      </c>
      <c r="K2233" s="51">
        <v>639</v>
      </c>
      <c r="L2233" s="51">
        <v>639</v>
      </c>
      <c r="M2233" s="51">
        <v>1699</v>
      </c>
      <c r="N2233" s="51">
        <v>1614</v>
      </c>
      <c r="O2233" s="51">
        <v>1631</v>
      </c>
      <c r="P2233" s="51">
        <v>1690</v>
      </c>
      <c r="Q2233" s="51">
        <v>9975</v>
      </c>
      <c r="R2233" s="51">
        <v>10157</v>
      </c>
      <c r="S2233" s="51">
        <v>76980</v>
      </c>
      <c r="T2233" s="51">
        <v>374442</v>
      </c>
      <c r="U2233" s="51">
        <v>72786</v>
      </c>
      <c r="V2233" s="51">
        <v>15436</v>
      </c>
    </row>
    <row r="2234" spans="1:22" x14ac:dyDescent="0.25">
      <c r="A2234" s="50" t="s">
        <v>109</v>
      </c>
      <c r="B2234" s="50" t="s">
        <v>229</v>
      </c>
      <c r="C2234" s="50" t="s">
        <v>188</v>
      </c>
      <c r="D2234" s="50" t="s">
        <v>296</v>
      </c>
      <c r="E2234" s="51">
        <v>2018</v>
      </c>
      <c r="F2234" s="50" t="s">
        <v>283</v>
      </c>
      <c r="G2234" s="52">
        <v>43101</v>
      </c>
      <c r="H2234" s="51">
        <v>872</v>
      </c>
      <c r="I2234" s="51">
        <v>387</v>
      </c>
      <c r="J2234" s="51">
        <v>833</v>
      </c>
      <c r="K2234" s="51">
        <v>628</v>
      </c>
      <c r="L2234" s="51">
        <v>628</v>
      </c>
      <c r="M2234" s="51">
        <v>1380</v>
      </c>
      <c r="N2234" s="51">
        <v>1365</v>
      </c>
      <c r="O2234" s="51">
        <v>1238</v>
      </c>
      <c r="P2234" s="51">
        <v>1174</v>
      </c>
      <c r="Q2234" s="51">
        <v>9837</v>
      </c>
      <c r="R2234" s="51">
        <v>10030</v>
      </c>
      <c r="S2234" s="51">
        <v>80403</v>
      </c>
      <c r="T2234" s="51">
        <v>388375</v>
      </c>
      <c r="U2234" s="51">
        <v>75318</v>
      </c>
      <c r="V2234" s="51">
        <v>15889</v>
      </c>
    </row>
    <row r="2235" spans="1:22" x14ac:dyDescent="0.25">
      <c r="A2235" s="50" t="s">
        <v>109</v>
      </c>
      <c r="B2235" s="50" t="s">
        <v>229</v>
      </c>
      <c r="C2235" s="50" t="s">
        <v>188</v>
      </c>
      <c r="D2235" s="50" t="s">
        <v>296</v>
      </c>
      <c r="E2235" s="51">
        <v>2018</v>
      </c>
      <c r="F2235" s="50" t="s">
        <v>284</v>
      </c>
      <c r="G2235" s="52">
        <v>43132</v>
      </c>
      <c r="H2235" s="51">
        <v>881</v>
      </c>
      <c r="I2235" s="51">
        <v>389</v>
      </c>
      <c r="J2235" s="51">
        <v>806</v>
      </c>
      <c r="K2235" s="51">
        <v>586</v>
      </c>
      <c r="L2235" s="51">
        <v>586</v>
      </c>
      <c r="M2235" s="51">
        <v>1551</v>
      </c>
      <c r="N2235" s="51">
        <v>1476</v>
      </c>
      <c r="O2235" s="51">
        <v>1365</v>
      </c>
      <c r="P2235" s="51">
        <v>1393</v>
      </c>
      <c r="Q2235" s="51">
        <v>9837</v>
      </c>
      <c r="R2235" s="51">
        <v>10030</v>
      </c>
      <c r="S2235" s="51">
        <v>80403</v>
      </c>
      <c r="T2235" s="51">
        <v>388375</v>
      </c>
      <c r="U2235" s="51">
        <v>75318</v>
      </c>
      <c r="V2235" s="51">
        <v>15889</v>
      </c>
    </row>
    <row r="2236" spans="1:22" x14ac:dyDescent="0.25">
      <c r="A2236" s="50" t="s">
        <v>109</v>
      </c>
      <c r="B2236" s="50" t="s">
        <v>229</v>
      </c>
      <c r="C2236" s="50" t="s">
        <v>188</v>
      </c>
      <c r="D2236" s="50" t="s">
        <v>296</v>
      </c>
      <c r="E2236" s="51">
        <v>2018</v>
      </c>
      <c r="F2236" s="50" t="s">
        <v>285</v>
      </c>
      <c r="G2236" s="52">
        <v>43160</v>
      </c>
      <c r="H2236" s="51">
        <v>918</v>
      </c>
      <c r="I2236" s="51">
        <v>382</v>
      </c>
      <c r="J2236" s="51">
        <v>659</v>
      </c>
      <c r="K2236" s="51">
        <v>832</v>
      </c>
      <c r="L2236" s="51">
        <v>832</v>
      </c>
      <c r="M2236" s="51">
        <v>1482</v>
      </c>
      <c r="N2236" s="51">
        <v>1478</v>
      </c>
      <c r="O2236" s="51">
        <v>1316</v>
      </c>
      <c r="P2236" s="51">
        <v>1293</v>
      </c>
      <c r="Q2236" s="51">
        <v>9837</v>
      </c>
      <c r="R2236" s="51">
        <v>10030</v>
      </c>
      <c r="S2236" s="51">
        <v>80403</v>
      </c>
      <c r="T2236" s="51">
        <v>388375</v>
      </c>
      <c r="U2236" s="51">
        <v>75318</v>
      </c>
      <c r="V2236" s="51">
        <v>15889</v>
      </c>
    </row>
    <row r="2237" spans="1:22" x14ac:dyDescent="0.25">
      <c r="A2237" s="50" t="s">
        <v>109</v>
      </c>
      <c r="B2237" s="50" t="s">
        <v>229</v>
      </c>
      <c r="C2237" s="50" t="s">
        <v>188</v>
      </c>
      <c r="D2237" s="50" t="s">
        <v>296</v>
      </c>
      <c r="E2237" s="51">
        <v>2018</v>
      </c>
      <c r="F2237" s="50" t="s">
        <v>286</v>
      </c>
      <c r="G2237" s="52">
        <v>43191</v>
      </c>
      <c r="H2237" s="51">
        <v>879</v>
      </c>
      <c r="I2237" s="51">
        <v>429</v>
      </c>
      <c r="J2237" s="51">
        <v>827</v>
      </c>
      <c r="K2237" s="51">
        <v>878</v>
      </c>
      <c r="L2237" s="51">
        <v>878</v>
      </c>
      <c r="M2237" s="51">
        <v>1492</v>
      </c>
      <c r="N2237" s="51">
        <v>1400</v>
      </c>
      <c r="O2237" s="51">
        <v>1370</v>
      </c>
      <c r="P2237" s="51">
        <v>1282</v>
      </c>
      <c r="Q2237" s="51">
        <v>9837</v>
      </c>
      <c r="R2237" s="51">
        <v>10030</v>
      </c>
      <c r="S2237" s="51">
        <v>80403</v>
      </c>
      <c r="T2237" s="51">
        <v>388375</v>
      </c>
      <c r="U2237" s="51">
        <v>75318</v>
      </c>
      <c r="V2237" s="51">
        <v>15889</v>
      </c>
    </row>
    <row r="2238" spans="1:22" x14ac:dyDescent="0.25">
      <c r="A2238" s="50" t="s">
        <v>109</v>
      </c>
      <c r="B2238" s="50" t="s">
        <v>229</v>
      </c>
      <c r="C2238" s="50" t="s">
        <v>188</v>
      </c>
      <c r="D2238" s="50" t="s">
        <v>296</v>
      </c>
      <c r="E2238" s="51">
        <v>2018</v>
      </c>
      <c r="F2238" s="50" t="s">
        <v>287</v>
      </c>
      <c r="G2238" s="52">
        <v>43221</v>
      </c>
      <c r="H2238" s="51">
        <v>957</v>
      </c>
      <c r="I2238" s="51">
        <v>503</v>
      </c>
      <c r="J2238" s="51">
        <v>924</v>
      </c>
      <c r="K2238" s="51">
        <v>669</v>
      </c>
      <c r="L2238" s="51">
        <v>669</v>
      </c>
      <c r="M2238" s="51">
        <v>1734</v>
      </c>
      <c r="N2238" s="51">
        <v>1627</v>
      </c>
      <c r="O2238" s="51">
        <v>1365</v>
      </c>
      <c r="P2238" s="51">
        <v>1492</v>
      </c>
      <c r="Q2238" s="51">
        <v>9837</v>
      </c>
      <c r="R2238" s="51">
        <v>10030</v>
      </c>
      <c r="S2238" s="51">
        <v>80403</v>
      </c>
      <c r="T2238" s="51">
        <v>388375</v>
      </c>
      <c r="U2238" s="51">
        <v>75318</v>
      </c>
      <c r="V2238" s="51">
        <v>15889</v>
      </c>
    </row>
    <row r="2239" spans="1:22" x14ac:dyDescent="0.25">
      <c r="A2239" s="50" t="s">
        <v>109</v>
      </c>
      <c r="B2239" s="50" t="s">
        <v>229</v>
      </c>
      <c r="C2239" s="50" t="s">
        <v>188</v>
      </c>
      <c r="D2239" s="50" t="s">
        <v>296</v>
      </c>
      <c r="E2239" s="51">
        <v>2018</v>
      </c>
      <c r="F2239" s="50" t="s">
        <v>288</v>
      </c>
      <c r="G2239" s="52">
        <v>43252</v>
      </c>
      <c r="H2239" s="51">
        <v>845</v>
      </c>
      <c r="I2239" s="51">
        <v>322</v>
      </c>
      <c r="J2239" s="51">
        <v>592</v>
      </c>
      <c r="K2239" s="51">
        <v>823</v>
      </c>
      <c r="L2239" s="51">
        <v>823</v>
      </c>
      <c r="M2239" s="51">
        <v>1446</v>
      </c>
      <c r="N2239" s="51">
        <v>1308</v>
      </c>
      <c r="O2239" s="51">
        <v>1289</v>
      </c>
      <c r="P2239" s="51">
        <v>1189</v>
      </c>
      <c r="Q2239" s="51">
        <v>9837</v>
      </c>
      <c r="R2239" s="51">
        <v>10030</v>
      </c>
      <c r="S2239" s="51">
        <v>80403</v>
      </c>
      <c r="T2239" s="51">
        <v>388375</v>
      </c>
      <c r="U2239" s="51">
        <v>75318</v>
      </c>
      <c r="V2239" s="51">
        <v>15889</v>
      </c>
    </row>
    <row r="2240" spans="1:22" x14ac:dyDescent="0.25">
      <c r="A2240" s="50" t="s">
        <v>109</v>
      </c>
      <c r="B2240" s="50" t="s">
        <v>229</v>
      </c>
      <c r="C2240" s="50" t="s">
        <v>188</v>
      </c>
      <c r="D2240" s="50" t="s">
        <v>296</v>
      </c>
      <c r="E2240" s="51">
        <v>2018</v>
      </c>
      <c r="F2240" s="50" t="s">
        <v>289</v>
      </c>
      <c r="G2240" s="52">
        <v>43282</v>
      </c>
      <c r="H2240" s="51">
        <v>912</v>
      </c>
      <c r="I2240" s="51">
        <v>361</v>
      </c>
      <c r="J2240" s="51">
        <v>659</v>
      </c>
      <c r="K2240" s="51">
        <v>907</v>
      </c>
      <c r="L2240" s="51">
        <v>907</v>
      </c>
      <c r="M2240" s="51">
        <v>1445</v>
      </c>
      <c r="N2240" s="51">
        <v>1434</v>
      </c>
      <c r="O2240" s="51">
        <v>1393</v>
      </c>
      <c r="P2240" s="51">
        <v>1337</v>
      </c>
      <c r="Q2240" s="51">
        <v>9837</v>
      </c>
      <c r="R2240" s="51">
        <v>10030</v>
      </c>
      <c r="S2240" s="51">
        <v>80403</v>
      </c>
      <c r="T2240" s="51">
        <v>388375</v>
      </c>
      <c r="U2240" s="51">
        <v>75318</v>
      </c>
      <c r="V2240" s="51">
        <v>15889</v>
      </c>
    </row>
    <row r="2241" spans="1:22" x14ac:dyDescent="0.25">
      <c r="A2241" s="50" t="s">
        <v>109</v>
      </c>
      <c r="B2241" s="50" t="s">
        <v>229</v>
      </c>
      <c r="C2241" s="50" t="s">
        <v>188</v>
      </c>
      <c r="D2241" s="50" t="s">
        <v>296</v>
      </c>
      <c r="E2241" s="51">
        <v>2018</v>
      </c>
      <c r="F2241" s="50" t="s">
        <v>290</v>
      </c>
      <c r="G2241" s="52">
        <v>43313</v>
      </c>
      <c r="H2241" s="51">
        <v>976</v>
      </c>
      <c r="I2241" s="51">
        <v>516</v>
      </c>
      <c r="J2241" s="51">
        <v>759</v>
      </c>
      <c r="K2241" s="51">
        <v>693</v>
      </c>
      <c r="L2241" s="51">
        <v>693</v>
      </c>
      <c r="M2241" s="51">
        <v>1484</v>
      </c>
      <c r="N2241" s="51">
        <v>1519</v>
      </c>
      <c r="O2241" s="51">
        <v>1425</v>
      </c>
      <c r="P2241" s="51">
        <v>1332</v>
      </c>
      <c r="Q2241" s="51">
        <v>9837</v>
      </c>
      <c r="R2241" s="51">
        <v>10030</v>
      </c>
      <c r="S2241" s="51">
        <v>80403</v>
      </c>
      <c r="T2241" s="51">
        <v>388375</v>
      </c>
      <c r="U2241" s="51">
        <v>75318</v>
      </c>
      <c r="V2241" s="51">
        <v>15889</v>
      </c>
    </row>
    <row r="2242" spans="1:22" x14ac:dyDescent="0.25">
      <c r="A2242" s="50" t="s">
        <v>109</v>
      </c>
      <c r="B2242" s="50" t="s">
        <v>229</v>
      </c>
      <c r="C2242" s="50" t="s">
        <v>188</v>
      </c>
      <c r="D2242" s="50" t="s">
        <v>296</v>
      </c>
      <c r="E2242" s="51">
        <v>2018</v>
      </c>
      <c r="F2242" s="50" t="s">
        <v>291</v>
      </c>
      <c r="G2242" s="52">
        <v>43344</v>
      </c>
      <c r="H2242" s="51">
        <v>918</v>
      </c>
      <c r="I2242" s="51">
        <v>448</v>
      </c>
      <c r="J2242" s="51">
        <v>755</v>
      </c>
      <c r="K2242" s="51">
        <v>872</v>
      </c>
      <c r="L2242" s="51">
        <v>872</v>
      </c>
      <c r="M2242" s="51">
        <v>1649</v>
      </c>
      <c r="N2242" s="51">
        <v>1600</v>
      </c>
      <c r="O2242" s="51">
        <v>1421</v>
      </c>
      <c r="P2242" s="51">
        <v>1507</v>
      </c>
      <c r="Q2242" s="51">
        <v>9837</v>
      </c>
      <c r="R2242" s="51">
        <v>10030</v>
      </c>
      <c r="S2242" s="51">
        <v>80403</v>
      </c>
      <c r="T2242" s="51">
        <v>388375</v>
      </c>
      <c r="U2242" s="51">
        <v>75318</v>
      </c>
      <c r="V2242" s="51">
        <v>15889</v>
      </c>
    </row>
    <row r="2243" spans="1:22" x14ac:dyDescent="0.25">
      <c r="A2243" s="50" t="s">
        <v>109</v>
      </c>
      <c r="B2243" s="50" t="s">
        <v>229</v>
      </c>
      <c r="C2243" s="50" t="s">
        <v>188</v>
      </c>
      <c r="D2243" s="50" t="s">
        <v>296</v>
      </c>
      <c r="E2243" s="51">
        <v>2018</v>
      </c>
      <c r="F2243" s="50" t="s">
        <v>292</v>
      </c>
      <c r="G2243" s="52">
        <v>43374</v>
      </c>
      <c r="H2243" s="51">
        <v>933</v>
      </c>
      <c r="I2243" s="51">
        <v>387</v>
      </c>
      <c r="J2243" s="51">
        <v>785</v>
      </c>
      <c r="K2243" s="51">
        <v>851</v>
      </c>
      <c r="L2243" s="51">
        <v>851</v>
      </c>
      <c r="M2243" s="51">
        <v>1400</v>
      </c>
      <c r="N2243" s="51">
        <v>1220</v>
      </c>
      <c r="O2243" s="51">
        <v>1255</v>
      </c>
      <c r="P2243" s="51">
        <v>1288</v>
      </c>
      <c r="Q2243" s="51">
        <v>9837</v>
      </c>
      <c r="R2243" s="51">
        <v>10030</v>
      </c>
      <c r="S2243" s="51">
        <v>80403</v>
      </c>
      <c r="T2243" s="51">
        <v>388375</v>
      </c>
      <c r="U2243" s="51">
        <v>75318</v>
      </c>
      <c r="V2243" s="51">
        <v>15889</v>
      </c>
    </row>
    <row r="2244" spans="1:22" x14ac:dyDescent="0.25">
      <c r="A2244" s="50" t="s">
        <v>109</v>
      </c>
      <c r="B2244" s="50" t="s">
        <v>229</v>
      </c>
      <c r="C2244" s="50" t="s">
        <v>188</v>
      </c>
      <c r="D2244" s="50" t="s">
        <v>296</v>
      </c>
      <c r="E2244" s="51">
        <v>2018</v>
      </c>
      <c r="F2244" s="50" t="s">
        <v>293</v>
      </c>
      <c r="G2244" s="52">
        <v>43405</v>
      </c>
      <c r="H2244" s="51">
        <v>955</v>
      </c>
      <c r="I2244" s="51">
        <v>471</v>
      </c>
      <c r="J2244" s="51">
        <v>773</v>
      </c>
      <c r="K2244" s="51">
        <v>769</v>
      </c>
      <c r="L2244" s="51">
        <v>769</v>
      </c>
      <c r="M2244" s="51">
        <v>1506</v>
      </c>
      <c r="N2244" s="51">
        <v>1388</v>
      </c>
      <c r="O2244" s="51">
        <v>1350</v>
      </c>
      <c r="P2244" s="51">
        <v>1265</v>
      </c>
      <c r="Q2244" s="51">
        <v>9837</v>
      </c>
      <c r="R2244" s="51">
        <v>10030</v>
      </c>
      <c r="S2244" s="51">
        <v>80403</v>
      </c>
      <c r="T2244" s="51">
        <v>388375</v>
      </c>
      <c r="U2244" s="51">
        <v>75318</v>
      </c>
      <c r="V2244" s="51">
        <v>15889</v>
      </c>
    </row>
    <row r="2245" spans="1:22" x14ac:dyDescent="0.25">
      <c r="A2245" s="50" t="s">
        <v>109</v>
      </c>
      <c r="B2245" s="50" t="s">
        <v>229</v>
      </c>
      <c r="C2245" s="50" t="s">
        <v>188</v>
      </c>
      <c r="D2245" s="50" t="s">
        <v>296</v>
      </c>
      <c r="E2245" s="51">
        <v>2018</v>
      </c>
      <c r="F2245" s="50" t="s">
        <v>294</v>
      </c>
      <c r="G2245" s="52">
        <v>43435</v>
      </c>
      <c r="H2245" s="51">
        <v>1060</v>
      </c>
      <c r="I2245" s="51">
        <v>464</v>
      </c>
      <c r="J2245" s="51">
        <v>660</v>
      </c>
      <c r="K2245" s="51">
        <v>823</v>
      </c>
      <c r="L2245" s="51">
        <v>823</v>
      </c>
      <c r="M2245" s="51">
        <v>1518</v>
      </c>
      <c r="N2245" s="51">
        <v>1419</v>
      </c>
      <c r="O2245" s="51">
        <v>1417</v>
      </c>
      <c r="P2245" s="51">
        <v>1376</v>
      </c>
      <c r="Q2245" s="51">
        <v>9837</v>
      </c>
      <c r="R2245" s="51">
        <v>10030</v>
      </c>
      <c r="S2245" s="51">
        <v>80403</v>
      </c>
      <c r="T2245" s="51">
        <v>388375</v>
      </c>
      <c r="U2245" s="51">
        <v>75318</v>
      </c>
      <c r="V2245" s="51">
        <v>15889</v>
      </c>
    </row>
    <row r="2246" spans="1:22" x14ac:dyDescent="0.25">
      <c r="A2246" s="50" t="s">
        <v>109</v>
      </c>
      <c r="B2246" s="50" t="s">
        <v>229</v>
      </c>
      <c r="C2246" s="50" t="s">
        <v>188</v>
      </c>
      <c r="D2246" s="50" t="s">
        <v>296</v>
      </c>
      <c r="E2246" s="51">
        <v>2019</v>
      </c>
      <c r="F2246" s="50" t="s">
        <v>283</v>
      </c>
      <c r="G2246" s="52">
        <v>43466</v>
      </c>
      <c r="H2246" s="51">
        <v>1064</v>
      </c>
      <c r="I2246" s="51">
        <v>400</v>
      </c>
      <c r="J2246" s="51">
        <v>541</v>
      </c>
      <c r="K2246" s="51">
        <v>862</v>
      </c>
      <c r="L2246" s="51">
        <v>862</v>
      </c>
      <c r="M2246" s="51">
        <v>1185</v>
      </c>
      <c r="N2246" s="51">
        <v>1098</v>
      </c>
      <c r="O2246" s="51">
        <v>1035</v>
      </c>
      <c r="P2246" s="51">
        <v>990</v>
      </c>
      <c r="Q2246" s="51">
        <v>8264</v>
      </c>
      <c r="R2246" s="51">
        <v>8475</v>
      </c>
      <c r="S2246" s="51">
        <v>85111.96580929964</v>
      </c>
      <c r="T2246" s="51">
        <v>402762</v>
      </c>
      <c r="U2246" s="51">
        <v>130104</v>
      </c>
      <c r="V2246" s="51">
        <v>17261</v>
      </c>
    </row>
    <row r="2247" spans="1:22" x14ac:dyDescent="0.25">
      <c r="A2247" s="50" t="s">
        <v>109</v>
      </c>
      <c r="B2247" s="50" t="s">
        <v>229</v>
      </c>
      <c r="C2247" s="50" t="s">
        <v>188</v>
      </c>
      <c r="D2247" s="50" t="s">
        <v>296</v>
      </c>
      <c r="E2247" s="51">
        <v>2019</v>
      </c>
      <c r="F2247" s="50" t="s">
        <v>284</v>
      </c>
      <c r="G2247" s="52">
        <v>43497</v>
      </c>
      <c r="H2247" s="51">
        <v>843</v>
      </c>
      <c r="I2247" s="51">
        <v>375</v>
      </c>
      <c r="J2247" s="51">
        <v>563</v>
      </c>
      <c r="K2247" s="51">
        <v>843</v>
      </c>
      <c r="L2247" s="51">
        <v>843</v>
      </c>
      <c r="M2247" s="51">
        <v>1720</v>
      </c>
      <c r="N2247" s="51">
        <v>1603</v>
      </c>
      <c r="O2247" s="51">
        <v>1423</v>
      </c>
      <c r="P2247" s="51">
        <v>1671</v>
      </c>
      <c r="Q2247" s="51">
        <v>8264</v>
      </c>
      <c r="R2247" s="51">
        <v>8475</v>
      </c>
      <c r="S2247" s="51">
        <v>85111.96580929964</v>
      </c>
      <c r="T2247" s="51">
        <v>402762</v>
      </c>
      <c r="U2247" s="51">
        <v>130104</v>
      </c>
      <c r="V2247" s="51">
        <v>17261</v>
      </c>
    </row>
    <row r="2248" spans="1:22" x14ac:dyDescent="0.25">
      <c r="A2248" s="50" t="s">
        <v>109</v>
      </c>
      <c r="B2248" s="50" t="s">
        <v>229</v>
      </c>
      <c r="C2248" s="50" t="s">
        <v>188</v>
      </c>
      <c r="D2248" s="50" t="s">
        <v>296</v>
      </c>
      <c r="E2248" s="51">
        <v>2019</v>
      </c>
      <c r="F2248" s="50" t="s">
        <v>285</v>
      </c>
      <c r="G2248" s="52">
        <v>43525</v>
      </c>
      <c r="H2248" s="51">
        <v>813</v>
      </c>
      <c r="I2248" s="51">
        <v>454</v>
      </c>
      <c r="J2248" s="51">
        <v>645</v>
      </c>
      <c r="K2248" s="51">
        <v>781</v>
      </c>
      <c r="L2248" s="51">
        <v>781</v>
      </c>
      <c r="M2248" s="51">
        <v>1720</v>
      </c>
      <c r="N2248" s="51">
        <v>1259</v>
      </c>
      <c r="O2248" s="51">
        <v>1169</v>
      </c>
      <c r="P2248" s="51">
        <v>1104</v>
      </c>
      <c r="Q2248" s="51">
        <v>8264</v>
      </c>
      <c r="R2248" s="51">
        <v>8475</v>
      </c>
      <c r="S2248" s="51">
        <v>85111.96580929964</v>
      </c>
      <c r="T2248" s="51">
        <v>402762</v>
      </c>
      <c r="U2248" s="51">
        <v>130104</v>
      </c>
      <c r="V2248" s="51">
        <v>17261</v>
      </c>
    </row>
    <row r="2249" spans="1:22" x14ac:dyDescent="0.25">
      <c r="A2249" s="50" t="s">
        <v>109</v>
      </c>
      <c r="B2249" s="50" t="s">
        <v>229</v>
      </c>
      <c r="C2249" s="50" t="s">
        <v>188</v>
      </c>
      <c r="D2249" s="50" t="s">
        <v>296</v>
      </c>
      <c r="E2249" s="51">
        <v>2019</v>
      </c>
      <c r="F2249" s="50" t="s">
        <v>286</v>
      </c>
      <c r="G2249" s="52">
        <v>43556</v>
      </c>
      <c r="H2249" s="51">
        <v>944</v>
      </c>
      <c r="I2249" s="51">
        <v>421</v>
      </c>
      <c r="J2249" s="51">
        <v>683</v>
      </c>
      <c r="K2249" s="51">
        <v>923</v>
      </c>
      <c r="L2249" s="51">
        <v>923</v>
      </c>
      <c r="M2249" s="51">
        <v>1781</v>
      </c>
      <c r="N2249" s="51">
        <v>1377</v>
      </c>
      <c r="O2249" s="51">
        <v>1340</v>
      </c>
      <c r="P2249" s="51">
        <v>1328</v>
      </c>
      <c r="Q2249" s="51">
        <v>8264</v>
      </c>
      <c r="R2249" s="51">
        <v>8475</v>
      </c>
      <c r="S2249" s="51">
        <v>85111.96580929964</v>
      </c>
      <c r="T2249" s="51">
        <v>402762</v>
      </c>
      <c r="U2249" s="51">
        <v>130104</v>
      </c>
      <c r="V2249" s="51">
        <v>17261</v>
      </c>
    </row>
    <row r="2250" spans="1:22" x14ac:dyDescent="0.25">
      <c r="A2250" s="50" t="s">
        <v>109</v>
      </c>
      <c r="B2250" s="50" t="s">
        <v>229</v>
      </c>
      <c r="C2250" s="50" t="s">
        <v>188</v>
      </c>
      <c r="D2250" s="50" t="s">
        <v>296</v>
      </c>
      <c r="E2250" s="51">
        <v>2019</v>
      </c>
      <c r="F2250" s="50" t="s">
        <v>287</v>
      </c>
      <c r="G2250" s="52">
        <v>43586</v>
      </c>
      <c r="H2250" s="51">
        <v>893</v>
      </c>
      <c r="I2250" s="51">
        <v>413</v>
      </c>
      <c r="J2250" s="51">
        <v>585</v>
      </c>
      <c r="K2250" s="51">
        <v>834</v>
      </c>
      <c r="L2250" s="51">
        <v>834</v>
      </c>
      <c r="M2250" s="51">
        <v>1343</v>
      </c>
      <c r="N2250" s="51">
        <v>1471</v>
      </c>
      <c r="O2250" s="51">
        <v>1293</v>
      </c>
      <c r="P2250" s="51">
        <v>1231</v>
      </c>
      <c r="Q2250" s="51">
        <v>8264</v>
      </c>
      <c r="R2250" s="51">
        <v>8475</v>
      </c>
      <c r="S2250" s="51">
        <v>85111.96580929964</v>
      </c>
      <c r="T2250" s="51">
        <v>402762</v>
      </c>
      <c r="U2250" s="51">
        <v>130104</v>
      </c>
      <c r="V2250" s="51">
        <v>17261</v>
      </c>
    </row>
    <row r="2251" spans="1:22" x14ac:dyDescent="0.25">
      <c r="A2251" s="50" t="s">
        <v>109</v>
      </c>
      <c r="B2251" s="50" t="s">
        <v>229</v>
      </c>
      <c r="C2251" s="50" t="s">
        <v>188</v>
      </c>
      <c r="D2251" s="50" t="s">
        <v>296</v>
      </c>
      <c r="E2251" s="51">
        <v>2019</v>
      </c>
      <c r="F2251" s="50" t="s">
        <v>288</v>
      </c>
      <c r="G2251" s="52">
        <v>43617</v>
      </c>
      <c r="H2251" s="51">
        <v>1025</v>
      </c>
      <c r="I2251" s="51">
        <v>366</v>
      </c>
      <c r="J2251" s="51">
        <v>710</v>
      </c>
      <c r="K2251" s="51">
        <v>798</v>
      </c>
      <c r="L2251" s="51">
        <v>798</v>
      </c>
      <c r="M2251" s="51">
        <v>1720</v>
      </c>
      <c r="N2251" s="51">
        <v>1502</v>
      </c>
      <c r="O2251" s="51">
        <v>1369</v>
      </c>
      <c r="P2251" s="51">
        <v>1367</v>
      </c>
      <c r="Q2251" s="51">
        <v>8264</v>
      </c>
      <c r="R2251" s="51">
        <v>8475</v>
      </c>
      <c r="S2251" s="51">
        <v>85111.96580929964</v>
      </c>
      <c r="T2251" s="51">
        <v>402762</v>
      </c>
      <c r="U2251" s="51">
        <v>130104</v>
      </c>
      <c r="V2251" s="51">
        <v>17261</v>
      </c>
    </row>
    <row r="2252" spans="1:22" x14ac:dyDescent="0.25">
      <c r="A2252" s="50" t="s">
        <v>109</v>
      </c>
      <c r="B2252" s="50" t="s">
        <v>229</v>
      </c>
      <c r="C2252" s="50" t="s">
        <v>188</v>
      </c>
      <c r="D2252" s="50" t="s">
        <v>296</v>
      </c>
      <c r="E2252" s="51">
        <v>2019</v>
      </c>
      <c r="F2252" s="50" t="s">
        <v>289</v>
      </c>
      <c r="G2252" s="52">
        <v>43647</v>
      </c>
      <c r="H2252" s="51">
        <v>969</v>
      </c>
      <c r="I2252" s="51">
        <v>412</v>
      </c>
      <c r="J2252" s="51">
        <v>714</v>
      </c>
      <c r="K2252" s="51">
        <v>748</v>
      </c>
      <c r="L2252" s="51">
        <v>748</v>
      </c>
      <c r="M2252" s="51">
        <v>1952</v>
      </c>
      <c r="N2252" s="51">
        <v>1252</v>
      </c>
      <c r="O2252" s="51">
        <v>1376</v>
      </c>
      <c r="P2252" s="51">
        <v>1297</v>
      </c>
      <c r="Q2252" s="51">
        <v>8264</v>
      </c>
      <c r="R2252" s="51">
        <v>8475</v>
      </c>
      <c r="S2252" s="51">
        <v>85111.96580929964</v>
      </c>
      <c r="T2252" s="51">
        <v>402762</v>
      </c>
      <c r="U2252" s="51">
        <v>130104</v>
      </c>
      <c r="V2252" s="51">
        <v>17261</v>
      </c>
    </row>
    <row r="2253" spans="1:22" x14ac:dyDescent="0.25">
      <c r="A2253" s="50" t="s">
        <v>109</v>
      </c>
      <c r="B2253" s="50" t="s">
        <v>229</v>
      </c>
      <c r="C2253" s="50" t="s">
        <v>188</v>
      </c>
      <c r="D2253" s="50" t="s">
        <v>296</v>
      </c>
      <c r="E2253" s="51">
        <v>2019</v>
      </c>
      <c r="F2253" s="50" t="s">
        <v>290</v>
      </c>
      <c r="G2253" s="52">
        <v>43678</v>
      </c>
      <c r="H2253" s="51">
        <v>1044</v>
      </c>
      <c r="I2253" s="51">
        <v>435</v>
      </c>
      <c r="J2253" s="51">
        <v>741</v>
      </c>
      <c r="K2253" s="51">
        <v>877</v>
      </c>
      <c r="L2253" s="51">
        <v>877</v>
      </c>
      <c r="M2253" s="51">
        <v>1720</v>
      </c>
      <c r="N2253" s="51">
        <v>1393</v>
      </c>
      <c r="O2253" s="51">
        <v>1304</v>
      </c>
      <c r="P2253" s="51">
        <v>1206</v>
      </c>
      <c r="Q2253" s="51">
        <v>8264</v>
      </c>
      <c r="R2253" s="51">
        <v>8475</v>
      </c>
      <c r="S2253" s="51">
        <v>85111.96580929964</v>
      </c>
      <c r="T2253" s="51">
        <v>402762</v>
      </c>
      <c r="U2253" s="51">
        <v>130104</v>
      </c>
      <c r="V2253" s="51">
        <v>17261</v>
      </c>
    </row>
    <row r="2254" spans="1:22" x14ac:dyDescent="0.25">
      <c r="A2254" s="50" t="s">
        <v>109</v>
      </c>
      <c r="B2254" s="50" t="s">
        <v>229</v>
      </c>
      <c r="C2254" s="50" t="s">
        <v>188</v>
      </c>
      <c r="D2254" s="50" t="s">
        <v>296</v>
      </c>
      <c r="E2254" s="51">
        <v>2019</v>
      </c>
      <c r="F2254" s="50" t="s">
        <v>291</v>
      </c>
      <c r="G2254" s="52">
        <v>43709</v>
      </c>
      <c r="H2254" s="51">
        <v>863</v>
      </c>
      <c r="I2254" s="51">
        <v>381</v>
      </c>
      <c r="J2254" s="51">
        <v>639</v>
      </c>
      <c r="K2254" s="51">
        <v>917</v>
      </c>
      <c r="L2254" s="51">
        <v>917</v>
      </c>
      <c r="M2254" s="51">
        <v>1265</v>
      </c>
      <c r="N2254" s="51">
        <v>1097</v>
      </c>
      <c r="O2254" s="51">
        <v>1067</v>
      </c>
      <c r="P2254" s="51">
        <v>908</v>
      </c>
      <c r="Q2254" s="51">
        <v>8264</v>
      </c>
      <c r="R2254" s="51">
        <v>8475</v>
      </c>
      <c r="S2254" s="51">
        <v>85111.96580929964</v>
      </c>
      <c r="T2254" s="51">
        <v>402762</v>
      </c>
      <c r="U2254" s="51">
        <v>130104</v>
      </c>
      <c r="V2254" s="51">
        <v>17261</v>
      </c>
    </row>
    <row r="2255" spans="1:22" x14ac:dyDescent="0.25">
      <c r="A2255" s="50" t="s">
        <v>109</v>
      </c>
      <c r="B2255" s="50" t="s">
        <v>229</v>
      </c>
      <c r="C2255" s="50" t="s">
        <v>188</v>
      </c>
      <c r="D2255" s="50" t="s">
        <v>296</v>
      </c>
      <c r="E2255" s="51">
        <v>2019</v>
      </c>
      <c r="F2255" s="50" t="s">
        <v>292</v>
      </c>
      <c r="G2255" s="52">
        <v>43739</v>
      </c>
      <c r="H2255" s="51">
        <v>964</v>
      </c>
      <c r="I2255" s="51">
        <v>417</v>
      </c>
      <c r="J2255" s="51">
        <v>783</v>
      </c>
      <c r="K2255" s="51">
        <v>850</v>
      </c>
      <c r="L2255" s="51">
        <v>850</v>
      </c>
      <c r="M2255" s="51">
        <v>1744</v>
      </c>
      <c r="N2255" s="51">
        <v>1523</v>
      </c>
      <c r="O2255" s="51">
        <v>1472</v>
      </c>
      <c r="P2255" s="51">
        <v>1369</v>
      </c>
      <c r="Q2255" s="51">
        <v>8264</v>
      </c>
      <c r="R2255" s="51">
        <v>8475</v>
      </c>
      <c r="S2255" s="51">
        <v>85111.96580929964</v>
      </c>
      <c r="T2255" s="51">
        <v>402762</v>
      </c>
      <c r="U2255" s="51">
        <v>130104</v>
      </c>
      <c r="V2255" s="51">
        <v>17261</v>
      </c>
    </row>
    <row r="2256" spans="1:22" x14ac:dyDescent="0.25">
      <c r="A2256" s="50" t="s">
        <v>109</v>
      </c>
      <c r="B2256" s="50" t="s">
        <v>229</v>
      </c>
      <c r="C2256" s="50" t="s">
        <v>188</v>
      </c>
      <c r="D2256" s="50" t="s">
        <v>296</v>
      </c>
      <c r="E2256" s="51">
        <v>2019</v>
      </c>
      <c r="F2256" s="50" t="s">
        <v>293</v>
      </c>
      <c r="G2256" s="52">
        <v>43770</v>
      </c>
      <c r="H2256" s="51">
        <v>1021</v>
      </c>
      <c r="I2256" s="51">
        <v>468</v>
      </c>
      <c r="J2256" s="51">
        <v>861</v>
      </c>
      <c r="K2256" s="51">
        <v>884</v>
      </c>
      <c r="L2256" s="51">
        <v>884</v>
      </c>
      <c r="M2256" s="51">
        <v>1773</v>
      </c>
      <c r="N2256" s="51">
        <v>1635</v>
      </c>
      <c r="O2256" s="51">
        <v>1592</v>
      </c>
      <c r="P2256" s="51">
        <v>1760</v>
      </c>
      <c r="Q2256" s="51">
        <v>8264</v>
      </c>
      <c r="R2256" s="51">
        <v>8475</v>
      </c>
      <c r="S2256" s="51">
        <v>85111.96580929964</v>
      </c>
      <c r="T2256" s="51">
        <v>402762</v>
      </c>
      <c r="U2256" s="51">
        <v>130104</v>
      </c>
      <c r="V2256" s="51">
        <v>17261</v>
      </c>
    </row>
    <row r="2257" spans="1:22" x14ac:dyDescent="0.25">
      <c r="A2257" s="50" t="s">
        <v>109</v>
      </c>
      <c r="B2257" s="50" t="s">
        <v>229</v>
      </c>
      <c r="C2257" s="50" t="s">
        <v>188</v>
      </c>
      <c r="D2257" s="50" t="s">
        <v>296</v>
      </c>
      <c r="E2257" s="51">
        <v>2019</v>
      </c>
      <c r="F2257" s="50" t="s">
        <v>294</v>
      </c>
      <c r="G2257" s="52">
        <v>43800</v>
      </c>
      <c r="H2257" s="51">
        <v>1141</v>
      </c>
      <c r="I2257" s="51">
        <v>460</v>
      </c>
      <c r="J2257" s="51">
        <v>869</v>
      </c>
      <c r="K2257" s="51">
        <v>831</v>
      </c>
      <c r="L2257" s="51">
        <v>831</v>
      </c>
      <c r="M2257" s="51">
        <v>1562</v>
      </c>
      <c r="N2257" s="51">
        <v>1572</v>
      </c>
      <c r="O2257" s="51">
        <v>1631</v>
      </c>
      <c r="P2257" s="51">
        <v>1372</v>
      </c>
      <c r="Q2257" s="51">
        <v>8264</v>
      </c>
      <c r="R2257" s="51">
        <v>8475</v>
      </c>
      <c r="S2257" s="51">
        <v>85111.96580929964</v>
      </c>
      <c r="T2257" s="51">
        <v>402762</v>
      </c>
      <c r="U2257" s="51">
        <v>130104</v>
      </c>
      <c r="V2257" s="51">
        <v>17261</v>
      </c>
    </row>
    <row r="2258" spans="1:22" x14ac:dyDescent="0.25">
      <c r="A2258" s="50" t="s">
        <v>109</v>
      </c>
      <c r="B2258" s="50" t="s">
        <v>229</v>
      </c>
      <c r="C2258" s="50" t="s">
        <v>188</v>
      </c>
      <c r="D2258" s="50" t="s">
        <v>296</v>
      </c>
      <c r="E2258" s="51">
        <v>2020</v>
      </c>
      <c r="F2258" s="50" t="s">
        <v>283</v>
      </c>
      <c r="G2258" s="52">
        <v>43831</v>
      </c>
      <c r="H2258" s="51">
        <v>1128</v>
      </c>
      <c r="I2258" s="51">
        <v>712</v>
      </c>
      <c r="J2258" s="51">
        <v>1038</v>
      </c>
      <c r="K2258" s="51">
        <v>874</v>
      </c>
      <c r="L2258" s="51">
        <v>874</v>
      </c>
      <c r="M2258" s="51">
        <v>1690</v>
      </c>
      <c r="N2258" s="51">
        <v>1656</v>
      </c>
      <c r="O2258" s="51">
        <v>1586</v>
      </c>
      <c r="P2258" s="51">
        <v>1486</v>
      </c>
      <c r="Q2258" s="51">
        <v>8553</v>
      </c>
      <c r="R2258" s="51">
        <v>8836</v>
      </c>
      <c r="S2258" s="51">
        <v>88589.921906953939</v>
      </c>
      <c r="T2258" s="51">
        <v>417637</v>
      </c>
      <c r="U2258" s="51">
        <v>133979</v>
      </c>
      <c r="V2258" s="51">
        <v>17762</v>
      </c>
    </row>
    <row r="2259" spans="1:22" x14ac:dyDescent="0.25">
      <c r="A2259" s="50" t="s">
        <v>109</v>
      </c>
      <c r="B2259" s="50" t="s">
        <v>229</v>
      </c>
      <c r="C2259" s="50" t="s">
        <v>188</v>
      </c>
      <c r="D2259" s="50" t="s">
        <v>296</v>
      </c>
      <c r="E2259" s="51">
        <v>2020</v>
      </c>
      <c r="F2259" s="50" t="s">
        <v>284</v>
      </c>
      <c r="G2259" s="52">
        <v>43862</v>
      </c>
      <c r="H2259" s="51">
        <v>1041</v>
      </c>
      <c r="I2259" s="51">
        <v>433</v>
      </c>
      <c r="J2259" s="51">
        <v>1024</v>
      </c>
      <c r="K2259" s="51">
        <v>743</v>
      </c>
      <c r="L2259" s="51">
        <v>743</v>
      </c>
      <c r="M2259" s="51">
        <v>1740</v>
      </c>
      <c r="N2259" s="51">
        <v>1625</v>
      </c>
      <c r="O2259" s="51">
        <v>1554</v>
      </c>
      <c r="P2259" s="51">
        <v>1478</v>
      </c>
      <c r="Q2259" s="51">
        <v>8553</v>
      </c>
      <c r="R2259" s="51">
        <v>8836</v>
      </c>
      <c r="S2259" s="51">
        <v>88589.921906953939</v>
      </c>
      <c r="T2259" s="51">
        <v>417637</v>
      </c>
      <c r="U2259" s="51">
        <v>133979</v>
      </c>
      <c r="V2259" s="51">
        <v>17762</v>
      </c>
    </row>
    <row r="2260" spans="1:22" x14ac:dyDescent="0.25">
      <c r="A2260" s="50" t="s">
        <v>109</v>
      </c>
      <c r="B2260" s="50" t="s">
        <v>229</v>
      </c>
      <c r="C2260" s="50" t="s">
        <v>188</v>
      </c>
      <c r="D2260" s="50" t="s">
        <v>296</v>
      </c>
      <c r="E2260" s="51">
        <v>2020</v>
      </c>
      <c r="F2260" s="50" t="s">
        <v>285</v>
      </c>
      <c r="G2260" s="52">
        <v>43891</v>
      </c>
      <c r="H2260" s="51">
        <v>760</v>
      </c>
      <c r="I2260" s="51">
        <v>427</v>
      </c>
      <c r="J2260" s="51">
        <v>597</v>
      </c>
      <c r="K2260" s="51">
        <v>1014</v>
      </c>
      <c r="L2260" s="51">
        <v>1014</v>
      </c>
      <c r="M2260" s="51">
        <v>1897</v>
      </c>
      <c r="N2260" s="51">
        <v>1686</v>
      </c>
      <c r="O2260" s="51">
        <v>1626</v>
      </c>
      <c r="P2260" s="51">
        <v>1447</v>
      </c>
      <c r="Q2260" s="51">
        <v>8553</v>
      </c>
      <c r="R2260" s="51">
        <v>8836</v>
      </c>
      <c r="S2260" s="51">
        <v>88589.921906953939</v>
      </c>
      <c r="T2260" s="51">
        <v>417637</v>
      </c>
      <c r="U2260" s="51">
        <v>133979</v>
      </c>
      <c r="V2260" s="51">
        <v>17762</v>
      </c>
    </row>
    <row r="2261" spans="1:22" x14ac:dyDescent="0.25">
      <c r="A2261" s="50" t="s">
        <v>109</v>
      </c>
      <c r="B2261" s="50" t="s">
        <v>229</v>
      </c>
      <c r="C2261" s="50" t="s">
        <v>188</v>
      </c>
      <c r="D2261" s="50" t="s">
        <v>296</v>
      </c>
      <c r="E2261" s="51">
        <v>2020</v>
      </c>
      <c r="F2261" s="50" t="s">
        <v>286</v>
      </c>
      <c r="G2261" s="52">
        <v>43922</v>
      </c>
      <c r="H2261" s="51">
        <v>1039</v>
      </c>
      <c r="I2261" s="51">
        <v>426</v>
      </c>
      <c r="J2261" s="51">
        <v>799</v>
      </c>
      <c r="K2261" s="51">
        <v>940</v>
      </c>
      <c r="L2261" s="51">
        <v>940</v>
      </c>
      <c r="M2261" s="51">
        <v>1757</v>
      </c>
      <c r="N2261" s="51">
        <v>1745</v>
      </c>
      <c r="O2261" s="51">
        <v>1736</v>
      </c>
      <c r="P2261" s="51">
        <v>1642</v>
      </c>
      <c r="Q2261" s="51">
        <v>8553</v>
      </c>
      <c r="R2261" s="51">
        <v>8836</v>
      </c>
      <c r="S2261" s="51">
        <v>88589.921906953939</v>
      </c>
      <c r="T2261" s="51">
        <v>417637</v>
      </c>
      <c r="U2261" s="51">
        <v>133979</v>
      </c>
      <c r="V2261" s="51">
        <v>17762</v>
      </c>
    </row>
    <row r="2262" spans="1:22" x14ac:dyDescent="0.25">
      <c r="A2262" s="50" t="s">
        <v>109</v>
      </c>
      <c r="B2262" s="50" t="s">
        <v>229</v>
      </c>
      <c r="C2262" s="50" t="s">
        <v>188</v>
      </c>
      <c r="D2262" s="50" t="s">
        <v>296</v>
      </c>
      <c r="E2262" s="51">
        <v>2020</v>
      </c>
      <c r="F2262" s="50" t="s">
        <v>287</v>
      </c>
      <c r="G2262" s="52">
        <v>43952</v>
      </c>
      <c r="H2262" s="51">
        <v>1019</v>
      </c>
      <c r="I2262" s="51">
        <v>466</v>
      </c>
      <c r="J2262" s="51">
        <v>906</v>
      </c>
      <c r="K2262" s="51">
        <v>993</v>
      </c>
      <c r="L2262" s="51">
        <v>993</v>
      </c>
      <c r="M2262" s="51">
        <v>1625</v>
      </c>
      <c r="N2262" s="51">
        <v>1599</v>
      </c>
      <c r="O2262" s="51">
        <v>1442</v>
      </c>
      <c r="P2262" s="51">
        <v>1364</v>
      </c>
      <c r="Q2262" s="51">
        <v>8553</v>
      </c>
      <c r="R2262" s="51">
        <v>8836</v>
      </c>
      <c r="S2262" s="51">
        <v>88589.921906953939</v>
      </c>
      <c r="T2262" s="51">
        <v>417637</v>
      </c>
      <c r="U2262" s="51">
        <v>133979</v>
      </c>
      <c r="V2262" s="51">
        <v>17762</v>
      </c>
    </row>
    <row r="2263" spans="1:22" x14ac:dyDescent="0.25">
      <c r="A2263" s="50" t="s">
        <v>109</v>
      </c>
      <c r="B2263" s="50" t="s">
        <v>229</v>
      </c>
      <c r="C2263" s="50" t="s">
        <v>188</v>
      </c>
      <c r="D2263" s="50" t="s">
        <v>296</v>
      </c>
      <c r="E2263" s="51">
        <v>2020</v>
      </c>
      <c r="F2263" s="50" t="s">
        <v>288</v>
      </c>
      <c r="G2263" s="52">
        <v>43983</v>
      </c>
      <c r="H2263" s="51">
        <v>1310</v>
      </c>
      <c r="I2263" s="51">
        <v>459</v>
      </c>
      <c r="J2263" s="51">
        <v>838</v>
      </c>
      <c r="K2263" s="51">
        <v>907</v>
      </c>
      <c r="L2263" s="51">
        <v>907</v>
      </c>
      <c r="M2263" s="51">
        <v>1881</v>
      </c>
      <c r="N2263" s="51">
        <v>1840</v>
      </c>
      <c r="O2263" s="51">
        <v>1775</v>
      </c>
      <c r="P2263" s="51">
        <v>1626</v>
      </c>
      <c r="Q2263" s="51">
        <v>8553</v>
      </c>
      <c r="R2263" s="51">
        <v>8836</v>
      </c>
      <c r="S2263" s="51">
        <v>88589.921906953939</v>
      </c>
      <c r="T2263" s="51">
        <v>417637</v>
      </c>
      <c r="U2263" s="51">
        <v>133979</v>
      </c>
      <c r="V2263" s="51">
        <v>17762</v>
      </c>
    </row>
    <row r="2264" spans="1:22" x14ac:dyDescent="0.25">
      <c r="A2264" s="50" t="s">
        <v>109</v>
      </c>
      <c r="B2264" s="50" t="s">
        <v>229</v>
      </c>
      <c r="C2264" s="50" t="s">
        <v>188</v>
      </c>
      <c r="D2264" s="50" t="s">
        <v>296</v>
      </c>
      <c r="E2264" s="51">
        <v>2020</v>
      </c>
      <c r="F2264" s="50" t="s">
        <v>289</v>
      </c>
      <c r="G2264" s="52">
        <v>44013</v>
      </c>
      <c r="H2264" s="51">
        <v>914</v>
      </c>
      <c r="I2264" s="51">
        <v>462</v>
      </c>
      <c r="J2264" s="51">
        <v>752</v>
      </c>
      <c r="K2264" s="51">
        <v>843</v>
      </c>
      <c r="L2264" s="51">
        <v>843</v>
      </c>
      <c r="M2264" s="51">
        <v>1580</v>
      </c>
      <c r="N2264" s="51">
        <v>1452</v>
      </c>
      <c r="O2264" s="51">
        <v>1507</v>
      </c>
      <c r="P2264" s="51">
        <v>1374</v>
      </c>
      <c r="Q2264" s="51">
        <v>8553</v>
      </c>
      <c r="R2264" s="51">
        <v>8836</v>
      </c>
      <c r="S2264" s="51">
        <v>88589.921906953939</v>
      </c>
      <c r="T2264" s="51">
        <v>417637</v>
      </c>
      <c r="U2264" s="51">
        <v>133979</v>
      </c>
      <c r="V2264" s="51">
        <v>17762</v>
      </c>
    </row>
    <row r="2265" spans="1:22" x14ac:dyDescent="0.25">
      <c r="A2265" s="50" t="s">
        <v>109</v>
      </c>
      <c r="B2265" s="50" t="s">
        <v>229</v>
      </c>
      <c r="C2265" s="50" t="s">
        <v>188</v>
      </c>
      <c r="D2265" s="50" t="s">
        <v>296</v>
      </c>
      <c r="E2265" s="51">
        <v>2020</v>
      </c>
      <c r="F2265" s="50" t="s">
        <v>290</v>
      </c>
      <c r="G2265" s="52">
        <v>44044</v>
      </c>
      <c r="H2265" s="51">
        <v>1171</v>
      </c>
      <c r="I2265" s="51">
        <v>520</v>
      </c>
      <c r="J2265" s="51">
        <v>815</v>
      </c>
      <c r="K2265" s="51">
        <v>1003</v>
      </c>
      <c r="L2265" s="51">
        <v>1003</v>
      </c>
      <c r="M2265" s="51">
        <v>1791</v>
      </c>
      <c r="N2265" s="51">
        <v>1773</v>
      </c>
      <c r="O2265" s="51">
        <v>1629</v>
      </c>
      <c r="P2265" s="51">
        <v>1589</v>
      </c>
      <c r="Q2265" s="51">
        <v>8553</v>
      </c>
      <c r="R2265" s="51">
        <v>8836</v>
      </c>
      <c r="S2265" s="51">
        <v>88589.921906953939</v>
      </c>
      <c r="T2265" s="51">
        <v>417637</v>
      </c>
      <c r="U2265" s="51">
        <v>133979</v>
      </c>
      <c r="V2265" s="51">
        <v>17762</v>
      </c>
    </row>
    <row r="2266" spans="1:22" x14ac:dyDescent="0.25">
      <c r="A2266" s="50" t="s">
        <v>109</v>
      </c>
      <c r="B2266" s="50" t="s">
        <v>229</v>
      </c>
      <c r="C2266" s="50" t="s">
        <v>188</v>
      </c>
      <c r="D2266" s="50" t="s">
        <v>296</v>
      </c>
      <c r="E2266" s="51">
        <v>2020</v>
      </c>
      <c r="F2266" s="50" t="s">
        <v>291</v>
      </c>
      <c r="G2266" s="52">
        <v>44075</v>
      </c>
      <c r="H2266" s="51">
        <v>985</v>
      </c>
      <c r="I2266" s="51">
        <v>508</v>
      </c>
      <c r="J2266" s="51">
        <v>774</v>
      </c>
      <c r="K2266" s="51">
        <v>872</v>
      </c>
      <c r="L2266" s="51">
        <v>872</v>
      </c>
      <c r="M2266" s="51">
        <v>1676</v>
      </c>
      <c r="N2266" s="51">
        <v>1689</v>
      </c>
      <c r="O2266" s="51">
        <v>1651</v>
      </c>
      <c r="P2266" s="51">
        <v>1495</v>
      </c>
      <c r="Q2266" s="51">
        <v>8553</v>
      </c>
      <c r="R2266" s="51">
        <v>8836</v>
      </c>
      <c r="S2266" s="51">
        <v>88589.921906953939</v>
      </c>
      <c r="T2266" s="51">
        <v>417637</v>
      </c>
      <c r="U2266" s="51">
        <v>133979</v>
      </c>
      <c r="V2266" s="51">
        <v>17762</v>
      </c>
    </row>
    <row r="2267" spans="1:22" x14ac:dyDescent="0.25">
      <c r="A2267" s="50" t="s">
        <v>109</v>
      </c>
      <c r="B2267" s="50" t="s">
        <v>229</v>
      </c>
      <c r="C2267" s="50" t="s">
        <v>188</v>
      </c>
      <c r="D2267" s="50" t="s">
        <v>296</v>
      </c>
      <c r="E2267" s="51">
        <v>2020</v>
      </c>
      <c r="F2267" s="50" t="s">
        <v>292</v>
      </c>
      <c r="G2267" s="52">
        <v>44105</v>
      </c>
      <c r="H2267" s="51">
        <v>899</v>
      </c>
      <c r="I2267" s="51">
        <v>460</v>
      </c>
      <c r="J2267" s="51">
        <v>802</v>
      </c>
      <c r="K2267" s="51">
        <v>827</v>
      </c>
      <c r="L2267" s="51">
        <v>827</v>
      </c>
      <c r="M2267" s="51">
        <v>1652</v>
      </c>
      <c r="N2267" s="51">
        <v>1766</v>
      </c>
      <c r="O2267" s="51">
        <v>1723</v>
      </c>
      <c r="P2267" s="51">
        <v>1480</v>
      </c>
      <c r="Q2267" s="51">
        <v>8553</v>
      </c>
      <c r="R2267" s="51">
        <v>8836</v>
      </c>
      <c r="S2267" s="51">
        <v>88589.921906953939</v>
      </c>
      <c r="T2267" s="51">
        <v>417637</v>
      </c>
      <c r="U2267" s="51">
        <v>133979</v>
      </c>
      <c r="V2267" s="51">
        <v>17762</v>
      </c>
    </row>
    <row r="2268" spans="1:22" x14ac:dyDescent="0.25">
      <c r="A2268" s="50" t="s">
        <v>109</v>
      </c>
      <c r="B2268" s="50" t="s">
        <v>229</v>
      </c>
      <c r="C2268" s="50" t="s">
        <v>188</v>
      </c>
      <c r="D2268" s="50" t="s">
        <v>296</v>
      </c>
      <c r="E2268" s="51">
        <v>2020</v>
      </c>
      <c r="F2268" s="50" t="s">
        <v>293</v>
      </c>
      <c r="G2268" s="52">
        <v>44136</v>
      </c>
      <c r="H2268" s="51">
        <v>1097</v>
      </c>
      <c r="I2268" s="51">
        <v>474</v>
      </c>
      <c r="J2268" s="51">
        <v>815</v>
      </c>
      <c r="K2268" s="51">
        <v>772</v>
      </c>
      <c r="L2268" s="51">
        <v>772</v>
      </c>
      <c r="M2268" s="51">
        <v>1579</v>
      </c>
      <c r="N2268" s="51">
        <v>1730</v>
      </c>
      <c r="O2268" s="51">
        <v>1695</v>
      </c>
      <c r="P2268" s="51">
        <v>1586</v>
      </c>
      <c r="Q2268" s="51">
        <v>8553</v>
      </c>
      <c r="R2268" s="51">
        <v>8836</v>
      </c>
      <c r="S2268" s="51">
        <v>88589.921906953939</v>
      </c>
      <c r="T2268" s="51">
        <v>417637</v>
      </c>
      <c r="U2268" s="51">
        <v>133979</v>
      </c>
      <c r="V2268" s="51">
        <v>17762</v>
      </c>
    </row>
    <row r="2269" spans="1:22" x14ac:dyDescent="0.25">
      <c r="A2269" s="50" t="s">
        <v>109</v>
      </c>
      <c r="B2269" s="50" t="s">
        <v>229</v>
      </c>
      <c r="C2269" s="50" t="s">
        <v>188</v>
      </c>
      <c r="D2269" s="50" t="s">
        <v>296</v>
      </c>
      <c r="E2269" s="51">
        <v>2020</v>
      </c>
      <c r="F2269" s="50" t="s">
        <v>294</v>
      </c>
      <c r="G2269" s="52">
        <v>44166</v>
      </c>
      <c r="H2269" s="51">
        <v>1150</v>
      </c>
      <c r="I2269" s="51">
        <v>506</v>
      </c>
      <c r="J2269" s="51">
        <v>961</v>
      </c>
      <c r="K2269" s="51">
        <v>814</v>
      </c>
      <c r="L2269" s="51">
        <v>814</v>
      </c>
      <c r="M2269" s="51">
        <v>1347</v>
      </c>
      <c r="N2269" s="51">
        <v>1320</v>
      </c>
      <c r="O2269" s="51">
        <v>1307</v>
      </c>
      <c r="P2269" s="51">
        <v>1269</v>
      </c>
      <c r="Q2269" s="51">
        <v>8553</v>
      </c>
      <c r="R2269" s="51">
        <v>8836</v>
      </c>
      <c r="S2269" s="51">
        <v>88589.921906953939</v>
      </c>
      <c r="T2269" s="51">
        <v>417637</v>
      </c>
      <c r="U2269" s="51">
        <v>133979</v>
      </c>
      <c r="V2269" s="51">
        <v>17762</v>
      </c>
    </row>
    <row r="2270" spans="1:22" x14ac:dyDescent="0.25">
      <c r="A2270" s="50" t="s">
        <v>109</v>
      </c>
      <c r="B2270" s="50" t="s">
        <v>229</v>
      </c>
      <c r="C2270" s="50" t="s">
        <v>188</v>
      </c>
      <c r="D2270" s="50" t="s">
        <v>296</v>
      </c>
      <c r="E2270" s="51">
        <v>2021</v>
      </c>
      <c r="F2270" s="50" t="s">
        <v>283</v>
      </c>
      <c r="G2270" s="52">
        <v>44197</v>
      </c>
      <c r="H2270" s="51">
        <v>1136</v>
      </c>
      <c r="I2270" s="51">
        <v>519</v>
      </c>
      <c r="J2270" s="51">
        <v>860</v>
      </c>
      <c r="K2270" s="51">
        <v>804</v>
      </c>
      <c r="L2270" s="51">
        <v>804</v>
      </c>
      <c r="M2270" s="51">
        <v>1750</v>
      </c>
      <c r="N2270" s="51">
        <v>1351</v>
      </c>
      <c r="O2270" s="51">
        <v>1408</v>
      </c>
      <c r="P2270" s="51">
        <v>1372</v>
      </c>
      <c r="Q2270" s="51">
        <v>9921</v>
      </c>
      <c r="R2270" s="51">
        <v>10246</v>
      </c>
      <c r="S2270" s="51">
        <v>92180.578532557425</v>
      </c>
      <c r="T2270" s="51">
        <v>433045</v>
      </c>
      <c r="U2270" s="51">
        <v>138060</v>
      </c>
      <c r="V2270" s="51">
        <v>18285</v>
      </c>
    </row>
    <row r="2271" spans="1:22" x14ac:dyDescent="0.25">
      <c r="A2271" s="50" t="s">
        <v>109</v>
      </c>
      <c r="B2271" s="50" t="s">
        <v>229</v>
      </c>
      <c r="C2271" s="50" t="s">
        <v>188</v>
      </c>
      <c r="D2271" s="50" t="s">
        <v>296</v>
      </c>
      <c r="E2271" s="51">
        <v>2021</v>
      </c>
      <c r="F2271" s="50" t="s">
        <v>284</v>
      </c>
      <c r="G2271" s="52">
        <v>44228</v>
      </c>
      <c r="H2271" s="51">
        <v>1063</v>
      </c>
      <c r="I2271" s="51">
        <v>588</v>
      </c>
      <c r="J2271" s="51">
        <v>941</v>
      </c>
      <c r="K2271" s="51">
        <v>746</v>
      </c>
      <c r="L2271" s="51">
        <v>746</v>
      </c>
      <c r="M2271" s="51">
        <v>1534</v>
      </c>
      <c r="N2271" s="51">
        <v>1536</v>
      </c>
      <c r="O2271" s="51">
        <v>1403</v>
      </c>
      <c r="P2271" s="51">
        <v>1453</v>
      </c>
      <c r="Q2271" s="51">
        <v>9921</v>
      </c>
      <c r="R2271" s="51">
        <v>10246</v>
      </c>
      <c r="S2271" s="51">
        <v>92180.578532557425</v>
      </c>
      <c r="T2271" s="51">
        <v>433045</v>
      </c>
      <c r="U2271" s="51">
        <v>138060</v>
      </c>
      <c r="V2271" s="51">
        <v>18285</v>
      </c>
    </row>
    <row r="2272" spans="1:22" x14ac:dyDescent="0.25">
      <c r="A2272" s="50" t="s">
        <v>109</v>
      </c>
      <c r="B2272" s="50" t="s">
        <v>229</v>
      </c>
      <c r="C2272" s="50" t="s">
        <v>188</v>
      </c>
      <c r="D2272" s="50" t="s">
        <v>296</v>
      </c>
      <c r="E2272" s="51">
        <v>2021</v>
      </c>
      <c r="F2272" s="50" t="s">
        <v>285</v>
      </c>
      <c r="G2272" s="52">
        <v>44256</v>
      </c>
      <c r="H2272" s="51">
        <v>1092</v>
      </c>
      <c r="I2272" s="51">
        <v>643</v>
      </c>
      <c r="J2272" s="51">
        <v>941</v>
      </c>
      <c r="K2272" s="51">
        <v>963</v>
      </c>
      <c r="L2272" s="51">
        <v>963</v>
      </c>
      <c r="M2272" s="51">
        <v>1590</v>
      </c>
      <c r="N2272" s="51">
        <v>1530</v>
      </c>
      <c r="O2272" s="51">
        <v>1305</v>
      </c>
      <c r="P2272" s="51">
        <v>1338</v>
      </c>
      <c r="Q2272" s="51">
        <v>9921</v>
      </c>
      <c r="R2272" s="51">
        <v>10246</v>
      </c>
      <c r="S2272" s="51">
        <v>92180.578532557425</v>
      </c>
      <c r="T2272" s="51">
        <v>433045</v>
      </c>
      <c r="U2272" s="51">
        <v>138060</v>
      </c>
      <c r="V2272" s="51">
        <v>18285</v>
      </c>
    </row>
    <row r="2273" spans="1:22" x14ac:dyDescent="0.25">
      <c r="A2273" s="50" t="s">
        <v>109</v>
      </c>
      <c r="B2273" s="50" t="s">
        <v>229</v>
      </c>
      <c r="C2273" s="50" t="s">
        <v>188</v>
      </c>
      <c r="D2273" s="50" t="s">
        <v>296</v>
      </c>
      <c r="E2273" s="51">
        <v>2021</v>
      </c>
      <c r="F2273" s="50" t="s">
        <v>286</v>
      </c>
      <c r="G2273" s="52">
        <v>44287</v>
      </c>
      <c r="H2273" s="51">
        <v>1206</v>
      </c>
      <c r="I2273" s="51">
        <v>648</v>
      </c>
      <c r="J2273" s="51">
        <v>969</v>
      </c>
      <c r="K2273" s="51">
        <v>908</v>
      </c>
      <c r="L2273" s="51">
        <v>908</v>
      </c>
      <c r="M2273" s="51">
        <v>1609</v>
      </c>
      <c r="N2273" s="51">
        <v>1564</v>
      </c>
      <c r="O2273" s="51">
        <v>1483</v>
      </c>
      <c r="P2273" s="51">
        <v>1384</v>
      </c>
      <c r="Q2273" s="51">
        <v>9921</v>
      </c>
      <c r="R2273" s="51">
        <v>10246</v>
      </c>
      <c r="S2273" s="51">
        <v>92180.578532557425</v>
      </c>
      <c r="T2273" s="51">
        <v>433045</v>
      </c>
      <c r="U2273" s="51">
        <v>138060</v>
      </c>
      <c r="V2273" s="51">
        <v>18285</v>
      </c>
    </row>
    <row r="2274" spans="1:22" x14ac:dyDescent="0.25">
      <c r="A2274" s="50" t="s">
        <v>109</v>
      </c>
      <c r="B2274" s="50" t="s">
        <v>229</v>
      </c>
      <c r="C2274" s="50" t="s">
        <v>188</v>
      </c>
      <c r="D2274" s="50" t="s">
        <v>296</v>
      </c>
      <c r="E2274" s="51">
        <v>2021</v>
      </c>
      <c r="F2274" s="50" t="s">
        <v>287</v>
      </c>
      <c r="G2274" s="52">
        <v>44317</v>
      </c>
      <c r="H2274" s="51">
        <v>1151</v>
      </c>
      <c r="I2274" s="51">
        <v>660</v>
      </c>
      <c r="J2274" s="51">
        <v>1079</v>
      </c>
      <c r="K2274" s="51">
        <v>958</v>
      </c>
      <c r="L2274" s="51">
        <v>958</v>
      </c>
      <c r="M2274" s="51">
        <v>2066</v>
      </c>
      <c r="N2274" s="51">
        <v>1571</v>
      </c>
      <c r="O2274" s="51">
        <v>1762</v>
      </c>
      <c r="P2274" s="51">
        <v>1582</v>
      </c>
      <c r="Q2274" s="51">
        <v>9921</v>
      </c>
      <c r="R2274" s="51">
        <v>10246</v>
      </c>
      <c r="S2274" s="51">
        <v>92180.578532557425</v>
      </c>
      <c r="T2274" s="51">
        <v>433045</v>
      </c>
      <c r="U2274" s="51">
        <v>138060</v>
      </c>
      <c r="V2274" s="51">
        <v>18285</v>
      </c>
    </row>
    <row r="2275" spans="1:22" x14ac:dyDescent="0.25">
      <c r="A2275" s="50" t="s">
        <v>109</v>
      </c>
      <c r="B2275" s="50" t="s">
        <v>229</v>
      </c>
      <c r="C2275" s="50" t="s">
        <v>188</v>
      </c>
      <c r="D2275" s="50" t="s">
        <v>296</v>
      </c>
      <c r="E2275" s="51">
        <v>2021</v>
      </c>
      <c r="F2275" s="50" t="s">
        <v>288</v>
      </c>
      <c r="G2275" s="52">
        <v>44348</v>
      </c>
      <c r="H2275" s="51">
        <v>1186</v>
      </c>
      <c r="I2275" s="51">
        <v>602</v>
      </c>
      <c r="J2275" s="51">
        <v>936</v>
      </c>
      <c r="K2275" s="51">
        <v>829</v>
      </c>
      <c r="L2275" s="51">
        <v>829</v>
      </c>
      <c r="M2275" s="51">
        <v>1713</v>
      </c>
      <c r="N2275" s="51">
        <v>1593</v>
      </c>
      <c r="O2275" s="51">
        <v>1408</v>
      </c>
      <c r="P2275" s="51">
        <v>1312</v>
      </c>
      <c r="Q2275" s="51">
        <v>9921</v>
      </c>
      <c r="R2275" s="51">
        <v>10246</v>
      </c>
      <c r="S2275" s="51">
        <v>92180.578532557425</v>
      </c>
      <c r="T2275" s="51">
        <v>433045</v>
      </c>
      <c r="U2275" s="51">
        <v>138060</v>
      </c>
      <c r="V2275" s="51">
        <v>18285</v>
      </c>
    </row>
    <row r="2276" spans="1:22" x14ac:dyDescent="0.25">
      <c r="A2276" s="50" t="s">
        <v>109</v>
      </c>
      <c r="B2276" s="50" t="s">
        <v>229</v>
      </c>
      <c r="C2276" s="50" t="s">
        <v>188</v>
      </c>
      <c r="D2276" s="50" t="s">
        <v>296</v>
      </c>
      <c r="E2276" s="51">
        <v>2021</v>
      </c>
      <c r="F2276" s="50" t="s">
        <v>289</v>
      </c>
      <c r="G2276" s="52">
        <v>44378</v>
      </c>
      <c r="H2276" s="51">
        <v>1145</v>
      </c>
      <c r="I2276" s="51">
        <v>625</v>
      </c>
      <c r="J2276" s="51">
        <v>975</v>
      </c>
      <c r="K2276" s="51">
        <v>790</v>
      </c>
      <c r="L2276" s="51">
        <v>790</v>
      </c>
      <c r="M2276" s="51">
        <v>1398</v>
      </c>
      <c r="N2276" s="51">
        <v>1371</v>
      </c>
      <c r="O2276" s="51">
        <v>1277</v>
      </c>
      <c r="P2276" s="51">
        <v>1124</v>
      </c>
      <c r="Q2276" s="51">
        <v>9921</v>
      </c>
      <c r="R2276" s="51">
        <v>10246</v>
      </c>
      <c r="S2276" s="51">
        <v>92180.578532557425</v>
      </c>
      <c r="T2276" s="51">
        <v>433045</v>
      </c>
      <c r="U2276" s="51">
        <v>138060</v>
      </c>
      <c r="V2276" s="51">
        <v>18285</v>
      </c>
    </row>
    <row r="2277" spans="1:22" x14ac:dyDescent="0.25">
      <c r="A2277" s="50" t="s">
        <v>109</v>
      </c>
      <c r="B2277" s="50" t="s">
        <v>229</v>
      </c>
      <c r="C2277" s="50" t="s">
        <v>188</v>
      </c>
      <c r="D2277" s="50" t="s">
        <v>296</v>
      </c>
      <c r="E2277" s="51">
        <v>2021</v>
      </c>
      <c r="F2277" s="50" t="s">
        <v>290</v>
      </c>
      <c r="G2277" s="52">
        <v>44409</v>
      </c>
      <c r="H2277" s="51">
        <v>1199</v>
      </c>
      <c r="I2277" s="51">
        <v>627</v>
      </c>
      <c r="J2277" s="51">
        <v>1070</v>
      </c>
      <c r="K2277" s="51">
        <v>964</v>
      </c>
      <c r="L2277" s="51">
        <v>964</v>
      </c>
      <c r="M2277" s="51">
        <v>1597</v>
      </c>
      <c r="N2277" s="51">
        <v>1483</v>
      </c>
      <c r="O2277" s="51">
        <v>1378</v>
      </c>
      <c r="P2277" s="51">
        <v>1385</v>
      </c>
      <c r="Q2277" s="51">
        <v>9921</v>
      </c>
      <c r="R2277" s="51">
        <v>10246</v>
      </c>
      <c r="S2277" s="51">
        <v>92180.578532557425</v>
      </c>
      <c r="T2277" s="51">
        <v>433045</v>
      </c>
      <c r="U2277" s="51">
        <v>138060</v>
      </c>
      <c r="V2277" s="51">
        <v>18285</v>
      </c>
    </row>
    <row r="2278" spans="1:22" x14ac:dyDescent="0.25">
      <c r="A2278" s="50" t="s">
        <v>109</v>
      </c>
      <c r="B2278" s="50" t="s">
        <v>229</v>
      </c>
      <c r="C2278" s="50" t="s">
        <v>188</v>
      </c>
      <c r="D2278" s="50" t="s">
        <v>296</v>
      </c>
      <c r="E2278" s="51">
        <v>2021</v>
      </c>
      <c r="F2278" s="50" t="s">
        <v>291</v>
      </c>
      <c r="G2278" s="52">
        <v>44440</v>
      </c>
      <c r="H2278" s="51">
        <v>1464</v>
      </c>
      <c r="I2278" s="51">
        <v>765</v>
      </c>
      <c r="J2278" s="51">
        <v>1120</v>
      </c>
      <c r="K2278" s="51">
        <v>839</v>
      </c>
      <c r="L2278" s="51">
        <v>839</v>
      </c>
      <c r="M2278" s="51">
        <v>1685</v>
      </c>
      <c r="N2278" s="51">
        <v>1424</v>
      </c>
      <c r="O2278" s="51">
        <v>1427</v>
      </c>
      <c r="P2278" s="51">
        <v>1291</v>
      </c>
      <c r="Q2278" s="51">
        <v>9921</v>
      </c>
      <c r="R2278" s="51">
        <v>10246</v>
      </c>
      <c r="S2278" s="51">
        <v>92180.578532557425</v>
      </c>
      <c r="T2278" s="51">
        <v>433045</v>
      </c>
      <c r="U2278" s="51">
        <v>138060</v>
      </c>
      <c r="V2278" s="51">
        <v>18285</v>
      </c>
    </row>
    <row r="2279" spans="1:22" x14ac:dyDescent="0.25">
      <c r="A2279" s="50" t="s">
        <v>109</v>
      </c>
      <c r="B2279" s="50" t="s">
        <v>229</v>
      </c>
      <c r="C2279" s="50" t="s">
        <v>188</v>
      </c>
      <c r="D2279" s="50" t="s">
        <v>296</v>
      </c>
      <c r="E2279" s="51">
        <v>2021</v>
      </c>
      <c r="F2279" s="50" t="s">
        <v>292</v>
      </c>
      <c r="G2279" s="52">
        <v>44470</v>
      </c>
      <c r="H2279" s="51">
        <v>1272</v>
      </c>
      <c r="I2279" s="51">
        <v>627</v>
      </c>
      <c r="J2279" s="51">
        <v>1249</v>
      </c>
      <c r="K2279" s="51">
        <v>899</v>
      </c>
      <c r="L2279" s="51">
        <v>899</v>
      </c>
      <c r="M2279" s="51">
        <v>1661</v>
      </c>
      <c r="N2279" s="51">
        <v>1641</v>
      </c>
      <c r="O2279" s="51">
        <v>1576</v>
      </c>
      <c r="P2279" s="51">
        <v>1562</v>
      </c>
      <c r="Q2279" s="51">
        <v>9921</v>
      </c>
      <c r="R2279" s="51">
        <v>10246</v>
      </c>
      <c r="S2279" s="51">
        <v>92180.578532557425</v>
      </c>
      <c r="T2279" s="51">
        <v>433045</v>
      </c>
      <c r="U2279" s="51">
        <v>138060</v>
      </c>
      <c r="V2279" s="51">
        <v>18285</v>
      </c>
    </row>
    <row r="2280" spans="1:22" x14ac:dyDescent="0.25">
      <c r="A2280" s="50" t="s">
        <v>109</v>
      </c>
      <c r="B2280" s="50" t="s">
        <v>229</v>
      </c>
      <c r="C2280" s="50" t="s">
        <v>188</v>
      </c>
      <c r="D2280" s="50" t="s">
        <v>296</v>
      </c>
      <c r="E2280" s="51">
        <v>2021</v>
      </c>
      <c r="F2280" s="50" t="s">
        <v>293</v>
      </c>
      <c r="G2280" s="52">
        <v>44501</v>
      </c>
      <c r="H2280" s="51">
        <v>1300</v>
      </c>
      <c r="I2280" s="51">
        <v>611</v>
      </c>
      <c r="J2280" s="51">
        <v>1074</v>
      </c>
      <c r="K2280" s="51">
        <v>846</v>
      </c>
      <c r="L2280" s="51">
        <v>846</v>
      </c>
      <c r="M2280" s="51">
        <v>1612</v>
      </c>
      <c r="N2280" s="51">
        <v>1631</v>
      </c>
      <c r="O2280" s="51">
        <v>1648</v>
      </c>
      <c r="P2280" s="51">
        <v>1580</v>
      </c>
      <c r="Q2280" s="51">
        <v>9921</v>
      </c>
      <c r="R2280" s="51">
        <v>10246</v>
      </c>
      <c r="S2280" s="51">
        <v>92180.578532557425</v>
      </c>
      <c r="T2280" s="51">
        <v>433045</v>
      </c>
      <c r="U2280" s="51">
        <v>138060</v>
      </c>
      <c r="V2280" s="51">
        <v>18285</v>
      </c>
    </row>
    <row r="2281" spans="1:22" x14ac:dyDescent="0.25">
      <c r="A2281" s="50" t="s">
        <v>109</v>
      </c>
      <c r="B2281" s="50" t="s">
        <v>229</v>
      </c>
      <c r="C2281" s="50" t="s">
        <v>188</v>
      </c>
      <c r="D2281" s="50" t="s">
        <v>296</v>
      </c>
      <c r="E2281" s="51">
        <v>2021</v>
      </c>
      <c r="F2281" s="50" t="s">
        <v>294</v>
      </c>
      <c r="G2281" s="52">
        <v>44531</v>
      </c>
      <c r="H2281" s="51">
        <v>1210</v>
      </c>
      <c r="I2281" s="51">
        <v>665</v>
      </c>
      <c r="J2281" s="51">
        <v>1004</v>
      </c>
      <c r="K2281" s="51">
        <v>949</v>
      </c>
      <c r="L2281" s="51">
        <v>949</v>
      </c>
      <c r="M2281" s="51">
        <v>1638</v>
      </c>
      <c r="N2281" s="51">
        <v>1613</v>
      </c>
      <c r="O2281" s="51">
        <v>1595</v>
      </c>
      <c r="P2281" s="51">
        <v>1371</v>
      </c>
      <c r="Q2281" s="51">
        <v>9921</v>
      </c>
      <c r="R2281" s="51">
        <v>10246</v>
      </c>
      <c r="S2281" s="51">
        <v>92180.578532557425</v>
      </c>
      <c r="T2281" s="51">
        <v>433045</v>
      </c>
      <c r="U2281" s="51">
        <v>138060</v>
      </c>
      <c r="V2281" s="51">
        <v>18285</v>
      </c>
    </row>
    <row r="2282" spans="1:22" x14ac:dyDescent="0.25">
      <c r="A2282" s="50" t="s">
        <v>109</v>
      </c>
      <c r="B2282" s="50" t="s">
        <v>229</v>
      </c>
      <c r="C2282" s="50" t="s">
        <v>189</v>
      </c>
      <c r="D2282" s="50" t="s">
        <v>282</v>
      </c>
      <c r="E2282" s="51">
        <v>2017</v>
      </c>
      <c r="F2282" s="50" t="s">
        <v>283</v>
      </c>
      <c r="G2282" s="52">
        <v>42736</v>
      </c>
      <c r="H2282" s="51">
        <v>2711</v>
      </c>
      <c r="I2282" s="51">
        <v>799</v>
      </c>
      <c r="J2282" s="51">
        <v>1497</v>
      </c>
      <c r="K2282" s="51">
        <v>497</v>
      </c>
      <c r="L2282" s="51">
        <v>497</v>
      </c>
      <c r="M2282" s="51">
        <v>2582</v>
      </c>
      <c r="N2282" s="51">
        <v>2334</v>
      </c>
      <c r="O2282" s="51">
        <v>2120</v>
      </c>
      <c r="P2282" s="51">
        <v>2109</v>
      </c>
      <c r="Q2282" s="51">
        <v>10349</v>
      </c>
      <c r="R2282" s="51">
        <v>10500</v>
      </c>
      <c r="S2282" s="51">
        <v>109574</v>
      </c>
      <c r="T2282" s="51">
        <v>532982</v>
      </c>
      <c r="U2282" s="51">
        <v>103604</v>
      </c>
      <c r="V2282" s="51">
        <v>21972</v>
      </c>
    </row>
    <row r="2283" spans="1:22" x14ac:dyDescent="0.25">
      <c r="A2283" s="50" t="s">
        <v>109</v>
      </c>
      <c r="B2283" s="50" t="s">
        <v>229</v>
      </c>
      <c r="C2283" s="50" t="s">
        <v>189</v>
      </c>
      <c r="D2283" s="50" t="s">
        <v>282</v>
      </c>
      <c r="E2283" s="51">
        <v>2017</v>
      </c>
      <c r="F2283" s="50" t="s">
        <v>284</v>
      </c>
      <c r="G2283" s="52">
        <v>42767</v>
      </c>
      <c r="H2283" s="51">
        <v>1785</v>
      </c>
      <c r="I2283" s="51">
        <v>539</v>
      </c>
      <c r="J2283" s="51">
        <v>1123</v>
      </c>
      <c r="K2283" s="51">
        <v>474</v>
      </c>
      <c r="L2283" s="51">
        <v>474</v>
      </c>
      <c r="M2283" s="51">
        <v>2548</v>
      </c>
      <c r="N2283" s="51">
        <v>2284</v>
      </c>
      <c r="O2283" s="51">
        <v>2139</v>
      </c>
      <c r="P2283" s="51">
        <v>2180</v>
      </c>
      <c r="Q2283" s="51">
        <v>10349</v>
      </c>
      <c r="R2283" s="51">
        <v>10500</v>
      </c>
      <c r="S2283" s="51">
        <v>109574</v>
      </c>
      <c r="T2283" s="51">
        <v>532982</v>
      </c>
      <c r="U2283" s="51">
        <v>103604</v>
      </c>
      <c r="V2283" s="51">
        <v>21972</v>
      </c>
    </row>
    <row r="2284" spans="1:22" x14ac:dyDescent="0.25">
      <c r="A2284" s="50" t="s">
        <v>109</v>
      </c>
      <c r="B2284" s="50" t="s">
        <v>229</v>
      </c>
      <c r="C2284" s="50" t="s">
        <v>189</v>
      </c>
      <c r="D2284" s="50" t="s">
        <v>282</v>
      </c>
      <c r="E2284" s="51">
        <v>2017</v>
      </c>
      <c r="F2284" s="50" t="s">
        <v>285</v>
      </c>
      <c r="G2284" s="52">
        <v>42795</v>
      </c>
      <c r="H2284" s="51">
        <v>1681</v>
      </c>
      <c r="I2284" s="51">
        <v>660</v>
      </c>
      <c r="J2284" s="51">
        <v>851</v>
      </c>
      <c r="K2284" s="51">
        <v>641</v>
      </c>
      <c r="L2284" s="51">
        <v>641</v>
      </c>
      <c r="M2284" s="51">
        <v>2486</v>
      </c>
      <c r="N2284" s="51">
        <v>2154</v>
      </c>
      <c r="O2284" s="51">
        <v>2117</v>
      </c>
      <c r="P2284" s="51">
        <v>2107</v>
      </c>
      <c r="Q2284" s="51">
        <v>10349</v>
      </c>
      <c r="R2284" s="51">
        <v>10500</v>
      </c>
      <c r="S2284" s="51">
        <v>109574</v>
      </c>
      <c r="T2284" s="51">
        <v>532982</v>
      </c>
      <c r="U2284" s="51">
        <v>103604</v>
      </c>
      <c r="V2284" s="51">
        <v>21972</v>
      </c>
    </row>
    <row r="2285" spans="1:22" x14ac:dyDescent="0.25">
      <c r="A2285" s="50" t="s">
        <v>109</v>
      </c>
      <c r="B2285" s="50" t="s">
        <v>229</v>
      </c>
      <c r="C2285" s="50" t="s">
        <v>189</v>
      </c>
      <c r="D2285" s="50" t="s">
        <v>282</v>
      </c>
      <c r="E2285" s="51">
        <v>2017</v>
      </c>
      <c r="F2285" s="50" t="s">
        <v>286</v>
      </c>
      <c r="G2285" s="52">
        <v>42826</v>
      </c>
      <c r="H2285" s="51">
        <v>1602</v>
      </c>
      <c r="I2285" s="51">
        <v>823</v>
      </c>
      <c r="J2285" s="51">
        <v>1399</v>
      </c>
      <c r="K2285" s="51">
        <v>463</v>
      </c>
      <c r="L2285" s="51">
        <v>463</v>
      </c>
      <c r="M2285" s="51">
        <v>1831</v>
      </c>
      <c r="N2285" s="51">
        <v>1658</v>
      </c>
      <c r="O2285" s="51">
        <v>1675</v>
      </c>
      <c r="P2285" s="51">
        <v>1605</v>
      </c>
      <c r="Q2285" s="51">
        <v>10349</v>
      </c>
      <c r="R2285" s="51">
        <v>10500</v>
      </c>
      <c r="S2285" s="51">
        <v>109574</v>
      </c>
      <c r="T2285" s="51">
        <v>532982</v>
      </c>
      <c r="U2285" s="51">
        <v>103604</v>
      </c>
      <c r="V2285" s="51">
        <v>21972</v>
      </c>
    </row>
    <row r="2286" spans="1:22" x14ac:dyDescent="0.25">
      <c r="A2286" s="50" t="s">
        <v>109</v>
      </c>
      <c r="B2286" s="50" t="s">
        <v>229</v>
      </c>
      <c r="C2286" s="50" t="s">
        <v>189</v>
      </c>
      <c r="D2286" s="50" t="s">
        <v>282</v>
      </c>
      <c r="E2286" s="51">
        <v>2017</v>
      </c>
      <c r="F2286" s="50" t="s">
        <v>287</v>
      </c>
      <c r="G2286" s="52">
        <v>42856</v>
      </c>
      <c r="H2286" s="51">
        <v>1998</v>
      </c>
      <c r="I2286" s="51">
        <v>693</v>
      </c>
      <c r="J2286" s="51">
        <v>1241</v>
      </c>
      <c r="K2286" s="51">
        <v>577</v>
      </c>
      <c r="L2286" s="51">
        <v>577</v>
      </c>
      <c r="M2286" s="51">
        <v>2623</v>
      </c>
      <c r="N2286" s="51">
        <v>2301</v>
      </c>
      <c r="O2286" s="51">
        <v>2148</v>
      </c>
      <c r="P2286" s="51">
        <v>2178</v>
      </c>
      <c r="Q2286" s="51">
        <v>10349</v>
      </c>
      <c r="R2286" s="51">
        <v>10500</v>
      </c>
      <c r="S2286" s="51">
        <v>109574</v>
      </c>
      <c r="T2286" s="51">
        <v>532982</v>
      </c>
      <c r="U2286" s="51">
        <v>103604</v>
      </c>
      <c r="V2286" s="51">
        <v>21972</v>
      </c>
    </row>
    <row r="2287" spans="1:22" x14ac:dyDescent="0.25">
      <c r="A2287" s="50" t="s">
        <v>109</v>
      </c>
      <c r="B2287" s="50" t="s">
        <v>229</v>
      </c>
      <c r="C2287" s="50" t="s">
        <v>189</v>
      </c>
      <c r="D2287" s="50" t="s">
        <v>282</v>
      </c>
      <c r="E2287" s="51">
        <v>2017</v>
      </c>
      <c r="F2287" s="50" t="s">
        <v>288</v>
      </c>
      <c r="G2287" s="52">
        <v>42887</v>
      </c>
      <c r="H2287" s="51">
        <v>1701</v>
      </c>
      <c r="I2287" s="51">
        <v>759</v>
      </c>
      <c r="J2287" s="51">
        <v>1484</v>
      </c>
      <c r="K2287" s="51">
        <v>490</v>
      </c>
      <c r="L2287" s="51">
        <v>490</v>
      </c>
      <c r="M2287" s="51">
        <v>2445</v>
      </c>
      <c r="N2287" s="51">
        <v>2179</v>
      </c>
      <c r="O2287" s="51">
        <v>2145</v>
      </c>
      <c r="P2287" s="51">
        <v>2128</v>
      </c>
      <c r="Q2287" s="51">
        <v>10349</v>
      </c>
      <c r="R2287" s="51">
        <v>10500</v>
      </c>
      <c r="S2287" s="51">
        <v>109574</v>
      </c>
      <c r="T2287" s="51">
        <v>532982</v>
      </c>
      <c r="U2287" s="51">
        <v>103604</v>
      </c>
      <c r="V2287" s="51">
        <v>21972</v>
      </c>
    </row>
    <row r="2288" spans="1:22" x14ac:dyDescent="0.25">
      <c r="A2288" s="50" t="s">
        <v>109</v>
      </c>
      <c r="B2288" s="50" t="s">
        <v>229</v>
      </c>
      <c r="C2288" s="50" t="s">
        <v>189</v>
      </c>
      <c r="D2288" s="50" t="s">
        <v>282</v>
      </c>
      <c r="E2288" s="51">
        <v>2017</v>
      </c>
      <c r="F2288" s="50" t="s">
        <v>289</v>
      </c>
      <c r="G2288" s="52">
        <v>42917</v>
      </c>
      <c r="H2288" s="51">
        <v>1643</v>
      </c>
      <c r="I2288" s="51">
        <v>793</v>
      </c>
      <c r="J2288" s="51">
        <v>1602</v>
      </c>
      <c r="K2288" s="51">
        <v>531</v>
      </c>
      <c r="L2288" s="51">
        <v>531</v>
      </c>
      <c r="M2288" s="51">
        <v>2385</v>
      </c>
      <c r="N2288" s="51">
        <v>2098</v>
      </c>
      <c r="O2288" s="51">
        <v>2050</v>
      </c>
      <c r="P2288" s="51">
        <v>1983</v>
      </c>
      <c r="Q2288" s="51">
        <v>10349</v>
      </c>
      <c r="R2288" s="51">
        <v>10500</v>
      </c>
      <c r="S2288" s="51">
        <v>109574</v>
      </c>
      <c r="T2288" s="51">
        <v>532982</v>
      </c>
      <c r="U2288" s="51">
        <v>103604</v>
      </c>
      <c r="V2288" s="51">
        <v>21972</v>
      </c>
    </row>
    <row r="2289" spans="1:22" x14ac:dyDescent="0.25">
      <c r="A2289" s="50" t="s">
        <v>109</v>
      </c>
      <c r="B2289" s="50" t="s">
        <v>229</v>
      </c>
      <c r="C2289" s="50" t="s">
        <v>189</v>
      </c>
      <c r="D2289" s="50" t="s">
        <v>282</v>
      </c>
      <c r="E2289" s="51">
        <v>2017</v>
      </c>
      <c r="F2289" s="50" t="s">
        <v>290</v>
      </c>
      <c r="G2289" s="52">
        <v>42948</v>
      </c>
      <c r="H2289" s="51">
        <v>2004</v>
      </c>
      <c r="I2289" s="51">
        <v>568</v>
      </c>
      <c r="J2289" s="51">
        <v>1092</v>
      </c>
      <c r="K2289" s="51">
        <v>591</v>
      </c>
      <c r="L2289" s="51">
        <v>591</v>
      </c>
      <c r="M2289" s="51">
        <v>2526</v>
      </c>
      <c r="N2289" s="51">
        <v>2091</v>
      </c>
      <c r="O2289" s="51">
        <v>1972</v>
      </c>
      <c r="P2289" s="51">
        <v>2024</v>
      </c>
      <c r="Q2289" s="51">
        <v>10349</v>
      </c>
      <c r="R2289" s="51">
        <v>10500</v>
      </c>
      <c r="S2289" s="51">
        <v>109574</v>
      </c>
      <c r="T2289" s="51">
        <v>532982</v>
      </c>
      <c r="U2289" s="51">
        <v>103604</v>
      </c>
      <c r="V2289" s="51">
        <v>21972</v>
      </c>
    </row>
    <row r="2290" spans="1:22" x14ac:dyDescent="0.25">
      <c r="A2290" s="50" t="s">
        <v>109</v>
      </c>
      <c r="B2290" s="50" t="s">
        <v>229</v>
      </c>
      <c r="C2290" s="50" t="s">
        <v>189</v>
      </c>
      <c r="D2290" s="50" t="s">
        <v>282</v>
      </c>
      <c r="E2290" s="51">
        <v>2017</v>
      </c>
      <c r="F2290" s="50" t="s">
        <v>291</v>
      </c>
      <c r="G2290" s="52">
        <v>42979</v>
      </c>
      <c r="H2290" s="51">
        <v>2090</v>
      </c>
      <c r="I2290" s="51">
        <v>768</v>
      </c>
      <c r="J2290" s="51">
        <v>1646</v>
      </c>
      <c r="K2290" s="51">
        <v>439</v>
      </c>
      <c r="L2290" s="51">
        <v>439</v>
      </c>
      <c r="M2290" s="51">
        <v>2293</v>
      </c>
      <c r="N2290" s="51">
        <v>2047</v>
      </c>
      <c r="O2290" s="51">
        <v>1946</v>
      </c>
      <c r="P2290" s="51">
        <v>2001</v>
      </c>
      <c r="Q2290" s="51">
        <v>10349</v>
      </c>
      <c r="R2290" s="51">
        <v>10500</v>
      </c>
      <c r="S2290" s="51">
        <v>109574</v>
      </c>
      <c r="T2290" s="51">
        <v>532982</v>
      </c>
      <c r="U2290" s="51">
        <v>103604</v>
      </c>
      <c r="V2290" s="51">
        <v>21972</v>
      </c>
    </row>
    <row r="2291" spans="1:22" x14ac:dyDescent="0.25">
      <c r="A2291" s="50" t="s">
        <v>109</v>
      </c>
      <c r="B2291" s="50" t="s">
        <v>229</v>
      </c>
      <c r="C2291" s="50" t="s">
        <v>189</v>
      </c>
      <c r="D2291" s="50" t="s">
        <v>282</v>
      </c>
      <c r="E2291" s="51">
        <v>2017</v>
      </c>
      <c r="F2291" s="50" t="s">
        <v>292</v>
      </c>
      <c r="G2291" s="52">
        <v>43009</v>
      </c>
      <c r="H2291" s="51">
        <v>1900</v>
      </c>
      <c r="I2291" s="51">
        <v>748</v>
      </c>
      <c r="J2291" s="51">
        <v>1341</v>
      </c>
      <c r="K2291" s="51">
        <v>413</v>
      </c>
      <c r="L2291" s="51">
        <v>413</v>
      </c>
      <c r="M2291" s="51">
        <v>2376</v>
      </c>
      <c r="N2291" s="51">
        <v>2050</v>
      </c>
      <c r="O2291" s="51">
        <v>1977</v>
      </c>
      <c r="P2291" s="51">
        <v>2014</v>
      </c>
      <c r="Q2291" s="51">
        <v>10349</v>
      </c>
      <c r="R2291" s="51">
        <v>10500</v>
      </c>
      <c r="S2291" s="51">
        <v>109574</v>
      </c>
      <c r="T2291" s="51">
        <v>532982</v>
      </c>
      <c r="U2291" s="51">
        <v>103604</v>
      </c>
      <c r="V2291" s="51">
        <v>21972</v>
      </c>
    </row>
    <row r="2292" spans="1:22" x14ac:dyDescent="0.25">
      <c r="A2292" s="50" t="s">
        <v>109</v>
      </c>
      <c r="B2292" s="50" t="s">
        <v>229</v>
      </c>
      <c r="C2292" s="50" t="s">
        <v>189</v>
      </c>
      <c r="D2292" s="50" t="s">
        <v>282</v>
      </c>
      <c r="E2292" s="51">
        <v>2017</v>
      </c>
      <c r="F2292" s="50" t="s">
        <v>293</v>
      </c>
      <c r="G2292" s="52">
        <v>43040</v>
      </c>
      <c r="H2292" s="51">
        <v>1945</v>
      </c>
      <c r="I2292" s="51">
        <v>805</v>
      </c>
      <c r="J2292" s="51">
        <v>1530</v>
      </c>
      <c r="K2292" s="51">
        <v>387</v>
      </c>
      <c r="L2292" s="51">
        <v>387</v>
      </c>
      <c r="M2292" s="51">
        <v>2226</v>
      </c>
      <c r="N2292" s="51">
        <v>2038</v>
      </c>
      <c r="O2292" s="51">
        <v>2005</v>
      </c>
      <c r="P2292" s="51">
        <v>1984</v>
      </c>
      <c r="Q2292" s="51">
        <v>10349</v>
      </c>
      <c r="R2292" s="51">
        <v>10500</v>
      </c>
      <c r="S2292" s="51">
        <v>109574</v>
      </c>
      <c r="T2292" s="51">
        <v>532982</v>
      </c>
      <c r="U2292" s="51">
        <v>103604</v>
      </c>
      <c r="V2292" s="51">
        <v>21972</v>
      </c>
    </row>
    <row r="2293" spans="1:22" x14ac:dyDescent="0.25">
      <c r="A2293" s="50" t="s">
        <v>109</v>
      </c>
      <c r="B2293" s="50" t="s">
        <v>229</v>
      </c>
      <c r="C2293" s="50" t="s">
        <v>189</v>
      </c>
      <c r="D2293" s="50" t="s">
        <v>282</v>
      </c>
      <c r="E2293" s="51">
        <v>2017</v>
      </c>
      <c r="F2293" s="50" t="s">
        <v>294</v>
      </c>
      <c r="G2293" s="52">
        <v>43070</v>
      </c>
      <c r="H2293" s="51">
        <v>1771</v>
      </c>
      <c r="I2293" s="51">
        <v>561</v>
      </c>
      <c r="J2293" s="51">
        <v>1476</v>
      </c>
      <c r="K2293" s="51">
        <v>455</v>
      </c>
      <c r="L2293" s="51">
        <v>455</v>
      </c>
      <c r="M2293" s="51">
        <v>2176</v>
      </c>
      <c r="N2293" s="51">
        <v>2015</v>
      </c>
      <c r="O2293" s="51">
        <v>1966</v>
      </c>
      <c r="P2293" s="51">
        <v>1947</v>
      </c>
      <c r="Q2293" s="51">
        <v>10349</v>
      </c>
      <c r="R2293" s="51">
        <v>10500</v>
      </c>
      <c r="S2293" s="51">
        <v>109574</v>
      </c>
      <c r="T2293" s="51">
        <v>532982</v>
      </c>
      <c r="U2293" s="51">
        <v>103604</v>
      </c>
      <c r="V2293" s="51">
        <v>21972</v>
      </c>
    </row>
    <row r="2294" spans="1:22" x14ac:dyDescent="0.25">
      <c r="A2294" s="50" t="s">
        <v>109</v>
      </c>
      <c r="B2294" s="50" t="s">
        <v>229</v>
      </c>
      <c r="C2294" s="50" t="s">
        <v>189</v>
      </c>
      <c r="D2294" s="50" t="s">
        <v>282</v>
      </c>
      <c r="E2294" s="51">
        <v>2018</v>
      </c>
      <c r="F2294" s="50" t="s">
        <v>283</v>
      </c>
      <c r="G2294" s="52">
        <v>43101</v>
      </c>
      <c r="H2294" s="51">
        <v>1979</v>
      </c>
      <c r="I2294" s="51">
        <v>725</v>
      </c>
      <c r="J2294" s="51">
        <v>1476</v>
      </c>
      <c r="K2294" s="51">
        <v>456</v>
      </c>
      <c r="L2294" s="51">
        <v>456</v>
      </c>
      <c r="M2294" s="51">
        <v>2077</v>
      </c>
      <c r="N2294" s="51">
        <v>1911</v>
      </c>
      <c r="O2294" s="51">
        <v>1771</v>
      </c>
      <c r="P2294" s="51">
        <v>1769</v>
      </c>
      <c r="Q2294" s="51">
        <v>8466</v>
      </c>
      <c r="R2294" s="51">
        <v>8677</v>
      </c>
      <c r="S2294" s="51">
        <v>114446</v>
      </c>
      <c r="T2294" s="51">
        <v>552814</v>
      </c>
      <c r="U2294" s="51">
        <v>107210</v>
      </c>
      <c r="V2294" s="51">
        <v>22617</v>
      </c>
    </row>
    <row r="2295" spans="1:22" x14ac:dyDescent="0.25">
      <c r="A2295" s="50" t="s">
        <v>109</v>
      </c>
      <c r="B2295" s="50" t="s">
        <v>229</v>
      </c>
      <c r="C2295" s="50" t="s">
        <v>189</v>
      </c>
      <c r="D2295" s="50" t="s">
        <v>282</v>
      </c>
      <c r="E2295" s="51">
        <v>2018</v>
      </c>
      <c r="F2295" s="50" t="s">
        <v>284</v>
      </c>
      <c r="G2295" s="52">
        <v>43132</v>
      </c>
      <c r="H2295" s="51">
        <v>1858</v>
      </c>
      <c r="I2295" s="51">
        <v>796</v>
      </c>
      <c r="J2295" s="51">
        <v>1582</v>
      </c>
      <c r="K2295" s="51">
        <v>552</v>
      </c>
      <c r="L2295" s="51">
        <v>552</v>
      </c>
      <c r="M2295" s="51">
        <v>2062</v>
      </c>
      <c r="N2295" s="51">
        <v>1892</v>
      </c>
      <c r="O2295" s="51">
        <v>1766</v>
      </c>
      <c r="P2295" s="51">
        <v>1775</v>
      </c>
      <c r="Q2295" s="51">
        <v>8466</v>
      </c>
      <c r="R2295" s="51">
        <v>8677</v>
      </c>
      <c r="S2295" s="51">
        <v>114446</v>
      </c>
      <c r="T2295" s="51">
        <v>552814</v>
      </c>
      <c r="U2295" s="51">
        <v>107210</v>
      </c>
      <c r="V2295" s="51">
        <v>22617</v>
      </c>
    </row>
    <row r="2296" spans="1:22" x14ac:dyDescent="0.25">
      <c r="A2296" s="50" t="s">
        <v>109</v>
      </c>
      <c r="B2296" s="50" t="s">
        <v>229</v>
      </c>
      <c r="C2296" s="50" t="s">
        <v>189</v>
      </c>
      <c r="D2296" s="50" t="s">
        <v>282</v>
      </c>
      <c r="E2296" s="51">
        <v>2018</v>
      </c>
      <c r="F2296" s="50" t="s">
        <v>285</v>
      </c>
      <c r="G2296" s="52">
        <v>43160</v>
      </c>
      <c r="H2296" s="51">
        <v>1488</v>
      </c>
      <c r="I2296" s="51">
        <v>760</v>
      </c>
      <c r="J2296" s="51">
        <v>1831</v>
      </c>
      <c r="K2296" s="51">
        <v>706</v>
      </c>
      <c r="L2296" s="51">
        <v>706</v>
      </c>
      <c r="M2296" s="51">
        <v>1944</v>
      </c>
      <c r="N2296" s="51">
        <v>1737</v>
      </c>
      <c r="O2296" s="51">
        <v>1690</v>
      </c>
      <c r="P2296" s="51">
        <v>1732</v>
      </c>
      <c r="Q2296" s="51">
        <v>8466</v>
      </c>
      <c r="R2296" s="51">
        <v>8677</v>
      </c>
      <c r="S2296" s="51">
        <v>114446</v>
      </c>
      <c r="T2296" s="51">
        <v>552814</v>
      </c>
      <c r="U2296" s="51">
        <v>107210</v>
      </c>
      <c r="V2296" s="51">
        <v>22617</v>
      </c>
    </row>
    <row r="2297" spans="1:22" x14ac:dyDescent="0.25">
      <c r="A2297" s="50" t="s">
        <v>109</v>
      </c>
      <c r="B2297" s="50" t="s">
        <v>229</v>
      </c>
      <c r="C2297" s="50" t="s">
        <v>189</v>
      </c>
      <c r="D2297" s="50" t="s">
        <v>282</v>
      </c>
      <c r="E2297" s="51">
        <v>2018</v>
      </c>
      <c r="F2297" s="50" t="s">
        <v>286</v>
      </c>
      <c r="G2297" s="52">
        <v>43191</v>
      </c>
      <c r="H2297" s="51">
        <v>1623</v>
      </c>
      <c r="I2297" s="51">
        <v>781</v>
      </c>
      <c r="J2297" s="51">
        <v>1572</v>
      </c>
      <c r="K2297" s="51">
        <v>476</v>
      </c>
      <c r="L2297" s="51">
        <v>476</v>
      </c>
      <c r="M2297" s="51">
        <v>2159</v>
      </c>
      <c r="N2297" s="51">
        <v>1994</v>
      </c>
      <c r="O2297" s="51">
        <v>1896</v>
      </c>
      <c r="P2297" s="51">
        <v>2002</v>
      </c>
      <c r="Q2297" s="51">
        <v>8466</v>
      </c>
      <c r="R2297" s="51">
        <v>8677</v>
      </c>
      <c r="S2297" s="51">
        <v>114446</v>
      </c>
      <c r="T2297" s="51">
        <v>552814</v>
      </c>
      <c r="U2297" s="51">
        <v>107210</v>
      </c>
      <c r="V2297" s="51">
        <v>22617</v>
      </c>
    </row>
    <row r="2298" spans="1:22" x14ac:dyDescent="0.25">
      <c r="A2298" s="50" t="s">
        <v>109</v>
      </c>
      <c r="B2298" s="50" t="s">
        <v>229</v>
      </c>
      <c r="C2298" s="50" t="s">
        <v>189</v>
      </c>
      <c r="D2298" s="50" t="s">
        <v>282</v>
      </c>
      <c r="E2298" s="51">
        <v>2018</v>
      </c>
      <c r="F2298" s="50" t="s">
        <v>287</v>
      </c>
      <c r="G2298" s="52">
        <v>43221</v>
      </c>
      <c r="H2298" s="51">
        <v>1774</v>
      </c>
      <c r="I2298" s="51">
        <v>776</v>
      </c>
      <c r="J2298" s="51">
        <v>1644</v>
      </c>
      <c r="K2298" s="51">
        <v>625</v>
      </c>
      <c r="L2298" s="51">
        <v>625</v>
      </c>
      <c r="M2298" s="51">
        <v>2182</v>
      </c>
      <c r="N2298" s="51">
        <v>1871</v>
      </c>
      <c r="O2298" s="51">
        <v>1854</v>
      </c>
      <c r="P2298" s="51">
        <v>1903</v>
      </c>
      <c r="Q2298" s="51">
        <v>8466</v>
      </c>
      <c r="R2298" s="51">
        <v>8677</v>
      </c>
      <c r="S2298" s="51">
        <v>114446</v>
      </c>
      <c r="T2298" s="51">
        <v>552814</v>
      </c>
      <c r="U2298" s="51">
        <v>107210</v>
      </c>
      <c r="V2298" s="51">
        <v>22617</v>
      </c>
    </row>
    <row r="2299" spans="1:22" x14ac:dyDescent="0.25">
      <c r="A2299" s="50" t="s">
        <v>109</v>
      </c>
      <c r="B2299" s="50" t="s">
        <v>229</v>
      </c>
      <c r="C2299" s="50" t="s">
        <v>189</v>
      </c>
      <c r="D2299" s="50" t="s">
        <v>282</v>
      </c>
      <c r="E2299" s="51">
        <v>2018</v>
      </c>
      <c r="F2299" s="50" t="s">
        <v>288</v>
      </c>
      <c r="G2299" s="52">
        <v>43252</v>
      </c>
      <c r="H2299" s="51">
        <v>1650</v>
      </c>
      <c r="I2299" s="51">
        <v>788</v>
      </c>
      <c r="J2299" s="51">
        <v>1737</v>
      </c>
      <c r="K2299" s="51">
        <v>631</v>
      </c>
      <c r="L2299" s="51">
        <v>631</v>
      </c>
      <c r="M2299" s="51">
        <v>2174</v>
      </c>
      <c r="N2299" s="51">
        <v>1826</v>
      </c>
      <c r="O2299" s="51">
        <v>1796</v>
      </c>
      <c r="P2299" s="51">
        <v>1692</v>
      </c>
      <c r="Q2299" s="51">
        <v>8466</v>
      </c>
      <c r="R2299" s="51">
        <v>8677</v>
      </c>
      <c r="S2299" s="51">
        <v>114446</v>
      </c>
      <c r="T2299" s="51">
        <v>552814</v>
      </c>
      <c r="U2299" s="51">
        <v>107210</v>
      </c>
      <c r="V2299" s="51">
        <v>22617</v>
      </c>
    </row>
    <row r="2300" spans="1:22" x14ac:dyDescent="0.25">
      <c r="A2300" s="50" t="s">
        <v>109</v>
      </c>
      <c r="B2300" s="50" t="s">
        <v>229</v>
      </c>
      <c r="C2300" s="50" t="s">
        <v>189</v>
      </c>
      <c r="D2300" s="50" t="s">
        <v>282</v>
      </c>
      <c r="E2300" s="51">
        <v>2018</v>
      </c>
      <c r="F2300" s="50" t="s">
        <v>289</v>
      </c>
      <c r="G2300" s="52">
        <v>43282</v>
      </c>
      <c r="H2300" s="51">
        <v>1685</v>
      </c>
      <c r="I2300" s="51">
        <v>819</v>
      </c>
      <c r="J2300" s="51">
        <v>1870</v>
      </c>
      <c r="K2300" s="51">
        <v>543</v>
      </c>
      <c r="L2300" s="51">
        <v>543</v>
      </c>
      <c r="M2300" s="51">
        <v>2168</v>
      </c>
      <c r="N2300" s="51">
        <v>2039</v>
      </c>
      <c r="O2300" s="51">
        <v>1916</v>
      </c>
      <c r="P2300" s="51">
        <v>2007</v>
      </c>
      <c r="Q2300" s="51">
        <v>8466</v>
      </c>
      <c r="R2300" s="51">
        <v>8677</v>
      </c>
      <c r="S2300" s="51">
        <v>114446</v>
      </c>
      <c r="T2300" s="51">
        <v>552814</v>
      </c>
      <c r="U2300" s="51">
        <v>107210</v>
      </c>
      <c r="V2300" s="51">
        <v>22617</v>
      </c>
    </row>
    <row r="2301" spans="1:22" x14ac:dyDescent="0.25">
      <c r="A2301" s="50" t="s">
        <v>109</v>
      </c>
      <c r="B2301" s="50" t="s">
        <v>229</v>
      </c>
      <c r="C2301" s="50" t="s">
        <v>189</v>
      </c>
      <c r="D2301" s="50" t="s">
        <v>282</v>
      </c>
      <c r="E2301" s="51">
        <v>2018</v>
      </c>
      <c r="F2301" s="50" t="s">
        <v>290</v>
      </c>
      <c r="G2301" s="52">
        <v>43313</v>
      </c>
      <c r="H2301" s="51">
        <v>1918</v>
      </c>
      <c r="I2301" s="51">
        <v>753</v>
      </c>
      <c r="J2301" s="51">
        <v>1726</v>
      </c>
      <c r="K2301" s="51">
        <v>610</v>
      </c>
      <c r="L2301" s="51">
        <v>610</v>
      </c>
      <c r="M2301" s="51">
        <v>2223</v>
      </c>
      <c r="N2301" s="51">
        <v>1944</v>
      </c>
      <c r="O2301" s="51">
        <v>1865</v>
      </c>
      <c r="P2301" s="51">
        <v>1917</v>
      </c>
      <c r="Q2301" s="51">
        <v>8466</v>
      </c>
      <c r="R2301" s="51">
        <v>8677</v>
      </c>
      <c r="S2301" s="51">
        <v>114446</v>
      </c>
      <c r="T2301" s="51">
        <v>552814</v>
      </c>
      <c r="U2301" s="51">
        <v>107210</v>
      </c>
      <c r="V2301" s="51">
        <v>22617</v>
      </c>
    </row>
    <row r="2302" spans="1:22" x14ac:dyDescent="0.25">
      <c r="A2302" s="50" t="s">
        <v>109</v>
      </c>
      <c r="B2302" s="50" t="s">
        <v>229</v>
      </c>
      <c r="C2302" s="50" t="s">
        <v>189</v>
      </c>
      <c r="D2302" s="50" t="s">
        <v>282</v>
      </c>
      <c r="E2302" s="51">
        <v>2018</v>
      </c>
      <c r="F2302" s="50" t="s">
        <v>291</v>
      </c>
      <c r="G2302" s="52">
        <v>43344</v>
      </c>
      <c r="H2302" s="51">
        <v>1570</v>
      </c>
      <c r="I2302" s="51">
        <v>891</v>
      </c>
      <c r="J2302" s="51">
        <v>1780</v>
      </c>
      <c r="K2302" s="51">
        <v>436</v>
      </c>
      <c r="L2302" s="51">
        <v>436</v>
      </c>
      <c r="M2302" s="51">
        <v>2175</v>
      </c>
      <c r="N2302" s="51">
        <v>1958</v>
      </c>
      <c r="O2302" s="51">
        <v>1895</v>
      </c>
      <c r="P2302" s="51">
        <v>1948</v>
      </c>
      <c r="Q2302" s="51">
        <v>8466</v>
      </c>
      <c r="R2302" s="51">
        <v>8677</v>
      </c>
      <c r="S2302" s="51">
        <v>114446</v>
      </c>
      <c r="T2302" s="51">
        <v>552814</v>
      </c>
      <c r="U2302" s="51">
        <v>107210</v>
      </c>
      <c r="V2302" s="51">
        <v>22617</v>
      </c>
    </row>
    <row r="2303" spans="1:22" x14ac:dyDescent="0.25">
      <c r="A2303" s="50" t="s">
        <v>109</v>
      </c>
      <c r="B2303" s="50" t="s">
        <v>229</v>
      </c>
      <c r="C2303" s="50" t="s">
        <v>189</v>
      </c>
      <c r="D2303" s="50" t="s">
        <v>282</v>
      </c>
      <c r="E2303" s="51">
        <v>2018</v>
      </c>
      <c r="F2303" s="50" t="s">
        <v>292</v>
      </c>
      <c r="G2303" s="52">
        <v>43374</v>
      </c>
      <c r="H2303" s="51">
        <v>1879</v>
      </c>
      <c r="I2303" s="51">
        <v>880</v>
      </c>
      <c r="J2303" s="51">
        <v>2189</v>
      </c>
      <c r="K2303" s="51">
        <v>517</v>
      </c>
      <c r="L2303" s="51">
        <v>517</v>
      </c>
      <c r="M2303" s="51">
        <v>2084</v>
      </c>
      <c r="N2303" s="51">
        <v>1926</v>
      </c>
      <c r="O2303" s="51">
        <v>1819</v>
      </c>
      <c r="P2303" s="51">
        <v>1844</v>
      </c>
      <c r="Q2303" s="51">
        <v>8466</v>
      </c>
      <c r="R2303" s="51">
        <v>8677</v>
      </c>
      <c r="S2303" s="51">
        <v>114446</v>
      </c>
      <c r="T2303" s="51">
        <v>552814</v>
      </c>
      <c r="U2303" s="51">
        <v>107210</v>
      </c>
      <c r="V2303" s="51">
        <v>22617</v>
      </c>
    </row>
    <row r="2304" spans="1:22" x14ac:dyDescent="0.25">
      <c r="A2304" s="50" t="s">
        <v>109</v>
      </c>
      <c r="B2304" s="50" t="s">
        <v>229</v>
      </c>
      <c r="C2304" s="50" t="s">
        <v>189</v>
      </c>
      <c r="D2304" s="50" t="s">
        <v>282</v>
      </c>
      <c r="E2304" s="51">
        <v>2018</v>
      </c>
      <c r="F2304" s="50" t="s">
        <v>293</v>
      </c>
      <c r="G2304" s="52">
        <v>43405</v>
      </c>
      <c r="H2304" s="51">
        <v>1775</v>
      </c>
      <c r="I2304" s="51">
        <v>854</v>
      </c>
      <c r="J2304" s="51">
        <v>1449</v>
      </c>
      <c r="K2304" s="51">
        <v>483</v>
      </c>
      <c r="L2304" s="51">
        <v>483</v>
      </c>
      <c r="M2304" s="51">
        <v>2026</v>
      </c>
      <c r="N2304" s="51">
        <v>1922</v>
      </c>
      <c r="O2304" s="51">
        <v>1871</v>
      </c>
      <c r="P2304" s="51">
        <v>1886</v>
      </c>
      <c r="Q2304" s="51">
        <v>8466</v>
      </c>
      <c r="R2304" s="51">
        <v>8677</v>
      </c>
      <c r="S2304" s="51">
        <v>114446</v>
      </c>
      <c r="T2304" s="51">
        <v>552814</v>
      </c>
      <c r="U2304" s="51">
        <v>107210</v>
      </c>
      <c r="V2304" s="51">
        <v>22617</v>
      </c>
    </row>
    <row r="2305" spans="1:22" x14ac:dyDescent="0.25">
      <c r="A2305" s="50" t="s">
        <v>109</v>
      </c>
      <c r="B2305" s="50" t="s">
        <v>229</v>
      </c>
      <c r="C2305" s="50" t="s">
        <v>189</v>
      </c>
      <c r="D2305" s="50" t="s">
        <v>282</v>
      </c>
      <c r="E2305" s="51">
        <v>2018</v>
      </c>
      <c r="F2305" s="50" t="s">
        <v>294</v>
      </c>
      <c r="G2305" s="52">
        <v>43435</v>
      </c>
      <c r="H2305" s="51">
        <v>1745</v>
      </c>
      <c r="I2305" s="51">
        <v>690</v>
      </c>
      <c r="J2305" s="51">
        <v>1701</v>
      </c>
      <c r="K2305" s="51">
        <v>527</v>
      </c>
      <c r="L2305" s="51">
        <v>527</v>
      </c>
      <c r="M2305" s="51">
        <v>2220</v>
      </c>
      <c r="N2305" s="51">
        <v>1747</v>
      </c>
      <c r="O2305" s="51">
        <v>1681</v>
      </c>
      <c r="P2305" s="51">
        <v>1713</v>
      </c>
      <c r="Q2305" s="51">
        <v>8466</v>
      </c>
      <c r="R2305" s="51">
        <v>8677</v>
      </c>
      <c r="S2305" s="51">
        <v>114446</v>
      </c>
      <c r="T2305" s="51">
        <v>552814</v>
      </c>
      <c r="U2305" s="51">
        <v>107210</v>
      </c>
      <c r="V2305" s="51">
        <v>22617</v>
      </c>
    </row>
    <row r="2306" spans="1:22" x14ac:dyDescent="0.25">
      <c r="A2306" s="50" t="s">
        <v>109</v>
      </c>
      <c r="B2306" s="50" t="s">
        <v>229</v>
      </c>
      <c r="C2306" s="50" t="s">
        <v>189</v>
      </c>
      <c r="D2306" s="50" t="s">
        <v>282</v>
      </c>
      <c r="E2306" s="51">
        <v>2019</v>
      </c>
      <c r="F2306" s="50" t="s">
        <v>283</v>
      </c>
      <c r="G2306" s="52">
        <v>43466</v>
      </c>
      <c r="H2306" s="51">
        <v>1586</v>
      </c>
      <c r="I2306" s="51">
        <v>741</v>
      </c>
      <c r="J2306" s="51">
        <v>1280</v>
      </c>
      <c r="K2306" s="51">
        <v>770</v>
      </c>
      <c r="L2306" s="51">
        <v>770</v>
      </c>
      <c r="M2306" s="51">
        <v>2565</v>
      </c>
      <c r="N2306" s="51">
        <v>2264</v>
      </c>
      <c r="O2306" s="51">
        <v>2005</v>
      </c>
      <c r="P2306" s="51">
        <v>2229</v>
      </c>
      <c r="Q2306" s="51">
        <v>11917</v>
      </c>
      <c r="R2306" s="51">
        <v>12211</v>
      </c>
      <c r="S2306" s="51">
        <v>121148.66254395249</v>
      </c>
      <c r="T2306" s="51">
        <v>573293</v>
      </c>
      <c r="U2306" s="51">
        <v>185191</v>
      </c>
      <c r="V2306" s="51">
        <v>24569</v>
      </c>
    </row>
    <row r="2307" spans="1:22" x14ac:dyDescent="0.25">
      <c r="A2307" s="50" t="s">
        <v>109</v>
      </c>
      <c r="B2307" s="50" t="s">
        <v>229</v>
      </c>
      <c r="C2307" s="50" t="s">
        <v>189</v>
      </c>
      <c r="D2307" s="50" t="s">
        <v>282</v>
      </c>
      <c r="E2307" s="51">
        <v>2019</v>
      </c>
      <c r="F2307" s="50" t="s">
        <v>284</v>
      </c>
      <c r="G2307" s="52">
        <v>43497</v>
      </c>
      <c r="H2307" s="51">
        <v>1331</v>
      </c>
      <c r="I2307" s="51">
        <v>672</v>
      </c>
      <c r="J2307" s="51">
        <v>1288</v>
      </c>
      <c r="K2307" s="51">
        <v>726</v>
      </c>
      <c r="L2307" s="51">
        <v>726</v>
      </c>
      <c r="M2307" s="51">
        <v>2427</v>
      </c>
      <c r="N2307" s="51">
        <v>2283</v>
      </c>
      <c r="O2307" s="51">
        <v>2100</v>
      </c>
      <c r="P2307" s="51">
        <v>2159</v>
      </c>
      <c r="Q2307" s="51">
        <v>11917</v>
      </c>
      <c r="R2307" s="51">
        <v>12211</v>
      </c>
      <c r="S2307" s="51">
        <v>121148.66254395249</v>
      </c>
      <c r="T2307" s="51">
        <v>573293</v>
      </c>
      <c r="U2307" s="51">
        <v>185191</v>
      </c>
      <c r="V2307" s="51">
        <v>24569</v>
      </c>
    </row>
    <row r="2308" spans="1:22" x14ac:dyDescent="0.25">
      <c r="A2308" s="50" t="s">
        <v>109</v>
      </c>
      <c r="B2308" s="50" t="s">
        <v>229</v>
      </c>
      <c r="C2308" s="50" t="s">
        <v>189</v>
      </c>
      <c r="D2308" s="50" t="s">
        <v>282</v>
      </c>
      <c r="E2308" s="51">
        <v>2019</v>
      </c>
      <c r="F2308" s="50" t="s">
        <v>285</v>
      </c>
      <c r="G2308" s="52">
        <v>43525</v>
      </c>
      <c r="H2308" s="51">
        <v>1336</v>
      </c>
      <c r="I2308" s="51">
        <v>669</v>
      </c>
      <c r="J2308" s="51">
        <v>1128</v>
      </c>
      <c r="K2308" s="51">
        <v>837</v>
      </c>
      <c r="L2308" s="51">
        <v>837</v>
      </c>
      <c r="M2308" s="51">
        <v>2469</v>
      </c>
      <c r="N2308" s="51">
        <v>2007</v>
      </c>
      <c r="O2308" s="51">
        <v>1873</v>
      </c>
      <c r="P2308" s="51">
        <v>2053</v>
      </c>
      <c r="Q2308" s="51">
        <v>11917</v>
      </c>
      <c r="R2308" s="51">
        <v>12211</v>
      </c>
      <c r="S2308" s="51">
        <v>121148.66254395249</v>
      </c>
      <c r="T2308" s="51">
        <v>573293</v>
      </c>
      <c r="U2308" s="51">
        <v>185191</v>
      </c>
      <c r="V2308" s="51">
        <v>24569</v>
      </c>
    </row>
    <row r="2309" spans="1:22" x14ac:dyDescent="0.25">
      <c r="A2309" s="50" t="s">
        <v>109</v>
      </c>
      <c r="B2309" s="50" t="s">
        <v>229</v>
      </c>
      <c r="C2309" s="50" t="s">
        <v>189</v>
      </c>
      <c r="D2309" s="50" t="s">
        <v>282</v>
      </c>
      <c r="E2309" s="51">
        <v>2019</v>
      </c>
      <c r="F2309" s="50" t="s">
        <v>286</v>
      </c>
      <c r="G2309" s="52">
        <v>43556</v>
      </c>
      <c r="H2309" s="51">
        <v>1428</v>
      </c>
      <c r="I2309" s="51">
        <v>660</v>
      </c>
      <c r="J2309" s="51">
        <v>1268</v>
      </c>
      <c r="K2309" s="51">
        <v>962</v>
      </c>
      <c r="L2309" s="51">
        <v>962</v>
      </c>
      <c r="M2309" s="51">
        <v>2431</v>
      </c>
      <c r="N2309" s="51">
        <v>2213</v>
      </c>
      <c r="O2309" s="51">
        <v>2090</v>
      </c>
      <c r="P2309" s="51">
        <v>2105</v>
      </c>
      <c r="Q2309" s="51">
        <v>11917</v>
      </c>
      <c r="R2309" s="51">
        <v>12211</v>
      </c>
      <c r="S2309" s="51">
        <v>121148.66254395249</v>
      </c>
      <c r="T2309" s="51">
        <v>573293</v>
      </c>
      <c r="U2309" s="51">
        <v>185191</v>
      </c>
      <c r="V2309" s="51">
        <v>24569</v>
      </c>
    </row>
    <row r="2310" spans="1:22" x14ac:dyDescent="0.25">
      <c r="A2310" s="50" t="s">
        <v>109</v>
      </c>
      <c r="B2310" s="50" t="s">
        <v>229</v>
      </c>
      <c r="C2310" s="50" t="s">
        <v>189</v>
      </c>
      <c r="D2310" s="50" t="s">
        <v>282</v>
      </c>
      <c r="E2310" s="51">
        <v>2019</v>
      </c>
      <c r="F2310" s="50" t="s">
        <v>287</v>
      </c>
      <c r="G2310" s="52">
        <v>43586</v>
      </c>
      <c r="H2310" s="51">
        <v>1362</v>
      </c>
      <c r="I2310" s="51">
        <v>738</v>
      </c>
      <c r="J2310" s="51">
        <v>1182</v>
      </c>
      <c r="K2310" s="51">
        <v>1009</v>
      </c>
      <c r="L2310" s="51">
        <v>1009</v>
      </c>
      <c r="M2310" s="51">
        <v>2469</v>
      </c>
      <c r="N2310" s="51">
        <v>2385</v>
      </c>
      <c r="O2310" s="51">
        <v>2240</v>
      </c>
      <c r="P2310" s="51">
        <v>2261</v>
      </c>
      <c r="Q2310" s="51">
        <v>11917</v>
      </c>
      <c r="R2310" s="51">
        <v>12211</v>
      </c>
      <c r="S2310" s="51">
        <v>121148.66254395249</v>
      </c>
      <c r="T2310" s="51">
        <v>573293</v>
      </c>
      <c r="U2310" s="51">
        <v>185191</v>
      </c>
      <c r="V2310" s="51">
        <v>24569</v>
      </c>
    </row>
    <row r="2311" spans="1:22" x14ac:dyDescent="0.25">
      <c r="A2311" s="50" t="s">
        <v>109</v>
      </c>
      <c r="B2311" s="50" t="s">
        <v>229</v>
      </c>
      <c r="C2311" s="50" t="s">
        <v>189</v>
      </c>
      <c r="D2311" s="50" t="s">
        <v>282</v>
      </c>
      <c r="E2311" s="51">
        <v>2019</v>
      </c>
      <c r="F2311" s="50" t="s">
        <v>288</v>
      </c>
      <c r="G2311" s="52">
        <v>43617</v>
      </c>
      <c r="H2311" s="51">
        <v>1414</v>
      </c>
      <c r="I2311" s="51">
        <v>612</v>
      </c>
      <c r="J2311" s="51">
        <v>1335</v>
      </c>
      <c r="K2311" s="51">
        <v>945</v>
      </c>
      <c r="L2311" s="51">
        <v>945</v>
      </c>
      <c r="M2311" s="51">
        <v>2469</v>
      </c>
      <c r="N2311" s="51">
        <v>2045</v>
      </c>
      <c r="O2311" s="51">
        <v>1978</v>
      </c>
      <c r="P2311" s="51">
        <v>1127</v>
      </c>
      <c r="Q2311" s="51">
        <v>11917</v>
      </c>
      <c r="R2311" s="51">
        <v>12211</v>
      </c>
      <c r="S2311" s="51">
        <v>121148.66254395249</v>
      </c>
      <c r="T2311" s="51">
        <v>573293</v>
      </c>
      <c r="U2311" s="51">
        <v>185191</v>
      </c>
      <c r="V2311" s="51">
        <v>24569</v>
      </c>
    </row>
    <row r="2312" spans="1:22" x14ac:dyDescent="0.25">
      <c r="A2312" s="50" t="s">
        <v>109</v>
      </c>
      <c r="B2312" s="50" t="s">
        <v>229</v>
      </c>
      <c r="C2312" s="50" t="s">
        <v>189</v>
      </c>
      <c r="D2312" s="50" t="s">
        <v>282</v>
      </c>
      <c r="E2312" s="51">
        <v>2019</v>
      </c>
      <c r="F2312" s="50" t="s">
        <v>289</v>
      </c>
      <c r="G2312" s="52">
        <v>43647</v>
      </c>
      <c r="H2312" s="51">
        <v>1380</v>
      </c>
      <c r="I2312" s="51">
        <v>700</v>
      </c>
      <c r="J2312" s="51">
        <v>1129</v>
      </c>
      <c r="K2312" s="51">
        <v>1028</v>
      </c>
      <c r="L2312" s="51">
        <v>1028</v>
      </c>
      <c r="M2312" s="51">
        <v>2564</v>
      </c>
      <c r="N2312" s="51">
        <v>2311</v>
      </c>
      <c r="O2312" s="51">
        <v>2145</v>
      </c>
      <c r="P2312" s="51">
        <v>2056</v>
      </c>
      <c r="Q2312" s="51">
        <v>11917</v>
      </c>
      <c r="R2312" s="51">
        <v>12211</v>
      </c>
      <c r="S2312" s="51">
        <v>121148.66254395249</v>
      </c>
      <c r="T2312" s="51">
        <v>573293</v>
      </c>
      <c r="U2312" s="51">
        <v>185191</v>
      </c>
      <c r="V2312" s="51">
        <v>24569</v>
      </c>
    </row>
    <row r="2313" spans="1:22" x14ac:dyDescent="0.25">
      <c r="A2313" s="50" t="s">
        <v>109</v>
      </c>
      <c r="B2313" s="50" t="s">
        <v>229</v>
      </c>
      <c r="C2313" s="50" t="s">
        <v>189</v>
      </c>
      <c r="D2313" s="50" t="s">
        <v>282</v>
      </c>
      <c r="E2313" s="51">
        <v>2019</v>
      </c>
      <c r="F2313" s="50" t="s">
        <v>290</v>
      </c>
      <c r="G2313" s="52">
        <v>43678</v>
      </c>
      <c r="H2313" s="51">
        <v>1413</v>
      </c>
      <c r="I2313" s="51">
        <v>651</v>
      </c>
      <c r="J2313" s="51">
        <v>1269</v>
      </c>
      <c r="K2313" s="51">
        <v>924</v>
      </c>
      <c r="L2313" s="51">
        <v>924</v>
      </c>
      <c r="M2313" s="51">
        <v>2469</v>
      </c>
      <c r="N2313" s="51">
        <v>2313</v>
      </c>
      <c r="O2313" s="51">
        <v>2179</v>
      </c>
      <c r="P2313" s="51">
        <v>2211</v>
      </c>
      <c r="Q2313" s="51">
        <v>11917</v>
      </c>
      <c r="R2313" s="51">
        <v>12211</v>
      </c>
      <c r="S2313" s="51">
        <v>121148.66254395249</v>
      </c>
      <c r="T2313" s="51">
        <v>573293</v>
      </c>
      <c r="U2313" s="51">
        <v>185191</v>
      </c>
      <c r="V2313" s="51">
        <v>24569</v>
      </c>
    </row>
    <row r="2314" spans="1:22" x14ac:dyDescent="0.25">
      <c r="A2314" s="50" t="s">
        <v>109</v>
      </c>
      <c r="B2314" s="50" t="s">
        <v>229</v>
      </c>
      <c r="C2314" s="50" t="s">
        <v>189</v>
      </c>
      <c r="D2314" s="50" t="s">
        <v>282</v>
      </c>
      <c r="E2314" s="51">
        <v>2019</v>
      </c>
      <c r="F2314" s="50" t="s">
        <v>291</v>
      </c>
      <c r="G2314" s="52">
        <v>43709</v>
      </c>
      <c r="H2314" s="51">
        <v>1392</v>
      </c>
      <c r="I2314" s="51">
        <v>704</v>
      </c>
      <c r="J2314" s="51">
        <v>1181</v>
      </c>
      <c r="K2314" s="51">
        <v>995</v>
      </c>
      <c r="L2314" s="51">
        <v>995</v>
      </c>
      <c r="M2314" s="51">
        <v>2439</v>
      </c>
      <c r="N2314" s="51">
        <v>2101</v>
      </c>
      <c r="O2314" s="51">
        <v>2094</v>
      </c>
      <c r="P2314" s="51">
        <v>2064</v>
      </c>
      <c r="Q2314" s="51">
        <v>11917</v>
      </c>
      <c r="R2314" s="51">
        <v>12211</v>
      </c>
      <c r="S2314" s="51">
        <v>121148.66254395249</v>
      </c>
      <c r="T2314" s="51">
        <v>573293</v>
      </c>
      <c r="U2314" s="51">
        <v>185191</v>
      </c>
      <c r="V2314" s="51">
        <v>24569</v>
      </c>
    </row>
    <row r="2315" spans="1:22" x14ac:dyDescent="0.25">
      <c r="A2315" s="50" t="s">
        <v>109</v>
      </c>
      <c r="B2315" s="50" t="s">
        <v>229</v>
      </c>
      <c r="C2315" s="50" t="s">
        <v>189</v>
      </c>
      <c r="D2315" s="50" t="s">
        <v>282</v>
      </c>
      <c r="E2315" s="51">
        <v>2019</v>
      </c>
      <c r="F2315" s="50" t="s">
        <v>292</v>
      </c>
      <c r="G2315" s="52">
        <v>43739</v>
      </c>
      <c r="H2315" s="51">
        <v>1315</v>
      </c>
      <c r="I2315" s="51">
        <v>770</v>
      </c>
      <c r="J2315" s="51">
        <v>1314</v>
      </c>
      <c r="K2315" s="51">
        <v>1075</v>
      </c>
      <c r="L2315" s="51">
        <v>1075</v>
      </c>
      <c r="M2315" s="51">
        <v>2222</v>
      </c>
      <c r="N2315" s="51">
        <v>2002</v>
      </c>
      <c r="O2315" s="51">
        <v>1781</v>
      </c>
      <c r="P2315" s="51">
        <v>1841</v>
      </c>
      <c r="Q2315" s="51">
        <v>11917</v>
      </c>
      <c r="R2315" s="51">
        <v>12211</v>
      </c>
      <c r="S2315" s="51">
        <v>121148.66254395249</v>
      </c>
      <c r="T2315" s="51">
        <v>573293</v>
      </c>
      <c r="U2315" s="51">
        <v>185191</v>
      </c>
      <c r="V2315" s="51">
        <v>24569</v>
      </c>
    </row>
    <row r="2316" spans="1:22" x14ac:dyDescent="0.25">
      <c r="A2316" s="50" t="s">
        <v>109</v>
      </c>
      <c r="B2316" s="50" t="s">
        <v>229</v>
      </c>
      <c r="C2316" s="50" t="s">
        <v>189</v>
      </c>
      <c r="D2316" s="50" t="s">
        <v>282</v>
      </c>
      <c r="E2316" s="51">
        <v>2019</v>
      </c>
      <c r="F2316" s="50" t="s">
        <v>293</v>
      </c>
      <c r="G2316" s="52">
        <v>43770</v>
      </c>
      <c r="H2316" s="51">
        <v>1538</v>
      </c>
      <c r="I2316" s="51">
        <v>684</v>
      </c>
      <c r="J2316" s="51">
        <v>1248</v>
      </c>
      <c r="K2316" s="51">
        <v>828</v>
      </c>
      <c r="L2316" s="51">
        <v>828</v>
      </c>
      <c r="M2316" s="51">
        <v>2498</v>
      </c>
      <c r="N2316" s="51">
        <v>2288</v>
      </c>
      <c r="O2316" s="51">
        <v>2216</v>
      </c>
      <c r="P2316" s="51">
        <v>2165</v>
      </c>
      <c r="Q2316" s="51">
        <v>11917</v>
      </c>
      <c r="R2316" s="51">
        <v>12211</v>
      </c>
      <c r="S2316" s="51">
        <v>121148.66254395249</v>
      </c>
      <c r="T2316" s="51">
        <v>573293</v>
      </c>
      <c r="U2316" s="51">
        <v>185191</v>
      </c>
      <c r="V2316" s="51">
        <v>24569</v>
      </c>
    </row>
    <row r="2317" spans="1:22" x14ac:dyDescent="0.25">
      <c r="A2317" s="50" t="s">
        <v>109</v>
      </c>
      <c r="B2317" s="50" t="s">
        <v>229</v>
      </c>
      <c r="C2317" s="50" t="s">
        <v>189</v>
      </c>
      <c r="D2317" s="50" t="s">
        <v>282</v>
      </c>
      <c r="E2317" s="51">
        <v>2019</v>
      </c>
      <c r="F2317" s="50" t="s">
        <v>294</v>
      </c>
      <c r="G2317" s="52">
        <v>43800</v>
      </c>
      <c r="H2317" s="51">
        <v>1988</v>
      </c>
      <c r="I2317" s="51">
        <v>751</v>
      </c>
      <c r="J2317" s="51">
        <v>1380</v>
      </c>
      <c r="K2317" s="51">
        <v>794</v>
      </c>
      <c r="L2317" s="51">
        <v>794</v>
      </c>
      <c r="M2317" s="51">
        <v>2530</v>
      </c>
      <c r="N2317" s="51">
        <v>2288</v>
      </c>
      <c r="O2317" s="51">
        <v>2281</v>
      </c>
      <c r="P2317" s="51">
        <v>2130</v>
      </c>
      <c r="Q2317" s="51">
        <v>11917</v>
      </c>
      <c r="R2317" s="51">
        <v>12211</v>
      </c>
      <c r="S2317" s="51">
        <v>121148.66254395249</v>
      </c>
      <c r="T2317" s="51">
        <v>573293</v>
      </c>
      <c r="U2317" s="51">
        <v>185191</v>
      </c>
      <c r="V2317" s="51">
        <v>24569</v>
      </c>
    </row>
    <row r="2318" spans="1:22" x14ac:dyDescent="0.25">
      <c r="A2318" s="50" t="s">
        <v>109</v>
      </c>
      <c r="B2318" s="50" t="s">
        <v>229</v>
      </c>
      <c r="C2318" s="50" t="s">
        <v>189</v>
      </c>
      <c r="D2318" s="50" t="s">
        <v>282</v>
      </c>
      <c r="E2318" s="51">
        <v>2020</v>
      </c>
      <c r="F2318" s="50" t="s">
        <v>283</v>
      </c>
      <c r="G2318" s="52">
        <v>43831</v>
      </c>
      <c r="H2318" s="51">
        <v>2029</v>
      </c>
      <c r="I2318" s="51">
        <v>751</v>
      </c>
      <c r="J2318" s="51">
        <v>1841</v>
      </c>
      <c r="K2318" s="51">
        <v>830</v>
      </c>
      <c r="L2318" s="51">
        <v>830</v>
      </c>
      <c r="M2318" s="51">
        <v>2587</v>
      </c>
      <c r="N2318" s="51">
        <v>2252</v>
      </c>
      <c r="O2318" s="51">
        <v>2129</v>
      </c>
      <c r="P2318" s="51">
        <v>2015</v>
      </c>
      <c r="Q2318" s="51">
        <v>10735</v>
      </c>
      <c r="R2318" s="51">
        <v>11013</v>
      </c>
      <c r="S2318" s="51">
        <v>126099.1971205063</v>
      </c>
      <c r="T2318" s="51">
        <v>594465</v>
      </c>
      <c r="U2318" s="51">
        <v>190706</v>
      </c>
      <c r="V2318" s="51">
        <v>25283</v>
      </c>
    </row>
    <row r="2319" spans="1:22" x14ac:dyDescent="0.25">
      <c r="A2319" s="50" t="s">
        <v>109</v>
      </c>
      <c r="B2319" s="50" t="s">
        <v>229</v>
      </c>
      <c r="C2319" s="50" t="s">
        <v>189</v>
      </c>
      <c r="D2319" s="50" t="s">
        <v>282</v>
      </c>
      <c r="E2319" s="51">
        <v>2020</v>
      </c>
      <c r="F2319" s="50" t="s">
        <v>284</v>
      </c>
      <c r="G2319" s="52">
        <v>43862</v>
      </c>
      <c r="H2319" s="51">
        <v>1502</v>
      </c>
      <c r="I2319" s="51">
        <v>1187</v>
      </c>
      <c r="J2319" s="51">
        <v>1529</v>
      </c>
      <c r="K2319" s="51">
        <v>955</v>
      </c>
      <c r="L2319" s="51">
        <v>955</v>
      </c>
      <c r="M2319" s="51">
        <v>2548</v>
      </c>
      <c r="N2319" s="51">
        <v>2299</v>
      </c>
      <c r="O2319" s="51">
        <v>2133</v>
      </c>
      <c r="P2319" s="51">
        <v>2396</v>
      </c>
      <c r="Q2319" s="51">
        <v>10735</v>
      </c>
      <c r="R2319" s="51">
        <v>11013</v>
      </c>
      <c r="S2319" s="51">
        <v>126099.1971205063</v>
      </c>
      <c r="T2319" s="51">
        <v>594465</v>
      </c>
      <c r="U2319" s="51">
        <v>190706</v>
      </c>
      <c r="V2319" s="51">
        <v>25283</v>
      </c>
    </row>
    <row r="2320" spans="1:22" x14ac:dyDescent="0.25">
      <c r="A2320" s="50" t="s">
        <v>109</v>
      </c>
      <c r="B2320" s="50" t="s">
        <v>229</v>
      </c>
      <c r="C2320" s="50" t="s">
        <v>189</v>
      </c>
      <c r="D2320" s="50" t="s">
        <v>282</v>
      </c>
      <c r="E2320" s="51">
        <v>2020</v>
      </c>
      <c r="F2320" s="50" t="s">
        <v>285</v>
      </c>
      <c r="G2320" s="52">
        <v>43891</v>
      </c>
      <c r="H2320" s="51">
        <v>1414</v>
      </c>
      <c r="I2320" s="51">
        <v>918</v>
      </c>
      <c r="J2320" s="51">
        <v>1417</v>
      </c>
      <c r="K2320" s="51">
        <v>1157</v>
      </c>
      <c r="L2320" s="51">
        <v>1157</v>
      </c>
      <c r="M2320" s="51">
        <v>2708</v>
      </c>
      <c r="N2320" s="51">
        <v>2594</v>
      </c>
      <c r="O2320" s="51">
        <v>2427</v>
      </c>
      <c r="P2320" s="51">
        <v>2483</v>
      </c>
      <c r="Q2320" s="51">
        <v>10735</v>
      </c>
      <c r="R2320" s="51">
        <v>11013</v>
      </c>
      <c r="S2320" s="51">
        <v>126099.1971205063</v>
      </c>
      <c r="T2320" s="51">
        <v>594465</v>
      </c>
      <c r="U2320" s="51">
        <v>190706</v>
      </c>
      <c r="V2320" s="51">
        <v>25283</v>
      </c>
    </row>
    <row r="2321" spans="1:22" x14ac:dyDescent="0.25">
      <c r="A2321" s="50" t="s">
        <v>109</v>
      </c>
      <c r="B2321" s="50" t="s">
        <v>229</v>
      </c>
      <c r="C2321" s="50" t="s">
        <v>189</v>
      </c>
      <c r="D2321" s="50" t="s">
        <v>282</v>
      </c>
      <c r="E2321" s="51">
        <v>2020</v>
      </c>
      <c r="F2321" s="50" t="s">
        <v>286</v>
      </c>
      <c r="G2321" s="52">
        <v>43922</v>
      </c>
      <c r="H2321" s="51">
        <v>1420</v>
      </c>
      <c r="I2321" s="51">
        <v>823</v>
      </c>
      <c r="J2321" s="51">
        <v>1274</v>
      </c>
      <c r="K2321" s="51">
        <v>960</v>
      </c>
      <c r="L2321" s="51">
        <v>960</v>
      </c>
      <c r="M2321" s="51">
        <v>2343</v>
      </c>
      <c r="N2321" s="51">
        <v>2627</v>
      </c>
      <c r="O2321" s="51">
        <v>2512</v>
      </c>
      <c r="P2321" s="51">
        <v>2503</v>
      </c>
      <c r="Q2321" s="51">
        <v>10735</v>
      </c>
      <c r="R2321" s="51">
        <v>11013</v>
      </c>
      <c r="S2321" s="51">
        <v>126099.1971205063</v>
      </c>
      <c r="T2321" s="51">
        <v>594465</v>
      </c>
      <c r="U2321" s="51">
        <v>190706</v>
      </c>
      <c r="V2321" s="51">
        <v>25283</v>
      </c>
    </row>
    <row r="2322" spans="1:22" x14ac:dyDescent="0.25">
      <c r="A2322" s="50" t="s">
        <v>109</v>
      </c>
      <c r="B2322" s="50" t="s">
        <v>229</v>
      </c>
      <c r="C2322" s="50" t="s">
        <v>189</v>
      </c>
      <c r="D2322" s="50" t="s">
        <v>282</v>
      </c>
      <c r="E2322" s="51">
        <v>2020</v>
      </c>
      <c r="F2322" s="50" t="s">
        <v>287</v>
      </c>
      <c r="G2322" s="52">
        <v>43952</v>
      </c>
      <c r="H2322" s="51">
        <v>1704</v>
      </c>
      <c r="I2322" s="51">
        <v>1055</v>
      </c>
      <c r="J2322" s="51">
        <v>1624</v>
      </c>
      <c r="K2322" s="51">
        <v>1363</v>
      </c>
      <c r="L2322" s="51">
        <v>1363</v>
      </c>
      <c r="M2322" s="51">
        <v>2755</v>
      </c>
      <c r="N2322" s="51">
        <v>2652</v>
      </c>
      <c r="O2322" s="51">
        <v>2380</v>
      </c>
      <c r="P2322" s="51">
        <v>2530</v>
      </c>
      <c r="Q2322" s="51">
        <v>10735</v>
      </c>
      <c r="R2322" s="51">
        <v>11013</v>
      </c>
      <c r="S2322" s="51">
        <v>126099.1971205063</v>
      </c>
      <c r="T2322" s="51">
        <v>594465</v>
      </c>
      <c r="U2322" s="51">
        <v>190706</v>
      </c>
      <c r="V2322" s="51">
        <v>25283</v>
      </c>
    </row>
    <row r="2323" spans="1:22" x14ac:dyDescent="0.25">
      <c r="A2323" s="50" t="s">
        <v>109</v>
      </c>
      <c r="B2323" s="50" t="s">
        <v>229</v>
      </c>
      <c r="C2323" s="50" t="s">
        <v>189</v>
      </c>
      <c r="D2323" s="50" t="s">
        <v>282</v>
      </c>
      <c r="E2323" s="51">
        <v>2020</v>
      </c>
      <c r="F2323" s="50" t="s">
        <v>288</v>
      </c>
      <c r="G2323" s="52">
        <v>43983</v>
      </c>
      <c r="H2323" s="51">
        <v>1632</v>
      </c>
      <c r="I2323" s="51">
        <v>947</v>
      </c>
      <c r="J2323" s="51">
        <v>1425</v>
      </c>
      <c r="K2323" s="51">
        <v>954</v>
      </c>
      <c r="L2323" s="51">
        <v>954</v>
      </c>
      <c r="M2323" s="51">
        <v>2557</v>
      </c>
      <c r="N2323" s="51">
        <v>2432</v>
      </c>
      <c r="O2323" s="51">
        <v>2203</v>
      </c>
      <c r="P2323" s="51">
        <v>2164</v>
      </c>
      <c r="Q2323" s="51">
        <v>10735</v>
      </c>
      <c r="R2323" s="51">
        <v>11013</v>
      </c>
      <c r="S2323" s="51">
        <v>126099.1971205063</v>
      </c>
      <c r="T2323" s="51">
        <v>594465</v>
      </c>
      <c r="U2323" s="51">
        <v>190706</v>
      </c>
      <c r="V2323" s="51">
        <v>25283</v>
      </c>
    </row>
    <row r="2324" spans="1:22" x14ac:dyDescent="0.25">
      <c r="A2324" s="50" t="s">
        <v>109</v>
      </c>
      <c r="B2324" s="50" t="s">
        <v>229</v>
      </c>
      <c r="C2324" s="50" t="s">
        <v>189</v>
      </c>
      <c r="D2324" s="50" t="s">
        <v>282</v>
      </c>
      <c r="E2324" s="51">
        <v>2020</v>
      </c>
      <c r="F2324" s="50" t="s">
        <v>289</v>
      </c>
      <c r="G2324" s="52">
        <v>44013</v>
      </c>
      <c r="H2324" s="51">
        <v>1544</v>
      </c>
      <c r="I2324" s="51">
        <v>816</v>
      </c>
      <c r="J2324" s="51">
        <v>1534</v>
      </c>
      <c r="K2324" s="51">
        <v>882</v>
      </c>
      <c r="L2324" s="51">
        <v>882</v>
      </c>
      <c r="M2324" s="51">
        <v>2603</v>
      </c>
      <c r="N2324" s="51">
        <v>2512</v>
      </c>
      <c r="O2324" s="51">
        <v>2217</v>
      </c>
      <c r="P2324" s="51">
        <v>2391</v>
      </c>
      <c r="Q2324" s="51">
        <v>10735</v>
      </c>
      <c r="R2324" s="51">
        <v>11013</v>
      </c>
      <c r="S2324" s="51">
        <v>126099.1971205063</v>
      </c>
      <c r="T2324" s="51">
        <v>594465</v>
      </c>
      <c r="U2324" s="51">
        <v>190706</v>
      </c>
      <c r="V2324" s="51">
        <v>25283</v>
      </c>
    </row>
    <row r="2325" spans="1:22" x14ac:dyDescent="0.25">
      <c r="A2325" s="50" t="s">
        <v>109</v>
      </c>
      <c r="B2325" s="50" t="s">
        <v>229</v>
      </c>
      <c r="C2325" s="50" t="s">
        <v>189</v>
      </c>
      <c r="D2325" s="50" t="s">
        <v>282</v>
      </c>
      <c r="E2325" s="51">
        <v>2020</v>
      </c>
      <c r="F2325" s="50" t="s">
        <v>290</v>
      </c>
      <c r="G2325" s="52">
        <v>44044</v>
      </c>
      <c r="H2325" s="51">
        <v>1582</v>
      </c>
      <c r="I2325" s="51">
        <v>806</v>
      </c>
      <c r="J2325" s="51">
        <v>1421</v>
      </c>
      <c r="K2325" s="51">
        <v>1451</v>
      </c>
      <c r="L2325" s="51">
        <v>1451</v>
      </c>
      <c r="M2325" s="51">
        <v>2707</v>
      </c>
      <c r="N2325" s="51">
        <v>2869</v>
      </c>
      <c r="O2325" s="51">
        <v>2290</v>
      </c>
      <c r="P2325" s="51">
        <v>2685</v>
      </c>
      <c r="Q2325" s="51">
        <v>10735</v>
      </c>
      <c r="R2325" s="51">
        <v>11013</v>
      </c>
      <c r="S2325" s="51">
        <v>126099.1971205063</v>
      </c>
      <c r="T2325" s="51">
        <v>594465</v>
      </c>
      <c r="U2325" s="51">
        <v>190706</v>
      </c>
      <c r="V2325" s="51">
        <v>25283</v>
      </c>
    </row>
    <row r="2326" spans="1:22" x14ac:dyDescent="0.25">
      <c r="A2326" s="50" t="s">
        <v>109</v>
      </c>
      <c r="B2326" s="50" t="s">
        <v>229</v>
      </c>
      <c r="C2326" s="50" t="s">
        <v>189</v>
      </c>
      <c r="D2326" s="50" t="s">
        <v>282</v>
      </c>
      <c r="E2326" s="51">
        <v>2020</v>
      </c>
      <c r="F2326" s="50" t="s">
        <v>291</v>
      </c>
      <c r="G2326" s="52">
        <v>44075</v>
      </c>
      <c r="H2326" s="51">
        <v>1276</v>
      </c>
      <c r="I2326" s="51">
        <v>830</v>
      </c>
      <c r="J2326" s="51">
        <v>1133</v>
      </c>
      <c r="K2326" s="51">
        <v>939</v>
      </c>
      <c r="L2326" s="51">
        <v>939</v>
      </c>
      <c r="M2326" s="51">
        <v>2566</v>
      </c>
      <c r="N2326" s="51">
        <v>2344</v>
      </c>
      <c r="O2326" s="51">
        <v>2344</v>
      </c>
      <c r="P2326" s="51">
        <v>2312</v>
      </c>
      <c r="Q2326" s="51">
        <v>10735</v>
      </c>
      <c r="R2326" s="51">
        <v>11013</v>
      </c>
      <c r="S2326" s="51">
        <v>126099.1971205063</v>
      </c>
      <c r="T2326" s="51">
        <v>594465</v>
      </c>
      <c r="U2326" s="51">
        <v>190706</v>
      </c>
      <c r="V2326" s="51">
        <v>25283</v>
      </c>
    </row>
    <row r="2327" spans="1:22" x14ac:dyDescent="0.25">
      <c r="A2327" s="50" t="s">
        <v>109</v>
      </c>
      <c r="B2327" s="50" t="s">
        <v>229</v>
      </c>
      <c r="C2327" s="50" t="s">
        <v>189</v>
      </c>
      <c r="D2327" s="50" t="s">
        <v>282</v>
      </c>
      <c r="E2327" s="51">
        <v>2020</v>
      </c>
      <c r="F2327" s="50" t="s">
        <v>292</v>
      </c>
      <c r="G2327" s="52">
        <v>44105</v>
      </c>
      <c r="H2327" s="51">
        <v>1444</v>
      </c>
      <c r="I2327" s="51">
        <v>855</v>
      </c>
      <c r="J2327" s="51">
        <v>1185</v>
      </c>
      <c r="K2327" s="51">
        <v>905</v>
      </c>
      <c r="L2327" s="51">
        <v>905</v>
      </c>
      <c r="M2327" s="51">
        <v>3001</v>
      </c>
      <c r="N2327" s="51">
        <v>2603</v>
      </c>
      <c r="O2327" s="51">
        <v>2546</v>
      </c>
      <c r="P2327" s="51">
        <v>2682</v>
      </c>
      <c r="Q2327" s="51">
        <v>10735</v>
      </c>
      <c r="R2327" s="51">
        <v>11013</v>
      </c>
      <c r="S2327" s="51">
        <v>126099.1971205063</v>
      </c>
      <c r="T2327" s="51">
        <v>594465</v>
      </c>
      <c r="U2327" s="51">
        <v>190706</v>
      </c>
      <c r="V2327" s="51">
        <v>25283</v>
      </c>
    </row>
    <row r="2328" spans="1:22" x14ac:dyDescent="0.25">
      <c r="A2328" s="50" t="s">
        <v>109</v>
      </c>
      <c r="B2328" s="50" t="s">
        <v>229</v>
      </c>
      <c r="C2328" s="50" t="s">
        <v>189</v>
      </c>
      <c r="D2328" s="50" t="s">
        <v>282</v>
      </c>
      <c r="E2328" s="51">
        <v>2020</v>
      </c>
      <c r="F2328" s="50" t="s">
        <v>293</v>
      </c>
      <c r="G2328" s="52">
        <v>44136</v>
      </c>
      <c r="H2328" s="51">
        <v>1448</v>
      </c>
      <c r="I2328" s="51">
        <v>808</v>
      </c>
      <c r="J2328" s="51">
        <v>1368</v>
      </c>
      <c r="K2328" s="51">
        <v>915</v>
      </c>
      <c r="L2328" s="51">
        <v>915</v>
      </c>
      <c r="M2328" s="51">
        <v>2734</v>
      </c>
      <c r="N2328" s="51">
        <v>2683</v>
      </c>
      <c r="O2328" s="51">
        <v>2576</v>
      </c>
      <c r="P2328" s="51">
        <v>2490</v>
      </c>
      <c r="Q2328" s="51">
        <v>10735</v>
      </c>
      <c r="R2328" s="51">
        <v>11013</v>
      </c>
      <c r="S2328" s="51">
        <v>126099.1971205063</v>
      </c>
      <c r="T2328" s="51">
        <v>594465</v>
      </c>
      <c r="U2328" s="51">
        <v>190706</v>
      </c>
      <c r="V2328" s="51">
        <v>25283</v>
      </c>
    </row>
    <row r="2329" spans="1:22" x14ac:dyDescent="0.25">
      <c r="A2329" s="50" t="s">
        <v>109</v>
      </c>
      <c r="B2329" s="50" t="s">
        <v>229</v>
      </c>
      <c r="C2329" s="50" t="s">
        <v>189</v>
      </c>
      <c r="D2329" s="50" t="s">
        <v>282</v>
      </c>
      <c r="E2329" s="51">
        <v>2020</v>
      </c>
      <c r="F2329" s="50" t="s">
        <v>294</v>
      </c>
      <c r="G2329" s="52">
        <v>44166</v>
      </c>
      <c r="H2329" s="51">
        <v>1585</v>
      </c>
      <c r="I2329" s="51">
        <v>723</v>
      </c>
      <c r="J2329" s="51">
        <v>1355</v>
      </c>
      <c r="K2329" s="51">
        <v>769</v>
      </c>
      <c r="L2329" s="51">
        <v>769</v>
      </c>
      <c r="M2329" s="51">
        <v>2657</v>
      </c>
      <c r="N2329" s="51">
        <v>2413</v>
      </c>
      <c r="O2329" s="51">
        <v>2389</v>
      </c>
      <c r="P2329" s="51">
        <v>2411</v>
      </c>
      <c r="Q2329" s="51">
        <v>10735</v>
      </c>
      <c r="R2329" s="51">
        <v>11013</v>
      </c>
      <c r="S2329" s="51">
        <v>126099.1971205063</v>
      </c>
      <c r="T2329" s="51">
        <v>594465</v>
      </c>
      <c r="U2329" s="51">
        <v>190706</v>
      </c>
      <c r="V2329" s="51">
        <v>25283</v>
      </c>
    </row>
    <row r="2330" spans="1:22" x14ac:dyDescent="0.25">
      <c r="A2330" s="50" t="s">
        <v>109</v>
      </c>
      <c r="B2330" s="50" t="s">
        <v>229</v>
      </c>
      <c r="C2330" s="50" t="s">
        <v>189</v>
      </c>
      <c r="D2330" s="50" t="s">
        <v>282</v>
      </c>
      <c r="E2330" s="51">
        <v>2021</v>
      </c>
      <c r="F2330" s="50" t="s">
        <v>283</v>
      </c>
      <c r="G2330" s="52">
        <v>44197</v>
      </c>
      <c r="H2330" s="51">
        <v>2060</v>
      </c>
      <c r="I2330" s="51">
        <v>977</v>
      </c>
      <c r="J2330" s="51">
        <v>1592</v>
      </c>
      <c r="K2330" s="51">
        <v>926</v>
      </c>
      <c r="L2330" s="51">
        <v>926</v>
      </c>
      <c r="M2330" s="51">
        <v>2702</v>
      </c>
      <c r="N2330" s="51">
        <v>2430</v>
      </c>
      <c r="O2330" s="51">
        <v>2273</v>
      </c>
      <c r="P2330" s="51">
        <v>2325</v>
      </c>
      <c r="Q2330" s="51">
        <v>10290</v>
      </c>
      <c r="R2330" s="51">
        <v>10786</v>
      </c>
      <c r="S2330" s="51">
        <v>131210.15001308901</v>
      </c>
      <c r="T2330" s="51">
        <v>616398</v>
      </c>
      <c r="U2330" s="51">
        <v>196515</v>
      </c>
      <c r="V2330" s="51">
        <v>26027</v>
      </c>
    </row>
    <row r="2331" spans="1:22" x14ac:dyDescent="0.25">
      <c r="A2331" s="50" t="s">
        <v>109</v>
      </c>
      <c r="B2331" s="50" t="s">
        <v>229</v>
      </c>
      <c r="C2331" s="50" t="s">
        <v>189</v>
      </c>
      <c r="D2331" s="50" t="s">
        <v>282</v>
      </c>
      <c r="E2331" s="51">
        <v>2021</v>
      </c>
      <c r="F2331" s="50" t="s">
        <v>284</v>
      </c>
      <c r="G2331" s="52">
        <v>44228</v>
      </c>
      <c r="H2331" s="51">
        <v>1984</v>
      </c>
      <c r="I2331" s="51">
        <v>839</v>
      </c>
      <c r="J2331" s="51">
        <v>1486</v>
      </c>
      <c r="K2331" s="51">
        <v>1020</v>
      </c>
      <c r="L2331" s="51">
        <v>1020</v>
      </c>
      <c r="M2331" s="51">
        <v>2324</v>
      </c>
      <c r="N2331" s="51">
        <v>2297</v>
      </c>
      <c r="O2331" s="51">
        <v>2179</v>
      </c>
      <c r="P2331" s="51">
        <v>2175</v>
      </c>
      <c r="Q2331" s="51">
        <v>10290</v>
      </c>
      <c r="R2331" s="51">
        <v>10786</v>
      </c>
      <c r="S2331" s="51">
        <v>131210.15001308901</v>
      </c>
      <c r="T2331" s="51">
        <v>616398</v>
      </c>
      <c r="U2331" s="51">
        <v>196515</v>
      </c>
      <c r="V2331" s="51">
        <v>26027</v>
      </c>
    </row>
    <row r="2332" spans="1:22" x14ac:dyDescent="0.25">
      <c r="A2332" s="50" t="s">
        <v>109</v>
      </c>
      <c r="B2332" s="50" t="s">
        <v>229</v>
      </c>
      <c r="C2332" s="50" t="s">
        <v>189</v>
      </c>
      <c r="D2332" s="50" t="s">
        <v>282</v>
      </c>
      <c r="E2332" s="51">
        <v>2021</v>
      </c>
      <c r="F2332" s="50" t="s">
        <v>285</v>
      </c>
      <c r="G2332" s="52">
        <v>44256</v>
      </c>
      <c r="H2332" s="51">
        <v>1812</v>
      </c>
      <c r="I2332" s="51">
        <v>883</v>
      </c>
      <c r="J2332" s="51">
        <v>1433</v>
      </c>
      <c r="K2332" s="51">
        <v>1221</v>
      </c>
      <c r="L2332" s="51">
        <v>1221</v>
      </c>
      <c r="M2332" s="51">
        <v>2413</v>
      </c>
      <c r="N2332" s="51">
        <v>2480</v>
      </c>
      <c r="O2332" s="51">
        <v>2050</v>
      </c>
      <c r="P2332" s="51">
        <v>2490</v>
      </c>
      <c r="Q2332" s="51">
        <v>10290</v>
      </c>
      <c r="R2332" s="51">
        <v>10786</v>
      </c>
      <c r="S2332" s="51">
        <v>131210.15001308901</v>
      </c>
      <c r="T2332" s="51">
        <v>616398</v>
      </c>
      <c r="U2332" s="51">
        <v>196515</v>
      </c>
      <c r="V2332" s="51">
        <v>26027</v>
      </c>
    </row>
    <row r="2333" spans="1:22" x14ac:dyDescent="0.25">
      <c r="A2333" s="50" t="s">
        <v>109</v>
      </c>
      <c r="B2333" s="50" t="s">
        <v>229</v>
      </c>
      <c r="C2333" s="50" t="s">
        <v>189</v>
      </c>
      <c r="D2333" s="50" t="s">
        <v>282</v>
      </c>
      <c r="E2333" s="51">
        <v>2021</v>
      </c>
      <c r="F2333" s="50" t="s">
        <v>286</v>
      </c>
      <c r="G2333" s="52">
        <v>44287</v>
      </c>
      <c r="H2333" s="51">
        <v>1980</v>
      </c>
      <c r="I2333" s="51">
        <v>825</v>
      </c>
      <c r="J2333" s="51">
        <v>1626</v>
      </c>
      <c r="K2333" s="51">
        <v>1037</v>
      </c>
      <c r="L2333" s="51">
        <v>1037</v>
      </c>
      <c r="M2333" s="51">
        <v>2672</v>
      </c>
      <c r="N2333" s="51">
        <v>2489</v>
      </c>
      <c r="O2333" s="51">
        <v>2346</v>
      </c>
      <c r="P2333" s="51">
        <v>2339</v>
      </c>
      <c r="Q2333" s="51">
        <v>10290</v>
      </c>
      <c r="R2333" s="51">
        <v>10786</v>
      </c>
      <c r="S2333" s="51">
        <v>131210.15001308901</v>
      </c>
      <c r="T2333" s="51">
        <v>616398</v>
      </c>
      <c r="U2333" s="51">
        <v>196515</v>
      </c>
      <c r="V2333" s="51">
        <v>26027</v>
      </c>
    </row>
    <row r="2334" spans="1:22" x14ac:dyDescent="0.25">
      <c r="A2334" s="50" t="s">
        <v>109</v>
      </c>
      <c r="B2334" s="50" t="s">
        <v>229</v>
      </c>
      <c r="C2334" s="50" t="s">
        <v>189</v>
      </c>
      <c r="D2334" s="50" t="s">
        <v>282</v>
      </c>
      <c r="E2334" s="51">
        <v>2021</v>
      </c>
      <c r="F2334" s="50" t="s">
        <v>287</v>
      </c>
      <c r="G2334" s="52">
        <v>44317</v>
      </c>
      <c r="H2334" s="51">
        <v>1978</v>
      </c>
      <c r="I2334" s="51">
        <v>926</v>
      </c>
      <c r="J2334" s="51">
        <v>1633</v>
      </c>
      <c r="K2334" s="51">
        <v>1231</v>
      </c>
      <c r="L2334" s="51">
        <v>1231</v>
      </c>
      <c r="M2334" s="51">
        <v>2876</v>
      </c>
      <c r="N2334" s="51">
        <v>2647</v>
      </c>
      <c r="O2334" s="51">
        <v>2614</v>
      </c>
      <c r="P2334" s="51">
        <v>2643</v>
      </c>
      <c r="Q2334" s="51">
        <v>10290</v>
      </c>
      <c r="R2334" s="51">
        <v>10786</v>
      </c>
      <c r="S2334" s="51">
        <v>131210.15001308901</v>
      </c>
      <c r="T2334" s="51">
        <v>616398</v>
      </c>
      <c r="U2334" s="51">
        <v>196515</v>
      </c>
      <c r="V2334" s="51">
        <v>26027</v>
      </c>
    </row>
    <row r="2335" spans="1:22" x14ac:dyDescent="0.25">
      <c r="A2335" s="50" t="s">
        <v>109</v>
      </c>
      <c r="B2335" s="50" t="s">
        <v>229</v>
      </c>
      <c r="C2335" s="50" t="s">
        <v>189</v>
      </c>
      <c r="D2335" s="50" t="s">
        <v>282</v>
      </c>
      <c r="E2335" s="51">
        <v>2021</v>
      </c>
      <c r="F2335" s="50" t="s">
        <v>288</v>
      </c>
      <c r="G2335" s="52">
        <v>44348</v>
      </c>
      <c r="H2335" s="51">
        <v>1716</v>
      </c>
      <c r="I2335" s="51">
        <v>903</v>
      </c>
      <c r="J2335" s="51">
        <v>1590</v>
      </c>
      <c r="K2335" s="51">
        <v>977</v>
      </c>
      <c r="L2335" s="51">
        <v>977</v>
      </c>
      <c r="M2335" s="51">
        <v>2611</v>
      </c>
      <c r="N2335" s="51">
        <v>2215</v>
      </c>
      <c r="O2335" s="51">
        <v>2185</v>
      </c>
      <c r="P2335" s="51">
        <v>2348</v>
      </c>
      <c r="Q2335" s="51">
        <v>10290</v>
      </c>
      <c r="R2335" s="51">
        <v>10786</v>
      </c>
      <c r="S2335" s="51">
        <v>131210.15001308901</v>
      </c>
      <c r="T2335" s="51">
        <v>616398</v>
      </c>
      <c r="U2335" s="51">
        <v>196515</v>
      </c>
      <c r="V2335" s="51">
        <v>26027</v>
      </c>
    </row>
    <row r="2336" spans="1:22" x14ac:dyDescent="0.25">
      <c r="A2336" s="50" t="s">
        <v>109</v>
      </c>
      <c r="B2336" s="50" t="s">
        <v>229</v>
      </c>
      <c r="C2336" s="50" t="s">
        <v>189</v>
      </c>
      <c r="D2336" s="50" t="s">
        <v>282</v>
      </c>
      <c r="E2336" s="51">
        <v>2021</v>
      </c>
      <c r="F2336" s="50" t="s">
        <v>289</v>
      </c>
      <c r="G2336" s="52">
        <v>44378</v>
      </c>
      <c r="H2336" s="51">
        <v>1632</v>
      </c>
      <c r="I2336" s="51">
        <v>757</v>
      </c>
      <c r="J2336" s="51">
        <v>1277</v>
      </c>
      <c r="K2336" s="51">
        <v>998</v>
      </c>
      <c r="L2336" s="51">
        <v>998</v>
      </c>
      <c r="M2336" s="51">
        <v>2625</v>
      </c>
      <c r="N2336" s="51">
        <v>2504</v>
      </c>
      <c r="O2336" s="51">
        <v>2473</v>
      </c>
      <c r="P2336" s="51">
        <v>2402</v>
      </c>
      <c r="Q2336" s="51">
        <v>10290</v>
      </c>
      <c r="R2336" s="51">
        <v>10786</v>
      </c>
      <c r="S2336" s="51">
        <v>131210.15001308901</v>
      </c>
      <c r="T2336" s="51">
        <v>616398</v>
      </c>
      <c r="U2336" s="51">
        <v>196515</v>
      </c>
      <c r="V2336" s="51">
        <v>26027</v>
      </c>
    </row>
    <row r="2337" spans="1:22" x14ac:dyDescent="0.25">
      <c r="A2337" s="50" t="s">
        <v>109</v>
      </c>
      <c r="B2337" s="50" t="s">
        <v>229</v>
      </c>
      <c r="C2337" s="50" t="s">
        <v>189</v>
      </c>
      <c r="D2337" s="50" t="s">
        <v>282</v>
      </c>
      <c r="E2337" s="51">
        <v>2021</v>
      </c>
      <c r="F2337" s="50" t="s">
        <v>290</v>
      </c>
      <c r="G2337" s="52">
        <v>44409</v>
      </c>
      <c r="H2337" s="51">
        <v>1652</v>
      </c>
      <c r="I2337" s="51">
        <v>894</v>
      </c>
      <c r="J2337" s="51">
        <v>1666</v>
      </c>
      <c r="K2337" s="51">
        <v>1355</v>
      </c>
      <c r="L2337" s="51">
        <v>1355</v>
      </c>
      <c r="M2337" s="51">
        <v>2670</v>
      </c>
      <c r="N2337" s="51">
        <v>2598</v>
      </c>
      <c r="O2337" s="51">
        <v>2208</v>
      </c>
      <c r="P2337" s="51">
        <v>2531</v>
      </c>
      <c r="Q2337" s="51">
        <v>10290</v>
      </c>
      <c r="R2337" s="51">
        <v>10786</v>
      </c>
      <c r="S2337" s="51">
        <v>131210.15001308901</v>
      </c>
      <c r="T2337" s="51">
        <v>616398</v>
      </c>
      <c r="U2337" s="51">
        <v>196515</v>
      </c>
      <c r="V2337" s="51">
        <v>26027</v>
      </c>
    </row>
    <row r="2338" spans="1:22" x14ac:dyDescent="0.25">
      <c r="A2338" s="50" t="s">
        <v>109</v>
      </c>
      <c r="B2338" s="50" t="s">
        <v>229</v>
      </c>
      <c r="C2338" s="50" t="s">
        <v>189</v>
      </c>
      <c r="D2338" s="50" t="s">
        <v>282</v>
      </c>
      <c r="E2338" s="51">
        <v>2021</v>
      </c>
      <c r="F2338" s="50" t="s">
        <v>291</v>
      </c>
      <c r="G2338" s="52">
        <v>44440</v>
      </c>
      <c r="H2338" s="51">
        <v>1889</v>
      </c>
      <c r="I2338" s="51">
        <v>786</v>
      </c>
      <c r="J2338" s="51">
        <v>1499</v>
      </c>
      <c r="K2338" s="51">
        <v>1028</v>
      </c>
      <c r="L2338" s="51">
        <v>1028</v>
      </c>
      <c r="M2338" s="51">
        <v>2870</v>
      </c>
      <c r="N2338" s="51">
        <v>2632</v>
      </c>
      <c r="O2338" s="51">
        <v>2428</v>
      </c>
      <c r="P2338" s="51">
        <v>2399</v>
      </c>
      <c r="Q2338" s="51">
        <v>10290</v>
      </c>
      <c r="R2338" s="51">
        <v>10786</v>
      </c>
      <c r="S2338" s="51">
        <v>131210.15001308901</v>
      </c>
      <c r="T2338" s="51">
        <v>616398</v>
      </c>
      <c r="U2338" s="51">
        <v>196515</v>
      </c>
      <c r="V2338" s="51">
        <v>26027</v>
      </c>
    </row>
    <row r="2339" spans="1:22" x14ac:dyDescent="0.25">
      <c r="A2339" s="50" t="s">
        <v>109</v>
      </c>
      <c r="B2339" s="50" t="s">
        <v>229</v>
      </c>
      <c r="C2339" s="50" t="s">
        <v>189</v>
      </c>
      <c r="D2339" s="50" t="s">
        <v>282</v>
      </c>
      <c r="E2339" s="51">
        <v>2021</v>
      </c>
      <c r="F2339" s="50" t="s">
        <v>292</v>
      </c>
      <c r="G2339" s="52">
        <v>44470</v>
      </c>
      <c r="H2339" s="51">
        <v>1959</v>
      </c>
      <c r="I2339" s="51">
        <v>991</v>
      </c>
      <c r="J2339" s="51">
        <v>1708</v>
      </c>
      <c r="K2339" s="51">
        <v>918</v>
      </c>
      <c r="L2339" s="51">
        <v>918</v>
      </c>
      <c r="M2339" s="51">
        <v>2592</v>
      </c>
      <c r="N2339" s="51">
        <v>2451</v>
      </c>
      <c r="O2339" s="51">
        <v>2426</v>
      </c>
      <c r="P2339" s="51">
        <v>2504</v>
      </c>
      <c r="Q2339" s="51">
        <v>10290</v>
      </c>
      <c r="R2339" s="51">
        <v>10786</v>
      </c>
      <c r="S2339" s="51">
        <v>131210.15001308901</v>
      </c>
      <c r="T2339" s="51">
        <v>616398</v>
      </c>
      <c r="U2339" s="51">
        <v>196515</v>
      </c>
      <c r="V2339" s="51">
        <v>26027</v>
      </c>
    </row>
    <row r="2340" spans="1:22" x14ac:dyDescent="0.25">
      <c r="A2340" s="50" t="s">
        <v>109</v>
      </c>
      <c r="B2340" s="50" t="s">
        <v>229</v>
      </c>
      <c r="C2340" s="50" t="s">
        <v>189</v>
      </c>
      <c r="D2340" s="50" t="s">
        <v>282</v>
      </c>
      <c r="E2340" s="51">
        <v>2021</v>
      </c>
      <c r="F2340" s="50" t="s">
        <v>293</v>
      </c>
      <c r="G2340" s="52">
        <v>44501</v>
      </c>
      <c r="H2340" s="51">
        <v>2238</v>
      </c>
      <c r="I2340" s="51">
        <v>896</v>
      </c>
      <c r="J2340" s="51">
        <v>1739</v>
      </c>
      <c r="K2340" s="51">
        <v>874</v>
      </c>
      <c r="L2340" s="51">
        <v>874</v>
      </c>
      <c r="M2340" s="51">
        <v>2442</v>
      </c>
      <c r="N2340" s="51">
        <v>2551</v>
      </c>
      <c r="O2340" s="51">
        <v>2459</v>
      </c>
      <c r="P2340" s="51">
        <v>2430</v>
      </c>
      <c r="Q2340" s="51">
        <v>10290</v>
      </c>
      <c r="R2340" s="51">
        <v>10786</v>
      </c>
      <c r="S2340" s="51">
        <v>131210.15001308901</v>
      </c>
      <c r="T2340" s="51">
        <v>616398</v>
      </c>
      <c r="U2340" s="51">
        <v>196515</v>
      </c>
      <c r="V2340" s="51">
        <v>26027</v>
      </c>
    </row>
    <row r="2341" spans="1:22" x14ac:dyDescent="0.25">
      <c r="A2341" s="50" t="s">
        <v>109</v>
      </c>
      <c r="B2341" s="50" t="s">
        <v>229</v>
      </c>
      <c r="C2341" s="50" t="s">
        <v>189</v>
      </c>
      <c r="D2341" s="50" t="s">
        <v>282</v>
      </c>
      <c r="E2341" s="51">
        <v>2021</v>
      </c>
      <c r="F2341" s="50" t="s">
        <v>294</v>
      </c>
      <c r="G2341" s="52">
        <v>44531</v>
      </c>
      <c r="H2341" s="51">
        <v>2018</v>
      </c>
      <c r="I2341" s="51">
        <v>984</v>
      </c>
      <c r="J2341" s="51">
        <v>1829</v>
      </c>
      <c r="K2341" s="51">
        <v>946</v>
      </c>
      <c r="L2341" s="51">
        <v>946</v>
      </c>
      <c r="M2341" s="51">
        <v>2458</v>
      </c>
      <c r="N2341" s="51">
        <v>2351</v>
      </c>
      <c r="O2341" s="51">
        <v>2458</v>
      </c>
      <c r="P2341" s="51">
        <v>2469</v>
      </c>
      <c r="Q2341" s="51">
        <v>10290</v>
      </c>
      <c r="R2341" s="51">
        <v>10786</v>
      </c>
      <c r="S2341" s="51">
        <v>131210.15001308901</v>
      </c>
      <c r="T2341" s="51">
        <v>616398</v>
      </c>
      <c r="U2341" s="51">
        <v>196515</v>
      </c>
      <c r="V2341" s="51">
        <v>26027</v>
      </c>
    </row>
    <row r="2342" spans="1:22" x14ac:dyDescent="0.25">
      <c r="A2342" s="50" t="s">
        <v>109</v>
      </c>
      <c r="B2342" s="50" t="s">
        <v>229</v>
      </c>
      <c r="C2342" s="50" t="s">
        <v>190</v>
      </c>
      <c r="D2342" s="50" t="s">
        <v>282</v>
      </c>
      <c r="E2342" s="51">
        <v>2017</v>
      </c>
      <c r="F2342" s="50" t="s">
        <v>283</v>
      </c>
      <c r="G2342" s="52">
        <v>42736</v>
      </c>
      <c r="H2342" s="51">
        <v>1378</v>
      </c>
      <c r="I2342" s="51">
        <v>417</v>
      </c>
      <c r="J2342" s="51">
        <v>1177</v>
      </c>
      <c r="K2342" s="51">
        <v>338</v>
      </c>
      <c r="L2342" s="51">
        <v>338</v>
      </c>
      <c r="M2342" s="51">
        <v>1599</v>
      </c>
      <c r="N2342" s="51">
        <v>1369</v>
      </c>
      <c r="O2342" s="51">
        <v>1350</v>
      </c>
      <c r="P2342" s="51">
        <v>1297</v>
      </c>
      <c r="Q2342" s="51">
        <v>6862</v>
      </c>
      <c r="R2342" s="51">
        <v>7104</v>
      </c>
      <c r="S2342" s="51">
        <v>82820</v>
      </c>
      <c r="T2342" s="51">
        <v>402846</v>
      </c>
      <c r="U2342" s="51">
        <v>78307</v>
      </c>
      <c r="V2342" s="51">
        <v>16607</v>
      </c>
    </row>
    <row r="2343" spans="1:22" x14ac:dyDescent="0.25">
      <c r="A2343" s="50" t="s">
        <v>109</v>
      </c>
      <c r="B2343" s="50" t="s">
        <v>229</v>
      </c>
      <c r="C2343" s="50" t="s">
        <v>190</v>
      </c>
      <c r="D2343" s="50" t="s">
        <v>282</v>
      </c>
      <c r="E2343" s="51">
        <v>2017</v>
      </c>
      <c r="F2343" s="50" t="s">
        <v>284</v>
      </c>
      <c r="G2343" s="52">
        <v>42767</v>
      </c>
      <c r="H2343" s="51">
        <v>904</v>
      </c>
      <c r="I2343" s="51">
        <v>370</v>
      </c>
      <c r="J2343" s="51">
        <v>792</v>
      </c>
      <c r="K2343" s="51">
        <v>477</v>
      </c>
      <c r="L2343" s="51">
        <v>477</v>
      </c>
      <c r="M2343" s="51">
        <v>1465</v>
      </c>
      <c r="N2343" s="51">
        <v>1365</v>
      </c>
      <c r="O2343" s="51">
        <v>1319</v>
      </c>
      <c r="P2343" s="51">
        <v>1336</v>
      </c>
      <c r="Q2343" s="51">
        <v>6862</v>
      </c>
      <c r="R2343" s="51">
        <v>7104</v>
      </c>
      <c r="S2343" s="51">
        <v>82820</v>
      </c>
      <c r="T2343" s="51">
        <v>402846</v>
      </c>
      <c r="U2343" s="51">
        <v>78307</v>
      </c>
      <c r="V2343" s="51">
        <v>16607</v>
      </c>
    </row>
    <row r="2344" spans="1:22" x14ac:dyDescent="0.25">
      <c r="A2344" s="50" t="s">
        <v>109</v>
      </c>
      <c r="B2344" s="50" t="s">
        <v>229</v>
      </c>
      <c r="C2344" s="50" t="s">
        <v>190</v>
      </c>
      <c r="D2344" s="50" t="s">
        <v>282</v>
      </c>
      <c r="E2344" s="51">
        <v>2017</v>
      </c>
      <c r="F2344" s="50" t="s">
        <v>285</v>
      </c>
      <c r="G2344" s="52">
        <v>42795</v>
      </c>
      <c r="H2344" s="51">
        <v>1255</v>
      </c>
      <c r="I2344" s="51">
        <v>584</v>
      </c>
      <c r="J2344" s="51">
        <v>885</v>
      </c>
      <c r="K2344" s="51">
        <v>560</v>
      </c>
      <c r="L2344" s="51">
        <v>560</v>
      </c>
      <c r="M2344" s="51">
        <v>1546</v>
      </c>
      <c r="N2344" s="51">
        <v>1297</v>
      </c>
      <c r="O2344" s="51">
        <v>1229</v>
      </c>
      <c r="P2344" s="51">
        <v>1220</v>
      </c>
      <c r="Q2344" s="51">
        <v>6862</v>
      </c>
      <c r="R2344" s="51">
        <v>7104</v>
      </c>
      <c r="S2344" s="51">
        <v>82820</v>
      </c>
      <c r="T2344" s="51">
        <v>402846</v>
      </c>
      <c r="U2344" s="51">
        <v>78307</v>
      </c>
      <c r="V2344" s="51">
        <v>16607</v>
      </c>
    </row>
    <row r="2345" spans="1:22" x14ac:dyDescent="0.25">
      <c r="A2345" s="50" t="s">
        <v>109</v>
      </c>
      <c r="B2345" s="50" t="s">
        <v>229</v>
      </c>
      <c r="C2345" s="50" t="s">
        <v>190</v>
      </c>
      <c r="D2345" s="50" t="s">
        <v>282</v>
      </c>
      <c r="E2345" s="51">
        <v>2017</v>
      </c>
      <c r="F2345" s="50" t="s">
        <v>286</v>
      </c>
      <c r="G2345" s="52">
        <v>42826</v>
      </c>
      <c r="H2345" s="51">
        <v>976</v>
      </c>
      <c r="I2345" s="51">
        <v>442</v>
      </c>
      <c r="J2345" s="51">
        <v>1004</v>
      </c>
      <c r="K2345" s="51">
        <v>395</v>
      </c>
      <c r="L2345" s="51">
        <v>395</v>
      </c>
      <c r="M2345" s="51">
        <v>1322</v>
      </c>
      <c r="N2345" s="51">
        <v>1140</v>
      </c>
      <c r="O2345" s="51">
        <v>1184</v>
      </c>
      <c r="P2345" s="51">
        <v>1091</v>
      </c>
      <c r="Q2345" s="51">
        <v>6862</v>
      </c>
      <c r="R2345" s="51">
        <v>7104</v>
      </c>
      <c r="S2345" s="51">
        <v>82820</v>
      </c>
      <c r="T2345" s="51">
        <v>402846</v>
      </c>
      <c r="U2345" s="51">
        <v>78307</v>
      </c>
      <c r="V2345" s="51">
        <v>16607</v>
      </c>
    </row>
    <row r="2346" spans="1:22" x14ac:dyDescent="0.25">
      <c r="A2346" s="50" t="s">
        <v>109</v>
      </c>
      <c r="B2346" s="50" t="s">
        <v>229</v>
      </c>
      <c r="C2346" s="50" t="s">
        <v>190</v>
      </c>
      <c r="D2346" s="50" t="s">
        <v>282</v>
      </c>
      <c r="E2346" s="51">
        <v>2017</v>
      </c>
      <c r="F2346" s="50" t="s">
        <v>287</v>
      </c>
      <c r="G2346" s="52">
        <v>42856</v>
      </c>
      <c r="H2346" s="51">
        <v>943</v>
      </c>
      <c r="I2346" s="51">
        <v>484</v>
      </c>
      <c r="J2346" s="51">
        <v>1040</v>
      </c>
      <c r="K2346" s="51">
        <v>583</v>
      </c>
      <c r="L2346" s="51">
        <v>583</v>
      </c>
      <c r="M2346" s="51">
        <v>1623</v>
      </c>
      <c r="N2346" s="51">
        <v>1291</v>
      </c>
      <c r="O2346" s="51">
        <v>1303</v>
      </c>
      <c r="P2346" s="51">
        <v>1305</v>
      </c>
      <c r="Q2346" s="51">
        <v>6862</v>
      </c>
      <c r="R2346" s="51">
        <v>7104</v>
      </c>
      <c r="S2346" s="51">
        <v>82820</v>
      </c>
      <c r="T2346" s="51">
        <v>402846</v>
      </c>
      <c r="U2346" s="51">
        <v>78307</v>
      </c>
      <c r="V2346" s="51">
        <v>16607</v>
      </c>
    </row>
    <row r="2347" spans="1:22" x14ac:dyDescent="0.25">
      <c r="A2347" s="50" t="s">
        <v>109</v>
      </c>
      <c r="B2347" s="50" t="s">
        <v>229</v>
      </c>
      <c r="C2347" s="50" t="s">
        <v>190</v>
      </c>
      <c r="D2347" s="50" t="s">
        <v>282</v>
      </c>
      <c r="E2347" s="51">
        <v>2017</v>
      </c>
      <c r="F2347" s="50" t="s">
        <v>288</v>
      </c>
      <c r="G2347" s="52">
        <v>42887</v>
      </c>
      <c r="H2347" s="51">
        <v>1021</v>
      </c>
      <c r="I2347" s="51">
        <v>463</v>
      </c>
      <c r="J2347" s="51">
        <v>1026</v>
      </c>
      <c r="K2347" s="51">
        <v>527</v>
      </c>
      <c r="L2347" s="51">
        <v>527</v>
      </c>
      <c r="M2347" s="51">
        <v>1780</v>
      </c>
      <c r="N2347" s="51">
        <v>1346</v>
      </c>
      <c r="O2347" s="51">
        <v>1315</v>
      </c>
      <c r="P2347" s="51">
        <v>1361</v>
      </c>
      <c r="Q2347" s="51">
        <v>6862</v>
      </c>
      <c r="R2347" s="51">
        <v>7104</v>
      </c>
      <c r="S2347" s="51">
        <v>82820</v>
      </c>
      <c r="T2347" s="51">
        <v>402846</v>
      </c>
      <c r="U2347" s="51">
        <v>78307</v>
      </c>
      <c r="V2347" s="51">
        <v>16607</v>
      </c>
    </row>
    <row r="2348" spans="1:22" x14ac:dyDescent="0.25">
      <c r="A2348" s="50" t="s">
        <v>109</v>
      </c>
      <c r="B2348" s="50" t="s">
        <v>229</v>
      </c>
      <c r="C2348" s="50" t="s">
        <v>190</v>
      </c>
      <c r="D2348" s="50" t="s">
        <v>282</v>
      </c>
      <c r="E2348" s="51">
        <v>2017</v>
      </c>
      <c r="F2348" s="50" t="s">
        <v>289</v>
      </c>
      <c r="G2348" s="52">
        <v>42917</v>
      </c>
      <c r="H2348" s="51">
        <v>1166</v>
      </c>
      <c r="I2348" s="51">
        <v>566</v>
      </c>
      <c r="J2348" s="51">
        <v>1019</v>
      </c>
      <c r="K2348" s="51">
        <v>450</v>
      </c>
      <c r="L2348" s="51">
        <v>450</v>
      </c>
      <c r="M2348" s="51">
        <v>1474</v>
      </c>
      <c r="N2348" s="51">
        <v>1302</v>
      </c>
      <c r="O2348" s="51">
        <v>1301</v>
      </c>
      <c r="P2348" s="51">
        <v>1319</v>
      </c>
      <c r="Q2348" s="51">
        <v>6862</v>
      </c>
      <c r="R2348" s="51">
        <v>7104</v>
      </c>
      <c r="S2348" s="51">
        <v>82820</v>
      </c>
      <c r="T2348" s="51">
        <v>402846</v>
      </c>
      <c r="U2348" s="51">
        <v>78307</v>
      </c>
      <c r="V2348" s="51">
        <v>16607</v>
      </c>
    </row>
    <row r="2349" spans="1:22" x14ac:dyDescent="0.25">
      <c r="A2349" s="50" t="s">
        <v>109</v>
      </c>
      <c r="B2349" s="50" t="s">
        <v>229</v>
      </c>
      <c r="C2349" s="50" t="s">
        <v>190</v>
      </c>
      <c r="D2349" s="50" t="s">
        <v>282</v>
      </c>
      <c r="E2349" s="51">
        <v>2017</v>
      </c>
      <c r="F2349" s="50" t="s">
        <v>290</v>
      </c>
      <c r="G2349" s="52">
        <v>42948</v>
      </c>
      <c r="H2349" s="51">
        <v>1055</v>
      </c>
      <c r="I2349" s="51">
        <v>393</v>
      </c>
      <c r="J2349" s="51">
        <v>873</v>
      </c>
      <c r="K2349" s="51">
        <v>600</v>
      </c>
      <c r="L2349" s="51">
        <v>600</v>
      </c>
      <c r="M2349" s="51">
        <v>1470</v>
      </c>
      <c r="N2349" s="51">
        <v>1268</v>
      </c>
      <c r="O2349" s="51">
        <v>1111</v>
      </c>
      <c r="P2349" s="51">
        <v>1273</v>
      </c>
      <c r="Q2349" s="51">
        <v>6862</v>
      </c>
      <c r="R2349" s="51">
        <v>7104</v>
      </c>
      <c r="S2349" s="51">
        <v>82820</v>
      </c>
      <c r="T2349" s="51">
        <v>402846</v>
      </c>
      <c r="U2349" s="51">
        <v>78307</v>
      </c>
      <c r="V2349" s="51">
        <v>16607</v>
      </c>
    </row>
    <row r="2350" spans="1:22" x14ac:dyDescent="0.25">
      <c r="A2350" s="50" t="s">
        <v>109</v>
      </c>
      <c r="B2350" s="50" t="s">
        <v>229</v>
      </c>
      <c r="C2350" s="50" t="s">
        <v>190</v>
      </c>
      <c r="D2350" s="50" t="s">
        <v>282</v>
      </c>
      <c r="E2350" s="51">
        <v>2017</v>
      </c>
      <c r="F2350" s="50" t="s">
        <v>291</v>
      </c>
      <c r="G2350" s="52">
        <v>42979</v>
      </c>
      <c r="H2350" s="51">
        <v>1121</v>
      </c>
      <c r="I2350" s="51">
        <v>462</v>
      </c>
      <c r="J2350" s="51">
        <v>1151</v>
      </c>
      <c r="K2350" s="51">
        <v>586</v>
      </c>
      <c r="L2350" s="51">
        <v>586</v>
      </c>
      <c r="M2350" s="51">
        <v>1465</v>
      </c>
      <c r="N2350" s="51">
        <v>1322</v>
      </c>
      <c r="O2350" s="51">
        <v>1366</v>
      </c>
      <c r="P2350" s="51">
        <v>1330</v>
      </c>
      <c r="Q2350" s="51">
        <v>6862</v>
      </c>
      <c r="R2350" s="51">
        <v>7104</v>
      </c>
      <c r="S2350" s="51">
        <v>82820</v>
      </c>
      <c r="T2350" s="51">
        <v>402846</v>
      </c>
      <c r="U2350" s="51">
        <v>78307</v>
      </c>
      <c r="V2350" s="51">
        <v>16607</v>
      </c>
    </row>
    <row r="2351" spans="1:22" x14ac:dyDescent="0.25">
      <c r="A2351" s="50" t="s">
        <v>109</v>
      </c>
      <c r="B2351" s="50" t="s">
        <v>229</v>
      </c>
      <c r="C2351" s="50" t="s">
        <v>190</v>
      </c>
      <c r="D2351" s="50" t="s">
        <v>282</v>
      </c>
      <c r="E2351" s="51">
        <v>2017</v>
      </c>
      <c r="F2351" s="50" t="s">
        <v>292</v>
      </c>
      <c r="G2351" s="52">
        <v>43009</v>
      </c>
      <c r="H2351" s="51">
        <v>980</v>
      </c>
      <c r="I2351" s="51">
        <v>462</v>
      </c>
      <c r="J2351" s="51">
        <v>986</v>
      </c>
      <c r="K2351" s="51">
        <v>539</v>
      </c>
      <c r="L2351" s="51">
        <v>539</v>
      </c>
      <c r="M2351" s="51">
        <v>1466</v>
      </c>
      <c r="N2351" s="51">
        <v>1285</v>
      </c>
      <c r="O2351" s="51">
        <v>1237</v>
      </c>
      <c r="P2351" s="51">
        <v>1175</v>
      </c>
      <c r="Q2351" s="51">
        <v>6862</v>
      </c>
      <c r="R2351" s="51">
        <v>7104</v>
      </c>
      <c r="S2351" s="51">
        <v>82820</v>
      </c>
      <c r="T2351" s="51">
        <v>402846</v>
      </c>
      <c r="U2351" s="51">
        <v>78307</v>
      </c>
      <c r="V2351" s="51">
        <v>16607</v>
      </c>
    </row>
    <row r="2352" spans="1:22" x14ac:dyDescent="0.25">
      <c r="A2352" s="50" t="s">
        <v>109</v>
      </c>
      <c r="B2352" s="50" t="s">
        <v>229</v>
      </c>
      <c r="C2352" s="50" t="s">
        <v>190</v>
      </c>
      <c r="D2352" s="50" t="s">
        <v>282</v>
      </c>
      <c r="E2352" s="51">
        <v>2017</v>
      </c>
      <c r="F2352" s="50" t="s">
        <v>293</v>
      </c>
      <c r="G2352" s="52">
        <v>43040</v>
      </c>
      <c r="H2352" s="51">
        <v>1081</v>
      </c>
      <c r="I2352" s="51">
        <v>589</v>
      </c>
      <c r="J2352" s="51">
        <v>980</v>
      </c>
      <c r="K2352" s="51">
        <v>634</v>
      </c>
      <c r="L2352" s="51">
        <v>634</v>
      </c>
      <c r="M2352" s="51">
        <v>1333</v>
      </c>
      <c r="N2352" s="51">
        <v>1252</v>
      </c>
      <c r="O2352" s="51">
        <v>1234</v>
      </c>
      <c r="P2352" s="51">
        <v>1204</v>
      </c>
      <c r="Q2352" s="51">
        <v>6862</v>
      </c>
      <c r="R2352" s="51">
        <v>7104</v>
      </c>
      <c r="S2352" s="51">
        <v>82820</v>
      </c>
      <c r="T2352" s="51">
        <v>402846</v>
      </c>
      <c r="U2352" s="51">
        <v>78307</v>
      </c>
      <c r="V2352" s="51">
        <v>16607</v>
      </c>
    </row>
    <row r="2353" spans="1:22" x14ac:dyDescent="0.25">
      <c r="A2353" s="50" t="s">
        <v>109</v>
      </c>
      <c r="B2353" s="50" t="s">
        <v>229</v>
      </c>
      <c r="C2353" s="50" t="s">
        <v>190</v>
      </c>
      <c r="D2353" s="50" t="s">
        <v>282</v>
      </c>
      <c r="E2353" s="51">
        <v>2017</v>
      </c>
      <c r="F2353" s="50" t="s">
        <v>294</v>
      </c>
      <c r="G2353" s="52">
        <v>43070</v>
      </c>
      <c r="H2353" s="51">
        <v>1336</v>
      </c>
      <c r="I2353" s="51">
        <v>810</v>
      </c>
      <c r="J2353" s="51">
        <v>1142</v>
      </c>
      <c r="K2353" s="51">
        <v>561</v>
      </c>
      <c r="L2353" s="51">
        <v>561</v>
      </c>
      <c r="M2353" s="51">
        <v>1360</v>
      </c>
      <c r="N2353" s="51">
        <v>1280</v>
      </c>
      <c r="O2353" s="51">
        <v>1227</v>
      </c>
      <c r="P2353" s="51">
        <v>1258</v>
      </c>
      <c r="Q2353" s="51">
        <v>6862</v>
      </c>
      <c r="R2353" s="51">
        <v>7104</v>
      </c>
      <c r="S2353" s="51">
        <v>82820</v>
      </c>
      <c r="T2353" s="51">
        <v>402846</v>
      </c>
      <c r="U2353" s="51">
        <v>78307</v>
      </c>
      <c r="V2353" s="51">
        <v>16607</v>
      </c>
    </row>
    <row r="2354" spans="1:22" x14ac:dyDescent="0.25">
      <c r="A2354" s="50" t="s">
        <v>109</v>
      </c>
      <c r="B2354" s="50" t="s">
        <v>229</v>
      </c>
      <c r="C2354" s="50" t="s">
        <v>190</v>
      </c>
      <c r="D2354" s="50" t="s">
        <v>282</v>
      </c>
      <c r="E2354" s="51">
        <v>2018</v>
      </c>
      <c r="F2354" s="50" t="s">
        <v>283</v>
      </c>
      <c r="G2354" s="52">
        <v>43101</v>
      </c>
      <c r="H2354" s="51">
        <v>1297</v>
      </c>
      <c r="I2354" s="51">
        <v>613</v>
      </c>
      <c r="J2354" s="51">
        <v>1228</v>
      </c>
      <c r="K2354" s="51">
        <v>505</v>
      </c>
      <c r="L2354" s="51">
        <v>505</v>
      </c>
      <c r="M2354" s="51">
        <v>1348</v>
      </c>
      <c r="N2354" s="51">
        <v>1324</v>
      </c>
      <c r="O2354" s="51">
        <v>1236</v>
      </c>
      <c r="P2354" s="51">
        <v>1121</v>
      </c>
      <c r="Q2354" s="51">
        <v>7113</v>
      </c>
      <c r="R2354" s="51">
        <v>7537</v>
      </c>
      <c r="S2354" s="51">
        <v>86503</v>
      </c>
      <c r="T2354" s="51">
        <v>417836</v>
      </c>
      <c r="U2354" s="51">
        <v>81033</v>
      </c>
      <c r="V2354" s="51">
        <v>17095</v>
      </c>
    </row>
    <row r="2355" spans="1:22" x14ac:dyDescent="0.25">
      <c r="A2355" s="50" t="s">
        <v>109</v>
      </c>
      <c r="B2355" s="50" t="s">
        <v>229</v>
      </c>
      <c r="C2355" s="50" t="s">
        <v>190</v>
      </c>
      <c r="D2355" s="50" t="s">
        <v>282</v>
      </c>
      <c r="E2355" s="51">
        <v>2018</v>
      </c>
      <c r="F2355" s="50" t="s">
        <v>284</v>
      </c>
      <c r="G2355" s="52">
        <v>43132</v>
      </c>
      <c r="H2355" s="51">
        <v>1126</v>
      </c>
      <c r="I2355" s="51">
        <v>509</v>
      </c>
      <c r="J2355" s="51">
        <v>944</v>
      </c>
      <c r="K2355" s="51">
        <v>485</v>
      </c>
      <c r="L2355" s="51">
        <v>485</v>
      </c>
      <c r="M2355" s="51">
        <v>1366</v>
      </c>
      <c r="N2355" s="51">
        <v>1278</v>
      </c>
      <c r="O2355" s="51">
        <v>1184</v>
      </c>
      <c r="P2355" s="51">
        <v>1253</v>
      </c>
      <c r="Q2355" s="51">
        <v>7113</v>
      </c>
      <c r="R2355" s="51">
        <v>7537</v>
      </c>
      <c r="S2355" s="51">
        <v>86503</v>
      </c>
      <c r="T2355" s="51">
        <v>417836</v>
      </c>
      <c r="U2355" s="51">
        <v>81033</v>
      </c>
      <c r="V2355" s="51">
        <v>17095</v>
      </c>
    </row>
    <row r="2356" spans="1:22" x14ac:dyDescent="0.25">
      <c r="A2356" s="50" t="s">
        <v>109</v>
      </c>
      <c r="B2356" s="50" t="s">
        <v>229</v>
      </c>
      <c r="C2356" s="50" t="s">
        <v>190</v>
      </c>
      <c r="D2356" s="50" t="s">
        <v>282</v>
      </c>
      <c r="E2356" s="51">
        <v>2018</v>
      </c>
      <c r="F2356" s="50" t="s">
        <v>285</v>
      </c>
      <c r="G2356" s="52">
        <v>43160</v>
      </c>
      <c r="H2356" s="51">
        <v>1165</v>
      </c>
      <c r="I2356" s="51">
        <v>618</v>
      </c>
      <c r="J2356" s="51">
        <v>950</v>
      </c>
      <c r="K2356" s="51">
        <v>781</v>
      </c>
      <c r="L2356" s="51">
        <v>781</v>
      </c>
      <c r="M2356" s="51">
        <v>1436</v>
      </c>
      <c r="N2356" s="51">
        <v>1392</v>
      </c>
      <c r="O2356" s="51">
        <v>1331</v>
      </c>
      <c r="P2356" s="51">
        <v>1301</v>
      </c>
      <c r="Q2356" s="51">
        <v>7113</v>
      </c>
      <c r="R2356" s="51">
        <v>7537</v>
      </c>
      <c r="S2356" s="51">
        <v>86503</v>
      </c>
      <c r="T2356" s="51">
        <v>417836</v>
      </c>
      <c r="U2356" s="51">
        <v>81033</v>
      </c>
      <c r="V2356" s="51">
        <v>17095</v>
      </c>
    </row>
    <row r="2357" spans="1:22" x14ac:dyDescent="0.25">
      <c r="A2357" s="50" t="s">
        <v>109</v>
      </c>
      <c r="B2357" s="50" t="s">
        <v>229</v>
      </c>
      <c r="C2357" s="50" t="s">
        <v>190</v>
      </c>
      <c r="D2357" s="50" t="s">
        <v>282</v>
      </c>
      <c r="E2357" s="51">
        <v>2018</v>
      </c>
      <c r="F2357" s="50" t="s">
        <v>286</v>
      </c>
      <c r="G2357" s="52">
        <v>43191</v>
      </c>
      <c r="H2357" s="51">
        <v>1021</v>
      </c>
      <c r="I2357" s="51">
        <v>506</v>
      </c>
      <c r="J2357" s="51">
        <v>864</v>
      </c>
      <c r="K2357" s="51">
        <v>527</v>
      </c>
      <c r="L2357" s="51">
        <v>527</v>
      </c>
      <c r="M2357" s="51">
        <v>1608</v>
      </c>
      <c r="N2357" s="51">
        <v>1405</v>
      </c>
      <c r="O2357" s="51">
        <v>1398</v>
      </c>
      <c r="P2357" s="51">
        <v>1361</v>
      </c>
      <c r="Q2357" s="51">
        <v>7113</v>
      </c>
      <c r="R2357" s="51">
        <v>7537</v>
      </c>
      <c r="S2357" s="51">
        <v>86503</v>
      </c>
      <c r="T2357" s="51">
        <v>417836</v>
      </c>
      <c r="U2357" s="51">
        <v>81033</v>
      </c>
      <c r="V2357" s="51">
        <v>17095</v>
      </c>
    </row>
    <row r="2358" spans="1:22" x14ac:dyDescent="0.25">
      <c r="A2358" s="50" t="s">
        <v>109</v>
      </c>
      <c r="B2358" s="50" t="s">
        <v>229</v>
      </c>
      <c r="C2358" s="50" t="s">
        <v>190</v>
      </c>
      <c r="D2358" s="50" t="s">
        <v>282</v>
      </c>
      <c r="E2358" s="51">
        <v>2018</v>
      </c>
      <c r="F2358" s="50" t="s">
        <v>287</v>
      </c>
      <c r="G2358" s="52">
        <v>43221</v>
      </c>
      <c r="H2358" s="51">
        <v>1137</v>
      </c>
      <c r="I2358" s="51">
        <v>572</v>
      </c>
      <c r="J2358" s="51">
        <v>879</v>
      </c>
      <c r="K2358" s="51">
        <v>551</v>
      </c>
      <c r="L2358" s="51">
        <v>551</v>
      </c>
      <c r="M2358" s="51">
        <v>1370</v>
      </c>
      <c r="N2358" s="51">
        <v>1202</v>
      </c>
      <c r="O2358" s="51">
        <v>1227</v>
      </c>
      <c r="P2358" s="51">
        <v>1201</v>
      </c>
      <c r="Q2358" s="51">
        <v>7113</v>
      </c>
      <c r="R2358" s="51">
        <v>7537</v>
      </c>
      <c r="S2358" s="51">
        <v>86503</v>
      </c>
      <c r="T2358" s="51">
        <v>417836</v>
      </c>
      <c r="U2358" s="51">
        <v>81033</v>
      </c>
      <c r="V2358" s="51">
        <v>17095</v>
      </c>
    </row>
    <row r="2359" spans="1:22" x14ac:dyDescent="0.25">
      <c r="A2359" s="50" t="s">
        <v>109</v>
      </c>
      <c r="B2359" s="50" t="s">
        <v>229</v>
      </c>
      <c r="C2359" s="50" t="s">
        <v>190</v>
      </c>
      <c r="D2359" s="50" t="s">
        <v>282</v>
      </c>
      <c r="E2359" s="51">
        <v>2018</v>
      </c>
      <c r="F2359" s="50" t="s">
        <v>288</v>
      </c>
      <c r="G2359" s="52">
        <v>43252</v>
      </c>
      <c r="H2359" s="51">
        <v>1148</v>
      </c>
      <c r="I2359" s="51">
        <v>544</v>
      </c>
      <c r="J2359" s="51">
        <v>891</v>
      </c>
      <c r="K2359" s="51">
        <v>658</v>
      </c>
      <c r="L2359" s="51">
        <v>658</v>
      </c>
      <c r="M2359" s="51">
        <v>1493</v>
      </c>
      <c r="N2359" s="51">
        <v>1330</v>
      </c>
      <c r="O2359" s="51">
        <v>1263</v>
      </c>
      <c r="P2359" s="51">
        <v>1278</v>
      </c>
      <c r="Q2359" s="51">
        <v>7113</v>
      </c>
      <c r="R2359" s="51">
        <v>7537</v>
      </c>
      <c r="S2359" s="51">
        <v>86503</v>
      </c>
      <c r="T2359" s="51">
        <v>417836</v>
      </c>
      <c r="U2359" s="51">
        <v>81033</v>
      </c>
      <c r="V2359" s="51">
        <v>17095</v>
      </c>
    </row>
    <row r="2360" spans="1:22" x14ac:dyDescent="0.25">
      <c r="A2360" s="50" t="s">
        <v>109</v>
      </c>
      <c r="B2360" s="50" t="s">
        <v>229</v>
      </c>
      <c r="C2360" s="50" t="s">
        <v>190</v>
      </c>
      <c r="D2360" s="50" t="s">
        <v>282</v>
      </c>
      <c r="E2360" s="51">
        <v>2018</v>
      </c>
      <c r="F2360" s="50" t="s">
        <v>289</v>
      </c>
      <c r="G2360" s="52">
        <v>43282</v>
      </c>
      <c r="H2360" s="51">
        <v>1016</v>
      </c>
      <c r="I2360" s="51">
        <v>460</v>
      </c>
      <c r="J2360" s="51">
        <v>897</v>
      </c>
      <c r="K2360" s="51">
        <v>609</v>
      </c>
      <c r="L2360" s="51">
        <v>609</v>
      </c>
      <c r="M2360" s="51">
        <v>1537</v>
      </c>
      <c r="N2360" s="51">
        <v>1391</v>
      </c>
      <c r="O2360" s="51">
        <v>1327</v>
      </c>
      <c r="P2360" s="51">
        <v>1352</v>
      </c>
      <c r="Q2360" s="51">
        <v>7113</v>
      </c>
      <c r="R2360" s="51">
        <v>7537</v>
      </c>
      <c r="S2360" s="51">
        <v>86503</v>
      </c>
      <c r="T2360" s="51">
        <v>417836</v>
      </c>
      <c r="U2360" s="51">
        <v>81033</v>
      </c>
      <c r="V2360" s="51">
        <v>17095</v>
      </c>
    </row>
    <row r="2361" spans="1:22" x14ac:dyDescent="0.25">
      <c r="A2361" s="50" t="s">
        <v>109</v>
      </c>
      <c r="B2361" s="50" t="s">
        <v>229</v>
      </c>
      <c r="C2361" s="50" t="s">
        <v>190</v>
      </c>
      <c r="D2361" s="50" t="s">
        <v>282</v>
      </c>
      <c r="E2361" s="51">
        <v>2018</v>
      </c>
      <c r="F2361" s="50" t="s">
        <v>290</v>
      </c>
      <c r="G2361" s="52">
        <v>43313</v>
      </c>
      <c r="H2361" s="51">
        <v>1074</v>
      </c>
      <c r="I2361" s="51">
        <v>593</v>
      </c>
      <c r="J2361" s="51">
        <v>976</v>
      </c>
      <c r="K2361" s="51">
        <v>650</v>
      </c>
      <c r="L2361" s="51">
        <v>650</v>
      </c>
      <c r="M2361" s="51">
        <v>1496</v>
      </c>
      <c r="N2361" s="51">
        <v>1380</v>
      </c>
      <c r="O2361" s="51">
        <v>1280</v>
      </c>
      <c r="P2361" s="51">
        <v>1344</v>
      </c>
      <c r="Q2361" s="51">
        <v>7113</v>
      </c>
      <c r="R2361" s="51">
        <v>7537</v>
      </c>
      <c r="S2361" s="51">
        <v>86503</v>
      </c>
      <c r="T2361" s="51">
        <v>417836</v>
      </c>
      <c r="U2361" s="51">
        <v>81033</v>
      </c>
      <c r="V2361" s="51">
        <v>17095</v>
      </c>
    </row>
    <row r="2362" spans="1:22" x14ac:dyDescent="0.25">
      <c r="A2362" s="50" t="s">
        <v>109</v>
      </c>
      <c r="B2362" s="50" t="s">
        <v>229</v>
      </c>
      <c r="C2362" s="50" t="s">
        <v>190</v>
      </c>
      <c r="D2362" s="50" t="s">
        <v>282</v>
      </c>
      <c r="E2362" s="51">
        <v>2018</v>
      </c>
      <c r="F2362" s="50" t="s">
        <v>291</v>
      </c>
      <c r="G2362" s="52">
        <v>43344</v>
      </c>
      <c r="H2362" s="51">
        <v>947</v>
      </c>
      <c r="I2362" s="51">
        <v>399</v>
      </c>
      <c r="J2362" s="51">
        <v>776</v>
      </c>
      <c r="K2362" s="51">
        <v>483</v>
      </c>
      <c r="L2362" s="51">
        <v>483</v>
      </c>
      <c r="M2362" s="51">
        <v>1449</v>
      </c>
      <c r="N2362" s="51">
        <v>1403</v>
      </c>
      <c r="O2362" s="51">
        <v>1421</v>
      </c>
      <c r="P2362" s="51">
        <v>1365</v>
      </c>
      <c r="Q2362" s="51">
        <v>7113</v>
      </c>
      <c r="R2362" s="51">
        <v>7537</v>
      </c>
      <c r="S2362" s="51">
        <v>86503</v>
      </c>
      <c r="T2362" s="51">
        <v>417836</v>
      </c>
      <c r="U2362" s="51">
        <v>81033</v>
      </c>
      <c r="V2362" s="51">
        <v>17095</v>
      </c>
    </row>
    <row r="2363" spans="1:22" x14ac:dyDescent="0.25">
      <c r="A2363" s="50" t="s">
        <v>109</v>
      </c>
      <c r="B2363" s="50" t="s">
        <v>229</v>
      </c>
      <c r="C2363" s="50" t="s">
        <v>190</v>
      </c>
      <c r="D2363" s="50" t="s">
        <v>282</v>
      </c>
      <c r="E2363" s="51">
        <v>2018</v>
      </c>
      <c r="F2363" s="50" t="s">
        <v>292</v>
      </c>
      <c r="G2363" s="52">
        <v>43374</v>
      </c>
      <c r="H2363" s="51">
        <v>1188</v>
      </c>
      <c r="I2363" s="51">
        <v>439</v>
      </c>
      <c r="J2363" s="51">
        <v>934</v>
      </c>
      <c r="K2363" s="51">
        <v>571</v>
      </c>
      <c r="L2363" s="51">
        <v>571</v>
      </c>
      <c r="M2363" s="51">
        <v>1177</v>
      </c>
      <c r="N2363" s="51">
        <v>1290</v>
      </c>
      <c r="O2363" s="51">
        <v>1362</v>
      </c>
      <c r="P2363" s="51">
        <v>1333</v>
      </c>
      <c r="Q2363" s="51">
        <v>7113</v>
      </c>
      <c r="R2363" s="51">
        <v>7537</v>
      </c>
      <c r="S2363" s="51">
        <v>86503</v>
      </c>
      <c r="T2363" s="51">
        <v>417836</v>
      </c>
      <c r="U2363" s="51">
        <v>81033</v>
      </c>
      <c r="V2363" s="51">
        <v>17095</v>
      </c>
    </row>
    <row r="2364" spans="1:22" x14ac:dyDescent="0.25">
      <c r="A2364" s="50" t="s">
        <v>109</v>
      </c>
      <c r="B2364" s="50" t="s">
        <v>229</v>
      </c>
      <c r="C2364" s="50" t="s">
        <v>190</v>
      </c>
      <c r="D2364" s="50" t="s">
        <v>282</v>
      </c>
      <c r="E2364" s="51">
        <v>2018</v>
      </c>
      <c r="F2364" s="50" t="s">
        <v>293</v>
      </c>
      <c r="G2364" s="52">
        <v>43405</v>
      </c>
      <c r="H2364" s="51">
        <v>1300</v>
      </c>
      <c r="I2364" s="51">
        <v>445</v>
      </c>
      <c r="J2364" s="51">
        <v>945</v>
      </c>
      <c r="K2364" s="51">
        <v>469</v>
      </c>
      <c r="L2364" s="51">
        <v>469</v>
      </c>
      <c r="M2364" s="51">
        <v>1519</v>
      </c>
      <c r="N2364" s="51">
        <v>1350</v>
      </c>
      <c r="O2364" s="51">
        <v>1366</v>
      </c>
      <c r="P2364" s="51">
        <v>1400</v>
      </c>
      <c r="Q2364" s="51">
        <v>7113</v>
      </c>
      <c r="R2364" s="51">
        <v>7537</v>
      </c>
      <c r="S2364" s="51">
        <v>86503</v>
      </c>
      <c r="T2364" s="51">
        <v>417836</v>
      </c>
      <c r="U2364" s="51">
        <v>81033</v>
      </c>
      <c r="V2364" s="51">
        <v>17095</v>
      </c>
    </row>
    <row r="2365" spans="1:22" x14ac:dyDescent="0.25">
      <c r="A2365" s="50" t="s">
        <v>109</v>
      </c>
      <c r="B2365" s="50" t="s">
        <v>229</v>
      </c>
      <c r="C2365" s="50" t="s">
        <v>190</v>
      </c>
      <c r="D2365" s="50" t="s">
        <v>282</v>
      </c>
      <c r="E2365" s="51">
        <v>2018</v>
      </c>
      <c r="F2365" s="50" t="s">
        <v>294</v>
      </c>
      <c r="G2365" s="52">
        <v>43435</v>
      </c>
      <c r="H2365" s="51">
        <v>1468</v>
      </c>
      <c r="I2365" s="51">
        <v>494</v>
      </c>
      <c r="J2365" s="51">
        <v>1159</v>
      </c>
      <c r="K2365" s="51">
        <v>484</v>
      </c>
      <c r="L2365" s="51">
        <v>484</v>
      </c>
      <c r="M2365" s="51">
        <v>1386</v>
      </c>
      <c r="N2365" s="51">
        <v>1275</v>
      </c>
      <c r="O2365" s="51">
        <v>1226</v>
      </c>
      <c r="P2365" s="51">
        <v>1408</v>
      </c>
      <c r="Q2365" s="51">
        <v>7113</v>
      </c>
      <c r="R2365" s="51">
        <v>7537</v>
      </c>
      <c r="S2365" s="51">
        <v>86503</v>
      </c>
      <c r="T2365" s="51">
        <v>417836</v>
      </c>
      <c r="U2365" s="51">
        <v>81033</v>
      </c>
      <c r="V2365" s="51">
        <v>17095</v>
      </c>
    </row>
    <row r="2366" spans="1:22" x14ac:dyDescent="0.25">
      <c r="A2366" s="50" t="s">
        <v>109</v>
      </c>
      <c r="B2366" s="50" t="s">
        <v>229</v>
      </c>
      <c r="C2366" s="50" t="s">
        <v>190</v>
      </c>
      <c r="D2366" s="50" t="s">
        <v>282</v>
      </c>
      <c r="E2366" s="51">
        <v>2019</v>
      </c>
      <c r="F2366" s="50" t="s">
        <v>283</v>
      </c>
      <c r="G2366" s="52">
        <v>43466</v>
      </c>
      <c r="H2366" s="51">
        <v>1518</v>
      </c>
      <c r="I2366" s="51">
        <v>539</v>
      </c>
      <c r="J2366" s="51">
        <v>1282</v>
      </c>
      <c r="K2366" s="51">
        <v>639</v>
      </c>
      <c r="L2366" s="51">
        <v>639</v>
      </c>
      <c r="M2366" s="51">
        <v>1475</v>
      </c>
      <c r="N2366" s="51">
        <v>1387</v>
      </c>
      <c r="O2366" s="51">
        <v>1329</v>
      </c>
      <c r="P2366" s="51">
        <v>1497</v>
      </c>
      <c r="Q2366" s="51">
        <v>8876</v>
      </c>
      <c r="R2366" s="51">
        <v>9080</v>
      </c>
      <c r="S2366" s="51">
        <v>91568.414830616457</v>
      </c>
      <c r="T2366" s="51">
        <v>433315</v>
      </c>
      <c r="U2366" s="51">
        <v>139974</v>
      </c>
      <c r="V2366" s="51">
        <v>18570</v>
      </c>
    </row>
    <row r="2367" spans="1:22" x14ac:dyDescent="0.25">
      <c r="A2367" s="50" t="s">
        <v>109</v>
      </c>
      <c r="B2367" s="50" t="s">
        <v>229</v>
      </c>
      <c r="C2367" s="50" t="s">
        <v>190</v>
      </c>
      <c r="D2367" s="50" t="s">
        <v>282</v>
      </c>
      <c r="E2367" s="51">
        <v>2019</v>
      </c>
      <c r="F2367" s="50" t="s">
        <v>284</v>
      </c>
      <c r="G2367" s="52">
        <v>43497</v>
      </c>
      <c r="H2367" s="51">
        <v>1262</v>
      </c>
      <c r="I2367" s="51">
        <v>544</v>
      </c>
      <c r="J2367" s="51">
        <v>1110</v>
      </c>
      <c r="K2367" s="51">
        <v>589</v>
      </c>
      <c r="L2367" s="51">
        <v>589</v>
      </c>
      <c r="M2367" s="51">
        <v>1534</v>
      </c>
      <c r="N2367" s="51">
        <v>1473</v>
      </c>
      <c r="O2367" s="51">
        <v>1393</v>
      </c>
      <c r="P2367" s="51">
        <v>1467</v>
      </c>
      <c r="Q2367" s="51">
        <v>8876</v>
      </c>
      <c r="R2367" s="51">
        <v>9080</v>
      </c>
      <c r="S2367" s="51">
        <v>91568.414830616457</v>
      </c>
      <c r="T2367" s="51">
        <v>433315</v>
      </c>
      <c r="U2367" s="51">
        <v>139974</v>
      </c>
      <c r="V2367" s="51">
        <v>18570</v>
      </c>
    </row>
    <row r="2368" spans="1:22" x14ac:dyDescent="0.25">
      <c r="A2368" s="50" t="s">
        <v>109</v>
      </c>
      <c r="B2368" s="50" t="s">
        <v>229</v>
      </c>
      <c r="C2368" s="50" t="s">
        <v>190</v>
      </c>
      <c r="D2368" s="50" t="s">
        <v>282</v>
      </c>
      <c r="E2368" s="51">
        <v>2019</v>
      </c>
      <c r="F2368" s="50" t="s">
        <v>285</v>
      </c>
      <c r="G2368" s="52">
        <v>43525</v>
      </c>
      <c r="H2368" s="51">
        <v>1071</v>
      </c>
      <c r="I2368" s="51">
        <v>480</v>
      </c>
      <c r="J2368" s="51">
        <v>1018</v>
      </c>
      <c r="K2368" s="51">
        <v>774</v>
      </c>
      <c r="L2368" s="51">
        <v>774</v>
      </c>
      <c r="M2368" s="51">
        <v>1736</v>
      </c>
      <c r="N2368" s="51">
        <v>1442</v>
      </c>
      <c r="O2368" s="51">
        <v>1381</v>
      </c>
      <c r="P2368" s="51">
        <v>1294</v>
      </c>
      <c r="Q2368" s="51">
        <v>8876</v>
      </c>
      <c r="R2368" s="51">
        <v>9080</v>
      </c>
      <c r="S2368" s="51">
        <v>91568.414830616457</v>
      </c>
      <c r="T2368" s="51">
        <v>433315</v>
      </c>
      <c r="U2368" s="51">
        <v>139974</v>
      </c>
      <c r="V2368" s="51">
        <v>18570</v>
      </c>
    </row>
    <row r="2369" spans="1:22" x14ac:dyDescent="0.25">
      <c r="A2369" s="50" t="s">
        <v>109</v>
      </c>
      <c r="B2369" s="50" t="s">
        <v>229</v>
      </c>
      <c r="C2369" s="50" t="s">
        <v>190</v>
      </c>
      <c r="D2369" s="50" t="s">
        <v>282</v>
      </c>
      <c r="E2369" s="51">
        <v>2019</v>
      </c>
      <c r="F2369" s="50" t="s">
        <v>286</v>
      </c>
      <c r="G2369" s="52">
        <v>43556</v>
      </c>
      <c r="H2369" s="51">
        <v>1031</v>
      </c>
      <c r="I2369" s="51">
        <v>494</v>
      </c>
      <c r="J2369" s="51">
        <v>983</v>
      </c>
      <c r="K2369" s="51">
        <v>802</v>
      </c>
      <c r="L2369" s="51">
        <v>802</v>
      </c>
      <c r="M2369" s="51">
        <v>1802</v>
      </c>
      <c r="N2369" s="51">
        <v>1424</v>
      </c>
      <c r="O2369" s="51">
        <v>1406</v>
      </c>
      <c r="P2369" s="51">
        <v>1426</v>
      </c>
      <c r="Q2369" s="51">
        <v>8876</v>
      </c>
      <c r="R2369" s="51">
        <v>9080</v>
      </c>
      <c r="S2369" s="51">
        <v>91568.414830616457</v>
      </c>
      <c r="T2369" s="51">
        <v>433315</v>
      </c>
      <c r="U2369" s="51">
        <v>139974</v>
      </c>
      <c r="V2369" s="51">
        <v>18570</v>
      </c>
    </row>
    <row r="2370" spans="1:22" x14ac:dyDescent="0.25">
      <c r="A2370" s="50" t="s">
        <v>109</v>
      </c>
      <c r="B2370" s="50" t="s">
        <v>229</v>
      </c>
      <c r="C2370" s="50" t="s">
        <v>190</v>
      </c>
      <c r="D2370" s="50" t="s">
        <v>282</v>
      </c>
      <c r="E2370" s="51">
        <v>2019</v>
      </c>
      <c r="F2370" s="50" t="s">
        <v>287</v>
      </c>
      <c r="G2370" s="52">
        <v>43586</v>
      </c>
      <c r="H2370" s="51">
        <v>1117</v>
      </c>
      <c r="I2370" s="51">
        <v>555</v>
      </c>
      <c r="J2370" s="51">
        <v>1119</v>
      </c>
      <c r="K2370" s="51">
        <v>773</v>
      </c>
      <c r="L2370" s="51">
        <v>773</v>
      </c>
      <c r="M2370" s="51">
        <v>1736</v>
      </c>
      <c r="N2370" s="51">
        <v>1406</v>
      </c>
      <c r="O2370" s="51">
        <v>1380</v>
      </c>
      <c r="P2370" s="51">
        <v>1442</v>
      </c>
      <c r="Q2370" s="51">
        <v>8876</v>
      </c>
      <c r="R2370" s="51">
        <v>9080</v>
      </c>
      <c r="S2370" s="51">
        <v>91568.414830616457</v>
      </c>
      <c r="T2370" s="51">
        <v>433315</v>
      </c>
      <c r="U2370" s="51">
        <v>139974</v>
      </c>
      <c r="V2370" s="51">
        <v>18570</v>
      </c>
    </row>
    <row r="2371" spans="1:22" x14ac:dyDescent="0.25">
      <c r="A2371" s="50" t="s">
        <v>109</v>
      </c>
      <c r="B2371" s="50" t="s">
        <v>229</v>
      </c>
      <c r="C2371" s="50" t="s">
        <v>190</v>
      </c>
      <c r="D2371" s="50" t="s">
        <v>282</v>
      </c>
      <c r="E2371" s="51">
        <v>2019</v>
      </c>
      <c r="F2371" s="50" t="s">
        <v>288</v>
      </c>
      <c r="G2371" s="52">
        <v>43617</v>
      </c>
      <c r="H2371" s="51">
        <v>1195</v>
      </c>
      <c r="I2371" s="51">
        <v>571</v>
      </c>
      <c r="J2371" s="51">
        <v>958</v>
      </c>
      <c r="K2371" s="51">
        <v>584</v>
      </c>
      <c r="L2371" s="51">
        <v>584</v>
      </c>
      <c r="M2371" s="51">
        <v>1736</v>
      </c>
      <c r="N2371" s="51">
        <v>1362</v>
      </c>
      <c r="O2371" s="51">
        <v>1323</v>
      </c>
      <c r="P2371" s="51">
        <v>1073</v>
      </c>
      <c r="Q2371" s="51">
        <v>8876</v>
      </c>
      <c r="R2371" s="51">
        <v>9080</v>
      </c>
      <c r="S2371" s="51">
        <v>91568.414830616457</v>
      </c>
      <c r="T2371" s="51">
        <v>433315</v>
      </c>
      <c r="U2371" s="51">
        <v>139974</v>
      </c>
      <c r="V2371" s="51">
        <v>18570</v>
      </c>
    </row>
    <row r="2372" spans="1:22" x14ac:dyDescent="0.25">
      <c r="A2372" s="50" t="s">
        <v>109</v>
      </c>
      <c r="B2372" s="50" t="s">
        <v>229</v>
      </c>
      <c r="C2372" s="50" t="s">
        <v>190</v>
      </c>
      <c r="D2372" s="50" t="s">
        <v>282</v>
      </c>
      <c r="E2372" s="51">
        <v>2019</v>
      </c>
      <c r="F2372" s="50" t="s">
        <v>289</v>
      </c>
      <c r="G2372" s="52">
        <v>43647</v>
      </c>
      <c r="H2372" s="51">
        <v>1135</v>
      </c>
      <c r="I2372" s="51">
        <v>654</v>
      </c>
      <c r="J2372" s="51">
        <v>1087</v>
      </c>
      <c r="K2372" s="51">
        <v>712</v>
      </c>
      <c r="L2372" s="51">
        <v>712</v>
      </c>
      <c r="M2372" s="51">
        <v>1848</v>
      </c>
      <c r="N2372" s="51">
        <v>1412</v>
      </c>
      <c r="O2372" s="51">
        <v>1395</v>
      </c>
      <c r="P2372" s="51">
        <v>1372</v>
      </c>
      <c r="Q2372" s="51">
        <v>8876</v>
      </c>
      <c r="R2372" s="51">
        <v>9080</v>
      </c>
      <c r="S2372" s="51">
        <v>91568.414830616457</v>
      </c>
      <c r="T2372" s="51">
        <v>433315</v>
      </c>
      <c r="U2372" s="51">
        <v>139974</v>
      </c>
      <c r="V2372" s="51">
        <v>18570</v>
      </c>
    </row>
    <row r="2373" spans="1:22" x14ac:dyDescent="0.25">
      <c r="A2373" s="50" t="s">
        <v>109</v>
      </c>
      <c r="B2373" s="50" t="s">
        <v>229</v>
      </c>
      <c r="C2373" s="50" t="s">
        <v>190</v>
      </c>
      <c r="D2373" s="50" t="s">
        <v>282</v>
      </c>
      <c r="E2373" s="51">
        <v>2019</v>
      </c>
      <c r="F2373" s="50" t="s">
        <v>290</v>
      </c>
      <c r="G2373" s="52">
        <v>43678</v>
      </c>
      <c r="H2373" s="51">
        <v>1391</v>
      </c>
      <c r="I2373" s="51">
        <v>651</v>
      </c>
      <c r="J2373" s="51">
        <v>1074</v>
      </c>
      <c r="K2373" s="51">
        <v>832</v>
      </c>
      <c r="L2373" s="51">
        <v>832</v>
      </c>
      <c r="M2373" s="51">
        <v>1736</v>
      </c>
      <c r="N2373" s="51">
        <v>1435</v>
      </c>
      <c r="O2373" s="51">
        <v>1387</v>
      </c>
      <c r="P2373" s="51">
        <v>1396</v>
      </c>
      <c r="Q2373" s="51">
        <v>8876</v>
      </c>
      <c r="R2373" s="51">
        <v>9080</v>
      </c>
      <c r="S2373" s="51">
        <v>91568.414830616457</v>
      </c>
      <c r="T2373" s="51">
        <v>433315</v>
      </c>
      <c r="U2373" s="51">
        <v>139974</v>
      </c>
      <c r="V2373" s="51">
        <v>18570</v>
      </c>
    </row>
    <row r="2374" spans="1:22" x14ac:dyDescent="0.25">
      <c r="A2374" s="50" t="s">
        <v>109</v>
      </c>
      <c r="B2374" s="50" t="s">
        <v>229</v>
      </c>
      <c r="C2374" s="50" t="s">
        <v>190</v>
      </c>
      <c r="D2374" s="50" t="s">
        <v>282</v>
      </c>
      <c r="E2374" s="51">
        <v>2019</v>
      </c>
      <c r="F2374" s="50" t="s">
        <v>291</v>
      </c>
      <c r="G2374" s="52">
        <v>43709</v>
      </c>
      <c r="H2374" s="51">
        <v>1062</v>
      </c>
      <c r="I2374" s="51">
        <v>453</v>
      </c>
      <c r="J2374" s="51">
        <v>901</v>
      </c>
      <c r="K2374" s="51">
        <v>792</v>
      </c>
      <c r="L2374" s="51">
        <v>792</v>
      </c>
      <c r="M2374" s="51">
        <v>1800</v>
      </c>
      <c r="N2374" s="51">
        <v>1420</v>
      </c>
      <c r="O2374" s="51">
        <v>1391</v>
      </c>
      <c r="P2374" s="51">
        <v>1389</v>
      </c>
      <c r="Q2374" s="51">
        <v>8876</v>
      </c>
      <c r="R2374" s="51">
        <v>9080</v>
      </c>
      <c r="S2374" s="51">
        <v>91568.414830616457</v>
      </c>
      <c r="T2374" s="51">
        <v>433315</v>
      </c>
      <c r="U2374" s="51">
        <v>139974</v>
      </c>
      <c r="V2374" s="51">
        <v>18570</v>
      </c>
    </row>
    <row r="2375" spans="1:22" x14ac:dyDescent="0.25">
      <c r="A2375" s="50" t="s">
        <v>109</v>
      </c>
      <c r="B2375" s="50" t="s">
        <v>229</v>
      </c>
      <c r="C2375" s="50" t="s">
        <v>190</v>
      </c>
      <c r="D2375" s="50" t="s">
        <v>282</v>
      </c>
      <c r="E2375" s="51">
        <v>2019</v>
      </c>
      <c r="F2375" s="50" t="s">
        <v>292</v>
      </c>
      <c r="G2375" s="52">
        <v>43739</v>
      </c>
      <c r="H2375" s="51">
        <v>1263</v>
      </c>
      <c r="I2375" s="51">
        <v>451</v>
      </c>
      <c r="J2375" s="51">
        <v>970</v>
      </c>
      <c r="K2375" s="51">
        <v>770</v>
      </c>
      <c r="L2375" s="51">
        <v>770</v>
      </c>
      <c r="M2375" s="51">
        <v>1750</v>
      </c>
      <c r="N2375" s="51">
        <v>1425</v>
      </c>
      <c r="O2375" s="51">
        <v>1418</v>
      </c>
      <c r="P2375" s="51">
        <v>1342</v>
      </c>
      <c r="Q2375" s="51">
        <v>8876</v>
      </c>
      <c r="R2375" s="51">
        <v>9080</v>
      </c>
      <c r="S2375" s="51">
        <v>91568.414830616457</v>
      </c>
      <c r="T2375" s="51">
        <v>433315</v>
      </c>
      <c r="U2375" s="51">
        <v>139974</v>
      </c>
      <c r="V2375" s="51">
        <v>18570</v>
      </c>
    </row>
    <row r="2376" spans="1:22" x14ac:dyDescent="0.25">
      <c r="A2376" s="50" t="s">
        <v>109</v>
      </c>
      <c r="B2376" s="50" t="s">
        <v>229</v>
      </c>
      <c r="C2376" s="50" t="s">
        <v>190</v>
      </c>
      <c r="D2376" s="50" t="s">
        <v>282</v>
      </c>
      <c r="E2376" s="51">
        <v>2019</v>
      </c>
      <c r="F2376" s="50" t="s">
        <v>293</v>
      </c>
      <c r="G2376" s="52">
        <v>43770</v>
      </c>
      <c r="H2376" s="51">
        <v>1308</v>
      </c>
      <c r="I2376" s="51">
        <v>495</v>
      </c>
      <c r="J2376" s="51">
        <v>924</v>
      </c>
      <c r="K2376" s="51">
        <v>690</v>
      </c>
      <c r="L2376" s="51">
        <v>690</v>
      </c>
      <c r="M2376" s="51">
        <v>1667</v>
      </c>
      <c r="N2376" s="51">
        <v>1475</v>
      </c>
      <c r="O2376" s="51">
        <v>1474</v>
      </c>
      <c r="P2376" s="51">
        <v>1375</v>
      </c>
      <c r="Q2376" s="51">
        <v>8876</v>
      </c>
      <c r="R2376" s="51">
        <v>9080</v>
      </c>
      <c r="S2376" s="51">
        <v>91568.414830616457</v>
      </c>
      <c r="T2376" s="51">
        <v>433315</v>
      </c>
      <c r="U2376" s="51">
        <v>139974</v>
      </c>
      <c r="V2376" s="51">
        <v>18570</v>
      </c>
    </row>
    <row r="2377" spans="1:22" x14ac:dyDescent="0.25">
      <c r="A2377" s="50" t="s">
        <v>109</v>
      </c>
      <c r="B2377" s="50" t="s">
        <v>229</v>
      </c>
      <c r="C2377" s="50" t="s">
        <v>190</v>
      </c>
      <c r="D2377" s="50" t="s">
        <v>282</v>
      </c>
      <c r="E2377" s="51">
        <v>2019</v>
      </c>
      <c r="F2377" s="50" t="s">
        <v>294</v>
      </c>
      <c r="G2377" s="52">
        <v>43800</v>
      </c>
      <c r="H2377" s="51">
        <v>1885</v>
      </c>
      <c r="I2377" s="51">
        <v>510</v>
      </c>
      <c r="J2377" s="51">
        <v>1248</v>
      </c>
      <c r="K2377" s="51">
        <v>847</v>
      </c>
      <c r="L2377" s="51">
        <v>847</v>
      </c>
      <c r="M2377" s="51">
        <v>1722</v>
      </c>
      <c r="N2377" s="51">
        <v>1386</v>
      </c>
      <c r="O2377" s="51">
        <v>1363</v>
      </c>
      <c r="P2377" s="51">
        <v>1437</v>
      </c>
      <c r="Q2377" s="51">
        <v>8876</v>
      </c>
      <c r="R2377" s="51">
        <v>9080</v>
      </c>
      <c r="S2377" s="51">
        <v>91568.414830616457</v>
      </c>
      <c r="T2377" s="51">
        <v>433315</v>
      </c>
      <c r="U2377" s="51">
        <v>139974</v>
      </c>
      <c r="V2377" s="51">
        <v>18570</v>
      </c>
    </row>
    <row r="2378" spans="1:22" x14ac:dyDescent="0.25">
      <c r="A2378" s="50" t="s">
        <v>109</v>
      </c>
      <c r="B2378" s="50" t="s">
        <v>229</v>
      </c>
      <c r="C2378" s="50" t="s">
        <v>190</v>
      </c>
      <c r="D2378" s="50" t="s">
        <v>282</v>
      </c>
      <c r="E2378" s="51">
        <v>2020</v>
      </c>
      <c r="F2378" s="50" t="s">
        <v>283</v>
      </c>
      <c r="G2378" s="52">
        <v>43831</v>
      </c>
      <c r="H2378" s="51">
        <v>1771</v>
      </c>
      <c r="I2378" s="51">
        <v>614</v>
      </c>
      <c r="J2378" s="51">
        <v>1000</v>
      </c>
      <c r="K2378" s="51">
        <v>853</v>
      </c>
      <c r="L2378" s="51">
        <v>853</v>
      </c>
      <c r="M2378" s="51">
        <v>1758</v>
      </c>
      <c r="N2378" s="51">
        <v>1495</v>
      </c>
      <c r="O2378" s="51">
        <v>1455</v>
      </c>
      <c r="P2378" s="51">
        <v>1470</v>
      </c>
      <c r="Q2378" s="51">
        <v>10061</v>
      </c>
      <c r="R2378" s="51">
        <v>10253</v>
      </c>
      <c r="S2378" s="51">
        <v>95310.202764715403</v>
      </c>
      <c r="T2378" s="51">
        <v>449318</v>
      </c>
      <c r="U2378" s="51">
        <v>144142</v>
      </c>
      <c r="V2378" s="51">
        <v>19110</v>
      </c>
    </row>
    <row r="2379" spans="1:22" x14ac:dyDescent="0.25">
      <c r="A2379" s="50" t="s">
        <v>109</v>
      </c>
      <c r="B2379" s="50" t="s">
        <v>229</v>
      </c>
      <c r="C2379" s="50" t="s">
        <v>190</v>
      </c>
      <c r="D2379" s="50" t="s">
        <v>282</v>
      </c>
      <c r="E2379" s="51">
        <v>2020</v>
      </c>
      <c r="F2379" s="50" t="s">
        <v>284</v>
      </c>
      <c r="G2379" s="52">
        <v>43862</v>
      </c>
      <c r="H2379" s="51">
        <v>1388</v>
      </c>
      <c r="I2379" s="51">
        <v>779</v>
      </c>
      <c r="J2379" s="51">
        <v>1436</v>
      </c>
      <c r="K2379" s="51">
        <v>959</v>
      </c>
      <c r="L2379" s="51">
        <v>959</v>
      </c>
      <c r="M2379" s="51">
        <v>1767</v>
      </c>
      <c r="N2379" s="51">
        <v>1502</v>
      </c>
      <c r="O2379" s="51">
        <v>1466</v>
      </c>
      <c r="P2379" s="51">
        <v>1469</v>
      </c>
      <c r="Q2379" s="51">
        <v>10061</v>
      </c>
      <c r="R2379" s="51">
        <v>10253</v>
      </c>
      <c r="S2379" s="51">
        <v>95310.202764715403</v>
      </c>
      <c r="T2379" s="51">
        <v>449318</v>
      </c>
      <c r="U2379" s="51">
        <v>144142</v>
      </c>
      <c r="V2379" s="51">
        <v>19110</v>
      </c>
    </row>
    <row r="2380" spans="1:22" x14ac:dyDescent="0.25">
      <c r="A2380" s="50" t="s">
        <v>109</v>
      </c>
      <c r="B2380" s="50" t="s">
        <v>229</v>
      </c>
      <c r="C2380" s="50" t="s">
        <v>190</v>
      </c>
      <c r="D2380" s="50" t="s">
        <v>282</v>
      </c>
      <c r="E2380" s="51">
        <v>2020</v>
      </c>
      <c r="F2380" s="50" t="s">
        <v>285</v>
      </c>
      <c r="G2380" s="52">
        <v>43891</v>
      </c>
      <c r="H2380" s="51">
        <v>981</v>
      </c>
      <c r="I2380" s="51">
        <v>691</v>
      </c>
      <c r="J2380" s="51">
        <v>1008</v>
      </c>
      <c r="K2380" s="51">
        <v>1148</v>
      </c>
      <c r="L2380" s="51">
        <v>1148</v>
      </c>
      <c r="M2380" s="51">
        <v>1752</v>
      </c>
      <c r="N2380" s="51">
        <v>1560</v>
      </c>
      <c r="O2380" s="51">
        <v>1521</v>
      </c>
      <c r="P2380" s="51">
        <v>1488</v>
      </c>
      <c r="Q2380" s="51">
        <v>10061</v>
      </c>
      <c r="R2380" s="51">
        <v>10253</v>
      </c>
      <c r="S2380" s="51">
        <v>95310.202764715403</v>
      </c>
      <c r="T2380" s="51">
        <v>449318</v>
      </c>
      <c r="U2380" s="51">
        <v>144142</v>
      </c>
      <c r="V2380" s="51">
        <v>19110</v>
      </c>
    </row>
    <row r="2381" spans="1:22" x14ac:dyDescent="0.25">
      <c r="A2381" s="50" t="s">
        <v>109</v>
      </c>
      <c r="B2381" s="50" t="s">
        <v>229</v>
      </c>
      <c r="C2381" s="50" t="s">
        <v>190</v>
      </c>
      <c r="D2381" s="50" t="s">
        <v>282</v>
      </c>
      <c r="E2381" s="51">
        <v>2020</v>
      </c>
      <c r="F2381" s="50" t="s">
        <v>286</v>
      </c>
      <c r="G2381" s="52">
        <v>43922</v>
      </c>
      <c r="H2381" s="51">
        <v>1186</v>
      </c>
      <c r="I2381" s="51">
        <v>570</v>
      </c>
      <c r="J2381" s="51">
        <v>948</v>
      </c>
      <c r="K2381" s="51">
        <v>834</v>
      </c>
      <c r="L2381" s="51">
        <v>834</v>
      </c>
      <c r="M2381" s="51">
        <v>1475</v>
      </c>
      <c r="N2381" s="51">
        <v>1538</v>
      </c>
      <c r="O2381" s="51">
        <v>1601</v>
      </c>
      <c r="P2381" s="51">
        <v>1568</v>
      </c>
      <c r="Q2381" s="51">
        <v>10061</v>
      </c>
      <c r="R2381" s="51">
        <v>10253</v>
      </c>
      <c r="S2381" s="51">
        <v>95310.202764715403</v>
      </c>
      <c r="T2381" s="51">
        <v>449318</v>
      </c>
      <c r="U2381" s="51">
        <v>144142</v>
      </c>
      <c r="V2381" s="51">
        <v>19110</v>
      </c>
    </row>
    <row r="2382" spans="1:22" x14ac:dyDescent="0.25">
      <c r="A2382" s="50" t="s">
        <v>109</v>
      </c>
      <c r="B2382" s="50" t="s">
        <v>229</v>
      </c>
      <c r="C2382" s="50" t="s">
        <v>190</v>
      </c>
      <c r="D2382" s="50" t="s">
        <v>282</v>
      </c>
      <c r="E2382" s="51">
        <v>2020</v>
      </c>
      <c r="F2382" s="50" t="s">
        <v>287</v>
      </c>
      <c r="G2382" s="52">
        <v>43952</v>
      </c>
      <c r="H2382" s="51">
        <v>1358</v>
      </c>
      <c r="I2382" s="51">
        <v>885</v>
      </c>
      <c r="J2382" s="51">
        <v>1287</v>
      </c>
      <c r="K2382" s="51">
        <v>1242</v>
      </c>
      <c r="L2382" s="51">
        <v>1242</v>
      </c>
      <c r="M2382" s="51">
        <v>1850</v>
      </c>
      <c r="N2382" s="51">
        <v>1575</v>
      </c>
      <c r="O2382" s="51">
        <v>1547</v>
      </c>
      <c r="P2382" s="51">
        <v>1544</v>
      </c>
      <c r="Q2382" s="51">
        <v>10061</v>
      </c>
      <c r="R2382" s="51">
        <v>10253</v>
      </c>
      <c r="S2382" s="51">
        <v>95310.202764715403</v>
      </c>
      <c r="T2382" s="51">
        <v>449318</v>
      </c>
      <c r="U2382" s="51">
        <v>144142</v>
      </c>
      <c r="V2382" s="51">
        <v>19110</v>
      </c>
    </row>
    <row r="2383" spans="1:22" x14ac:dyDescent="0.25">
      <c r="A2383" s="50" t="s">
        <v>109</v>
      </c>
      <c r="B2383" s="50" t="s">
        <v>229</v>
      </c>
      <c r="C2383" s="50" t="s">
        <v>190</v>
      </c>
      <c r="D2383" s="50" t="s">
        <v>282</v>
      </c>
      <c r="E2383" s="51">
        <v>2020</v>
      </c>
      <c r="F2383" s="50" t="s">
        <v>288</v>
      </c>
      <c r="G2383" s="52">
        <v>43983</v>
      </c>
      <c r="H2383" s="51">
        <v>1318</v>
      </c>
      <c r="I2383" s="51">
        <v>633</v>
      </c>
      <c r="J2383" s="51">
        <v>1000</v>
      </c>
      <c r="K2383" s="51">
        <v>917</v>
      </c>
      <c r="L2383" s="51">
        <v>917</v>
      </c>
      <c r="M2383" s="51">
        <v>1726</v>
      </c>
      <c r="N2383" s="51">
        <v>1571</v>
      </c>
      <c r="O2383" s="51">
        <v>1529</v>
      </c>
      <c r="P2383" s="51">
        <v>1572</v>
      </c>
      <c r="Q2383" s="51">
        <v>10061</v>
      </c>
      <c r="R2383" s="51">
        <v>10253</v>
      </c>
      <c r="S2383" s="51">
        <v>95310.202764715403</v>
      </c>
      <c r="T2383" s="51">
        <v>449318</v>
      </c>
      <c r="U2383" s="51">
        <v>144142</v>
      </c>
      <c r="V2383" s="51">
        <v>19110</v>
      </c>
    </row>
    <row r="2384" spans="1:22" x14ac:dyDescent="0.25">
      <c r="A2384" s="50" t="s">
        <v>109</v>
      </c>
      <c r="B2384" s="50" t="s">
        <v>229</v>
      </c>
      <c r="C2384" s="50" t="s">
        <v>190</v>
      </c>
      <c r="D2384" s="50" t="s">
        <v>282</v>
      </c>
      <c r="E2384" s="51">
        <v>2020</v>
      </c>
      <c r="F2384" s="50" t="s">
        <v>289</v>
      </c>
      <c r="G2384" s="52">
        <v>44013</v>
      </c>
      <c r="H2384" s="51">
        <v>971</v>
      </c>
      <c r="I2384" s="51">
        <v>628</v>
      </c>
      <c r="J2384" s="51">
        <v>964</v>
      </c>
      <c r="K2384" s="51">
        <v>878</v>
      </c>
      <c r="L2384" s="51">
        <v>878</v>
      </c>
      <c r="M2384" s="51">
        <v>1673</v>
      </c>
      <c r="N2384" s="51">
        <v>1551</v>
      </c>
      <c r="O2384" s="51">
        <v>1514</v>
      </c>
      <c r="P2384" s="51">
        <v>1488</v>
      </c>
      <c r="Q2384" s="51">
        <v>10061</v>
      </c>
      <c r="R2384" s="51">
        <v>10253</v>
      </c>
      <c r="S2384" s="51">
        <v>95310.202764715403</v>
      </c>
      <c r="T2384" s="51">
        <v>449318</v>
      </c>
      <c r="U2384" s="51">
        <v>144142</v>
      </c>
      <c r="V2384" s="51">
        <v>19110</v>
      </c>
    </row>
    <row r="2385" spans="1:22" x14ac:dyDescent="0.25">
      <c r="A2385" s="50" t="s">
        <v>109</v>
      </c>
      <c r="B2385" s="50" t="s">
        <v>229</v>
      </c>
      <c r="C2385" s="50" t="s">
        <v>190</v>
      </c>
      <c r="D2385" s="50" t="s">
        <v>282</v>
      </c>
      <c r="E2385" s="51">
        <v>2020</v>
      </c>
      <c r="F2385" s="50" t="s">
        <v>290</v>
      </c>
      <c r="G2385" s="52">
        <v>44044</v>
      </c>
      <c r="H2385" s="51">
        <v>1149</v>
      </c>
      <c r="I2385" s="51">
        <v>847</v>
      </c>
      <c r="J2385" s="51">
        <v>984</v>
      </c>
      <c r="K2385" s="51">
        <v>1341</v>
      </c>
      <c r="L2385" s="51">
        <v>1341</v>
      </c>
      <c r="M2385" s="51">
        <v>1776</v>
      </c>
      <c r="N2385" s="51">
        <v>1576</v>
      </c>
      <c r="O2385" s="51">
        <v>1492</v>
      </c>
      <c r="P2385" s="51">
        <v>1531</v>
      </c>
      <c r="Q2385" s="51">
        <v>10061</v>
      </c>
      <c r="R2385" s="51">
        <v>10253</v>
      </c>
      <c r="S2385" s="51">
        <v>95310.202764715403</v>
      </c>
      <c r="T2385" s="51">
        <v>449318</v>
      </c>
      <c r="U2385" s="51">
        <v>144142</v>
      </c>
      <c r="V2385" s="51">
        <v>19110</v>
      </c>
    </row>
    <row r="2386" spans="1:22" x14ac:dyDescent="0.25">
      <c r="A2386" s="50" t="s">
        <v>109</v>
      </c>
      <c r="B2386" s="50" t="s">
        <v>229</v>
      </c>
      <c r="C2386" s="50" t="s">
        <v>190</v>
      </c>
      <c r="D2386" s="50" t="s">
        <v>282</v>
      </c>
      <c r="E2386" s="51">
        <v>2020</v>
      </c>
      <c r="F2386" s="50" t="s">
        <v>291</v>
      </c>
      <c r="G2386" s="52">
        <v>44075</v>
      </c>
      <c r="H2386" s="51">
        <v>1097</v>
      </c>
      <c r="I2386" s="51">
        <v>579</v>
      </c>
      <c r="J2386" s="51">
        <v>920</v>
      </c>
      <c r="K2386" s="51">
        <v>922</v>
      </c>
      <c r="L2386" s="51">
        <v>922</v>
      </c>
      <c r="M2386" s="51">
        <v>1653</v>
      </c>
      <c r="N2386" s="51">
        <v>1473</v>
      </c>
      <c r="O2386" s="51">
        <v>1464</v>
      </c>
      <c r="P2386" s="51">
        <v>1479</v>
      </c>
      <c r="Q2386" s="51">
        <v>10061</v>
      </c>
      <c r="R2386" s="51">
        <v>10253</v>
      </c>
      <c r="S2386" s="51">
        <v>95310.202764715403</v>
      </c>
      <c r="T2386" s="51">
        <v>449318</v>
      </c>
      <c r="U2386" s="51">
        <v>144142</v>
      </c>
      <c r="V2386" s="51">
        <v>19110</v>
      </c>
    </row>
    <row r="2387" spans="1:22" x14ac:dyDescent="0.25">
      <c r="A2387" s="50" t="s">
        <v>109</v>
      </c>
      <c r="B2387" s="50" t="s">
        <v>229</v>
      </c>
      <c r="C2387" s="50" t="s">
        <v>190</v>
      </c>
      <c r="D2387" s="50" t="s">
        <v>282</v>
      </c>
      <c r="E2387" s="51">
        <v>2020</v>
      </c>
      <c r="F2387" s="50" t="s">
        <v>292</v>
      </c>
      <c r="G2387" s="52">
        <v>44105</v>
      </c>
      <c r="H2387" s="51">
        <v>1231</v>
      </c>
      <c r="I2387" s="51">
        <v>560</v>
      </c>
      <c r="J2387" s="51">
        <v>961</v>
      </c>
      <c r="K2387" s="51">
        <v>882</v>
      </c>
      <c r="L2387" s="51">
        <v>882</v>
      </c>
      <c r="M2387" s="51">
        <v>1577</v>
      </c>
      <c r="N2387" s="51">
        <v>1439</v>
      </c>
      <c r="O2387" s="51">
        <v>1419</v>
      </c>
      <c r="P2387" s="51">
        <v>1457</v>
      </c>
      <c r="Q2387" s="51">
        <v>10061</v>
      </c>
      <c r="R2387" s="51">
        <v>10253</v>
      </c>
      <c r="S2387" s="51">
        <v>95310.202764715403</v>
      </c>
      <c r="T2387" s="51">
        <v>449318</v>
      </c>
      <c r="U2387" s="51">
        <v>144142</v>
      </c>
      <c r="V2387" s="51">
        <v>19110</v>
      </c>
    </row>
    <row r="2388" spans="1:22" x14ac:dyDescent="0.25">
      <c r="A2388" s="50" t="s">
        <v>109</v>
      </c>
      <c r="B2388" s="50" t="s">
        <v>229</v>
      </c>
      <c r="C2388" s="50" t="s">
        <v>190</v>
      </c>
      <c r="D2388" s="50" t="s">
        <v>282</v>
      </c>
      <c r="E2388" s="51">
        <v>2020</v>
      </c>
      <c r="F2388" s="50" t="s">
        <v>293</v>
      </c>
      <c r="G2388" s="52">
        <v>44136</v>
      </c>
      <c r="H2388" s="51">
        <v>1234</v>
      </c>
      <c r="I2388" s="51">
        <v>558</v>
      </c>
      <c r="J2388" s="51">
        <v>1038</v>
      </c>
      <c r="K2388" s="51">
        <v>713</v>
      </c>
      <c r="L2388" s="51">
        <v>713</v>
      </c>
      <c r="M2388" s="51">
        <v>1670</v>
      </c>
      <c r="N2388" s="51">
        <v>1490</v>
      </c>
      <c r="O2388" s="51">
        <v>1435</v>
      </c>
      <c r="P2388" s="51">
        <v>1507</v>
      </c>
      <c r="Q2388" s="51">
        <v>10061</v>
      </c>
      <c r="R2388" s="51">
        <v>10253</v>
      </c>
      <c r="S2388" s="51">
        <v>95310.202764715403</v>
      </c>
      <c r="T2388" s="51">
        <v>449318</v>
      </c>
      <c r="U2388" s="51">
        <v>144142</v>
      </c>
      <c r="V2388" s="51">
        <v>19110</v>
      </c>
    </row>
    <row r="2389" spans="1:22" x14ac:dyDescent="0.25">
      <c r="A2389" s="50" t="s">
        <v>109</v>
      </c>
      <c r="B2389" s="50" t="s">
        <v>229</v>
      </c>
      <c r="C2389" s="50" t="s">
        <v>190</v>
      </c>
      <c r="D2389" s="50" t="s">
        <v>282</v>
      </c>
      <c r="E2389" s="51">
        <v>2020</v>
      </c>
      <c r="F2389" s="50" t="s">
        <v>294</v>
      </c>
      <c r="G2389" s="52">
        <v>44166</v>
      </c>
      <c r="H2389" s="51">
        <v>1316</v>
      </c>
      <c r="I2389" s="51">
        <v>499</v>
      </c>
      <c r="J2389" s="51">
        <v>1154</v>
      </c>
      <c r="K2389" s="51">
        <v>756</v>
      </c>
      <c r="L2389" s="51">
        <v>756</v>
      </c>
      <c r="M2389" s="51">
        <v>1504</v>
      </c>
      <c r="N2389" s="51">
        <v>1435</v>
      </c>
      <c r="O2389" s="51">
        <v>1438</v>
      </c>
      <c r="P2389" s="51">
        <v>1521</v>
      </c>
      <c r="Q2389" s="51">
        <v>10061</v>
      </c>
      <c r="R2389" s="51">
        <v>10253</v>
      </c>
      <c r="S2389" s="51">
        <v>95310.202764715403</v>
      </c>
      <c r="T2389" s="51">
        <v>449318</v>
      </c>
      <c r="U2389" s="51">
        <v>144142</v>
      </c>
      <c r="V2389" s="51">
        <v>19110</v>
      </c>
    </row>
    <row r="2390" spans="1:22" x14ac:dyDescent="0.25">
      <c r="A2390" s="50" t="s">
        <v>109</v>
      </c>
      <c r="B2390" s="50" t="s">
        <v>229</v>
      </c>
      <c r="C2390" s="50" t="s">
        <v>190</v>
      </c>
      <c r="D2390" s="50" t="s">
        <v>282</v>
      </c>
      <c r="E2390" s="51">
        <v>2021</v>
      </c>
      <c r="F2390" s="50" t="s">
        <v>283</v>
      </c>
      <c r="G2390" s="52">
        <v>44197</v>
      </c>
      <c r="H2390" s="51">
        <v>1235</v>
      </c>
      <c r="I2390" s="51">
        <v>482</v>
      </c>
      <c r="J2390" s="51">
        <v>1130</v>
      </c>
      <c r="K2390" s="51">
        <v>821</v>
      </c>
      <c r="L2390" s="51">
        <v>821</v>
      </c>
      <c r="M2390" s="51">
        <v>1775</v>
      </c>
      <c r="N2390" s="51">
        <v>1505</v>
      </c>
      <c r="O2390" s="51">
        <v>1484</v>
      </c>
      <c r="P2390" s="51">
        <v>1593</v>
      </c>
      <c r="Q2390" s="51">
        <v>7169</v>
      </c>
      <c r="R2390" s="51">
        <v>7432</v>
      </c>
      <c r="S2390" s="51">
        <v>99173.2404972035</v>
      </c>
      <c r="T2390" s="51">
        <v>465895</v>
      </c>
      <c r="U2390" s="51">
        <v>148533</v>
      </c>
      <c r="V2390" s="51">
        <v>19672</v>
      </c>
    </row>
    <row r="2391" spans="1:22" x14ac:dyDescent="0.25">
      <c r="A2391" s="50" t="s">
        <v>109</v>
      </c>
      <c r="B2391" s="50" t="s">
        <v>229</v>
      </c>
      <c r="C2391" s="50" t="s">
        <v>190</v>
      </c>
      <c r="D2391" s="50" t="s">
        <v>282</v>
      </c>
      <c r="E2391" s="51">
        <v>2021</v>
      </c>
      <c r="F2391" s="50" t="s">
        <v>284</v>
      </c>
      <c r="G2391" s="52">
        <v>44228</v>
      </c>
      <c r="H2391" s="51">
        <v>1180</v>
      </c>
      <c r="I2391" s="51">
        <v>560</v>
      </c>
      <c r="J2391" s="51">
        <v>1106</v>
      </c>
      <c r="K2391" s="51">
        <v>782</v>
      </c>
      <c r="L2391" s="51">
        <v>782</v>
      </c>
      <c r="M2391" s="51">
        <v>1594</v>
      </c>
      <c r="N2391" s="51">
        <v>1455</v>
      </c>
      <c r="O2391" s="51">
        <v>1415</v>
      </c>
      <c r="P2391" s="51">
        <v>1536</v>
      </c>
      <c r="Q2391" s="51">
        <v>7169</v>
      </c>
      <c r="R2391" s="51">
        <v>7432</v>
      </c>
      <c r="S2391" s="51">
        <v>99173.2404972035</v>
      </c>
      <c r="T2391" s="51">
        <v>465895</v>
      </c>
      <c r="U2391" s="51">
        <v>148533</v>
      </c>
      <c r="V2391" s="51">
        <v>19672</v>
      </c>
    </row>
    <row r="2392" spans="1:22" x14ac:dyDescent="0.25">
      <c r="A2392" s="50" t="s">
        <v>109</v>
      </c>
      <c r="B2392" s="50" t="s">
        <v>229</v>
      </c>
      <c r="C2392" s="50" t="s">
        <v>190</v>
      </c>
      <c r="D2392" s="50" t="s">
        <v>282</v>
      </c>
      <c r="E2392" s="51">
        <v>2021</v>
      </c>
      <c r="F2392" s="50" t="s">
        <v>285</v>
      </c>
      <c r="G2392" s="52">
        <v>44256</v>
      </c>
      <c r="H2392" s="51">
        <v>1144</v>
      </c>
      <c r="I2392" s="51">
        <v>464</v>
      </c>
      <c r="J2392" s="51">
        <v>925</v>
      </c>
      <c r="K2392" s="51">
        <v>871</v>
      </c>
      <c r="L2392" s="51">
        <v>871</v>
      </c>
      <c r="M2392" s="51">
        <v>1784</v>
      </c>
      <c r="N2392" s="51">
        <v>1589</v>
      </c>
      <c r="O2392" s="51">
        <v>1506</v>
      </c>
      <c r="P2392" s="51">
        <v>1612</v>
      </c>
      <c r="Q2392" s="51">
        <v>7169</v>
      </c>
      <c r="R2392" s="51">
        <v>7432</v>
      </c>
      <c r="S2392" s="51">
        <v>99173.2404972035</v>
      </c>
      <c r="T2392" s="51">
        <v>465895</v>
      </c>
      <c r="U2392" s="51">
        <v>148533</v>
      </c>
      <c r="V2392" s="51">
        <v>19672</v>
      </c>
    </row>
    <row r="2393" spans="1:22" x14ac:dyDescent="0.25">
      <c r="A2393" s="50" t="s">
        <v>109</v>
      </c>
      <c r="B2393" s="50" t="s">
        <v>229</v>
      </c>
      <c r="C2393" s="50" t="s">
        <v>190</v>
      </c>
      <c r="D2393" s="50" t="s">
        <v>282</v>
      </c>
      <c r="E2393" s="51">
        <v>2021</v>
      </c>
      <c r="F2393" s="50" t="s">
        <v>286</v>
      </c>
      <c r="G2393" s="52">
        <v>44287</v>
      </c>
      <c r="H2393" s="51">
        <v>1376</v>
      </c>
      <c r="I2393" s="51">
        <v>608</v>
      </c>
      <c r="J2393" s="51">
        <v>1052</v>
      </c>
      <c r="K2393" s="51">
        <v>766</v>
      </c>
      <c r="L2393" s="51">
        <v>766</v>
      </c>
      <c r="M2393" s="51">
        <v>1842</v>
      </c>
      <c r="N2393" s="51">
        <v>1524</v>
      </c>
      <c r="O2393" s="51">
        <v>1552</v>
      </c>
      <c r="P2393" s="51">
        <v>1577</v>
      </c>
      <c r="Q2393" s="51">
        <v>7169</v>
      </c>
      <c r="R2393" s="51">
        <v>7432</v>
      </c>
      <c r="S2393" s="51">
        <v>99173.2404972035</v>
      </c>
      <c r="T2393" s="51">
        <v>465895</v>
      </c>
      <c r="U2393" s="51">
        <v>148533</v>
      </c>
      <c r="V2393" s="51">
        <v>19672</v>
      </c>
    </row>
    <row r="2394" spans="1:22" x14ac:dyDescent="0.25">
      <c r="A2394" s="50" t="s">
        <v>109</v>
      </c>
      <c r="B2394" s="50" t="s">
        <v>229</v>
      </c>
      <c r="C2394" s="50" t="s">
        <v>190</v>
      </c>
      <c r="D2394" s="50" t="s">
        <v>282</v>
      </c>
      <c r="E2394" s="51">
        <v>2021</v>
      </c>
      <c r="F2394" s="50" t="s">
        <v>287</v>
      </c>
      <c r="G2394" s="52">
        <v>44317</v>
      </c>
      <c r="H2394" s="51">
        <v>1358</v>
      </c>
      <c r="I2394" s="51">
        <v>666</v>
      </c>
      <c r="J2394" s="51">
        <v>1007</v>
      </c>
      <c r="K2394" s="51">
        <v>917</v>
      </c>
      <c r="L2394" s="51">
        <v>917</v>
      </c>
      <c r="M2394" s="51">
        <v>1775</v>
      </c>
      <c r="N2394" s="51">
        <v>1590</v>
      </c>
      <c r="O2394" s="51">
        <v>1524</v>
      </c>
      <c r="P2394" s="51">
        <v>1698</v>
      </c>
      <c r="Q2394" s="51">
        <v>7169</v>
      </c>
      <c r="R2394" s="51">
        <v>7432</v>
      </c>
      <c r="S2394" s="51">
        <v>99173.2404972035</v>
      </c>
      <c r="T2394" s="51">
        <v>465895</v>
      </c>
      <c r="U2394" s="51">
        <v>148533</v>
      </c>
      <c r="V2394" s="51">
        <v>19672</v>
      </c>
    </row>
    <row r="2395" spans="1:22" x14ac:dyDescent="0.25">
      <c r="A2395" s="50" t="s">
        <v>109</v>
      </c>
      <c r="B2395" s="50" t="s">
        <v>229</v>
      </c>
      <c r="C2395" s="50" t="s">
        <v>190</v>
      </c>
      <c r="D2395" s="50" t="s">
        <v>282</v>
      </c>
      <c r="E2395" s="51">
        <v>2021</v>
      </c>
      <c r="F2395" s="50" t="s">
        <v>288</v>
      </c>
      <c r="G2395" s="52">
        <v>44348</v>
      </c>
      <c r="H2395" s="51">
        <v>1221</v>
      </c>
      <c r="I2395" s="51">
        <v>566</v>
      </c>
      <c r="J2395" s="51">
        <v>981</v>
      </c>
      <c r="K2395" s="51">
        <v>705</v>
      </c>
      <c r="L2395" s="51">
        <v>705</v>
      </c>
      <c r="M2395" s="51">
        <v>1541</v>
      </c>
      <c r="N2395" s="51">
        <v>1539</v>
      </c>
      <c r="O2395" s="51">
        <v>1477</v>
      </c>
      <c r="P2395" s="51">
        <v>1525</v>
      </c>
      <c r="Q2395" s="51">
        <v>7169</v>
      </c>
      <c r="R2395" s="51">
        <v>7432</v>
      </c>
      <c r="S2395" s="51">
        <v>99173.2404972035</v>
      </c>
      <c r="T2395" s="51">
        <v>465895</v>
      </c>
      <c r="U2395" s="51">
        <v>148533</v>
      </c>
      <c r="V2395" s="51">
        <v>19672</v>
      </c>
    </row>
    <row r="2396" spans="1:22" x14ac:dyDescent="0.25">
      <c r="A2396" s="50" t="s">
        <v>109</v>
      </c>
      <c r="B2396" s="50" t="s">
        <v>229</v>
      </c>
      <c r="C2396" s="50" t="s">
        <v>190</v>
      </c>
      <c r="D2396" s="50" t="s">
        <v>282</v>
      </c>
      <c r="E2396" s="51">
        <v>2021</v>
      </c>
      <c r="F2396" s="50" t="s">
        <v>289</v>
      </c>
      <c r="G2396" s="52">
        <v>44378</v>
      </c>
      <c r="H2396" s="51">
        <v>1081</v>
      </c>
      <c r="I2396" s="51">
        <v>626</v>
      </c>
      <c r="J2396" s="51">
        <v>1077</v>
      </c>
      <c r="K2396" s="51">
        <v>685</v>
      </c>
      <c r="L2396" s="51">
        <v>685</v>
      </c>
      <c r="M2396" s="51">
        <v>1833</v>
      </c>
      <c r="N2396" s="51">
        <v>1487</v>
      </c>
      <c r="O2396" s="51">
        <v>1515</v>
      </c>
      <c r="P2396" s="51">
        <v>1491</v>
      </c>
      <c r="Q2396" s="51">
        <v>7169</v>
      </c>
      <c r="R2396" s="51">
        <v>7432</v>
      </c>
      <c r="S2396" s="51">
        <v>99173.2404972035</v>
      </c>
      <c r="T2396" s="51">
        <v>465895</v>
      </c>
      <c r="U2396" s="51">
        <v>148533</v>
      </c>
      <c r="V2396" s="51">
        <v>19672</v>
      </c>
    </row>
    <row r="2397" spans="1:22" x14ac:dyDescent="0.25">
      <c r="A2397" s="50" t="s">
        <v>109</v>
      </c>
      <c r="B2397" s="50" t="s">
        <v>229</v>
      </c>
      <c r="C2397" s="50" t="s">
        <v>190</v>
      </c>
      <c r="D2397" s="50" t="s">
        <v>282</v>
      </c>
      <c r="E2397" s="51">
        <v>2021</v>
      </c>
      <c r="F2397" s="50" t="s">
        <v>290</v>
      </c>
      <c r="G2397" s="52">
        <v>44409</v>
      </c>
      <c r="H2397" s="51">
        <v>1169</v>
      </c>
      <c r="I2397" s="51">
        <v>644</v>
      </c>
      <c r="J2397" s="51">
        <v>1110</v>
      </c>
      <c r="K2397" s="51">
        <v>971</v>
      </c>
      <c r="L2397" s="51">
        <v>971</v>
      </c>
      <c r="M2397" s="51">
        <v>1705</v>
      </c>
      <c r="N2397" s="51">
        <v>1616</v>
      </c>
      <c r="O2397" s="51">
        <v>1554</v>
      </c>
      <c r="P2397" s="51">
        <v>1605</v>
      </c>
      <c r="Q2397" s="51">
        <v>7169</v>
      </c>
      <c r="R2397" s="51">
        <v>7432</v>
      </c>
      <c r="S2397" s="51">
        <v>99173.2404972035</v>
      </c>
      <c r="T2397" s="51">
        <v>465895</v>
      </c>
      <c r="U2397" s="51">
        <v>148533</v>
      </c>
      <c r="V2397" s="51">
        <v>19672</v>
      </c>
    </row>
    <row r="2398" spans="1:22" x14ac:dyDescent="0.25">
      <c r="A2398" s="50" t="s">
        <v>109</v>
      </c>
      <c r="B2398" s="50" t="s">
        <v>229</v>
      </c>
      <c r="C2398" s="50" t="s">
        <v>190</v>
      </c>
      <c r="D2398" s="50" t="s">
        <v>282</v>
      </c>
      <c r="E2398" s="51">
        <v>2021</v>
      </c>
      <c r="F2398" s="50" t="s">
        <v>291</v>
      </c>
      <c r="G2398" s="52">
        <v>44440</v>
      </c>
      <c r="H2398" s="51">
        <v>1436</v>
      </c>
      <c r="I2398" s="51">
        <v>765</v>
      </c>
      <c r="J2398" s="51">
        <v>1017</v>
      </c>
      <c r="K2398" s="51">
        <v>826</v>
      </c>
      <c r="L2398" s="51">
        <v>826</v>
      </c>
      <c r="M2398" s="51">
        <v>1712</v>
      </c>
      <c r="N2398" s="51">
        <v>1445</v>
      </c>
      <c r="O2398" s="51">
        <v>1443</v>
      </c>
      <c r="P2398" s="51">
        <v>1593</v>
      </c>
      <c r="Q2398" s="51">
        <v>7169</v>
      </c>
      <c r="R2398" s="51">
        <v>7432</v>
      </c>
      <c r="S2398" s="51">
        <v>99173.2404972035</v>
      </c>
      <c r="T2398" s="51">
        <v>465895</v>
      </c>
      <c r="U2398" s="51">
        <v>148533</v>
      </c>
      <c r="V2398" s="51">
        <v>19672</v>
      </c>
    </row>
    <row r="2399" spans="1:22" x14ac:dyDescent="0.25">
      <c r="A2399" s="50" t="s">
        <v>109</v>
      </c>
      <c r="B2399" s="50" t="s">
        <v>229</v>
      </c>
      <c r="C2399" s="50" t="s">
        <v>190</v>
      </c>
      <c r="D2399" s="50" t="s">
        <v>282</v>
      </c>
      <c r="E2399" s="51">
        <v>2021</v>
      </c>
      <c r="F2399" s="50" t="s">
        <v>292</v>
      </c>
      <c r="G2399" s="52">
        <v>44470</v>
      </c>
      <c r="H2399" s="51">
        <v>1435</v>
      </c>
      <c r="I2399" s="51">
        <v>715</v>
      </c>
      <c r="J2399" s="51">
        <v>1233</v>
      </c>
      <c r="K2399" s="51">
        <v>857</v>
      </c>
      <c r="L2399" s="51">
        <v>857</v>
      </c>
      <c r="M2399" s="51">
        <v>1737</v>
      </c>
      <c r="N2399" s="51">
        <v>1553</v>
      </c>
      <c r="O2399" s="51">
        <v>1524</v>
      </c>
      <c r="P2399" s="51">
        <v>1556</v>
      </c>
      <c r="Q2399" s="51">
        <v>7169</v>
      </c>
      <c r="R2399" s="51">
        <v>7432</v>
      </c>
      <c r="S2399" s="51">
        <v>99173.2404972035</v>
      </c>
      <c r="T2399" s="51">
        <v>465895</v>
      </c>
      <c r="U2399" s="51">
        <v>148533</v>
      </c>
      <c r="V2399" s="51">
        <v>19672</v>
      </c>
    </row>
    <row r="2400" spans="1:22" x14ac:dyDescent="0.25">
      <c r="A2400" s="50" t="s">
        <v>109</v>
      </c>
      <c r="B2400" s="50" t="s">
        <v>229</v>
      </c>
      <c r="C2400" s="50" t="s">
        <v>190</v>
      </c>
      <c r="D2400" s="50" t="s">
        <v>282</v>
      </c>
      <c r="E2400" s="51">
        <v>2021</v>
      </c>
      <c r="F2400" s="50" t="s">
        <v>293</v>
      </c>
      <c r="G2400" s="52">
        <v>44501</v>
      </c>
      <c r="H2400" s="51">
        <v>1475</v>
      </c>
      <c r="I2400" s="51">
        <v>677</v>
      </c>
      <c r="J2400" s="51">
        <v>1223</v>
      </c>
      <c r="K2400" s="51">
        <v>813</v>
      </c>
      <c r="L2400" s="51">
        <v>813</v>
      </c>
      <c r="M2400" s="51">
        <v>1748</v>
      </c>
      <c r="N2400" s="51">
        <v>1628</v>
      </c>
      <c r="O2400" s="51">
        <v>1578</v>
      </c>
      <c r="P2400" s="51">
        <v>1593</v>
      </c>
      <c r="Q2400" s="51">
        <v>7169</v>
      </c>
      <c r="R2400" s="51">
        <v>7432</v>
      </c>
      <c r="S2400" s="51">
        <v>99173.2404972035</v>
      </c>
      <c r="T2400" s="51">
        <v>465895</v>
      </c>
      <c r="U2400" s="51">
        <v>148533</v>
      </c>
      <c r="V2400" s="51">
        <v>19672</v>
      </c>
    </row>
    <row r="2401" spans="1:22" x14ac:dyDescent="0.25">
      <c r="A2401" s="50" t="s">
        <v>109</v>
      </c>
      <c r="B2401" s="50" t="s">
        <v>229</v>
      </c>
      <c r="C2401" s="50" t="s">
        <v>190</v>
      </c>
      <c r="D2401" s="50" t="s">
        <v>282</v>
      </c>
      <c r="E2401" s="51">
        <v>2021</v>
      </c>
      <c r="F2401" s="50" t="s">
        <v>294</v>
      </c>
      <c r="G2401" s="52">
        <v>44531</v>
      </c>
      <c r="H2401" s="51">
        <v>1491</v>
      </c>
      <c r="I2401" s="51">
        <v>749</v>
      </c>
      <c r="J2401" s="51">
        <v>1208</v>
      </c>
      <c r="K2401" s="51">
        <v>781</v>
      </c>
      <c r="L2401" s="51">
        <v>781</v>
      </c>
      <c r="M2401" s="51">
        <v>1744</v>
      </c>
      <c r="N2401" s="51">
        <v>1510</v>
      </c>
      <c r="O2401" s="51">
        <v>1515</v>
      </c>
      <c r="P2401" s="51">
        <v>1538</v>
      </c>
      <c r="Q2401" s="51">
        <v>7169</v>
      </c>
      <c r="R2401" s="51">
        <v>7432</v>
      </c>
      <c r="S2401" s="51">
        <v>99173.2404972035</v>
      </c>
      <c r="T2401" s="51">
        <v>465895</v>
      </c>
      <c r="U2401" s="51">
        <v>148533</v>
      </c>
      <c r="V2401" s="51">
        <v>19672</v>
      </c>
    </row>
    <row r="2402" spans="1:22" x14ac:dyDescent="0.25">
      <c r="A2402" s="50" t="s">
        <v>109</v>
      </c>
      <c r="B2402" s="50" t="s">
        <v>229</v>
      </c>
      <c r="C2402" s="50" t="s">
        <v>191</v>
      </c>
      <c r="D2402" s="50" t="s">
        <v>282</v>
      </c>
      <c r="E2402" s="51">
        <v>2017</v>
      </c>
      <c r="F2402" s="50" t="s">
        <v>283</v>
      </c>
      <c r="G2402" s="52">
        <v>42736</v>
      </c>
      <c r="H2402" s="51">
        <v>1787</v>
      </c>
      <c r="I2402" s="51">
        <v>353</v>
      </c>
      <c r="J2402" s="51">
        <v>1357</v>
      </c>
      <c r="K2402" s="51">
        <v>452</v>
      </c>
      <c r="L2402" s="51">
        <v>452</v>
      </c>
      <c r="M2402" s="51">
        <v>1467</v>
      </c>
      <c r="N2402" s="51">
        <v>1368</v>
      </c>
      <c r="O2402" s="51">
        <v>1310</v>
      </c>
      <c r="P2402" s="51">
        <v>1305</v>
      </c>
      <c r="Q2402" s="51">
        <v>5016</v>
      </c>
      <c r="R2402" s="51">
        <v>5183</v>
      </c>
      <c r="S2402" s="51">
        <v>82937</v>
      </c>
      <c r="T2402" s="51">
        <v>403417</v>
      </c>
      <c r="U2402" s="51">
        <v>78418</v>
      </c>
      <c r="V2402" s="51">
        <v>16631</v>
      </c>
    </row>
    <row r="2403" spans="1:22" x14ac:dyDescent="0.25">
      <c r="A2403" s="50" t="s">
        <v>109</v>
      </c>
      <c r="B2403" s="50" t="s">
        <v>229</v>
      </c>
      <c r="C2403" s="50" t="s">
        <v>191</v>
      </c>
      <c r="D2403" s="50" t="s">
        <v>282</v>
      </c>
      <c r="E2403" s="51">
        <v>2017</v>
      </c>
      <c r="F2403" s="50" t="s">
        <v>284</v>
      </c>
      <c r="G2403" s="52">
        <v>42767</v>
      </c>
      <c r="H2403" s="51">
        <v>1563</v>
      </c>
      <c r="I2403" s="51">
        <v>314</v>
      </c>
      <c r="J2403" s="51">
        <v>1305</v>
      </c>
      <c r="K2403" s="51">
        <v>331</v>
      </c>
      <c r="L2403" s="51">
        <v>331</v>
      </c>
      <c r="M2403" s="51">
        <v>1427</v>
      </c>
      <c r="N2403" s="51">
        <v>1251</v>
      </c>
      <c r="O2403" s="51">
        <v>1292</v>
      </c>
      <c r="P2403" s="51">
        <v>1263</v>
      </c>
      <c r="Q2403" s="51">
        <v>5016</v>
      </c>
      <c r="R2403" s="51">
        <v>5183</v>
      </c>
      <c r="S2403" s="51">
        <v>82937</v>
      </c>
      <c r="T2403" s="51">
        <v>403417</v>
      </c>
      <c r="U2403" s="51">
        <v>78418</v>
      </c>
      <c r="V2403" s="51">
        <v>16631</v>
      </c>
    </row>
    <row r="2404" spans="1:22" x14ac:dyDescent="0.25">
      <c r="A2404" s="50" t="s">
        <v>109</v>
      </c>
      <c r="B2404" s="50" t="s">
        <v>229</v>
      </c>
      <c r="C2404" s="50" t="s">
        <v>191</v>
      </c>
      <c r="D2404" s="50" t="s">
        <v>282</v>
      </c>
      <c r="E2404" s="51">
        <v>2017</v>
      </c>
      <c r="F2404" s="50" t="s">
        <v>285</v>
      </c>
      <c r="G2404" s="52">
        <v>42795</v>
      </c>
      <c r="H2404" s="51">
        <v>1260</v>
      </c>
      <c r="I2404" s="51">
        <v>492</v>
      </c>
      <c r="J2404" s="51">
        <v>725</v>
      </c>
      <c r="K2404" s="51">
        <v>490</v>
      </c>
      <c r="L2404" s="51">
        <v>490</v>
      </c>
      <c r="M2404" s="51">
        <v>1581</v>
      </c>
      <c r="N2404" s="51">
        <v>1358</v>
      </c>
      <c r="O2404" s="51">
        <v>1281</v>
      </c>
      <c r="P2404" s="51">
        <v>1360</v>
      </c>
      <c r="Q2404" s="51">
        <v>5016</v>
      </c>
      <c r="R2404" s="51">
        <v>5183</v>
      </c>
      <c r="S2404" s="51">
        <v>82937</v>
      </c>
      <c r="T2404" s="51">
        <v>403417</v>
      </c>
      <c r="U2404" s="51">
        <v>78418</v>
      </c>
      <c r="V2404" s="51">
        <v>16631</v>
      </c>
    </row>
    <row r="2405" spans="1:22" x14ac:dyDescent="0.25">
      <c r="A2405" s="50" t="s">
        <v>109</v>
      </c>
      <c r="B2405" s="50" t="s">
        <v>229</v>
      </c>
      <c r="C2405" s="50" t="s">
        <v>191</v>
      </c>
      <c r="D2405" s="50" t="s">
        <v>282</v>
      </c>
      <c r="E2405" s="51">
        <v>2017</v>
      </c>
      <c r="F2405" s="50" t="s">
        <v>286</v>
      </c>
      <c r="G2405" s="52">
        <v>42826</v>
      </c>
      <c r="H2405" s="51">
        <v>1063</v>
      </c>
      <c r="I2405" s="51">
        <v>395</v>
      </c>
      <c r="J2405" s="51">
        <v>737</v>
      </c>
      <c r="K2405" s="51">
        <v>557</v>
      </c>
      <c r="L2405" s="51">
        <v>557</v>
      </c>
      <c r="M2405" s="51">
        <v>1441</v>
      </c>
      <c r="N2405" s="51">
        <v>1425</v>
      </c>
      <c r="O2405" s="51">
        <v>1419</v>
      </c>
      <c r="P2405" s="51">
        <v>1561</v>
      </c>
      <c r="Q2405" s="51">
        <v>5016</v>
      </c>
      <c r="R2405" s="51">
        <v>5183</v>
      </c>
      <c r="S2405" s="51">
        <v>82937</v>
      </c>
      <c r="T2405" s="51">
        <v>403417</v>
      </c>
      <c r="U2405" s="51">
        <v>78418</v>
      </c>
      <c r="V2405" s="51">
        <v>16631</v>
      </c>
    </row>
    <row r="2406" spans="1:22" x14ac:dyDescent="0.25">
      <c r="A2406" s="50" t="s">
        <v>109</v>
      </c>
      <c r="B2406" s="50" t="s">
        <v>229</v>
      </c>
      <c r="C2406" s="50" t="s">
        <v>191</v>
      </c>
      <c r="D2406" s="50" t="s">
        <v>282</v>
      </c>
      <c r="E2406" s="51">
        <v>2017</v>
      </c>
      <c r="F2406" s="50" t="s">
        <v>287</v>
      </c>
      <c r="G2406" s="52">
        <v>42856</v>
      </c>
      <c r="H2406" s="51">
        <v>1251</v>
      </c>
      <c r="I2406" s="51">
        <v>375</v>
      </c>
      <c r="J2406" s="51">
        <v>1050</v>
      </c>
      <c r="K2406" s="51">
        <v>414</v>
      </c>
      <c r="L2406" s="51">
        <v>414</v>
      </c>
      <c r="M2406" s="51">
        <v>1351</v>
      </c>
      <c r="N2406" s="51">
        <v>1155</v>
      </c>
      <c r="O2406" s="51">
        <v>1175</v>
      </c>
      <c r="P2406" s="51">
        <v>1319</v>
      </c>
      <c r="Q2406" s="51">
        <v>5016</v>
      </c>
      <c r="R2406" s="51">
        <v>5183</v>
      </c>
      <c r="S2406" s="51">
        <v>82937</v>
      </c>
      <c r="T2406" s="51">
        <v>403417</v>
      </c>
      <c r="U2406" s="51">
        <v>78418</v>
      </c>
      <c r="V2406" s="51">
        <v>16631</v>
      </c>
    </row>
    <row r="2407" spans="1:22" x14ac:dyDescent="0.25">
      <c r="A2407" s="50" t="s">
        <v>109</v>
      </c>
      <c r="B2407" s="50" t="s">
        <v>229</v>
      </c>
      <c r="C2407" s="50" t="s">
        <v>191</v>
      </c>
      <c r="D2407" s="50" t="s">
        <v>282</v>
      </c>
      <c r="E2407" s="51">
        <v>2017</v>
      </c>
      <c r="F2407" s="50" t="s">
        <v>288</v>
      </c>
      <c r="G2407" s="52">
        <v>42887</v>
      </c>
      <c r="H2407" s="51">
        <v>611</v>
      </c>
      <c r="I2407" s="51">
        <v>244</v>
      </c>
      <c r="J2407" s="51">
        <v>414</v>
      </c>
      <c r="K2407" s="51">
        <v>283</v>
      </c>
      <c r="L2407" s="51">
        <v>283</v>
      </c>
      <c r="M2407" s="51">
        <v>1125</v>
      </c>
      <c r="N2407" s="51">
        <v>1064</v>
      </c>
      <c r="O2407" s="51">
        <v>972</v>
      </c>
      <c r="P2407" s="51">
        <v>926</v>
      </c>
      <c r="Q2407" s="51">
        <v>5016</v>
      </c>
      <c r="R2407" s="51">
        <v>5183</v>
      </c>
      <c r="S2407" s="51">
        <v>82937</v>
      </c>
      <c r="T2407" s="51">
        <v>403417</v>
      </c>
      <c r="U2407" s="51">
        <v>78418</v>
      </c>
      <c r="V2407" s="51">
        <v>16631</v>
      </c>
    </row>
    <row r="2408" spans="1:22" x14ac:dyDescent="0.25">
      <c r="A2408" s="50" t="s">
        <v>109</v>
      </c>
      <c r="B2408" s="50" t="s">
        <v>229</v>
      </c>
      <c r="C2408" s="50" t="s">
        <v>191</v>
      </c>
      <c r="D2408" s="50" t="s">
        <v>282</v>
      </c>
      <c r="E2408" s="51">
        <v>2017</v>
      </c>
      <c r="F2408" s="50" t="s">
        <v>289</v>
      </c>
      <c r="G2408" s="52">
        <v>42917</v>
      </c>
      <c r="H2408" s="51">
        <v>1258</v>
      </c>
      <c r="I2408" s="51">
        <v>452</v>
      </c>
      <c r="J2408" s="51">
        <v>727</v>
      </c>
      <c r="K2408" s="51">
        <v>289</v>
      </c>
      <c r="L2408" s="51">
        <v>289</v>
      </c>
      <c r="M2408" s="51">
        <v>1303</v>
      </c>
      <c r="N2408" s="51">
        <v>1285</v>
      </c>
      <c r="O2408" s="51">
        <v>1227</v>
      </c>
      <c r="P2408" s="51">
        <v>1187</v>
      </c>
      <c r="Q2408" s="51">
        <v>5016</v>
      </c>
      <c r="R2408" s="51">
        <v>5183</v>
      </c>
      <c r="S2408" s="51">
        <v>82937</v>
      </c>
      <c r="T2408" s="51">
        <v>403417</v>
      </c>
      <c r="U2408" s="51">
        <v>78418</v>
      </c>
      <c r="V2408" s="51">
        <v>16631</v>
      </c>
    </row>
    <row r="2409" spans="1:22" x14ac:dyDescent="0.25">
      <c r="A2409" s="50" t="s">
        <v>109</v>
      </c>
      <c r="B2409" s="50" t="s">
        <v>229</v>
      </c>
      <c r="C2409" s="50" t="s">
        <v>191</v>
      </c>
      <c r="D2409" s="50" t="s">
        <v>282</v>
      </c>
      <c r="E2409" s="51">
        <v>2017</v>
      </c>
      <c r="F2409" s="50" t="s">
        <v>290</v>
      </c>
      <c r="G2409" s="52">
        <v>42948</v>
      </c>
      <c r="H2409" s="51">
        <v>971</v>
      </c>
      <c r="I2409" s="51">
        <v>458</v>
      </c>
      <c r="J2409" s="51">
        <v>743</v>
      </c>
      <c r="K2409" s="51">
        <v>472</v>
      </c>
      <c r="L2409" s="51">
        <v>472</v>
      </c>
      <c r="M2409" s="51">
        <v>1548</v>
      </c>
      <c r="N2409" s="51">
        <v>1248</v>
      </c>
      <c r="O2409" s="51">
        <v>1113</v>
      </c>
      <c r="P2409" s="51">
        <v>1234</v>
      </c>
      <c r="Q2409" s="51">
        <v>5016</v>
      </c>
      <c r="R2409" s="51">
        <v>5183</v>
      </c>
      <c r="S2409" s="51">
        <v>82937</v>
      </c>
      <c r="T2409" s="51">
        <v>403417</v>
      </c>
      <c r="U2409" s="51">
        <v>78418</v>
      </c>
      <c r="V2409" s="51">
        <v>16631</v>
      </c>
    </row>
    <row r="2410" spans="1:22" x14ac:dyDescent="0.25">
      <c r="A2410" s="50" t="s">
        <v>109</v>
      </c>
      <c r="B2410" s="50" t="s">
        <v>229</v>
      </c>
      <c r="C2410" s="50" t="s">
        <v>191</v>
      </c>
      <c r="D2410" s="50" t="s">
        <v>282</v>
      </c>
      <c r="E2410" s="51">
        <v>2017</v>
      </c>
      <c r="F2410" s="50" t="s">
        <v>291</v>
      </c>
      <c r="G2410" s="52">
        <v>42979</v>
      </c>
      <c r="H2410" s="51">
        <v>1195</v>
      </c>
      <c r="I2410" s="51">
        <v>390</v>
      </c>
      <c r="J2410" s="51">
        <v>630</v>
      </c>
      <c r="K2410" s="51">
        <v>328</v>
      </c>
      <c r="L2410" s="51">
        <v>328</v>
      </c>
      <c r="M2410" s="51">
        <v>1346</v>
      </c>
      <c r="N2410" s="51">
        <v>1165</v>
      </c>
      <c r="O2410" s="51">
        <v>1186</v>
      </c>
      <c r="P2410" s="51">
        <v>971</v>
      </c>
      <c r="Q2410" s="51">
        <v>5016</v>
      </c>
      <c r="R2410" s="51">
        <v>5183</v>
      </c>
      <c r="S2410" s="51">
        <v>82937</v>
      </c>
      <c r="T2410" s="51">
        <v>403417</v>
      </c>
      <c r="U2410" s="51">
        <v>78418</v>
      </c>
      <c r="V2410" s="51">
        <v>16631</v>
      </c>
    </row>
    <row r="2411" spans="1:22" x14ac:dyDescent="0.25">
      <c r="A2411" s="50" t="s">
        <v>109</v>
      </c>
      <c r="B2411" s="50" t="s">
        <v>229</v>
      </c>
      <c r="C2411" s="50" t="s">
        <v>191</v>
      </c>
      <c r="D2411" s="50" t="s">
        <v>282</v>
      </c>
      <c r="E2411" s="51">
        <v>2017</v>
      </c>
      <c r="F2411" s="50" t="s">
        <v>292</v>
      </c>
      <c r="G2411" s="52">
        <v>43009</v>
      </c>
      <c r="H2411" s="51">
        <v>1435</v>
      </c>
      <c r="I2411" s="51">
        <v>458</v>
      </c>
      <c r="J2411" s="51">
        <v>838</v>
      </c>
      <c r="K2411" s="51">
        <v>419</v>
      </c>
      <c r="L2411" s="51">
        <v>419</v>
      </c>
      <c r="M2411" s="51">
        <v>1393</v>
      </c>
      <c r="N2411" s="51">
        <v>1337</v>
      </c>
      <c r="O2411" s="51">
        <v>1339</v>
      </c>
      <c r="P2411" s="51">
        <v>1238</v>
      </c>
      <c r="Q2411" s="51">
        <v>5016</v>
      </c>
      <c r="R2411" s="51">
        <v>5183</v>
      </c>
      <c r="S2411" s="51">
        <v>82937</v>
      </c>
      <c r="T2411" s="51">
        <v>403417</v>
      </c>
      <c r="U2411" s="51">
        <v>78418</v>
      </c>
      <c r="V2411" s="51">
        <v>16631</v>
      </c>
    </row>
    <row r="2412" spans="1:22" x14ac:dyDescent="0.25">
      <c r="A2412" s="50" t="s">
        <v>109</v>
      </c>
      <c r="B2412" s="50" t="s">
        <v>229</v>
      </c>
      <c r="C2412" s="50" t="s">
        <v>191</v>
      </c>
      <c r="D2412" s="50" t="s">
        <v>282</v>
      </c>
      <c r="E2412" s="51">
        <v>2017</v>
      </c>
      <c r="F2412" s="50" t="s">
        <v>293</v>
      </c>
      <c r="G2412" s="52">
        <v>43040</v>
      </c>
      <c r="H2412" s="51">
        <v>1652</v>
      </c>
      <c r="I2412" s="51">
        <v>418</v>
      </c>
      <c r="J2412" s="51">
        <v>812</v>
      </c>
      <c r="K2412" s="51">
        <v>426</v>
      </c>
      <c r="L2412" s="51">
        <v>426</v>
      </c>
      <c r="M2412" s="51">
        <v>1447</v>
      </c>
      <c r="N2412" s="51">
        <v>1258</v>
      </c>
      <c r="O2412" s="51">
        <v>1188</v>
      </c>
      <c r="P2412" s="51">
        <v>1309</v>
      </c>
      <c r="Q2412" s="51">
        <v>5016</v>
      </c>
      <c r="R2412" s="51">
        <v>5183</v>
      </c>
      <c r="S2412" s="51">
        <v>82937</v>
      </c>
      <c r="T2412" s="51">
        <v>403417</v>
      </c>
      <c r="U2412" s="51">
        <v>78418</v>
      </c>
      <c r="V2412" s="51">
        <v>16631</v>
      </c>
    </row>
    <row r="2413" spans="1:22" x14ac:dyDescent="0.25">
      <c r="A2413" s="50" t="s">
        <v>109</v>
      </c>
      <c r="B2413" s="50" t="s">
        <v>229</v>
      </c>
      <c r="C2413" s="50" t="s">
        <v>191</v>
      </c>
      <c r="D2413" s="50" t="s">
        <v>282</v>
      </c>
      <c r="E2413" s="51">
        <v>2017</v>
      </c>
      <c r="F2413" s="50" t="s">
        <v>294</v>
      </c>
      <c r="G2413" s="52">
        <v>43070</v>
      </c>
      <c r="H2413" s="51">
        <v>1466</v>
      </c>
      <c r="I2413" s="51">
        <v>433</v>
      </c>
      <c r="J2413" s="51">
        <v>850</v>
      </c>
      <c r="K2413" s="51">
        <v>352</v>
      </c>
      <c r="L2413" s="51">
        <v>352</v>
      </c>
      <c r="M2413" s="51">
        <v>1287</v>
      </c>
      <c r="N2413" s="51">
        <v>1230</v>
      </c>
      <c r="O2413" s="51">
        <v>1246</v>
      </c>
      <c r="P2413" s="51">
        <v>1223</v>
      </c>
      <c r="Q2413" s="51">
        <v>5016</v>
      </c>
      <c r="R2413" s="51">
        <v>5183</v>
      </c>
      <c r="S2413" s="51">
        <v>82937</v>
      </c>
      <c r="T2413" s="51">
        <v>403417</v>
      </c>
      <c r="U2413" s="51">
        <v>78418</v>
      </c>
      <c r="V2413" s="51">
        <v>16631</v>
      </c>
    </row>
    <row r="2414" spans="1:22" x14ac:dyDescent="0.25">
      <c r="A2414" s="50" t="s">
        <v>109</v>
      </c>
      <c r="B2414" s="50" t="s">
        <v>229</v>
      </c>
      <c r="C2414" s="50" t="s">
        <v>191</v>
      </c>
      <c r="D2414" s="50" t="s">
        <v>282</v>
      </c>
      <c r="E2414" s="51">
        <v>2018</v>
      </c>
      <c r="F2414" s="50" t="s">
        <v>283</v>
      </c>
      <c r="G2414" s="52">
        <v>43101</v>
      </c>
      <c r="H2414" s="51">
        <v>1367</v>
      </c>
      <c r="I2414" s="51">
        <v>426</v>
      </c>
      <c r="J2414" s="51">
        <v>930</v>
      </c>
      <c r="K2414" s="51">
        <v>403</v>
      </c>
      <c r="L2414" s="51">
        <v>403</v>
      </c>
      <c r="M2414" s="51">
        <v>1392</v>
      </c>
      <c r="N2414" s="51">
        <v>1341</v>
      </c>
      <c r="O2414" s="51">
        <v>1249</v>
      </c>
      <c r="P2414" s="51">
        <v>1107</v>
      </c>
      <c r="Q2414" s="51">
        <v>4747</v>
      </c>
      <c r="R2414" s="51">
        <v>4944</v>
      </c>
      <c r="S2414" s="51">
        <v>86625</v>
      </c>
      <c r="T2414" s="51">
        <v>418428</v>
      </c>
      <c r="U2414" s="51">
        <v>81147</v>
      </c>
      <c r="V2414" s="51">
        <v>17119</v>
      </c>
    </row>
    <row r="2415" spans="1:22" x14ac:dyDescent="0.25">
      <c r="A2415" s="50" t="s">
        <v>109</v>
      </c>
      <c r="B2415" s="50" t="s">
        <v>229</v>
      </c>
      <c r="C2415" s="50" t="s">
        <v>191</v>
      </c>
      <c r="D2415" s="50" t="s">
        <v>282</v>
      </c>
      <c r="E2415" s="51">
        <v>2018</v>
      </c>
      <c r="F2415" s="50" t="s">
        <v>284</v>
      </c>
      <c r="G2415" s="52">
        <v>43132</v>
      </c>
      <c r="H2415" s="51">
        <v>1211</v>
      </c>
      <c r="I2415" s="51">
        <v>430</v>
      </c>
      <c r="J2415" s="51">
        <v>775</v>
      </c>
      <c r="K2415" s="51">
        <v>428</v>
      </c>
      <c r="L2415" s="51">
        <v>428</v>
      </c>
      <c r="M2415" s="51">
        <v>1192</v>
      </c>
      <c r="N2415" s="51">
        <v>1058</v>
      </c>
      <c r="O2415" s="51">
        <v>1005</v>
      </c>
      <c r="P2415" s="51">
        <v>947</v>
      </c>
      <c r="Q2415" s="51">
        <v>4747</v>
      </c>
      <c r="R2415" s="51">
        <v>4944</v>
      </c>
      <c r="S2415" s="51">
        <v>86625</v>
      </c>
      <c r="T2415" s="51">
        <v>418428</v>
      </c>
      <c r="U2415" s="51">
        <v>81147</v>
      </c>
      <c r="V2415" s="51">
        <v>17119</v>
      </c>
    </row>
    <row r="2416" spans="1:22" x14ac:dyDescent="0.25">
      <c r="A2416" s="50" t="s">
        <v>109</v>
      </c>
      <c r="B2416" s="50" t="s">
        <v>229</v>
      </c>
      <c r="C2416" s="50" t="s">
        <v>191</v>
      </c>
      <c r="D2416" s="50" t="s">
        <v>282</v>
      </c>
      <c r="E2416" s="51">
        <v>2018</v>
      </c>
      <c r="F2416" s="50" t="s">
        <v>285</v>
      </c>
      <c r="G2416" s="52">
        <v>43160</v>
      </c>
      <c r="H2416" s="51">
        <v>1081</v>
      </c>
      <c r="I2416" s="51">
        <v>513</v>
      </c>
      <c r="J2416" s="51">
        <v>625</v>
      </c>
      <c r="K2416" s="51">
        <v>558</v>
      </c>
      <c r="L2416" s="51">
        <v>558</v>
      </c>
      <c r="M2416" s="51">
        <v>1666</v>
      </c>
      <c r="N2416" s="51">
        <v>1503</v>
      </c>
      <c r="O2416" s="51">
        <v>1356</v>
      </c>
      <c r="P2416" s="51">
        <v>1341</v>
      </c>
      <c r="Q2416" s="51">
        <v>4747</v>
      </c>
      <c r="R2416" s="51">
        <v>4944</v>
      </c>
      <c r="S2416" s="51">
        <v>86625</v>
      </c>
      <c r="T2416" s="51">
        <v>418428</v>
      </c>
      <c r="U2416" s="51">
        <v>81147</v>
      </c>
      <c r="V2416" s="51">
        <v>17119</v>
      </c>
    </row>
    <row r="2417" spans="1:22" x14ac:dyDescent="0.25">
      <c r="A2417" s="50" t="s">
        <v>109</v>
      </c>
      <c r="B2417" s="50" t="s">
        <v>229</v>
      </c>
      <c r="C2417" s="50" t="s">
        <v>191</v>
      </c>
      <c r="D2417" s="50" t="s">
        <v>282</v>
      </c>
      <c r="E2417" s="51">
        <v>2018</v>
      </c>
      <c r="F2417" s="50" t="s">
        <v>286</v>
      </c>
      <c r="G2417" s="52">
        <v>43191</v>
      </c>
      <c r="H2417" s="51">
        <v>1102</v>
      </c>
      <c r="I2417" s="51">
        <v>547</v>
      </c>
      <c r="J2417" s="51">
        <v>733</v>
      </c>
      <c r="K2417" s="51">
        <v>527</v>
      </c>
      <c r="L2417" s="51">
        <v>527</v>
      </c>
      <c r="M2417" s="51">
        <v>1710</v>
      </c>
      <c r="N2417" s="51">
        <v>1591</v>
      </c>
      <c r="O2417" s="51">
        <v>1516</v>
      </c>
      <c r="P2417" s="51">
        <v>1454</v>
      </c>
      <c r="Q2417" s="51">
        <v>4747</v>
      </c>
      <c r="R2417" s="51">
        <v>4944</v>
      </c>
      <c r="S2417" s="51">
        <v>86625</v>
      </c>
      <c r="T2417" s="51">
        <v>418428</v>
      </c>
      <c r="U2417" s="51">
        <v>81147</v>
      </c>
      <c r="V2417" s="51">
        <v>17119</v>
      </c>
    </row>
    <row r="2418" spans="1:22" x14ac:dyDescent="0.25">
      <c r="A2418" s="50" t="s">
        <v>109</v>
      </c>
      <c r="B2418" s="50" t="s">
        <v>229</v>
      </c>
      <c r="C2418" s="50" t="s">
        <v>191</v>
      </c>
      <c r="D2418" s="50" t="s">
        <v>282</v>
      </c>
      <c r="E2418" s="51">
        <v>2018</v>
      </c>
      <c r="F2418" s="50" t="s">
        <v>287</v>
      </c>
      <c r="G2418" s="52">
        <v>43221</v>
      </c>
      <c r="H2418" s="51">
        <v>1326</v>
      </c>
      <c r="I2418" s="51">
        <v>546</v>
      </c>
      <c r="J2418" s="51">
        <v>709</v>
      </c>
      <c r="K2418" s="51">
        <v>537</v>
      </c>
      <c r="L2418" s="51">
        <v>537</v>
      </c>
      <c r="M2418" s="51">
        <v>1542</v>
      </c>
      <c r="N2418" s="51">
        <v>1358</v>
      </c>
      <c r="O2418" s="51">
        <v>1249</v>
      </c>
      <c r="P2418" s="51">
        <v>1361</v>
      </c>
      <c r="Q2418" s="51">
        <v>4747</v>
      </c>
      <c r="R2418" s="51">
        <v>4944</v>
      </c>
      <c r="S2418" s="51">
        <v>86625</v>
      </c>
      <c r="T2418" s="51">
        <v>418428</v>
      </c>
      <c r="U2418" s="51">
        <v>81147</v>
      </c>
      <c r="V2418" s="51">
        <v>17119</v>
      </c>
    </row>
    <row r="2419" spans="1:22" x14ac:dyDescent="0.25">
      <c r="A2419" s="50" t="s">
        <v>109</v>
      </c>
      <c r="B2419" s="50" t="s">
        <v>229</v>
      </c>
      <c r="C2419" s="50" t="s">
        <v>191</v>
      </c>
      <c r="D2419" s="50" t="s">
        <v>282</v>
      </c>
      <c r="E2419" s="51">
        <v>2018</v>
      </c>
      <c r="F2419" s="50" t="s">
        <v>288</v>
      </c>
      <c r="G2419" s="52">
        <v>43252</v>
      </c>
      <c r="H2419" s="51">
        <v>868</v>
      </c>
      <c r="I2419" s="51">
        <v>394</v>
      </c>
      <c r="J2419" s="51">
        <v>539</v>
      </c>
      <c r="K2419" s="51">
        <v>524</v>
      </c>
      <c r="L2419" s="51">
        <v>524</v>
      </c>
      <c r="M2419" s="51">
        <v>1664</v>
      </c>
      <c r="N2419" s="51">
        <v>1412</v>
      </c>
      <c r="O2419" s="51">
        <v>1336</v>
      </c>
      <c r="P2419" s="51">
        <v>1328</v>
      </c>
      <c r="Q2419" s="51">
        <v>4747</v>
      </c>
      <c r="R2419" s="51">
        <v>4944</v>
      </c>
      <c r="S2419" s="51">
        <v>86625</v>
      </c>
      <c r="T2419" s="51">
        <v>418428</v>
      </c>
      <c r="U2419" s="51">
        <v>81147</v>
      </c>
      <c r="V2419" s="51">
        <v>17119</v>
      </c>
    </row>
    <row r="2420" spans="1:22" x14ac:dyDescent="0.25">
      <c r="A2420" s="50" t="s">
        <v>109</v>
      </c>
      <c r="B2420" s="50" t="s">
        <v>229</v>
      </c>
      <c r="C2420" s="50" t="s">
        <v>191</v>
      </c>
      <c r="D2420" s="50" t="s">
        <v>282</v>
      </c>
      <c r="E2420" s="51">
        <v>2018</v>
      </c>
      <c r="F2420" s="50" t="s">
        <v>289</v>
      </c>
      <c r="G2420" s="52">
        <v>43282</v>
      </c>
      <c r="H2420" s="51">
        <v>1201</v>
      </c>
      <c r="I2420" s="51">
        <v>524</v>
      </c>
      <c r="J2420" s="51">
        <v>818</v>
      </c>
      <c r="K2420" s="51">
        <v>574</v>
      </c>
      <c r="L2420" s="51">
        <v>574</v>
      </c>
      <c r="M2420" s="51">
        <v>1553</v>
      </c>
      <c r="N2420" s="51">
        <v>1558</v>
      </c>
      <c r="O2420" s="51">
        <v>1468</v>
      </c>
      <c r="P2420" s="51">
        <v>1476</v>
      </c>
      <c r="Q2420" s="51">
        <v>4747</v>
      </c>
      <c r="R2420" s="51">
        <v>4944</v>
      </c>
      <c r="S2420" s="51">
        <v>86625</v>
      </c>
      <c r="T2420" s="51">
        <v>418428</v>
      </c>
      <c r="U2420" s="51">
        <v>81147</v>
      </c>
      <c r="V2420" s="51">
        <v>17119</v>
      </c>
    </row>
    <row r="2421" spans="1:22" x14ac:dyDescent="0.25">
      <c r="A2421" s="50" t="s">
        <v>109</v>
      </c>
      <c r="B2421" s="50" t="s">
        <v>229</v>
      </c>
      <c r="C2421" s="50" t="s">
        <v>191</v>
      </c>
      <c r="D2421" s="50" t="s">
        <v>282</v>
      </c>
      <c r="E2421" s="51">
        <v>2018</v>
      </c>
      <c r="F2421" s="50" t="s">
        <v>290</v>
      </c>
      <c r="G2421" s="52">
        <v>43313</v>
      </c>
      <c r="H2421" s="51">
        <v>1229</v>
      </c>
      <c r="I2421" s="51">
        <v>494</v>
      </c>
      <c r="J2421" s="51">
        <v>621</v>
      </c>
      <c r="K2421" s="51">
        <v>609</v>
      </c>
      <c r="L2421" s="51">
        <v>609</v>
      </c>
      <c r="M2421" s="51">
        <v>1636</v>
      </c>
      <c r="N2421" s="51">
        <v>1382</v>
      </c>
      <c r="O2421" s="51">
        <v>1312</v>
      </c>
      <c r="P2421" s="51">
        <v>1326</v>
      </c>
      <c r="Q2421" s="51">
        <v>4747</v>
      </c>
      <c r="R2421" s="51">
        <v>4944</v>
      </c>
      <c r="S2421" s="51">
        <v>86625</v>
      </c>
      <c r="T2421" s="51">
        <v>418428</v>
      </c>
      <c r="U2421" s="51">
        <v>81147</v>
      </c>
      <c r="V2421" s="51">
        <v>17119</v>
      </c>
    </row>
    <row r="2422" spans="1:22" x14ac:dyDescent="0.25">
      <c r="A2422" s="50" t="s">
        <v>109</v>
      </c>
      <c r="B2422" s="50" t="s">
        <v>229</v>
      </c>
      <c r="C2422" s="50" t="s">
        <v>191</v>
      </c>
      <c r="D2422" s="50" t="s">
        <v>282</v>
      </c>
      <c r="E2422" s="51">
        <v>2018</v>
      </c>
      <c r="F2422" s="50" t="s">
        <v>291</v>
      </c>
      <c r="G2422" s="52">
        <v>43344</v>
      </c>
      <c r="H2422" s="51">
        <v>1074</v>
      </c>
      <c r="I2422" s="51">
        <v>423</v>
      </c>
      <c r="J2422" s="51">
        <v>762</v>
      </c>
      <c r="K2422" s="51">
        <v>387</v>
      </c>
      <c r="L2422" s="51">
        <v>387</v>
      </c>
      <c r="M2422" s="51">
        <v>1425</v>
      </c>
      <c r="N2422" s="51">
        <v>1391</v>
      </c>
      <c r="O2422" s="51">
        <v>1345</v>
      </c>
      <c r="P2422" s="51">
        <v>1273</v>
      </c>
      <c r="Q2422" s="51">
        <v>4747</v>
      </c>
      <c r="R2422" s="51">
        <v>4944</v>
      </c>
      <c r="S2422" s="51">
        <v>86625</v>
      </c>
      <c r="T2422" s="51">
        <v>418428</v>
      </c>
      <c r="U2422" s="51">
        <v>81147</v>
      </c>
      <c r="V2422" s="51">
        <v>17119</v>
      </c>
    </row>
    <row r="2423" spans="1:22" x14ac:dyDescent="0.25">
      <c r="A2423" s="50" t="s">
        <v>109</v>
      </c>
      <c r="B2423" s="50" t="s">
        <v>229</v>
      </c>
      <c r="C2423" s="50" t="s">
        <v>191</v>
      </c>
      <c r="D2423" s="50" t="s">
        <v>282</v>
      </c>
      <c r="E2423" s="51">
        <v>2018</v>
      </c>
      <c r="F2423" s="50" t="s">
        <v>292</v>
      </c>
      <c r="G2423" s="52">
        <v>43374</v>
      </c>
      <c r="H2423" s="51">
        <v>1437</v>
      </c>
      <c r="I2423" s="51">
        <v>649</v>
      </c>
      <c r="J2423" s="51">
        <v>877</v>
      </c>
      <c r="K2423" s="51">
        <v>448</v>
      </c>
      <c r="L2423" s="51">
        <v>448</v>
      </c>
      <c r="M2423" s="51">
        <v>1481</v>
      </c>
      <c r="N2423" s="51">
        <v>1351</v>
      </c>
      <c r="O2423" s="51">
        <v>1325</v>
      </c>
      <c r="P2423" s="51">
        <v>1203</v>
      </c>
      <c r="Q2423" s="51">
        <v>4747</v>
      </c>
      <c r="R2423" s="51">
        <v>4944</v>
      </c>
      <c r="S2423" s="51">
        <v>86625</v>
      </c>
      <c r="T2423" s="51">
        <v>418428</v>
      </c>
      <c r="U2423" s="51">
        <v>81147</v>
      </c>
      <c r="V2423" s="51">
        <v>17119</v>
      </c>
    </row>
    <row r="2424" spans="1:22" x14ac:dyDescent="0.25">
      <c r="A2424" s="50" t="s">
        <v>109</v>
      </c>
      <c r="B2424" s="50" t="s">
        <v>229</v>
      </c>
      <c r="C2424" s="50" t="s">
        <v>191</v>
      </c>
      <c r="D2424" s="50" t="s">
        <v>282</v>
      </c>
      <c r="E2424" s="51">
        <v>2018</v>
      </c>
      <c r="F2424" s="50" t="s">
        <v>293</v>
      </c>
      <c r="G2424" s="52">
        <v>43405</v>
      </c>
      <c r="H2424" s="51">
        <v>1700</v>
      </c>
      <c r="I2424" s="51">
        <v>573</v>
      </c>
      <c r="J2424" s="51">
        <v>920</v>
      </c>
      <c r="K2424" s="51">
        <v>470</v>
      </c>
      <c r="L2424" s="51">
        <v>470</v>
      </c>
      <c r="M2424" s="51">
        <v>1599</v>
      </c>
      <c r="N2424" s="51">
        <v>1452</v>
      </c>
      <c r="O2424" s="51">
        <v>1436</v>
      </c>
      <c r="P2424" s="51">
        <v>1367</v>
      </c>
      <c r="Q2424" s="51">
        <v>4747</v>
      </c>
      <c r="R2424" s="51">
        <v>4944</v>
      </c>
      <c r="S2424" s="51">
        <v>86625</v>
      </c>
      <c r="T2424" s="51">
        <v>418428</v>
      </c>
      <c r="U2424" s="51">
        <v>81147</v>
      </c>
      <c r="V2424" s="51">
        <v>17119</v>
      </c>
    </row>
    <row r="2425" spans="1:22" x14ac:dyDescent="0.25">
      <c r="A2425" s="50" t="s">
        <v>109</v>
      </c>
      <c r="B2425" s="50" t="s">
        <v>229</v>
      </c>
      <c r="C2425" s="50" t="s">
        <v>191</v>
      </c>
      <c r="D2425" s="50" t="s">
        <v>282</v>
      </c>
      <c r="E2425" s="51">
        <v>2018</v>
      </c>
      <c r="F2425" s="50" t="s">
        <v>294</v>
      </c>
      <c r="G2425" s="52">
        <v>43435</v>
      </c>
      <c r="H2425" s="51">
        <v>1473</v>
      </c>
      <c r="I2425" s="51">
        <v>592</v>
      </c>
      <c r="J2425" s="51">
        <v>1143</v>
      </c>
      <c r="K2425" s="51">
        <v>458</v>
      </c>
      <c r="L2425" s="51">
        <v>458</v>
      </c>
      <c r="M2425" s="51">
        <v>1406</v>
      </c>
      <c r="N2425" s="51">
        <v>1313</v>
      </c>
      <c r="O2425" s="51">
        <v>1323</v>
      </c>
      <c r="P2425" s="51">
        <v>1219</v>
      </c>
      <c r="Q2425" s="51">
        <v>4747</v>
      </c>
      <c r="R2425" s="51">
        <v>4944</v>
      </c>
      <c r="S2425" s="51">
        <v>86625</v>
      </c>
      <c r="T2425" s="51">
        <v>418428</v>
      </c>
      <c r="U2425" s="51">
        <v>81147</v>
      </c>
      <c r="V2425" s="51">
        <v>17119</v>
      </c>
    </row>
    <row r="2426" spans="1:22" x14ac:dyDescent="0.25">
      <c r="A2426" s="50" t="s">
        <v>109</v>
      </c>
      <c r="B2426" s="50" t="s">
        <v>229</v>
      </c>
      <c r="C2426" s="50" t="s">
        <v>191</v>
      </c>
      <c r="D2426" s="50" t="s">
        <v>282</v>
      </c>
      <c r="E2426" s="51">
        <v>2019</v>
      </c>
      <c r="F2426" s="50" t="s">
        <v>283</v>
      </c>
      <c r="G2426" s="52">
        <v>43466</v>
      </c>
      <c r="H2426" s="51">
        <v>1462</v>
      </c>
      <c r="I2426" s="51">
        <v>555</v>
      </c>
      <c r="J2426" s="51">
        <v>1081</v>
      </c>
      <c r="K2426" s="51">
        <v>589</v>
      </c>
      <c r="L2426" s="51">
        <v>589</v>
      </c>
      <c r="M2426" s="51">
        <v>1681</v>
      </c>
      <c r="N2426" s="51">
        <v>1666</v>
      </c>
      <c r="O2426" s="51">
        <v>1510</v>
      </c>
      <c r="P2426" s="51">
        <v>1576</v>
      </c>
      <c r="Q2426" s="51">
        <v>6215</v>
      </c>
      <c r="R2426" s="51">
        <v>6489</v>
      </c>
      <c r="S2426" s="51">
        <v>91698.169462306672</v>
      </c>
      <c r="T2426" s="51">
        <v>433929</v>
      </c>
      <c r="U2426" s="51">
        <v>140172</v>
      </c>
      <c r="V2426" s="51">
        <v>18596</v>
      </c>
    </row>
    <row r="2427" spans="1:22" x14ac:dyDescent="0.25">
      <c r="A2427" s="50" t="s">
        <v>109</v>
      </c>
      <c r="B2427" s="50" t="s">
        <v>229</v>
      </c>
      <c r="C2427" s="50" t="s">
        <v>191</v>
      </c>
      <c r="D2427" s="50" t="s">
        <v>282</v>
      </c>
      <c r="E2427" s="51">
        <v>2019</v>
      </c>
      <c r="F2427" s="50" t="s">
        <v>284</v>
      </c>
      <c r="G2427" s="52">
        <v>43497</v>
      </c>
      <c r="H2427" s="51">
        <v>1222</v>
      </c>
      <c r="I2427" s="51">
        <v>609</v>
      </c>
      <c r="J2427" s="51">
        <v>1061</v>
      </c>
      <c r="K2427" s="51">
        <v>606</v>
      </c>
      <c r="L2427" s="51">
        <v>606</v>
      </c>
      <c r="M2427" s="51">
        <v>1696</v>
      </c>
      <c r="N2427" s="51">
        <v>1447</v>
      </c>
      <c r="O2427" s="51">
        <v>1504</v>
      </c>
      <c r="P2427" s="51">
        <v>1598</v>
      </c>
      <c r="Q2427" s="51">
        <v>6215</v>
      </c>
      <c r="R2427" s="51">
        <v>6489</v>
      </c>
      <c r="S2427" s="51">
        <v>91698.169462306672</v>
      </c>
      <c r="T2427" s="51">
        <v>433929</v>
      </c>
      <c r="U2427" s="51">
        <v>140172</v>
      </c>
      <c r="V2427" s="51">
        <v>18596</v>
      </c>
    </row>
    <row r="2428" spans="1:22" x14ac:dyDescent="0.25">
      <c r="A2428" s="50" t="s">
        <v>109</v>
      </c>
      <c r="B2428" s="50" t="s">
        <v>229</v>
      </c>
      <c r="C2428" s="50" t="s">
        <v>191</v>
      </c>
      <c r="D2428" s="50" t="s">
        <v>282</v>
      </c>
      <c r="E2428" s="51">
        <v>2019</v>
      </c>
      <c r="F2428" s="50" t="s">
        <v>285</v>
      </c>
      <c r="G2428" s="52">
        <v>43525</v>
      </c>
      <c r="H2428" s="51">
        <v>1113</v>
      </c>
      <c r="I2428" s="51">
        <v>635</v>
      </c>
      <c r="J2428" s="51">
        <v>930</v>
      </c>
      <c r="K2428" s="51">
        <v>655</v>
      </c>
      <c r="L2428" s="51">
        <v>655</v>
      </c>
      <c r="M2428" s="51">
        <v>2031</v>
      </c>
      <c r="N2428" s="51">
        <v>1591</v>
      </c>
      <c r="O2428" s="51">
        <v>1451</v>
      </c>
      <c r="P2428" s="51">
        <v>1473</v>
      </c>
      <c r="Q2428" s="51">
        <v>6215</v>
      </c>
      <c r="R2428" s="51">
        <v>6489</v>
      </c>
      <c r="S2428" s="51">
        <v>91698.169462306672</v>
      </c>
      <c r="T2428" s="51">
        <v>433929</v>
      </c>
      <c r="U2428" s="51">
        <v>140172</v>
      </c>
      <c r="V2428" s="51">
        <v>18596</v>
      </c>
    </row>
    <row r="2429" spans="1:22" x14ac:dyDescent="0.25">
      <c r="A2429" s="50" t="s">
        <v>109</v>
      </c>
      <c r="B2429" s="50" t="s">
        <v>229</v>
      </c>
      <c r="C2429" s="50" t="s">
        <v>191</v>
      </c>
      <c r="D2429" s="50" t="s">
        <v>282</v>
      </c>
      <c r="E2429" s="51">
        <v>2019</v>
      </c>
      <c r="F2429" s="50" t="s">
        <v>286</v>
      </c>
      <c r="G2429" s="52">
        <v>43556</v>
      </c>
      <c r="H2429" s="51">
        <v>1155</v>
      </c>
      <c r="I2429" s="51">
        <v>657</v>
      </c>
      <c r="J2429" s="51">
        <v>1087</v>
      </c>
      <c r="K2429" s="51">
        <v>555</v>
      </c>
      <c r="L2429" s="51">
        <v>555</v>
      </c>
      <c r="M2429" s="51">
        <v>2047</v>
      </c>
      <c r="N2429" s="51">
        <v>1482</v>
      </c>
      <c r="O2429" s="51">
        <v>1640</v>
      </c>
      <c r="P2429" s="51">
        <v>1423</v>
      </c>
      <c r="Q2429" s="51">
        <v>6215</v>
      </c>
      <c r="R2429" s="51">
        <v>6489</v>
      </c>
      <c r="S2429" s="51">
        <v>91698.169462306672</v>
      </c>
      <c r="T2429" s="51">
        <v>433929</v>
      </c>
      <c r="U2429" s="51">
        <v>140172</v>
      </c>
      <c r="V2429" s="51">
        <v>18596</v>
      </c>
    </row>
    <row r="2430" spans="1:22" x14ac:dyDescent="0.25">
      <c r="A2430" s="50" t="s">
        <v>109</v>
      </c>
      <c r="B2430" s="50" t="s">
        <v>229</v>
      </c>
      <c r="C2430" s="50" t="s">
        <v>191</v>
      </c>
      <c r="D2430" s="50" t="s">
        <v>282</v>
      </c>
      <c r="E2430" s="51">
        <v>2019</v>
      </c>
      <c r="F2430" s="50" t="s">
        <v>287</v>
      </c>
      <c r="G2430" s="52">
        <v>43586</v>
      </c>
      <c r="H2430" s="51">
        <v>1189</v>
      </c>
      <c r="I2430" s="51">
        <v>683</v>
      </c>
      <c r="J2430" s="51">
        <v>970</v>
      </c>
      <c r="K2430" s="51">
        <v>721</v>
      </c>
      <c r="L2430" s="51">
        <v>721</v>
      </c>
      <c r="M2430" s="51">
        <v>1784</v>
      </c>
      <c r="N2430" s="51">
        <v>1674</v>
      </c>
      <c r="O2430" s="51">
        <v>1580</v>
      </c>
      <c r="P2430" s="51">
        <v>1620</v>
      </c>
      <c r="Q2430" s="51">
        <v>6215</v>
      </c>
      <c r="R2430" s="51">
        <v>6489</v>
      </c>
      <c r="S2430" s="51">
        <v>91698.169462306672</v>
      </c>
      <c r="T2430" s="51">
        <v>433929</v>
      </c>
      <c r="U2430" s="51">
        <v>140172</v>
      </c>
      <c r="V2430" s="51">
        <v>18596</v>
      </c>
    </row>
    <row r="2431" spans="1:22" x14ac:dyDescent="0.25">
      <c r="A2431" s="50" t="s">
        <v>109</v>
      </c>
      <c r="B2431" s="50" t="s">
        <v>229</v>
      </c>
      <c r="C2431" s="50" t="s">
        <v>191</v>
      </c>
      <c r="D2431" s="50" t="s">
        <v>282</v>
      </c>
      <c r="E2431" s="51">
        <v>2019</v>
      </c>
      <c r="F2431" s="50" t="s">
        <v>288</v>
      </c>
      <c r="G2431" s="52">
        <v>43617</v>
      </c>
      <c r="H2431" s="51">
        <v>1297</v>
      </c>
      <c r="I2431" s="51">
        <v>701</v>
      </c>
      <c r="J2431" s="51">
        <v>1026</v>
      </c>
      <c r="K2431" s="51">
        <v>483</v>
      </c>
      <c r="L2431" s="51">
        <v>483</v>
      </c>
      <c r="M2431" s="51">
        <v>2031</v>
      </c>
      <c r="N2431" s="51">
        <v>1704</v>
      </c>
      <c r="O2431" s="51">
        <v>1449</v>
      </c>
      <c r="P2431" s="51">
        <v>1393</v>
      </c>
      <c r="Q2431" s="51">
        <v>6215</v>
      </c>
      <c r="R2431" s="51">
        <v>6489</v>
      </c>
      <c r="S2431" s="51">
        <v>91698.169462306672</v>
      </c>
      <c r="T2431" s="51">
        <v>433929</v>
      </c>
      <c r="U2431" s="51">
        <v>140172</v>
      </c>
      <c r="V2431" s="51">
        <v>18596</v>
      </c>
    </row>
    <row r="2432" spans="1:22" x14ac:dyDescent="0.25">
      <c r="A2432" s="50" t="s">
        <v>109</v>
      </c>
      <c r="B2432" s="50" t="s">
        <v>229</v>
      </c>
      <c r="C2432" s="50" t="s">
        <v>191</v>
      </c>
      <c r="D2432" s="50" t="s">
        <v>282</v>
      </c>
      <c r="E2432" s="51">
        <v>2019</v>
      </c>
      <c r="F2432" s="50" t="s">
        <v>289</v>
      </c>
      <c r="G2432" s="52">
        <v>43647</v>
      </c>
      <c r="H2432" s="51">
        <v>1267</v>
      </c>
      <c r="I2432" s="51">
        <v>698</v>
      </c>
      <c r="J2432" s="51">
        <v>1199</v>
      </c>
      <c r="K2432" s="51">
        <v>473</v>
      </c>
      <c r="L2432" s="51">
        <v>473</v>
      </c>
      <c r="M2432" s="51">
        <v>2081</v>
      </c>
      <c r="N2432" s="51">
        <v>1591</v>
      </c>
      <c r="O2432" s="51">
        <v>1765</v>
      </c>
      <c r="P2432" s="51">
        <v>1598</v>
      </c>
      <c r="Q2432" s="51">
        <v>6215</v>
      </c>
      <c r="R2432" s="51">
        <v>6489</v>
      </c>
      <c r="S2432" s="51">
        <v>91698.169462306672</v>
      </c>
      <c r="T2432" s="51">
        <v>433929</v>
      </c>
      <c r="U2432" s="51">
        <v>140172</v>
      </c>
      <c r="V2432" s="51">
        <v>18596</v>
      </c>
    </row>
    <row r="2433" spans="1:22" x14ac:dyDescent="0.25">
      <c r="A2433" s="50" t="s">
        <v>109</v>
      </c>
      <c r="B2433" s="50" t="s">
        <v>229</v>
      </c>
      <c r="C2433" s="50" t="s">
        <v>191</v>
      </c>
      <c r="D2433" s="50" t="s">
        <v>282</v>
      </c>
      <c r="E2433" s="51">
        <v>2019</v>
      </c>
      <c r="F2433" s="50" t="s">
        <v>290</v>
      </c>
      <c r="G2433" s="52">
        <v>43678</v>
      </c>
      <c r="H2433" s="51">
        <v>1313</v>
      </c>
      <c r="I2433" s="51">
        <v>798</v>
      </c>
      <c r="J2433" s="51">
        <v>975</v>
      </c>
      <c r="K2433" s="51">
        <v>754</v>
      </c>
      <c r="L2433" s="51">
        <v>754</v>
      </c>
      <c r="M2433" s="51">
        <v>284</v>
      </c>
      <c r="N2433" s="51">
        <v>1719</v>
      </c>
      <c r="O2433" s="51">
        <v>1483</v>
      </c>
      <c r="P2433" s="51">
        <v>1549</v>
      </c>
      <c r="Q2433" s="51">
        <v>6215</v>
      </c>
      <c r="R2433" s="51">
        <v>6489</v>
      </c>
      <c r="S2433" s="51">
        <v>91698.169462306672</v>
      </c>
      <c r="T2433" s="51">
        <v>433929</v>
      </c>
      <c r="U2433" s="51">
        <v>140172</v>
      </c>
      <c r="V2433" s="51">
        <v>18596</v>
      </c>
    </row>
    <row r="2434" spans="1:22" x14ac:dyDescent="0.25">
      <c r="A2434" s="50" t="s">
        <v>109</v>
      </c>
      <c r="B2434" s="50" t="s">
        <v>229</v>
      </c>
      <c r="C2434" s="50" t="s">
        <v>191</v>
      </c>
      <c r="D2434" s="50" t="s">
        <v>282</v>
      </c>
      <c r="E2434" s="51">
        <v>2019</v>
      </c>
      <c r="F2434" s="50" t="s">
        <v>291</v>
      </c>
      <c r="G2434" s="52">
        <v>43709</v>
      </c>
      <c r="H2434" s="51">
        <v>1762</v>
      </c>
      <c r="I2434" s="51">
        <v>625</v>
      </c>
      <c r="J2434" s="51">
        <v>1193</v>
      </c>
      <c r="K2434" s="51">
        <v>613</v>
      </c>
      <c r="L2434" s="51">
        <v>613</v>
      </c>
      <c r="M2434" s="51">
        <v>2020</v>
      </c>
      <c r="N2434" s="51">
        <v>1569</v>
      </c>
      <c r="O2434" s="51">
        <v>1566</v>
      </c>
      <c r="P2434" s="51">
        <v>1411</v>
      </c>
      <c r="Q2434" s="51">
        <v>6215</v>
      </c>
      <c r="R2434" s="51">
        <v>6489</v>
      </c>
      <c r="S2434" s="51">
        <v>91698.169462306672</v>
      </c>
      <c r="T2434" s="51">
        <v>433929</v>
      </c>
      <c r="U2434" s="51">
        <v>140172</v>
      </c>
      <c r="V2434" s="51">
        <v>18596</v>
      </c>
    </row>
    <row r="2435" spans="1:22" x14ac:dyDescent="0.25">
      <c r="A2435" s="50" t="s">
        <v>109</v>
      </c>
      <c r="B2435" s="50" t="s">
        <v>229</v>
      </c>
      <c r="C2435" s="50" t="s">
        <v>191</v>
      </c>
      <c r="D2435" s="50" t="s">
        <v>282</v>
      </c>
      <c r="E2435" s="51">
        <v>2019</v>
      </c>
      <c r="F2435" s="50" t="s">
        <v>292</v>
      </c>
      <c r="G2435" s="52">
        <v>43739</v>
      </c>
      <c r="H2435" s="51">
        <v>1734</v>
      </c>
      <c r="I2435" s="51">
        <v>760</v>
      </c>
      <c r="J2435" s="51">
        <v>1248</v>
      </c>
      <c r="K2435" s="51">
        <v>566</v>
      </c>
      <c r="L2435" s="51">
        <v>566</v>
      </c>
      <c r="M2435" s="51">
        <v>2042</v>
      </c>
      <c r="N2435" s="51">
        <v>1525</v>
      </c>
      <c r="O2435" s="51">
        <v>1502</v>
      </c>
      <c r="P2435" s="51">
        <v>1455</v>
      </c>
      <c r="Q2435" s="51">
        <v>6215</v>
      </c>
      <c r="R2435" s="51">
        <v>6489</v>
      </c>
      <c r="S2435" s="51">
        <v>91698.169462306672</v>
      </c>
      <c r="T2435" s="51">
        <v>433929</v>
      </c>
      <c r="U2435" s="51">
        <v>140172</v>
      </c>
      <c r="V2435" s="51">
        <v>18596</v>
      </c>
    </row>
    <row r="2436" spans="1:22" x14ac:dyDescent="0.25">
      <c r="A2436" s="50" t="s">
        <v>109</v>
      </c>
      <c r="B2436" s="50" t="s">
        <v>229</v>
      </c>
      <c r="C2436" s="50" t="s">
        <v>191</v>
      </c>
      <c r="D2436" s="50" t="s">
        <v>282</v>
      </c>
      <c r="E2436" s="51">
        <v>2019</v>
      </c>
      <c r="F2436" s="50" t="s">
        <v>293</v>
      </c>
      <c r="G2436" s="52">
        <v>43770</v>
      </c>
      <c r="H2436" s="51">
        <v>1691</v>
      </c>
      <c r="I2436" s="51">
        <v>684</v>
      </c>
      <c r="J2436" s="51">
        <v>1062</v>
      </c>
      <c r="K2436" s="51">
        <v>591</v>
      </c>
      <c r="L2436" s="51">
        <v>591</v>
      </c>
      <c r="M2436" s="51">
        <v>2143</v>
      </c>
      <c r="N2436" s="51">
        <v>1594</v>
      </c>
      <c r="O2436" s="51">
        <v>1588</v>
      </c>
      <c r="P2436" s="51">
        <v>1594</v>
      </c>
      <c r="Q2436" s="51">
        <v>6215</v>
      </c>
      <c r="R2436" s="51">
        <v>6489</v>
      </c>
      <c r="S2436" s="51">
        <v>91698.169462306672</v>
      </c>
      <c r="T2436" s="51">
        <v>433929</v>
      </c>
      <c r="U2436" s="51">
        <v>140172</v>
      </c>
      <c r="V2436" s="51">
        <v>18596</v>
      </c>
    </row>
    <row r="2437" spans="1:22" x14ac:dyDescent="0.25">
      <c r="A2437" s="50" t="s">
        <v>109</v>
      </c>
      <c r="B2437" s="50" t="s">
        <v>229</v>
      </c>
      <c r="C2437" s="50" t="s">
        <v>191</v>
      </c>
      <c r="D2437" s="50" t="s">
        <v>282</v>
      </c>
      <c r="E2437" s="51">
        <v>2019</v>
      </c>
      <c r="F2437" s="50" t="s">
        <v>294</v>
      </c>
      <c r="G2437" s="52">
        <v>43800</v>
      </c>
      <c r="H2437" s="51">
        <v>1785</v>
      </c>
      <c r="I2437" s="51">
        <v>683</v>
      </c>
      <c r="J2437" s="51">
        <v>1227</v>
      </c>
      <c r="K2437" s="51">
        <v>563</v>
      </c>
      <c r="L2437" s="51">
        <v>563</v>
      </c>
      <c r="M2437" s="51">
        <v>2109</v>
      </c>
      <c r="N2437" s="51">
        <v>1580</v>
      </c>
      <c r="O2437" s="51">
        <v>1664</v>
      </c>
      <c r="P2437" s="51">
        <v>1653</v>
      </c>
      <c r="Q2437" s="51">
        <v>6215</v>
      </c>
      <c r="R2437" s="51">
        <v>6489</v>
      </c>
      <c r="S2437" s="51">
        <v>91698.169462306672</v>
      </c>
      <c r="T2437" s="51">
        <v>433929</v>
      </c>
      <c r="U2437" s="51">
        <v>140172</v>
      </c>
      <c r="V2437" s="51">
        <v>18596</v>
      </c>
    </row>
    <row r="2438" spans="1:22" x14ac:dyDescent="0.25">
      <c r="A2438" s="50" t="s">
        <v>109</v>
      </c>
      <c r="B2438" s="50" t="s">
        <v>229</v>
      </c>
      <c r="C2438" s="50" t="s">
        <v>191</v>
      </c>
      <c r="D2438" s="50" t="s">
        <v>282</v>
      </c>
      <c r="E2438" s="51">
        <v>2020</v>
      </c>
      <c r="F2438" s="50" t="s">
        <v>283</v>
      </c>
      <c r="G2438" s="52">
        <v>43831</v>
      </c>
      <c r="H2438" s="51">
        <v>1878</v>
      </c>
      <c r="I2438" s="51">
        <v>957</v>
      </c>
      <c r="J2438" s="51">
        <v>1347</v>
      </c>
      <c r="K2438" s="51">
        <v>759</v>
      </c>
      <c r="L2438" s="51">
        <v>759</v>
      </c>
      <c r="M2438" s="51">
        <v>1928</v>
      </c>
      <c r="N2438" s="51">
        <v>1559</v>
      </c>
      <c r="O2438" s="51">
        <v>1618</v>
      </c>
      <c r="P2438" s="51">
        <v>1502</v>
      </c>
      <c r="Q2438" s="51">
        <v>9050</v>
      </c>
      <c r="R2438" s="51">
        <v>9372</v>
      </c>
      <c r="S2438" s="51">
        <v>95445.259599312078</v>
      </c>
      <c r="T2438" s="51">
        <v>449954</v>
      </c>
      <c r="U2438" s="51">
        <v>144347</v>
      </c>
      <c r="V2438" s="51">
        <v>19137</v>
      </c>
    </row>
    <row r="2439" spans="1:22" x14ac:dyDescent="0.25">
      <c r="A2439" s="50" t="s">
        <v>109</v>
      </c>
      <c r="B2439" s="50" t="s">
        <v>229</v>
      </c>
      <c r="C2439" s="50" t="s">
        <v>191</v>
      </c>
      <c r="D2439" s="50" t="s">
        <v>282</v>
      </c>
      <c r="E2439" s="51">
        <v>2020</v>
      </c>
      <c r="F2439" s="50" t="s">
        <v>284</v>
      </c>
      <c r="G2439" s="52">
        <v>43862</v>
      </c>
      <c r="H2439" s="51">
        <v>1611</v>
      </c>
      <c r="I2439" s="51">
        <v>1064</v>
      </c>
      <c r="J2439" s="51">
        <v>1381</v>
      </c>
      <c r="K2439" s="51">
        <v>808</v>
      </c>
      <c r="L2439" s="51">
        <v>808</v>
      </c>
      <c r="M2439" s="51">
        <v>1936</v>
      </c>
      <c r="N2439" s="51">
        <v>1652</v>
      </c>
      <c r="O2439" s="51">
        <v>1605</v>
      </c>
      <c r="P2439" s="51">
        <v>1750</v>
      </c>
      <c r="Q2439" s="51">
        <v>9050</v>
      </c>
      <c r="R2439" s="51">
        <v>9372</v>
      </c>
      <c r="S2439" s="51">
        <v>95445.259599312078</v>
      </c>
      <c r="T2439" s="51">
        <v>449954</v>
      </c>
      <c r="U2439" s="51">
        <v>144347</v>
      </c>
      <c r="V2439" s="51">
        <v>19137</v>
      </c>
    </row>
    <row r="2440" spans="1:22" x14ac:dyDescent="0.25">
      <c r="A2440" s="50" t="s">
        <v>109</v>
      </c>
      <c r="B2440" s="50" t="s">
        <v>229</v>
      </c>
      <c r="C2440" s="50" t="s">
        <v>191</v>
      </c>
      <c r="D2440" s="50" t="s">
        <v>282</v>
      </c>
      <c r="E2440" s="51">
        <v>2020</v>
      </c>
      <c r="F2440" s="50" t="s">
        <v>285</v>
      </c>
      <c r="G2440" s="52">
        <v>43891</v>
      </c>
      <c r="H2440" s="51">
        <v>1146</v>
      </c>
      <c r="I2440" s="51">
        <v>841</v>
      </c>
      <c r="J2440" s="51">
        <v>973</v>
      </c>
      <c r="K2440" s="51">
        <v>1069</v>
      </c>
      <c r="L2440" s="51">
        <v>1069</v>
      </c>
      <c r="M2440" s="51">
        <v>1582</v>
      </c>
      <c r="N2440" s="51">
        <v>1455</v>
      </c>
      <c r="O2440" s="51">
        <v>1285</v>
      </c>
      <c r="P2440" s="51">
        <v>1282</v>
      </c>
      <c r="Q2440" s="51">
        <v>9050</v>
      </c>
      <c r="R2440" s="51">
        <v>9372</v>
      </c>
      <c r="S2440" s="51">
        <v>95445.259599312078</v>
      </c>
      <c r="T2440" s="51">
        <v>449954</v>
      </c>
      <c r="U2440" s="51">
        <v>144347</v>
      </c>
      <c r="V2440" s="51">
        <v>19137</v>
      </c>
    </row>
    <row r="2441" spans="1:22" x14ac:dyDescent="0.25">
      <c r="A2441" s="50" t="s">
        <v>109</v>
      </c>
      <c r="B2441" s="50" t="s">
        <v>229</v>
      </c>
      <c r="C2441" s="50" t="s">
        <v>191</v>
      </c>
      <c r="D2441" s="50" t="s">
        <v>282</v>
      </c>
      <c r="E2441" s="51">
        <v>2020</v>
      </c>
      <c r="F2441" s="50" t="s">
        <v>286</v>
      </c>
      <c r="G2441" s="52">
        <v>43922</v>
      </c>
      <c r="H2441" s="51">
        <v>1296</v>
      </c>
      <c r="I2441" s="51">
        <v>721</v>
      </c>
      <c r="J2441" s="51">
        <v>1050</v>
      </c>
      <c r="K2441" s="51">
        <v>828</v>
      </c>
      <c r="L2441" s="51">
        <v>828</v>
      </c>
      <c r="M2441" s="51">
        <v>2069</v>
      </c>
      <c r="N2441" s="51">
        <v>2000</v>
      </c>
      <c r="O2441" s="51">
        <v>2062</v>
      </c>
      <c r="P2441" s="51">
        <v>1954</v>
      </c>
      <c r="Q2441" s="51">
        <v>9050</v>
      </c>
      <c r="R2441" s="51">
        <v>9372</v>
      </c>
      <c r="S2441" s="51">
        <v>95445.259599312078</v>
      </c>
      <c r="T2441" s="51">
        <v>449954</v>
      </c>
      <c r="U2441" s="51">
        <v>144347</v>
      </c>
      <c r="V2441" s="51">
        <v>19137</v>
      </c>
    </row>
    <row r="2442" spans="1:22" x14ac:dyDescent="0.25">
      <c r="A2442" s="50" t="s">
        <v>109</v>
      </c>
      <c r="B2442" s="50" t="s">
        <v>229</v>
      </c>
      <c r="C2442" s="50" t="s">
        <v>191</v>
      </c>
      <c r="D2442" s="50" t="s">
        <v>282</v>
      </c>
      <c r="E2442" s="51">
        <v>2020</v>
      </c>
      <c r="F2442" s="50" t="s">
        <v>287</v>
      </c>
      <c r="G2442" s="52">
        <v>43952</v>
      </c>
      <c r="H2442" s="51">
        <v>1384</v>
      </c>
      <c r="I2442" s="51">
        <v>1088</v>
      </c>
      <c r="J2442" s="51">
        <v>1309</v>
      </c>
      <c r="K2442" s="51">
        <v>1337</v>
      </c>
      <c r="L2442" s="51">
        <v>1337</v>
      </c>
      <c r="M2442" s="51">
        <v>2232</v>
      </c>
      <c r="N2442" s="51">
        <v>1849</v>
      </c>
      <c r="O2442" s="51">
        <v>1768</v>
      </c>
      <c r="P2442" s="51">
        <v>1947</v>
      </c>
      <c r="Q2442" s="51">
        <v>9050</v>
      </c>
      <c r="R2442" s="51">
        <v>9372</v>
      </c>
      <c r="S2442" s="51">
        <v>95445.259599312078</v>
      </c>
      <c r="T2442" s="51">
        <v>449954</v>
      </c>
      <c r="U2442" s="51">
        <v>144347</v>
      </c>
      <c r="V2442" s="51">
        <v>19137</v>
      </c>
    </row>
    <row r="2443" spans="1:22" x14ac:dyDescent="0.25">
      <c r="A2443" s="50" t="s">
        <v>109</v>
      </c>
      <c r="B2443" s="50" t="s">
        <v>229</v>
      </c>
      <c r="C2443" s="50" t="s">
        <v>191</v>
      </c>
      <c r="D2443" s="50" t="s">
        <v>282</v>
      </c>
      <c r="E2443" s="51">
        <v>2020</v>
      </c>
      <c r="F2443" s="50" t="s">
        <v>288</v>
      </c>
      <c r="G2443" s="52">
        <v>43983</v>
      </c>
      <c r="H2443" s="51">
        <v>1461</v>
      </c>
      <c r="I2443" s="51">
        <v>776</v>
      </c>
      <c r="J2443" s="51">
        <v>1061</v>
      </c>
      <c r="K2443" s="51">
        <v>816</v>
      </c>
      <c r="L2443" s="51">
        <v>816</v>
      </c>
      <c r="M2443" s="51">
        <v>1999</v>
      </c>
      <c r="N2443" s="51">
        <v>1889</v>
      </c>
      <c r="O2443" s="51">
        <v>1744</v>
      </c>
      <c r="P2443" s="51">
        <v>1852</v>
      </c>
      <c r="Q2443" s="51">
        <v>9050</v>
      </c>
      <c r="R2443" s="51">
        <v>9372</v>
      </c>
      <c r="S2443" s="51">
        <v>95445.259599312078</v>
      </c>
      <c r="T2443" s="51">
        <v>449954</v>
      </c>
      <c r="U2443" s="51">
        <v>144347</v>
      </c>
      <c r="V2443" s="51">
        <v>19137</v>
      </c>
    </row>
    <row r="2444" spans="1:22" x14ac:dyDescent="0.25">
      <c r="A2444" s="50" t="s">
        <v>109</v>
      </c>
      <c r="B2444" s="50" t="s">
        <v>229</v>
      </c>
      <c r="C2444" s="50" t="s">
        <v>191</v>
      </c>
      <c r="D2444" s="50" t="s">
        <v>282</v>
      </c>
      <c r="E2444" s="51">
        <v>2020</v>
      </c>
      <c r="F2444" s="50" t="s">
        <v>289</v>
      </c>
      <c r="G2444" s="52">
        <v>44013</v>
      </c>
      <c r="H2444" s="51">
        <v>1260</v>
      </c>
      <c r="I2444" s="51">
        <v>766</v>
      </c>
      <c r="J2444" s="51">
        <v>1065</v>
      </c>
      <c r="K2444" s="51">
        <v>666</v>
      </c>
      <c r="L2444" s="51">
        <v>666</v>
      </c>
      <c r="M2444" s="51">
        <v>1891</v>
      </c>
      <c r="N2444" s="51">
        <v>1887</v>
      </c>
      <c r="O2444" s="51">
        <v>1815</v>
      </c>
      <c r="P2444" s="51">
        <v>1774</v>
      </c>
      <c r="Q2444" s="51">
        <v>9050</v>
      </c>
      <c r="R2444" s="51">
        <v>9372</v>
      </c>
      <c r="S2444" s="51">
        <v>95445.259599312078</v>
      </c>
      <c r="T2444" s="51">
        <v>449954</v>
      </c>
      <c r="U2444" s="51">
        <v>144347</v>
      </c>
      <c r="V2444" s="51">
        <v>19137</v>
      </c>
    </row>
    <row r="2445" spans="1:22" x14ac:dyDescent="0.25">
      <c r="A2445" s="50" t="s">
        <v>109</v>
      </c>
      <c r="B2445" s="50" t="s">
        <v>229</v>
      </c>
      <c r="C2445" s="50" t="s">
        <v>191</v>
      </c>
      <c r="D2445" s="50" t="s">
        <v>282</v>
      </c>
      <c r="E2445" s="51">
        <v>2020</v>
      </c>
      <c r="F2445" s="50" t="s">
        <v>290</v>
      </c>
      <c r="G2445" s="52">
        <v>44044</v>
      </c>
      <c r="H2445" s="51">
        <v>1395</v>
      </c>
      <c r="I2445" s="51">
        <v>1070</v>
      </c>
      <c r="J2445" s="51">
        <v>1212</v>
      </c>
      <c r="K2445" s="51">
        <v>1142</v>
      </c>
      <c r="L2445" s="51">
        <v>1142</v>
      </c>
      <c r="M2445" s="51">
        <v>2050</v>
      </c>
      <c r="N2445" s="51">
        <v>1685</v>
      </c>
      <c r="O2445" s="51">
        <v>1558</v>
      </c>
      <c r="P2445" s="51">
        <v>1561</v>
      </c>
      <c r="Q2445" s="51">
        <v>9050</v>
      </c>
      <c r="R2445" s="51">
        <v>9372</v>
      </c>
      <c r="S2445" s="51">
        <v>95445.259599312078</v>
      </c>
      <c r="T2445" s="51">
        <v>449954</v>
      </c>
      <c r="U2445" s="51">
        <v>144347</v>
      </c>
      <c r="V2445" s="51">
        <v>19137</v>
      </c>
    </row>
    <row r="2446" spans="1:22" x14ac:dyDescent="0.25">
      <c r="A2446" s="50" t="s">
        <v>109</v>
      </c>
      <c r="B2446" s="50" t="s">
        <v>229</v>
      </c>
      <c r="C2446" s="50" t="s">
        <v>191</v>
      </c>
      <c r="D2446" s="50" t="s">
        <v>282</v>
      </c>
      <c r="E2446" s="51">
        <v>2020</v>
      </c>
      <c r="F2446" s="50" t="s">
        <v>291</v>
      </c>
      <c r="G2446" s="52">
        <v>44075</v>
      </c>
      <c r="H2446" s="51">
        <v>1262</v>
      </c>
      <c r="I2446" s="51">
        <v>720</v>
      </c>
      <c r="J2446" s="51">
        <v>1002</v>
      </c>
      <c r="K2446" s="51">
        <v>734</v>
      </c>
      <c r="L2446" s="51">
        <v>734</v>
      </c>
      <c r="M2446" s="51">
        <v>1736</v>
      </c>
      <c r="N2446" s="51">
        <v>1735</v>
      </c>
      <c r="O2446" s="51">
        <v>1690</v>
      </c>
      <c r="P2446" s="51">
        <v>1590</v>
      </c>
      <c r="Q2446" s="51">
        <v>9050</v>
      </c>
      <c r="R2446" s="51">
        <v>9372</v>
      </c>
      <c r="S2446" s="51">
        <v>95445.259599312078</v>
      </c>
      <c r="T2446" s="51">
        <v>449954</v>
      </c>
      <c r="U2446" s="51">
        <v>144347</v>
      </c>
      <c r="V2446" s="51">
        <v>19137</v>
      </c>
    </row>
    <row r="2447" spans="1:22" x14ac:dyDescent="0.25">
      <c r="A2447" s="50" t="s">
        <v>109</v>
      </c>
      <c r="B2447" s="50" t="s">
        <v>229</v>
      </c>
      <c r="C2447" s="50" t="s">
        <v>191</v>
      </c>
      <c r="D2447" s="50" t="s">
        <v>282</v>
      </c>
      <c r="E2447" s="51">
        <v>2020</v>
      </c>
      <c r="F2447" s="50" t="s">
        <v>292</v>
      </c>
      <c r="G2447" s="52">
        <v>44105</v>
      </c>
      <c r="H2447" s="51">
        <v>1387</v>
      </c>
      <c r="I2447" s="51">
        <v>752</v>
      </c>
      <c r="J2447" s="51">
        <v>1218</v>
      </c>
      <c r="K2447" s="51">
        <v>678</v>
      </c>
      <c r="L2447" s="51">
        <v>678</v>
      </c>
      <c r="M2447" s="51">
        <v>1801</v>
      </c>
      <c r="N2447" s="51">
        <v>1748</v>
      </c>
      <c r="O2447" s="51">
        <v>1704</v>
      </c>
      <c r="P2447" s="51">
        <v>1631</v>
      </c>
      <c r="Q2447" s="51">
        <v>9050</v>
      </c>
      <c r="R2447" s="51">
        <v>9372</v>
      </c>
      <c r="S2447" s="51">
        <v>95445.259599312078</v>
      </c>
      <c r="T2447" s="51">
        <v>449954</v>
      </c>
      <c r="U2447" s="51">
        <v>144347</v>
      </c>
      <c r="V2447" s="51">
        <v>19137</v>
      </c>
    </row>
    <row r="2448" spans="1:22" x14ac:dyDescent="0.25">
      <c r="A2448" s="50" t="s">
        <v>109</v>
      </c>
      <c r="B2448" s="50" t="s">
        <v>229</v>
      </c>
      <c r="C2448" s="50" t="s">
        <v>191</v>
      </c>
      <c r="D2448" s="50" t="s">
        <v>282</v>
      </c>
      <c r="E2448" s="51">
        <v>2020</v>
      </c>
      <c r="F2448" s="50" t="s">
        <v>293</v>
      </c>
      <c r="G2448" s="52">
        <v>44136</v>
      </c>
      <c r="H2448" s="51">
        <v>1679</v>
      </c>
      <c r="I2448" s="51">
        <v>829</v>
      </c>
      <c r="J2448" s="51">
        <v>1208</v>
      </c>
      <c r="K2448" s="51">
        <v>737</v>
      </c>
      <c r="L2448" s="51">
        <v>737</v>
      </c>
      <c r="M2448" s="51">
        <v>1726</v>
      </c>
      <c r="N2448" s="51">
        <v>1729</v>
      </c>
      <c r="O2448" s="51">
        <v>1576</v>
      </c>
      <c r="P2448" s="51">
        <v>1678</v>
      </c>
      <c r="Q2448" s="51">
        <v>9050</v>
      </c>
      <c r="R2448" s="51">
        <v>9372</v>
      </c>
      <c r="S2448" s="51">
        <v>95445.259599312078</v>
      </c>
      <c r="T2448" s="51">
        <v>449954</v>
      </c>
      <c r="U2448" s="51">
        <v>144347</v>
      </c>
      <c r="V2448" s="51">
        <v>19137</v>
      </c>
    </row>
    <row r="2449" spans="1:22" x14ac:dyDescent="0.25">
      <c r="A2449" s="50" t="s">
        <v>109</v>
      </c>
      <c r="B2449" s="50" t="s">
        <v>229</v>
      </c>
      <c r="C2449" s="50" t="s">
        <v>191</v>
      </c>
      <c r="D2449" s="50" t="s">
        <v>282</v>
      </c>
      <c r="E2449" s="51">
        <v>2020</v>
      </c>
      <c r="F2449" s="50" t="s">
        <v>294</v>
      </c>
      <c r="G2449" s="52">
        <v>44166</v>
      </c>
      <c r="H2449" s="51">
        <v>1480</v>
      </c>
      <c r="I2449" s="51">
        <v>691</v>
      </c>
      <c r="J2449" s="51">
        <v>1251</v>
      </c>
      <c r="K2449" s="51">
        <v>705</v>
      </c>
      <c r="L2449" s="51">
        <v>705</v>
      </c>
      <c r="M2449" s="51">
        <v>1973</v>
      </c>
      <c r="N2449" s="51">
        <v>1742</v>
      </c>
      <c r="O2449" s="51">
        <v>1725</v>
      </c>
      <c r="P2449" s="51">
        <v>1807</v>
      </c>
      <c r="Q2449" s="51">
        <v>9050</v>
      </c>
      <c r="R2449" s="51">
        <v>9372</v>
      </c>
      <c r="S2449" s="51">
        <v>95445.259599312078</v>
      </c>
      <c r="T2449" s="51">
        <v>449954</v>
      </c>
      <c r="U2449" s="51">
        <v>144347</v>
      </c>
      <c r="V2449" s="51">
        <v>19137</v>
      </c>
    </row>
    <row r="2450" spans="1:22" x14ac:dyDescent="0.25">
      <c r="A2450" s="50" t="s">
        <v>109</v>
      </c>
      <c r="B2450" s="50" t="s">
        <v>229</v>
      </c>
      <c r="C2450" s="50" t="s">
        <v>191</v>
      </c>
      <c r="D2450" s="50" t="s">
        <v>282</v>
      </c>
      <c r="E2450" s="51">
        <v>2021</v>
      </c>
      <c r="F2450" s="50" t="s">
        <v>283</v>
      </c>
      <c r="G2450" s="52">
        <v>44197</v>
      </c>
      <c r="H2450" s="51">
        <v>1432</v>
      </c>
      <c r="I2450" s="51">
        <v>683</v>
      </c>
      <c r="J2450" s="51">
        <v>1081</v>
      </c>
      <c r="K2450" s="51">
        <v>680</v>
      </c>
      <c r="L2450" s="51">
        <v>680</v>
      </c>
      <c r="M2450" s="51">
        <v>2040</v>
      </c>
      <c r="N2450" s="51">
        <v>1934</v>
      </c>
      <c r="O2450" s="51">
        <v>1900</v>
      </c>
      <c r="P2450" s="51">
        <v>1944</v>
      </c>
      <c r="Q2450" s="51">
        <v>7515</v>
      </c>
      <c r="R2450" s="51">
        <v>7755</v>
      </c>
      <c r="S2450" s="51">
        <v>99313.771348567941</v>
      </c>
      <c r="T2450" s="51">
        <v>466556</v>
      </c>
      <c r="U2450" s="51">
        <v>148744</v>
      </c>
      <c r="V2450" s="51">
        <v>19700</v>
      </c>
    </row>
    <row r="2451" spans="1:22" x14ac:dyDescent="0.25">
      <c r="A2451" s="50" t="s">
        <v>109</v>
      </c>
      <c r="B2451" s="50" t="s">
        <v>229</v>
      </c>
      <c r="C2451" s="50" t="s">
        <v>191</v>
      </c>
      <c r="D2451" s="50" t="s">
        <v>282</v>
      </c>
      <c r="E2451" s="51">
        <v>2021</v>
      </c>
      <c r="F2451" s="50" t="s">
        <v>284</v>
      </c>
      <c r="G2451" s="52">
        <v>44228</v>
      </c>
      <c r="H2451" s="51">
        <v>1220</v>
      </c>
      <c r="I2451" s="51">
        <v>745</v>
      </c>
      <c r="J2451" s="51">
        <v>1139</v>
      </c>
      <c r="K2451" s="51">
        <v>662</v>
      </c>
      <c r="L2451" s="51">
        <v>662</v>
      </c>
      <c r="M2451" s="51">
        <v>1803</v>
      </c>
      <c r="N2451" s="51">
        <v>1745</v>
      </c>
      <c r="O2451" s="51">
        <v>1752</v>
      </c>
      <c r="P2451" s="51">
        <v>1745</v>
      </c>
      <c r="Q2451" s="51">
        <v>7515</v>
      </c>
      <c r="R2451" s="51">
        <v>7755</v>
      </c>
      <c r="S2451" s="51">
        <v>99313.771348567941</v>
      </c>
      <c r="T2451" s="51">
        <v>466556</v>
      </c>
      <c r="U2451" s="51">
        <v>148744</v>
      </c>
      <c r="V2451" s="51">
        <v>19700</v>
      </c>
    </row>
    <row r="2452" spans="1:22" x14ac:dyDescent="0.25">
      <c r="A2452" s="50" t="s">
        <v>109</v>
      </c>
      <c r="B2452" s="50" t="s">
        <v>229</v>
      </c>
      <c r="C2452" s="50" t="s">
        <v>191</v>
      </c>
      <c r="D2452" s="50" t="s">
        <v>282</v>
      </c>
      <c r="E2452" s="51">
        <v>2021</v>
      </c>
      <c r="F2452" s="50" t="s">
        <v>285</v>
      </c>
      <c r="G2452" s="52">
        <v>44256</v>
      </c>
      <c r="H2452" s="51">
        <v>1346</v>
      </c>
      <c r="I2452" s="51">
        <v>631</v>
      </c>
      <c r="J2452" s="51">
        <v>967</v>
      </c>
      <c r="K2452" s="51">
        <v>704</v>
      </c>
      <c r="L2452" s="51">
        <v>704</v>
      </c>
      <c r="M2452" s="51">
        <v>1603</v>
      </c>
      <c r="N2452" s="51">
        <v>1457</v>
      </c>
      <c r="O2452" s="51">
        <v>1309</v>
      </c>
      <c r="P2452" s="51">
        <v>1290</v>
      </c>
      <c r="Q2452" s="51">
        <v>7515</v>
      </c>
      <c r="R2452" s="51">
        <v>7755</v>
      </c>
      <c r="S2452" s="51">
        <v>99313.771348567941</v>
      </c>
      <c r="T2452" s="51">
        <v>466556</v>
      </c>
      <c r="U2452" s="51">
        <v>148744</v>
      </c>
      <c r="V2452" s="51">
        <v>19700</v>
      </c>
    </row>
    <row r="2453" spans="1:22" x14ac:dyDescent="0.25">
      <c r="A2453" s="50" t="s">
        <v>109</v>
      </c>
      <c r="B2453" s="50" t="s">
        <v>229</v>
      </c>
      <c r="C2453" s="50" t="s">
        <v>191</v>
      </c>
      <c r="D2453" s="50" t="s">
        <v>282</v>
      </c>
      <c r="E2453" s="51">
        <v>2021</v>
      </c>
      <c r="F2453" s="50" t="s">
        <v>286</v>
      </c>
      <c r="G2453" s="52">
        <v>44287</v>
      </c>
      <c r="H2453" s="51">
        <v>1401</v>
      </c>
      <c r="I2453" s="51">
        <v>816</v>
      </c>
      <c r="J2453" s="51">
        <v>1206</v>
      </c>
      <c r="K2453" s="51">
        <v>690</v>
      </c>
      <c r="L2453" s="51">
        <v>690</v>
      </c>
      <c r="M2453" s="51">
        <v>1142</v>
      </c>
      <c r="N2453" s="51">
        <v>1110</v>
      </c>
      <c r="O2453" s="51">
        <v>1097</v>
      </c>
      <c r="P2453" s="51">
        <v>1152</v>
      </c>
      <c r="Q2453" s="51">
        <v>7515</v>
      </c>
      <c r="R2453" s="51">
        <v>7755</v>
      </c>
      <c r="S2453" s="51">
        <v>99313.771348567941</v>
      </c>
      <c r="T2453" s="51">
        <v>466556</v>
      </c>
      <c r="U2453" s="51">
        <v>148744</v>
      </c>
      <c r="V2453" s="51">
        <v>19700</v>
      </c>
    </row>
    <row r="2454" spans="1:22" x14ac:dyDescent="0.25">
      <c r="A2454" s="50" t="s">
        <v>109</v>
      </c>
      <c r="B2454" s="50" t="s">
        <v>229</v>
      </c>
      <c r="C2454" s="50" t="s">
        <v>191</v>
      </c>
      <c r="D2454" s="50" t="s">
        <v>282</v>
      </c>
      <c r="E2454" s="51">
        <v>2021</v>
      </c>
      <c r="F2454" s="50" t="s">
        <v>287</v>
      </c>
      <c r="G2454" s="52">
        <v>44317</v>
      </c>
      <c r="H2454" s="51">
        <v>1450</v>
      </c>
      <c r="I2454" s="51">
        <v>863</v>
      </c>
      <c r="J2454" s="51">
        <v>1072</v>
      </c>
      <c r="K2454" s="51">
        <v>811</v>
      </c>
      <c r="L2454" s="51">
        <v>811</v>
      </c>
      <c r="M2454" s="51">
        <v>2121</v>
      </c>
      <c r="N2454" s="51">
        <v>1860</v>
      </c>
      <c r="O2454" s="51">
        <v>1823</v>
      </c>
      <c r="P2454" s="51">
        <v>1834</v>
      </c>
      <c r="Q2454" s="51">
        <v>7515</v>
      </c>
      <c r="R2454" s="51">
        <v>7755</v>
      </c>
      <c r="S2454" s="51">
        <v>99313.771348567941</v>
      </c>
      <c r="T2454" s="51">
        <v>466556</v>
      </c>
      <c r="U2454" s="51">
        <v>148744</v>
      </c>
      <c r="V2454" s="51">
        <v>19700</v>
      </c>
    </row>
    <row r="2455" spans="1:22" x14ac:dyDescent="0.25">
      <c r="A2455" s="50" t="s">
        <v>109</v>
      </c>
      <c r="B2455" s="50" t="s">
        <v>229</v>
      </c>
      <c r="C2455" s="50" t="s">
        <v>191</v>
      </c>
      <c r="D2455" s="50" t="s">
        <v>282</v>
      </c>
      <c r="E2455" s="51">
        <v>2021</v>
      </c>
      <c r="F2455" s="50" t="s">
        <v>288</v>
      </c>
      <c r="G2455" s="52">
        <v>44348</v>
      </c>
      <c r="H2455" s="51">
        <v>1247</v>
      </c>
      <c r="I2455" s="51">
        <v>733</v>
      </c>
      <c r="J2455" s="51">
        <v>976</v>
      </c>
      <c r="K2455" s="51">
        <v>523</v>
      </c>
      <c r="L2455" s="51">
        <v>523</v>
      </c>
      <c r="M2455" s="51">
        <v>1371</v>
      </c>
      <c r="N2455" s="51">
        <v>1300</v>
      </c>
      <c r="O2455" s="51">
        <v>1123</v>
      </c>
      <c r="P2455" s="51">
        <v>1073</v>
      </c>
      <c r="Q2455" s="51">
        <v>7515</v>
      </c>
      <c r="R2455" s="51">
        <v>7755</v>
      </c>
      <c r="S2455" s="51">
        <v>99313.771348567941</v>
      </c>
      <c r="T2455" s="51">
        <v>466556</v>
      </c>
      <c r="U2455" s="51">
        <v>148744</v>
      </c>
      <c r="V2455" s="51">
        <v>19700</v>
      </c>
    </row>
    <row r="2456" spans="1:22" x14ac:dyDescent="0.25">
      <c r="A2456" s="50" t="s">
        <v>109</v>
      </c>
      <c r="B2456" s="50" t="s">
        <v>229</v>
      </c>
      <c r="C2456" s="50" t="s">
        <v>191</v>
      </c>
      <c r="D2456" s="50" t="s">
        <v>282</v>
      </c>
      <c r="E2456" s="51">
        <v>2021</v>
      </c>
      <c r="F2456" s="50" t="s">
        <v>289</v>
      </c>
      <c r="G2456" s="52">
        <v>44378</v>
      </c>
      <c r="H2456" s="51">
        <v>1168</v>
      </c>
      <c r="I2456" s="51">
        <v>734</v>
      </c>
      <c r="J2456" s="51">
        <v>1013</v>
      </c>
      <c r="K2456" s="51">
        <v>507</v>
      </c>
      <c r="L2456" s="51">
        <v>507</v>
      </c>
      <c r="M2456" s="51">
        <v>1372</v>
      </c>
      <c r="N2456" s="51">
        <v>1545</v>
      </c>
      <c r="O2456" s="51">
        <v>1398</v>
      </c>
      <c r="P2456" s="51">
        <v>1351</v>
      </c>
      <c r="Q2456" s="51">
        <v>7515</v>
      </c>
      <c r="R2456" s="51">
        <v>7755</v>
      </c>
      <c r="S2456" s="51">
        <v>99313.771348567941</v>
      </c>
      <c r="T2456" s="51">
        <v>466556</v>
      </c>
      <c r="U2456" s="51">
        <v>148744</v>
      </c>
      <c r="V2456" s="51">
        <v>19700</v>
      </c>
    </row>
    <row r="2457" spans="1:22" x14ac:dyDescent="0.25">
      <c r="A2457" s="50" t="s">
        <v>109</v>
      </c>
      <c r="B2457" s="50" t="s">
        <v>229</v>
      </c>
      <c r="C2457" s="50" t="s">
        <v>191</v>
      </c>
      <c r="D2457" s="50" t="s">
        <v>282</v>
      </c>
      <c r="E2457" s="51">
        <v>2021</v>
      </c>
      <c r="F2457" s="50" t="s">
        <v>290</v>
      </c>
      <c r="G2457" s="52">
        <v>44409</v>
      </c>
      <c r="H2457" s="51">
        <v>1205</v>
      </c>
      <c r="I2457" s="51">
        <v>877</v>
      </c>
      <c r="J2457" s="51">
        <v>1095</v>
      </c>
      <c r="K2457" s="51">
        <v>731</v>
      </c>
      <c r="L2457" s="51">
        <v>731</v>
      </c>
      <c r="M2457" s="51">
        <v>1732</v>
      </c>
      <c r="N2457" s="51">
        <v>1606</v>
      </c>
      <c r="O2457" s="51">
        <v>1772</v>
      </c>
      <c r="P2457" s="51">
        <v>1559</v>
      </c>
      <c r="Q2457" s="51">
        <v>7515</v>
      </c>
      <c r="R2457" s="51">
        <v>7755</v>
      </c>
      <c r="S2457" s="51">
        <v>99313.771348567941</v>
      </c>
      <c r="T2457" s="51">
        <v>466556</v>
      </c>
      <c r="U2457" s="51">
        <v>148744</v>
      </c>
      <c r="V2457" s="51">
        <v>19700</v>
      </c>
    </row>
    <row r="2458" spans="1:22" x14ac:dyDescent="0.25">
      <c r="A2458" s="50" t="s">
        <v>109</v>
      </c>
      <c r="B2458" s="50" t="s">
        <v>229</v>
      </c>
      <c r="C2458" s="50" t="s">
        <v>191</v>
      </c>
      <c r="D2458" s="50" t="s">
        <v>282</v>
      </c>
      <c r="E2458" s="51">
        <v>2021</v>
      </c>
      <c r="F2458" s="50" t="s">
        <v>291</v>
      </c>
      <c r="G2458" s="52">
        <v>44440</v>
      </c>
      <c r="H2458" s="51">
        <v>1441</v>
      </c>
      <c r="I2458" s="51">
        <v>795</v>
      </c>
      <c r="J2458" s="51">
        <v>1120</v>
      </c>
      <c r="K2458" s="51">
        <v>753</v>
      </c>
      <c r="L2458" s="51">
        <v>753</v>
      </c>
      <c r="M2458" s="51">
        <v>1372</v>
      </c>
      <c r="N2458" s="51">
        <v>1269</v>
      </c>
      <c r="O2458" s="51">
        <v>1177</v>
      </c>
      <c r="P2458" s="51">
        <v>1176</v>
      </c>
      <c r="Q2458" s="51">
        <v>7515</v>
      </c>
      <c r="R2458" s="51">
        <v>7755</v>
      </c>
      <c r="S2458" s="51">
        <v>99313.771348567941</v>
      </c>
      <c r="T2458" s="51">
        <v>466556</v>
      </c>
      <c r="U2458" s="51">
        <v>148744</v>
      </c>
      <c r="V2458" s="51">
        <v>19700</v>
      </c>
    </row>
    <row r="2459" spans="1:22" x14ac:dyDescent="0.25">
      <c r="A2459" s="50" t="s">
        <v>109</v>
      </c>
      <c r="B2459" s="50" t="s">
        <v>229</v>
      </c>
      <c r="C2459" s="50" t="s">
        <v>191</v>
      </c>
      <c r="D2459" s="50" t="s">
        <v>282</v>
      </c>
      <c r="E2459" s="51">
        <v>2021</v>
      </c>
      <c r="F2459" s="50" t="s">
        <v>292</v>
      </c>
      <c r="G2459" s="52">
        <v>44470</v>
      </c>
      <c r="H2459" s="51">
        <v>1310</v>
      </c>
      <c r="I2459" s="51">
        <v>714</v>
      </c>
      <c r="J2459" s="51">
        <v>1159</v>
      </c>
      <c r="K2459" s="51">
        <v>775</v>
      </c>
      <c r="L2459" s="51">
        <v>775</v>
      </c>
      <c r="M2459" s="51">
        <v>1216</v>
      </c>
      <c r="N2459" s="51">
        <v>1219</v>
      </c>
      <c r="O2459" s="51">
        <v>1022</v>
      </c>
      <c r="P2459" s="51">
        <v>1082</v>
      </c>
      <c r="Q2459" s="51">
        <v>7515</v>
      </c>
      <c r="R2459" s="51">
        <v>7755</v>
      </c>
      <c r="S2459" s="51">
        <v>99313.771348567941</v>
      </c>
      <c r="T2459" s="51">
        <v>466556</v>
      </c>
      <c r="U2459" s="51">
        <v>148744</v>
      </c>
      <c r="V2459" s="51">
        <v>19700</v>
      </c>
    </row>
    <row r="2460" spans="1:22" x14ac:dyDescent="0.25">
      <c r="A2460" s="50" t="s">
        <v>109</v>
      </c>
      <c r="B2460" s="50" t="s">
        <v>229</v>
      </c>
      <c r="C2460" s="50" t="s">
        <v>191</v>
      </c>
      <c r="D2460" s="50" t="s">
        <v>282</v>
      </c>
      <c r="E2460" s="51">
        <v>2021</v>
      </c>
      <c r="F2460" s="50" t="s">
        <v>293</v>
      </c>
      <c r="G2460" s="52">
        <v>44501</v>
      </c>
      <c r="H2460" s="51">
        <v>1610</v>
      </c>
      <c r="I2460" s="51">
        <v>685</v>
      </c>
      <c r="J2460" s="51">
        <v>1324</v>
      </c>
      <c r="K2460" s="51">
        <v>723</v>
      </c>
      <c r="L2460" s="51">
        <v>723</v>
      </c>
      <c r="M2460" s="51">
        <v>1416</v>
      </c>
      <c r="N2460" s="51">
        <v>1253</v>
      </c>
      <c r="O2460" s="51">
        <v>1147</v>
      </c>
      <c r="P2460" s="51">
        <v>1224</v>
      </c>
      <c r="Q2460" s="51">
        <v>7515</v>
      </c>
      <c r="R2460" s="51">
        <v>7755</v>
      </c>
      <c r="S2460" s="51">
        <v>99313.771348567941</v>
      </c>
      <c r="T2460" s="51">
        <v>466556</v>
      </c>
      <c r="U2460" s="51">
        <v>148744</v>
      </c>
      <c r="V2460" s="51">
        <v>19700</v>
      </c>
    </row>
    <row r="2461" spans="1:22" x14ac:dyDescent="0.25">
      <c r="A2461" s="50" t="s">
        <v>109</v>
      </c>
      <c r="B2461" s="50" t="s">
        <v>229</v>
      </c>
      <c r="C2461" s="50" t="s">
        <v>191</v>
      </c>
      <c r="D2461" s="50" t="s">
        <v>282</v>
      </c>
      <c r="E2461" s="51">
        <v>2021</v>
      </c>
      <c r="F2461" s="50" t="s">
        <v>294</v>
      </c>
      <c r="G2461" s="52">
        <v>44531</v>
      </c>
      <c r="H2461" s="51">
        <v>1647</v>
      </c>
      <c r="I2461" s="51">
        <v>764</v>
      </c>
      <c r="J2461" s="51">
        <v>1211</v>
      </c>
      <c r="K2461" s="51">
        <v>738</v>
      </c>
      <c r="L2461" s="51">
        <v>738</v>
      </c>
      <c r="M2461" s="51">
        <v>1466</v>
      </c>
      <c r="N2461" s="51">
        <v>1306</v>
      </c>
      <c r="O2461" s="51">
        <v>1193</v>
      </c>
      <c r="P2461" s="51">
        <v>1129</v>
      </c>
      <c r="Q2461" s="51">
        <v>7515</v>
      </c>
      <c r="R2461" s="51">
        <v>7755</v>
      </c>
      <c r="S2461" s="51">
        <v>99313.771348567941</v>
      </c>
      <c r="T2461" s="51">
        <v>466556</v>
      </c>
      <c r="U2461" s="51">
        <v>148744</v>
      </c>
      <c r="V2461" s="51">
        <v>19700</v>
      </c>
    </row>
    <row r="2462" spans="1:22" x14ac:dyDescent="0.25">
      <c r="A2462" s="50" t="s">
        <v>109</v>
      </c>
      <c r="B2462" s="50" t="s">
        <v>229</v>
      </c>
      <c r="C2462" s="50" t="s">
        <v>192</v>
      </c>
      <c r="D2462" s="50" t="s">
        <v>282</v>
      </c>
      <c r="E2462" s="51">
        <v>2017</v>
      </c>
      <c r="F2462" s="50" t="s">
        <v>283</v>
      </c>
      <c r="G2462" s="52">
        <v>42736</v>
      </c>
      <c r="H2462" s="51">
        <v>2538</v>
      </c>
      <c r="I2462" s="51">
        <v>940</v>
      </c>
      <c r="J2462" s="51">
        <v>2425</v>
      </c>
      <c r="K2462" s="51">
        <v>710</v>
      </c>
      <c r="L2462" s="51">
        <v>710</v>
      </c>
      <c r="M2462" s="51">
        <v>3119</v>
      </c>
      <c r="N2462" s="51">
        <v>3047</v>
      </c>
      <c r="O2462" s="51">
        <v>2921</v>
      </c>
      <c r="P2462" s="51">
        <v>2883</v>
      </c>
      <c r="Q2462" s="51">
        <v>10974</v>
      </c>
      <c r="R2462" s="51">
        <v>11597</v>
      </c>
      <c r="S2462" s="51">
        <v>134221</v>
      </c>
      <c r="T2462" s="51">
        <v>652865</v>
      </c>
      <c r="U2462" s="51">
        <v>126908</v>
      </c>
      <c r="V2462" s="51">
        <v>26914</v>
      </c>
    </row>
    <row r="2463" spans="1:22" x14ac:dyDescent="0.25">
      <c r="A2463" s="50" t="s">
        <v>109</v>
      </c>
      <c r="B2463" s="50" t="s">
        <v>229</v>
      </c>
      <c r="C2463" s="50" t="s">
        <v>192</v>
      </c>
      <c r="D2463" s="50" t="s">
        <v>282</v>
      </c>
      <c r="E2463" s="51">
        <v>2017</v>
      </c>
      <c r="F2463" s="50" t="s">
        <v>284</v>
      </c>
      <c r="G2463" s="52">
        <v>42767</v>
      </c>
      <c r="H2463" s="51">
        <v>2065</v>
      </c>
      <c r="I2463" s="51">
        <v>979</v>
      </c>
      <c r="J2463" s="51">
        <v>1714</v>
      </c>
      <c r="K2463" s="51">
        <v>617</v>
      </c>
      <c r="L2463" s="51">
        <v>617</v>
      </c>
      <c r="M2463" s="51">
        <v>2923</v>
      </c>
      <c r="N2463" s="51">
        <v>2628</v>
      </c>
      <c r="O2463" s="51">
        <v>2448</v>
      </c>
      <c r="P2463" s="51">
        <v>2582</v>
      </c>
      <c r="Q2463" s="51">
        <v>10974</v>
      </c>
      <c r="R2463" s="51">
        <v>11597</v>
      </c>
      <c r="S2463" s="51">
        <v>134221</v>
      </c>
      <c r="T2463" s="51">
        <v>652865</v>
      </c>
      <c r="U2463" s="51">
        <v>126908</v>
      </c>
      <c r="V2463" s="51">
        <v>26914</v>
      </c>
    </row>
    <row r="2464" spans="1:22" x14ac:dyDescent="0.25">
      <c r="A2464" s="50" t="s">
        <v>109</v>
      </c>
      <c r="B2464" s="50" t="s">
        <v>229</v>
      </c>
      <c r="C2464" s="50" t="s">
        <v>192</v>
      </c>
      <c r="D2464" s="50" t="s">
        <v>282</v>
      </c>
      <c r="E2464" s="51">
        <v>2017</v>
      </c>
      <c r="F2464" s="50" t="s">
        <v>285</v>
      </c>
      <c r="G2464" s="52">
        <v>42795</v>
      </c>
      <c r="H2464" s="51">
        <v>2378</v>
      </c>
      <c r="I2464" s="51">
        <v>1132</v>
      </c>
      <c r="J2464" s="51">
        <v>1916</v>
      </c>
      <c r="K2464" s="51">
        <v>706</v>
      </c>
      <c r="L2464" s="51">
        <v>706</v>
      </c>
      <c r="M2464" s="51">
        <v>3178</v>
      </c>
      <c r="N2464" s="51">
        <v>3139</v>
      </c>
      <c r="O2464" s="51">
        <v>2977</v>
      </c>
      <c r="P2464" s="51">
        <v>3009</v>
      </c>
      <c r="Q2464" s="51">
        <v>10974</v>
      </c>
      <c r="R2464" s="51">
        <v>11597</v>
      </c>
      <c r="S2464" s="51">
        <v>134221</v>
      </c>
      <c r="T2464" s="51">
        <v>652865</v>
      </c>
      <c r="U2464" s="51">
        <v>126908</v>
      </c>
      <c r="V2464" s="51">
        <v>26914</v>
      </c>
    </row>
    <row r="2465" spans="1:22" x14ac:dyDescent="0.25">
      <c r="A2465" s="50" t="s">
        <v>109</v>
      </c>
      <c r="B2465" s="50" t="s">
        <v>229</v>
      </c>
      <c r="C2465" s="50" t="s">
        <v>192</v>
      </c>
      <c r="D2465" s="50" t="s">
        <v>282</v>
      </c>
      <c r="E2465" s="51">
        <v>2017</v>
      </c>
      <c r="F2465" s="50" t="s">
        <v>286</v>
      </c>
      <c r="G2465" s="52">
        <v>42826</v>
      </c>
      <c r="H2465" s="51">
        <v>2587</v>
      </c>
      <c r="I2465" s="51">
        <v>1329</v>
      </c>
      <c r="J2465" s="51">
        <v>2362</v>
      </c>
      <c r="K2465" s="51">
        <v>893</v>
      </c>
      <c r="L2465" s="51">
        <v>893</v>
      </c>
      <c r="M2465" s="51">
        <v>3050</v>
      </c>
      <c r="N2465" s="51">
        <v>2795</v>
      </c>
      <c r="O2465" s="51">
        <v>2746</v>
      </c>
      <c r="P2465" s="51">
        <v>2778</v>
      </c>
      <c r="Q2465" s="51">
        <v>10974</v>
      </c>
      <c r="R2465" s="51">
        <v>11597</v>
      </c>
      <c r="S2465" s="51">
        <v>134221</v>
      </c>
      <c r="T2465" s="51">
        <v>652865</v>
      </c>
      <c r="U2465" s="51">
        <v>126908</v>
      </c>
      <c r="V2465" s="51">
        <v>26914</v>
      </c>
    </row>
    <row r="2466" spans="1:22" x14ac:dyDescent="0.25">
      <c r="A2466" s="50" t="s">
        <v>109</v>
      </c>
      <c r="B2466" s="50" t="s">
        <v>229</v>
      </c>
      <c r="C2466" s="50" t="s">
        <v>192</v>
      </c>
      <c r="D2466" s="50" t="s">
        <v>282</v>
      </c>
      <c r="E2466" s="51">
        <v>2017</v>
      </c>
      <c r="F2466" s="50" t="s">
        <v>287</v>
      </c>
      <c r="G2466" s="52">
        <v>42856</v>
      </c>
      <c r="H2466" s="51">
        <v>2247</v>
      </c>
      <c r="I2466" s="51">
        <v>1032</v>
      </c>
      <c r="J2466" s="51">
        <v>1749</v>
      </c>
      <c r="K2466" s="51">
        <v>823</v>
      </c>
      <c r="L2466" s="51">
        <v>823</v>
      </c>
      <c r="M2466" s="51">
        <v>3203</v>
      </c>
      <c r="N2466" s="51">
        <v>3072</v>
      </c>
      <c r="O2466" s="51">
        <v>2925</v>
      </c>
      <c r="P2466" s="51">
        <v>3040</v>
      </c>
      <c r="Q2466" s="51">
        <v>10974</v>
      </c>
      <c r="R2466" s="51">
        <v>11597</v>
      </c>
      <c r="S2466" s="51">
        <v>134221</v>
      </c>
      <c r="T2466" s="51">
        <v>652865</v>
      </c>
      <c r="U2466" s="51">
        <v>126908</v>
      </c>
      <c r="V2466" s="51">
        <v>26914</v>
      </c>
    </row>
    <row r="2467" spans="1:22" x14ac:dyDescent="0.25">
      <c r="A2467" s="50" t="s">
        <v>109</v>
      </c>
      <c r="B2467" s="50" t="s">
        <v>229</v>
      </c>
      <c r="C2467" s="50" t="s">
        <v>192</v>
      </c>
      <c r="D2467" s="50" t="s">
        <v>282</v>
      </c>
      <c r="E2467" s="51">
        <v>2017</v>
      </c>
      <c r="F2467" s="50" t="s">
        <v>288</v>
      </c>
      <c r="G2467" s="52">
        <v>42887</v>
      </c>
      <c r="H2467" s="51">
        <v>1815</v>
      </c>
      <c r="I2467" s="51">
        <v>712</v>
      </c>
      <c r="J2467" s="51">
        <v>1768</v>
      </c>
      <c r="K2467" s="51">
        <v>663</v>
      </c>
      <c r="L2467" s="51">
        <v>663</v>
      </c>
      <c r="M2467" s="51">
        <v>3132</v>
      </c>
      <c r="N2467" s="51">
        <v>2968</v>
      </c>
      <c r="O2467" s="51">
        <v>2875</v>
      </c>
      <c r="P2467" s="51">
        <v>2885</v>
      </c>
      <c r="Q2467" s="51">
        <v>10974</v>
      </c>
      <c r="R2467" s="51">
        <v>11597</v>
      </c>
      <c r="S2467" s="51">
        <v>134221</v>
      </c>
      <c r="T2467" s="51">
        <v>652865</v>
      </c>
      <c r="U2467" s="51">
        <v>126908</v>
      </c>
      <c r="V2467" s="51">
        <v>26914</v>
      </c>
    </row>
    <row r="2468" spans="1:22" x14ac:dyDescent="0.25">
      <c r="A2468" s="50" t="s">
        <v>109</v>
      </c>
      <c r="B2468" s="50" t="s">
        <v>229</v>
      </c>
      <c r="C2468" s="50" t="s">
        <v>192</v>
      </c>
      <c r="D2468" s="50" t="s">
        <v>282</v>
      </c>
      <c r="E2468" s="51">
        <v>2017</v>
      </c>
      <c r="F2468" s="50" t="s">
        <v>289</v>
      </c>
      <c r="G2468" s="52">
        <v>42917</v>
      </c>
      <c r="H2468" s="51">
        <v>2090</v>
      </c>
      <c r="I2468" s="51">
        <v>1005</v>
      </c>
      <c r="J2468" s="51">
        <v>1735</v>
      </c>
      <c r="K2468" s="51">
        <v>798</v>
      </c>
      <c r="L2468" s="51">
        <v>798</v>
      </c>
      <c r="M2468" s="51">
        <v>3132</v>
      </c>
      <c r="N2468" s="51">
        <v>3272</v>
      </c>
      <c r="O2468" s="51">
        <v>3062</v>
      </c>
      <c r="P2468" s="51">
        <v>2662</v>
      </c>
      <c r="Q2468" s="51">
        <v>10974</v>
      </c>
      <c r="R2468" s="51">
        <v>11597</v>
      </c>
      <c r="S2468" s="51">
        <v>134221</v>
      </c>
      <c r="T2468" s="51">
        <v>652865</v>
      </c>
      <c r="U2468" s="51">
        <v>126908</v>
      </c>
      <c r="V2468" s="51">
        <v>26914</v>
      </c>
    </row>
    <row r="2469" spans="1:22" x14ac:dyDescent="0.25">
      <c r="A2469" s="50" t="s">
        <v>109</v>
      </c>
      <c r="B2469" s="50" t="s">
        <v>229</v>
      </c>
      <c r="C2469" s="50" t="s">
        <v>192</v>
      </c>
      <c r="D2469" s="50" t="s">
        <v>282</v>
      </c>
      <c r="E2469" s="51">
        <v>2017</v>
      </c>
      <c r="F2469" s="50" t="s">
        <v>290</v>
      </c>
      <c r="G2469" s="52">
        <v>42948</v>
      </c>
      <c r="H2469" s="51">
        <v>1852</v>
      </c>
      <c r="I2469" s="51">
        <v>982</v>
      </c>
      <c r="J2469" s="51">
        <v>1584</v>
      </c>
      <c r="K2469" s="51">
        <v>772</v>
      </c>
      <c r="L2469" s="51">
        <v>772</v>
      </c>
      <c r="M2469" s="51">
        <v>3161</v>
      </c>
      <c r="N2469" s="51">
        <v>2957</v>
      </c>
      <c r="O2469" s="51">
        <v>2839</v>
      </c>
      <c r="P2469" s="51">
        <v>2768</v>
      </c>
      <c r="Q2469" s="51">
        <v>10974</v>
      </c>
      <c r="R2469" s="51">
        <v>11597</v>
      </c>
      <c r="S2469" s="51">
        <v>134221</v>
      </c>
      <c r="T2469" s="51">
        <v>652865</v>
      </c>
      <c r="U2469" s="51">
        <v>126908</v>
      </c>
      <c r="V2469" s="51">
        <v>26914</v>
      </c>
    </row>
    <row r="2470" spans="1:22" x14ac:dyDescent="0.25">
      <c r="A2470" s="50" t="s">
        <v>109</v>
      </c>
      <c r="B2470" s="50" t="s">
        <v>229</v>
      </c>
      <c r="C2470" s="50" t="s">
        <v>192</v>
      </c>
      <c r="D2470" s="50" t="s">
        <v>282</v>
      </c>
      <c r="E2470" s="51">
        <v>2017</v>
      </c>
      <c r="F2470" s="50" t="s">
        <v>291</v>
      </c>
      <c r="G2470" s="52">
        <v>42979</v>
      </c>
      <c r="H2470" s="51">
        <v>2964</v>
      </c>
      <c r="I2470" s="51">
        <v>1296</v>
      </c>
      <c r="J2470" s="51">
        <v>1904</v>
      </c>
      <c r="K2470" s="51">
        <v>811</v>
      </c>
      <c r="L2470" s="51">
        <v>811</v>
      </c>
      <c r="M2470" s="51">
        <v>3507</v>
      </c>
      <c r="N2470" s="51">
        <v>3509</v>
      </c>
      <c r="O2470" s="51">
        <v>3018</v>
      </c>
      <c r="P2470" s="51">
        <v>3009</v>
      </c>
      <c r="Q2470" s="51">
        <v>10974</v>
      </c>
      <c r="R2470" s="51">
        <v>11597</v>
      </c>
      <c r="S2470" s="51">
        <v>134221</v>
      </c>
      <c r="T2470" s="51">
        <v>652865</v>
      </c>
      <c r="U2470" s="51">
        <v>126908</v>
      </c>
      <c r="V2470" s="51">
        <v>26914</v>
      </c>
    </row>
    <row r="2471" spans="1:22" x14ac:dyDescent="0.25">
      <c r="A2471" s="50" t="s">
        <v>109</v>
      </c>
      <c r="B2471" s="50" t="s">
        <v>229</v>
      </c>
      <c r="C2471" s="50" t="s">
        <v>192</v>
      </c>
      <c r="D2471" s="50" t="s">
        <v>282</v>
      </c>
      <c r="E2471" s="51">
        <v>2017</v>
      </c>
      <c r="F2471" s="50" t="s">
        <v>292</v>
      </c>
      <c r="G2471" s="52">
        <v>43009</v>
      </c>
      <c r="H2471" s="51">
        <v>2627</v>
      </c>
      <c r="I2471" s="51">
        <v>1310</v>
      </c>
      <c r="J2471" s="51">
        <v>2122</v>
      </c>
      <c r="K2471" s="51">
        <v>741</v>
      </c>
      <c r="L2471" s="51">
        <v>741</v>
      </c>
      <c r="M2471" s="51">
        <v>3091</v>
      </c>
      <c r="N2471" s="51">
        <v>3091</v>
      </c>
      <c r="O2471" s="51">
        <v>2920</v>
      </c>
      <c r="P2471" s="51">
        <v>2847</v>
      </c>
      <c r="Q2471" s="51">
        <v>10974</v>
      </c>
      <c r="R2471" s="51">
        <v>11597</v>
      </c>
      <c r="S2471" s="51">
        <v>134221</v>
      </c>
      <c r="T2471" s="51">
        <v>652865</v>
      </c>
      <c r="U2471" s="51">
        <v>126908</v>
      </c>
      <c r="V2471" s="51">
        <v>26914</v>
      </c>
    </row>
    <row r="2472" spans="1:22" x14ac:dyDescent="0.25">
      <c r="A2472" s="50" t="s">
        <v>109</v>
      </c>
      <c r="B2472" s="50" t="s">
        <v>229</v>
      </c>
      <c r="C2472" s="50" t="s">
        <v>192</v>
      </c>
      <c r="D2472" s="50" t="s">
        <v>282</v>
      </c>
      <c r="E2472" s="51">
        <v>2017</v>
      </c>
      <c r="F2472" s="50" t="s">
        <v>293</v>
      </c>
      <c r="G2472" s="52">
        <v>43040</v>
      </c>
      <c r="H2472" s="51">
        <v>1940</v>
      </c>
      <c r="I2472" s="51">
        <v>996</v>
      </c>
      <c r="J2472" s="51">
        <v>1847</v>
      </c>
      <c r="K2472" s="51">
        <v>765</v>
      </c>
      <c r="L2472" s="51">
        <v>765</v>
      </c>
      <c r="M2472" s="51">
        <v>3106</v>
      </c>
      <c r="N2472" s="51">
        <v>2935</v>
      </c>
      <c r="O2472" s="51">
        <v>2795</v>
      </c>
      <c r="P2472" s="51">
        <v>2805</v>
      </c>
      <c r="Q2472" s="51">
        <v>10974</v>
      </c>
      <c r="R2472" s="51">
        <v>11597</v>
      </c>
      <c r="S2472" s="51">
        <v>134221</v>
      </c>
      <c r="T2472" s="51">
        <v>652865</v>
      </c>
      <c r="U2472" s="51">
        <v>126908</v>
      </c>
      <c r="V2472" s="51">
        <v>26914</v>
      </c>
    </row>
    <row r="2473" spans="1:22" x14ac:dyDescent="0.25">
      <c r="A2473" s="50" t="s">
        <v>109</v>
      </c>
      <c r="B2473" s="50" t="s">
        <v>229</v>
      </c>
      <c r="C2473" s="50" t="s">
        <v>192</v>
      </c>
      <c r="D2473" s="50" t="s">
        <v>282</v>
      </c>
      <c r="E2473" s="51">
        <v>2017</v>
      </c>
      <c r="F2473" s="50" t="s">
        <v>294</v>
      </c>
      <c r="G2473" s="52">
        <v>43070</v>
      </c>
      <c r="H2473" s="51">
        <v>2770</v>
      </c>
      <c r="I2473" s="51">
        <v>911</v>
      </c>
      <c r="J2473" s="51">
        <v>1469</v>
      </c>
      <c r="K2473" s="51">
        <v>668</v>
      </c>
      <c r="L2473" s="51">
        <v>668</v>
      </c>
      <c r="M2473" s="51">
        <v>3299</v>
      </c>
      <c r="N2473" s="51">
        <v>2936</v>
      </c>
      <c r="O2473" s="51">
        <v>2813</v>
      </c>
      <c r="P2473" s="51">
        <v>3202</v>
      </c>
      <c r="Q2473" s="51">
        <v>10974</v>
      </c>
      <c r="R2473" s="51">
        <v>11597</v>
      </c>
      <c r="S2473" s="51">
        <v>134221</v>
      </c>
      <c r="T2473" s="51">
        <v>652865</v>
      </c>
      <c r="U2473" s="51">
        <v>126908</v>
      </c>
      <c r="V2473" s="51">
        <v>26914</v>
      </c>
    </row>
    <row r="2474" spans="1:22" x14ac:dyDescent="0.25">
      <c r="A2474" s="50" t="s">
        <v>109</v>
      </c>
      <c r="B2474" s="50" t="s">
        <v>229</v>
      </c>
      <c r="C2474" s="50" t="s">
        <v>192</v>
      </c>
      <c r="D2474" s="50" t="s">
        <v>282</v>
      </c>
      <c r="E2474" s="51">
        <v>2018</v>
      </c>
      <c r="F2474" s="50" t="s">
        <v>283</v>
      </c>
      <c r="G2474" s="52">
        <v>43101</v>
      </c>
      <c r="H2474" s="51">
        <v>1723</v>
      </c>
      <c r="I2474" s="51">
        <v>804</v>
      </c>
      <c r="J2474" s="51">
        <v>1687</v>
      </c>
      <c r="K2474" s="51">
        <v>647</v>
      </c>
      <c r="L2474" s="51">
        <v>647</v>
      </c>
      <c r="M2474" s="51">
        <v>2408</v>
      </c>
      <c r="N2474" s="51">
        <v>2213</v>
      </c>
      <c r="O2474" s="51">
        <v>2118</v>
      </c>
      <c r="P2474" s="51">
        <v>1900</v>
      </c>
      <c r="Q2474" s="51">
        <v>8434</v>
      </c>
      <c r="R2474" s="51">
        <v>9123</v>
      </c>
      <c r="S2474" s="51">
        <v>140189</v>
      </c>
      <c r="T2474" s="51">
        <v>677157</v>
      </c>
      <c r="U2474" s="51">
        <v>131324</v>
      </c>
      <c r="V2474" s="51">
        <v>27704</v>
      </c>
    </row>
    <row r="2475" spans="1:22" x14ac:dyDescent="0.25">
      <c r="A2475" s="50" t="s">
        <v>109</v>
      </c>
      <c r="B2475" s="50" t="s">
        <v>229</v>
      </c>
      <c r="C2475" s="50" t="s">
        <v>192</v>
      </c>
      <c r="D2475" s="50" t="s">
        <v>282</v>
      </c>
      <c r="E2475" s="51">
        <v>2018</v>
      </c>
      <c r="F2475" s="50" t="s">
        <v>284</v>
      </c>
      <c r="G2475" s="52">
        <v>43132</v>
      </c>
      <c r="H2475" s="51">
        <v>2236</v>
      </c>
      <c r="I2475" s="51">
        <v>1087</v>
      </c>
      <c r="J2475" s="51">
        <v>1845</v>
      </c>
      <c r="K2475" s="51">
        <v>656</v>
      </c>
      <c r="L2475" s="51">
        <v>656</v>
      </c>
      <c r="M2475" s="51">
        <v>2771</v>
      </c>
      <c r="N2475" s="51">
        <v>2195</v>
      </c>
      <c r="O2475" s="51">
        <v>2054</v>
      </c>
      <c r="P2475" s="51">
        <v>2124</v>
      </c>
      <c r="Q2475" s="51">
        <v>8434</v>
      </c>
      <c r="R2475" s="51">
        <v>9123</v>
      </c>
      <c r="S2475" s="51">
        <v>140189</v>
      </c>
      <c r="T2475" s="51">
        <v>677157</v>
      </c>
      <c r="U2475" s="51">
        <v>131324</v>
      </c>
      <c r="V2475" s="51">
        <v>27704</v>
      </c>
    </row>
    <row r="2476" spans="1:22" x14ac:dyDescent="0.25">
      <c r="A2476" s="50" t="s">
        <v>109</v>
      </c>
      <c r="B2476" s="50" t="s">
        <v>229</v>
      </c>
      <c r="C2476" s="50" t="s">
        <v>192</v>
      </c>
      <c r="D2476" s="50" t="s">
        <v>282</v>
      </c>
      <c r="E2476" s="51">
        <v>2018</v>
      </c>
      <c r="F2476" s="50" t="s">
        <v>285</v>
      </c>
      <c r="G2476" s="52">
        <v>43160</v>
      </c>
      <c r="H2476" s="51">
        <v>2070</v>
      </c>
      <c r="I2476" s="51">
        <v>1171</v>
      </c>
      <c r="J2476" s="51">
        <v>1560</v>
      </c>
      <c r="K2476" s="51">
        <v>1023</v>
      </c>
      <c r="L2476" s="51">
        <v>1023</v>
      </c>
      <c r="M2476" s="51">
        <v>2745</v>
      </c>
      <c r="N2476" s="51">
        <v>2549</v>
      </c>
      <c r="O2476" s="51">
        <v>2406</v>
      </c>
      <c r="P2476" s="51">
        <v>2372</v>
      </c>
      <c r="Q2476" s="51">
        <v>8434</v>
      </c>
      <c r="R2476" s="51">
        <v>9123</v>
      </c>
      <c r="S2476" s="51">
        <v>140189</v>
      </c>
      <c r="T2476" s="51">
        <v>677157</v>
      </c>
      <c r="U2476" s="51">
        <v>131324</v>
      </c>
      <c r="V2476" s="51">
        <v>27704</v>
      </c>
    </row>
    <row r="2477" spans="1:22" x14ac:dyDescent="0.25">
      <c r="A2477" s="50" t="s">
        <v>109</v>
      </c>
      <c r="B2477" s="50" t="s">
        <v>229</v>
      </c>
      <c r="C2477" s="50" t="s">
        <v>192</v>
      </c>
      <c r="D2477" s="50" t="s">
        <v>282</v>
      </c>
      <c r="E2477" s="51">
        <v>2018</v>
      </c>
      <c r="F2477" s="50" t="s">
        <v>286</v>
      </c>
      <c r="G2477" s="52">
        <v>43191</v>
      </c>
      <c r="H2477" s="51">
        <v>1999</v>
      </c>
      <c r="I2477" s="51">
        <v>1053</v>
      </c>
      <c r="J2477" s="51">
        <v>1382</v>
      </c>
      <c r="K2477" s="51">
        <v>842</v>
      </c>
      <c r="L2477" s="51">
        <v>842</v>
      </c>
      <c r="M2477" s="51">
        <v>3676</v>
      </c>
      <c r="N2477" s="51">
        <v>2568</v>
      </c>
      <c r="O2477" s="51">
        <v>2455</v>
      </c>
      <c r="P2477" s="51">
        <v>2367</v>
      </c>
      <c r="Q2477" s="51">
        <v>8434</v>
      </c>
      <c r="R2477" s="51">
        <v>9123</v>
      </c>
      <c r="S2477" s="51">
        <v>140189</v>
      </c>
      <c r="T2477" s="51">
        <v>677157</v>
      </c>
      <c r="U2477" s="51">
        <v>131324</v>
      </c>
      <c r="V2477" s="51">
        <v>27704</v>
      </c>
    </row>
    <row r="2478" spans="1:22" x14ac:dyDescent="0.25">
      <c r="A2478" s="50" t="s">
        <v>109</v>
      </c>
      <c r="B2478" s="50" t="s">
        <v>229</v>
      </c>
      <c r="C2478" s="50" t="s">
        <v>192</v>
      </c>
      <c r="D2478" s="50" t="s">
        <v>282</v>
      </c>
      <c r="E2478" s="51">
        <v>2018</v>
      </c>
      <c r="F2478" s="50" t="s">
        <v>287</v>
      </c>
      <c r="G2478" s="52">
        <v>43221</v>
      </c>
      <c r="H2478" s="51">
        <v>2087</v>
      </c>
      <c r="I2478" s="51">
        <v>1026</v>
      </c>
      <c r="J2478" s="51">
        <v>1560</v>
      </c>
      <c r="K2478" s="51">
        <v>877</v>
      </c>
      <c r="L2478" s="51">
        <v>877</v>
      </c>
      <c r="M2478" s="51">
        <v>2628</v>
      </c>
      <c r="N2478" s="51">
        <v>2339</v>
      </c>
      <c r="O2478" s="51">
        <v>2190</v>
      </c>
      <c r="P2478" s="51">
        <v>2516</v>
      </c>
      <c r="Q2478" s="51">
        <v>8434</v>
      </c>
      <c r="R2478" s="51">
        <v>9123</v>
      </c>
      <c r="S2478" s="51">
        <v>140189</v>
      </c>
      <c r="T2478" s="51">
        <v>677157</v>
      </c>
      <c r="U2478" s="51">
        <v>131324</v>
      </c>
      <c r="V2478" s="51">
        <v>27704</v>
      </c>
    </row>
    <row r="2479" spans="1:22" x14ac:dyDescent="0.25">
      <c r="A2479" s="50" t="s">
        <v>109</v>
      </c>
      <c r="B2479" s="50" t="s">
        <v>229</v>
      </c>
      <c r="C2479" s="50" t="s">
        <v>192</v>
      </c>
      <c r="D2479" s="50" t="s">
        <v>282</v>
      </c>
      <c r="E2479" s="51">
        <v>2018</v>
      </c>
      <c r="F2479" s="50" t="s">
        <v>288</v>
      </c>
      <c r="G2479" s="52">
        <v>43252</v>
      </c>
      <c r="H2479" s="51">
        <v>1822</v>
      </c>
      <c r="I2479" s="51">
        <v>938</v>
      </c>
      <c r="J2479" s="51">
        <v>1331</v>
      </c>
      <c r="K2479" s="51">
        <v>924</v>
      </c>
      <c r="L2479" s="51">
        <v>924</v>
      </c>
      <c r="M2479" s="51">
        <v>2716</v>
      </c>
      <c r="N2479" s="51">
        <v>2361</v>
      </c>
      <c r="O2479" s="51">
        <v>2280</v>
      </c>
      <c r="P2479" s="51">
        <v>2248</v>
      </c>
      <c r="Q2479" s="51">
        <v>8434</v>
      </c>
      <c r="R2479" s="51">
        <v>9123</v>
      </c>
      <c r="S2479" s="51">
        <v>140189</v>
      </c>
      <c r="T2479" s="51">
        <v>677157</v>
      </c>
      <c r="U2479" s="51">
        <v>131324</v>
      </c>
      <c r="V2479" s="51">
        <v>27704</v>
      </c>
    </row>
    <row r="2480" spans="1:22" x14ac:dyDescent="0.25">
      <c r="A2480" s="50" t="s">
        <v>109</v>
      </c>
      <c r="B2480" s="50" t="s">
        <v>229</v>
      </c>
      <c r="C2480" s="50" t="s">
        <v>192</v>
      </c>
      <c r="D2480" s="50" t="s">
        <v>282</v>
      </c>
      <c r="E2480" s="51">
        <v>2018</v>
      </c>
      <c r="F2480" s="50" t="s">
        <v>289</v>
      </c>
      <c r="G2480" s="52">
        <v>43282</v>
      </c>
      <c r="H2480" s="51">
        <v>2324</v>
      </c>
      <c r="I2480" s="51">
        <v>1179</v>
      </c>
      <c r="J2480" s="51">
        <v>1945</v>
      </c>
      <c r="K2480" s="51">
        <v>979</v>
      </c>
      <c r="L2480" s="51">
        <v>979</v>
      </c>
      <c r="M2480" s="51">
        <v>3231</v>
      </c>
      <c r="N2480" s="51">
        <v>2732</v>
      </c>
      <c r="O2480" s="51">
        <v>2451</v>
      </c>
      <c r="P2480" s="51">
        <v>2653</v>
      </c>
      <c r="Q2480" s="51">
        <v>8434</v>
      </c>
      <c r="R2480" s="51">
        <v>9123</v>
      </c>
      <c r="S2480" s="51">
        <v>140189</v>
      </c>
      <c r="T2480" s="51">
        <v>677157</v>
      </c>
      <c r="U2480" s="51">
        <v>131324</v>
      </c>
      <c r="V2480" s="51">
        <v>27704</v>
      </c>
    </row>
    <row r="2481" spans="1:22" x14ac:dyDescent="0.25">
      <c r="A2481" s="50" t="s">
        <v>109</v>
      </c>
      <c r="B2481" s="50" t="s">
        <v>229</v>
      </c>
      <c r="C2481" s="50" t="s">
        <v>192</v>
      </c>
      <c r="D2481" s="50" t="s">
        <v>282</v>
      </c>
      <c r="E2481" s="51">
        <v>2018</v>
      </c>
      <c r="F2481" s="50" t="s">
        <v>290</v>
      </c>
      <c r="G2481" s="52">
        <v>43313</v>
      </c>
      <c r="H2481" s="51">
        <v>1996</v>
      </c>
      <c r="I2481" s="51">
        <v>940</v>
      </c>
      <c r="J2481" s="51">
        <v>1735</v>
      </c>
      <c r="K2481" s="51">
        <v>841</v>
      </c>
      <c r="L2481" s="51">
        <v>841</v>
      </c>
      <c r="M2481" s="51">
        <v>2573</v>
      </c>
      <c r="N2481" s="51">
        <v>2354</v>
      </c>
      <c r="O2481" s="51">
        <v>2359</v>
      </c>
      <c r="P2481" s="51">
        <v>2231</v>
      </c>
      <c r="Q2481" s="51">
        <v>8434</v>
      </c>
      <c r="R2481" s="51">
        <v>9123</v>
      </c>
      <c r="S2481" s="51">
        <v>140189</v>
      </c>
      <c r="T2481" s="51">
        <v>677157</v>
      </c>
      <c r="U2481" s="51">
        <v>131324</v>
      </c>
      <c r="V2481" s="51">
        <v>27704</v>
      </c>
    </row>
    <row r="2482" spans="1:22" x14ac:dyDescent="0.25">
      <c r="A2482" s="50" t="s">
        <v>109</v>
      </c>
      <c r="B2482" s="50" t="s">
        <v>229</v>
      </c>
      <c r="C2482" s="50" t="s">
        <v>192</v>
      </c>
      <c r="D2482" s="50" t="s">
        <v>282</v>
      </c>
      <c r="E2482" s="51">
        <v>2018</v>
      </c>
      <c r="F2482" s="50" t="s">
        <v>291</v>
      </c>
      <c r="G2482" s="52">
        <v>43344</v>
      </c>
      <c r="H2482" s="51">
        <v>1874</v>
      </c>
      <c r="I2482" s="51">
        <v>859</v>
      </c>
      <c r="J2482" s="51">
        <v>1452</v>
      </c>
      <c r="K2482" s="51">
        <v>725</v>
      </c>
      <c r="L2482" s="51">
        <v>725</v>
      </c>
      <c r="M2482" s="51">
        <v>2685</v>
      </c>
      <c r="N2482" s="51">
        <v>2602</v>
      </c>
      <c r="O2482" s="51">
        <v>3761</v>
      </c>
      <c r="P2482" s="51">
        <v>2330</v>
      </c>
      <c r="Q2482" s="51">
        <v>8434</v>
      </c>
      <c r="R2482" s="51">
        <v>9123</v>
      </c>
      <c r="S2482" s="51">
        <v>140189</v>
      </c>
      <c r="T2482" s="51">
        <v>677157</v>
      </c>
      <c r="U2482" s="51">
        <v>131324</v>
      </c>
      <c r="V2482" s="51">
        <v>27704</v>
      </c>
    </row>
    <row r="2483" spans="1:22" x14ac:dyDescent="0.25">
      <c r="A2483" s="50" t="s">
        <v>109</v>
      </c>
      <c r="B2483" s="50" t="s">
        <v>229</v>
      </c>
      <c r="C2483" s="50" t="s">
        <v>192</v>
      </c>
      <c r="D2483" s="50" t="s">
        <v>282</v>
      </c>
      <c r="E2483" s="51">
        <v>2018</v>
      </c>
      <c r="F2483" s="50" t="s">
        <v>292</v>
      </c>
      <c r="G2483" s="52">
        <v>43374</v>
      </c>
      <c r="H2483" s="51">
        <v>2198</v>
      </c>
      <c r="I2483" s="51">
        <v>813</v>
      </c>
      <c r="J2483" s="51">
        <v>1613</v>
      </c>
      <c r="K2483" s="51">
        <v>601</v>
      </c>
      <c r="L2483" s="51">
        <v>601</v>
      </c>
      <c r="M2483" s="51">
        <v>4075</v>
      </c>
      <c r="N2483" s="51">
        <v>2257</v>
      </c>
      <c r="O2483" s="51">
        <v>2025</v>
      </c>
      <c r="P2483" s="51">
        <v>2056</v>
      </c>
      <c r="Q2483" s="51">
        <v>8434</v>
      </c>
      <c r="R2483" s="51">
        <v>9123</v>
      </c>
      <c r="S2483" s="51">
        <v>140189</v>
      </c>
      <c r="T2483" s="51">
        <v>677157</v>
      </c>
      <c r="U2483" s="51">
        <v>131324</v>
      </c>
      <c r="V2483" s="51">
        <v>27704</v>
      </c>
    </row>
    <row r="2484" spans="1:22" x14ac:dyDescent="0.25">
      <c r="A2484" s="50" t="s">
        <v>109</v>
      </c>
      <c r="B2484" s="50" t="s">
        <v>229</v>
      </c>
      <c r="C2484" s="50" t="s">
        <v>192</v>
      </c>
      <c r="D2484" s="50" t="s">
        <v>282</v>
      </c>
      <c r="E2484" s="51">
        <v>2018</v>
      </c>
      <c r="F2484" s="50" t="s">
        <v>293</v>
      </c>
      <c r="G2484" s="52">
        <v>43405</v>
      </c>
      <c r="H2484" s="51">
        <v>2227</v>
      </c>
      <c r="I2484" s="51">
        <v>875</v>
      </c>
      <c r="J2484" s="51">
        <v>1470</v>
      </c>
      <c r="K2484" s="51">
        <v>581</v>
      </c>
      <c r="L2484" s="51">
        <v>581</v>
      </c>
      <c r="M2484" s="51">
        <v>2412</v>
      </c>
      <c r="N2484" s="51">
        <v>2011</v>
      </c>
      <c r="O2484" s="51">
        <v>2005</v>
      </c>
      <c r="P2484" s="51">
        <v>1901</v>
      </c>
      <c r="Q2484" s="51">
        <v>8434</v>
      </c>
      <c r="R2484" s="51">
        <v>9123</v>
      </c>
      <c r="S2484" s="51">
        <v>140189</v>
      </c>
      <c r="T2484" s="51">
        <v>677157</v>
      </c>
      <c r="U2484" s="51">
        <v>131324</v>
      </c>
      <c r="V2484" s="51">
        <v>27704</v>
      </c>
    </row>
    <row r="2485" spans="1:22" x14ac:dyDescent="0.25">
      <c r="A2485" s="50" t="s">
        <v>109</v>
      </c>
      <c r="B2485" s="50" t="s">
        <v>229</v>
      </c>
      <c r="C2485" s="50" t="s">
        <v>192</v>
      </c>
      <c r="D2485" s="50" t="s">
        <v>282</v>
      </c>
      <c r="E2485" s="51">
        <v>2018</v>
      </c>
      <c r="F2485" s="50" t="s">
        <v>294</v>
      </c>
      <c r="G2485" s="52">
        <v>43435</v>
      </c>
      <c r="H2485" s="51">
        <v>2252</v>
      </c>
      <c r="I2485" s="51">
        <v>1146</v>
      </c>
      <c r="J2485" s="51">
        <v>1623</v>
      </c>
      <c r="K2485" s="51">
        <v>726</v>
      </c>
      <c r="L2485" s="51">
        <v>726</v>
      </c>
      <c r="M2485" s="51">
        <v>2204</v>
      </c>
      <c r="N2485" s="51">
        <v>1796</v>
      </c>
      <c r="O2485" s="51">
        <v>1737</v>
      </c>
      <c r="P2485" s="51">
        <v>1886</v>
      </c>
      <c r="Q2485" s="51">
        <v>8434</v>
      </c>
      <c r="R2485" s="51">
        <v>9123</v>
      </c>
      <c r="S2485" s="51">
        <v>140189</v>
      </c>
      <c r="T2485" s="51">
        <v>677157</v>
      </c>
      <c r="U2485" s="51">
        <v>131324</v>
      </c>
      <c r="V2485" s="51">
        <v>27704</v>
      </c>
    </row>
    <row r="2486" spans="1:22" x14ac:dyDescent="0.25">
      <c r="A2486" s="50" t="s">
        <v>109</v>
      </c>
      <c r="B2486" s="50" t="s">
        <v>229</v>
      </c>
      <c r="C2486" s="50" t="s">
        <v>192</v>
      </c>
      <c r="D2486" s="50" t="s">
        <v>282</v>
      </c>
      <c r="E2486" s="51">
        <v>2019</v>
      </c>
      <c r="F2486" s="50" t="s">
        <v>283</v>
      </c>
      <c r="G2486" s="52">
        <v>43466</v>
      </c>
      <c r="H2486" s="51">
        <v>2357</v>
      </c>
      <c r="I2486" s="51">
        <v>1053</v>
      </c>
      <c r="J2486" s="51">
        <v>1708</v>
      </c>
      <c r="K2486" s="51">
        <v>1119</v>
      </c>
      <c r="L2486" s="51">
        <v>1119</v>
      </c>
      <c r="M2486" s="51">
        <v>3287</v>
      </c>
      <c r="N2486" s="51">
        <v>2306</v>
      </c>
      <c r="O2486" s="51">
        <v>2200</v>
      </c>
      <c r="P2486" s="51">
        <v>2602</v>
      </c>
      <c r="Q2486" s="51">
        <v>10632</v>
      </c>
      <c r="R2486" s="51">
        <v>11268</v>
      </c>
      <c r="S2486" s="51">
        <v>148398.49531034849</v>
      </c>
      <c r="T2486" s="51">
        <v>702243</v>
      </c>
      <c r="U2486" s="51">
        <v>226846</v>
      </c>
      <c r="V2486" s="51">
        <v>30095</v>
      </c>
    </row>
    <row r="2487" spans="1:22" x14ac:dyDescent="0.25">
      <c r="A2487" s="50" t="s">
        <v>109</v>
      </c>
      <c r="B2487" s="50" t="s">
        <v>229</v>
      </c>
      <c r="C2487" s="50" t="s">
        <v>192</v>
      </c>
      <c r="D2487" s="50" t="s">
        <v>282</v>
      </c>
      <c r="E2487" s="51">
        <v>2019</v>
      </c>
      <c r="F2487" s="50" t="s">
        <v>284</v>
      </c>
      <c r="G2487" s="52">
        <v>43497</v>
      </c>
      <c r="H2487" s="51">
        <v>2169</v>
      </c>
      <c r="I2487" s="51">
        <v>1147</v>
      </c>
      <c r="J2487" s="51">
        <v>1832</v>
      </c>
      <c r="K2487" s="51">
        <v>1005</v>
      </c>
      <c r="L2487" s="51">
        <v>1005</v>
      </c>
      <c r="M2487" s="51">
        <v>2949</v>
      </c>
      <c r="N2487" s="51">
        <v>2708</v>
      </c>
      <c r="O2487" s="51">
        <v>2530</v>
      </c>
      <c r="P2487" s="51">
        <v>2569</v>
      </c>
      <c r="Q2487" s="51">
        <v>10632</v>
      </c>
      <c r="R2487" s="51">
        <v>11268</v>
      </c>
      <c r="S2487" s="51">
        <v>148398.49531034849</v>
      </c>
      <c r="T2487" s="51">
        <v>702243</v>
      </c>
      <c r="U2487" s="51">
        <v>226846</v>
      </c>
      <c r="V2487" s="51">
        <v>30095</v>
      </c>
    </row>
    <row r="2488" spans="1:22" x14ac:dyDescent="0.25">
      <c r="A2488" s="50" t="s">
        <v>109</v>
      </c>
      <c r="B2488" s="50" t="s">
        <v>229</v>
      </c>
      <c r="C2488" s="50" t="s">
        <v>192</v>
      </c>
      <c r="D2488" s="50" t="s">
        <v>282</v>
      </c>
      <c r="E2488" s="51">
        <v>2019</v>
      </c>
      <c r="F2488" s="50" t="s">
        <v>285</v>
      </c>
      <c r="G2488" s="52">
        <v>43525</v>
      </c>
      <c r="H2488" s="51">
        <v>1812</v>
      </c>
      <c r="I2488" s="51">
        <v>890</v>
      </c>
      <c r="J2488" s="51">
        <v>1464</v>
      </c>
      <c r="K2488" s="51">
        <v>980</v>
      </c>
      <c r="L2488" s="51">
        <v>980</v>
      </c>
      <c r="M2488" s="51">
        <v>3005</v>
      </c>
      <c r="N2488" s="51">
        <v>2592</v>
      </c>
      <c r="O2488" s="51">
        <v>2491</v>
      </c>
      <c r="P2488" s="51">
        <v>2538</v>
      </c>
      <c r="Q2488" s="51">
        <v>10632</v>
      </c>
      <c r="R2488" s="51">
        <v>11268</v>
      </c>
      <c r="S2488" s="51">
        <v>148398.49531034849</v>
      </c>
      <c r="T2488" s="51">
        <v>702243</v>
      </c>
      <c r="U2488" s="51">
        <v>226846</v>
      </c>
      <c r="V2488" s="51">
        <v>30095</v>
      </c>
    </row>
    <row r="2489" spans="1:22" x14ac:dyDescent="0.25">
      <c r="A2489" s="50" t="s">
        <v>109</v>
      </c>
      <c r="B2489" s="50" t="s">
        <v>229</v>
      </c>
      <c r="C2489" s="50" t="s">
        <v>192</v>
      </c>
      <c r="D2489" s="50" t="s">
        <v>282</v>
      </c>
      <c r="E2489" s="51">
        <v>2019</v>
      </c>
      <c r="F2489" s="50" t="s">
        <v>286</v>
      </c>
      <c r="G2489" s="52">
        <v>43556</v>
      </c>
      <c r="H2489" s="51">
        <v>2073</v>
      </c>
      <c r="I2489" s="51">
        <v>888</v>
      </c>
      <c r="J2489" s="51">
        <v>1690</v>
      </c>
      <c r="K2489" s="51">
        <v>941</v>
      </c>
      <c r="L2489" s="51">
        <v>941</v>
      </c>
      <c r="M2489" s="51">
        <v>3190</v>
      </c>
      <c r="N2489" s="51">
        <v>2957</v>
      </c>
      <c r="O2489" s="51">
        <v>2582</v>
      </c>
      <c r="P2489" s="51">
        <v>2501</v>
      </c>
      <c r="Q2489" s="51">
        <v>10632</v>
      </c>
      <c r="R2489" s="51">
        <v>11268</v>
      </c>
      <c r="S2489" s="51">
        <v>148398.49531034849</v>
      </c>
      <c r="T2489" s="51">
        <v>702243</v>
      </c>
      <c r="U2489" s="51">
        <v>226846</v>
      </c>
      <c r="V2489" s="51">
        <v>30095</v>
      </c>
    </row>
    <row r="2490" spans="1:22" x14ac:dyDescent="0.25">
      <c r="A2490" s="50" t="s">
        <v>109</v>
      </c>
      <c r="B2490" s="50" t="s">
        <v>229</v>
      </c>
      <c r="C2490" s="50" t="s">
        <v>192</v>
      </c>
      <c r="D2490" s="50" t="s">
        <v>282</v>
      </c>
      <c r="E2490" s="51">
        <v>2019</v>
      </c>
      <c r="F2490" s="50" t="s">
        <v>287</v>
      </c>
      <c r="G2490" s="52">
        <v>43586</v>
      </c>
      <c r="H2490" s="51">
        <v>1802</v>
      </c>
      <c r="I2490" s="51">
        <v>1073</v>
      </c>
      <c r="J2490" s="51">
        <v>1594</v>
      </c>
      <c r="K2490" s="51">
        <v>1107</v>
      </c>
      <c r="L2490" s="51">
        <v>1107</v>
      </c>
      <c r="M2490" s="51">
        <v>3005</v>
      </c>
      <c r="N2490" s="51">
        <v>2560</v>
      </c>
      <c r="O2490" s="51">
        <v>2463</v>
      </c>
      <c r="P2490" s="51">
        <v>2489</v>
      </c>
      <c r="Q2490" s="51">
        <v>10632</v>
      </c>
      <c r="R2490" s="51">
        <v>11268</v>
      </c>
      <c r="S2490" s="51">
        <v>148398.49531034849</v>
      </c>
      <c r="T2490" s="51">
        <v>702243</v>
      </c>
      <c r="U2490" s="51">
        <v>226846</v>
      </c>
      <c r="V2490" s="51">
        <v>30095</v>
      </c>
    </row>
    <row r="2491" spans="1:22" x14ac:dyDescent="0.25">
      <c r="A2491" s="50" t="s">
        <v>109</v>
      </c>
      <c r="B2491" s="50" t="s">
        <v>229</v>
      </c>
      <c r="C2491" s="50" t="s">
        <v>192</v>
      </c>
      <c r="D2491" s="50" t="s">
        <v>282</v>
      </c>
      <c r="E2491" s="51">
        <v>2019</v>
      </c>
      <c r="F2491" s="50" t="s">
        <v>288</v>
      </c>
      <c r="G2491" s="52">
        <v>43617</v>
      </c>
      <c r="H2491" s="51">
        <v>2453</v>
      </c>
      <c r="I2491" s="51">
        <v>970</v>
      </c>
      <c r="J2491" s="51">
        <v>1474</v>
      </c>
      <c r="K2491" s="51">
        <v>993</v>
      </c>
      <c r="L2491" s="51">
        <v>993</v>
      </c>
      <c r="M2491" s="51">
        <v>3005</v>
      </c>
      <c r="N2491" s="51">
        <v>2505</v>
      </c>
      <c r="O2491" s="51">
        <v>2395</v>
      </c>
      <c r="P2491" s="51">
        <v>2447</v>
      </c>
      <c r="Q2491" s="51">
        <v>10632</v>
      </c>
      <c r="R2491" s="51">
        <v>11268</v>
      </c>
      <c r="S2491" s="51">
        <v>148398.49531034849</v>
      </c>
      <c r="T2491" s="51">
        <v>702243</v>
      </c>
      <c r="U2491" s="51">
        <v>226846</v>
      </c>
      <c r="V2491" s="51">
        <v>30095</v>
      </c>
    </row>
    <row r="2492" spans="1:22" x14ac:dyDescent="0.25">
      <c r="A2492" s="50" t="s">
        <v>109</v>
      </c>
      <c r="B2492" s="50" t="s">
        <v>229</v>
      </c>
      <c r="C2492" s="50" t="s">
        <v>192</v>
      </c>
      <c r="D2492" s="50" t="s">
        <v>282</v>
      </c>
      <c r="E2492" s="51">
        <v>2019</v>
      </c>
      <c r="F2492" s="50" t="s">
        <v>289</v>
      </c>
      <c r="G2492" s="52">
        <v>43647</v>
      </c>
      <c r="H2492" s="51">
        <v>2365</v>
      </c>
      <c r="I2492" s="51">
        <v>1242</v>
      </c>
      <c r="J2492" s="51">
        <v>1865</v>
      </c>
      <c r="K2492" s="51">
        <v>1146</v>
      </c>
      <c r="L2492" s="51">
        <v>1146</v>
      </c>
      <c r="M2492" s="51">
        <v>2966</v>
      </c>
      <c r="N2492" s="51">
        <v>2594</v>
      </c>
      <c r="O2492" s="51">
        <v>2487</v>
      </c>
      <c r="P2492" s="51">
        <v>2469</v>
      </c>
      <c r="Q2492" s="51">
        <v>10632</v>
      </c>
      <c r="R2492" s="51">
        <v>11268</v>
      </c>
      <c r="S2492" s="51">
        <v>148398.49531034849</v>
      </c>
      <c r="T2492" s="51">
        <v>702243</v>
      </c>
      <c r="U2492" s="51">
        <v>226846</v>
      </c>
      <c r="V2492" s="51">
        <v>30095</v>
      </c>
    </row>
    <row r="2493" spans="1:22" x14ac:dyDescent="0.25">
      <c r="A2493" s="50" t="s">
        <v>109</v>
      </c>
      <c r="B2493" s="50" t="s">
        <v>229</v>
      </c>
      <c r="C2493" s="50" t="s">
        <v>192</v>
      </c>
      <c r="D2493" s="50" t="s">
        <v>282</v>
      </c>
      <c r="E2493" s="51">
        <v>2019</v>
      </c>
      <c r="F2493" s="50" t="s">
        <v>290</v>
      </c>
      <c r="G2493" s="52">
        <v>43678</v>
      </c>
      <c r="H2493" s="51">
        <v>2101</v>
      </c>
      <c r="I2493" s="51">
        <v>1098</v>
      </c>
      <c r="J2493" s="51">
        <v>1704</v>
      </c>
      <c r="K2493" s="51">
        <v>1081</v>
      </c>
      <c r="L2493" s="51">
        <v>1081</v>
      </c>
      <c r="M2493" s="51">
        <v>3005</v>
      </c>
      <c r="N2493" s="51">
        <v>2887</v>
      </c>
      <c r="O2493" s="51">
        <v>2726</v>
      </c>
      <c r="P2493" s="51">
        <v>2634</v>
      </c>
      <c r="Q2493" s="51">
        <v>10632</v>
      </c>
      <c r="R2493" s="51">
        <v>11268</v>
      </c>
      <c r="S2493" s="51">
        <v>148398.49531034849</v>
      </c>
      <c r="T2493" s="51">
        <v>702243</v>
      </c>
      <c r="U2493" s="51">
        <v>226846</v>
      </c>
      <c r="V2493" s="51">
        <v>30095</v>
      </c>
    </row>
    <row r="2494" spans="1:22" x14ac:dyDescent="0.25">
      <c r="A2494" s="50" t="s">
        <v>109</v>
      </c>
      <c r="B2494" s="50" t="s">
        <v>229</v>
      </c>
      <c r="C2494" s="50" t="s">
        <v>192</v>
      </c>
      <c r="D2494" s="50" t="s">
        <v>282</v>
      </c>
      <c r="E2494" s="51">
        <v>2019</v>
      </c>
      <c r="F2494" s="50" t="s">
        <v>291</v>
      </c>
      <c r="G2494" s="52">
        <v>43709</v>
      </c>
      <c r="H2494" s="51">
        <v>2594</v>
      </c>
      <c r="I2494" s="51">
        <v>1227</v>
      </c>
      <c r="J2494" s="51">
        <v>2073</v>
      </c>
      <c r="K2494" s="51">
        <v>959</v>
      </c>
      <c r="L2494" s="51">
        <v>959</v>
      </c>
      <c r="M2494" s="51">
        <v>2945</v>
      </c>
      <c r="N2494" s="51">
        <v>2580</v>
      </c>
      <c r="O2494" s="51">
        <v>2519</v>
      </c>
      <c r="P2494" s="51">
        <v>2655</v>
      </c>
      <c r="Q2494" s="51">
        <v>10632</v>
      </c>
      <c r="R2494" s="51">
        <v>11268</v>
      </c>
      <c r="S2494" s="51">
        <v>148398.49531034849</v>
      </c>
      <c r="T2494" s="51">
        <v>702243</v>
      </c>
      <c r="U2494" s="51">
        <v>226846</v>
      </c>
      <c r="V2494" s="51">
        <v>30095</v>
      </c>
    </row>
    <row r="2495" spans="1:22" x14ac:dyDescent="0.25">
      <c r="A2495" s="50" t="s">
        <v>109</v>
      </c>
      <c r="B2495" s="50" t="s">
        <v>229</v>
      </c>
      <c r="C2495" s="50" t="s">
        <v>192</v>
      </c>
      <c r="D2495" s="50" t="s">
        <v>282</v>
      </c>
      <c r="E2495" s="51">
        <v>2019</v>
      </c>
      <c r="F2495" s="50" t="s">
        <v>292</v>
      </c>
      <c r="G2495" s="52">
        <v>43739</v>
      </c>
      <c r="H2495" s="51">
        <v>2315</v>
      </c>
      <c r="I2495" s="51">
        <v>987</v>
      </c>
      <c r="J2495" s="51">
        <v>1902</v>
      </c>
      <c r="K2495" s="51">
        <v>794</v>
      </c>
      <c r="L2495" s="51">
        <v>794</v>
      </c>
      <c r="M2495" s="51">
        <v>2974</v>
      </c>
      <c r="N2495" s="51">
        <v>2391</v>
      </c>
      <c r="O2495" s="51">
        <v>2450</v>
      </c>
      <c r="P2495" s="51">
        <v>2623</v>
      </c>
      <c r="Q2495" s="51">
        <v>10632</v>
      </c>
      <c r="R2495" s="51">
        <v>11268</v>
      </c>
      <c r="S2495" s="51">
        <v>148398.49531034849</v>
      </c>
      <c r="T2495" s="51">
        <v>702243</v>
      </c>
      <c r="U2495" s="51">
        <v>226846</v>
      </c>
      <c r="V2495" s="51">
        <v>30095</v>
      </c>
    </row>
    <row r="2496" spans="1:22" x14ac:dyDescent="0.25">
      <c r="A2496" s="50" t="s">
        <v>109</v>
      </c>
      <c r="B2496" s="50" t="s">
        <v>229</v>
      </c>
      <c r="C2496" s="50" t="s">
        <v>192</v>
      </c>
      <c r="D2496" s="50" t="s">
        <v>282</v>
      </c>
      <c r="E2496" s="51">
        <v>2019</v>
      </c>
      <c r="F2496" s="50" t="s">
        <v>293</v>
      </c>
      <c r="G2496" s="52">
        <v>43770</v>
      </c>
      <c r="H2496" s="51">
        <v>2664</v>
      </c>
      <c r="I2496" s="51">
        <v>1028</v>
      </c>
      <c r="J2496" s="51">
        <v>1849</v>
      </c>
      <c r="K2496" s="51">
        <v>974</v>
      </c>
      <c r="L2496" s="51">
        <v>974</v>
      </c>
      <c r="M2496" s="51">
        <v>3111</v>
      </c>
      <c r="N2496" s="51">
        <v>2723</v>
      </c>
      <c r="O2496" s="51">
        <v>2674</v>
      </c>
      <c r="P2496" s="51">
        <v>2508</v>
      </c>
      <c r="Q2496" s="51">
        <v>10632</v>
      </c>
      <c r="R2496" s="51">
        <v>11268</v>
      </c>
      <c r="S2496" s="51">
        <v>148398.49531034849</v>
      </c>
      <c r="T2496" s="51">
        <v>702243</v>
      </c>
      <c r="U2496" s="51">
        <v>226846</v>
      </c>
      <c r="V2496" s="51">
        <v>30095</v>
      </c>
    </row>
    <row r="2497" spans="1:22" x14ac:dyDescent="0.25">
      <c r="A2497" s="50" t="s">
        <v>109</v>
      </c>
      <c r="B2497" s="50" t="s">
        <v>229</v>
      </c>
      <c r="C2497" s="50" t="s">
        <v>192</v>
      </c>
      <c r="D2497" s="50" t="s">
        <v>282</v>
      </c>
      <c r="E2497" s="51">
        <v>2019</v>
      </c>
      <c r="F2497" s="50" t="s">
        <v>294</v>
      </c>
      <c r="G2497" s="52">
        <v>43800</v>
      </c>
      <c r="H2497" s="51">
        <v>2468</v>
      </c>
      <c r="I2497" s="51">
        <v>1159</v>
      </c>
      <c r="J2497" s="51">
        <v>1918</v>
      </c>
      <c r="K2497" s="51">
        <v>902</v>
      </c>
      <c r="L2497" s="51">
        <v>902</v>
      </c>
      <c r="M2497" s="51">
        <v>3035</v>
      </c>
      <c r="N2497" s="51">
        <v>2736</v>
      </c>
      <c r="O2497" s="51">
        <v>2597</v>
      </c>
      <c r="P2497" s="51">
        <v>2654</v>
      </c>
      <c r="Q2497" s="51">
        <v>10632</v>
      </c>
      <c r="R2497" s="51">
        <v>11268</v>
      </c>
      <c r="S2497" s="51">
        <v>148398.49531034849</v>
      </c>
      <c r="T2497" s="51">
        <v>702243</v>
      </c>
      <c r="U2497" s="51">
        <v>226846</v>
      </c>
      <c r="V2497" s="51">
        <v>30095</v>
      </c>
    </row>
    <row r="2498" spans="1:22" x14ac:dyDescent="0.25">
      <c r="A2498" s="50" t="s">
        <v>109</v>
      </c>
      <c r="B2498" s="50" t="s">
        <v>229</v>
      </c>
      <c r="C2498" s="50" t="s">
        <v>192</v>
      </c>
      <c r="D2498" s="50" t="s">
        <v>282</v>
      </c>
      <c r="E2498" s="51">
        <v>2020</v>
      </c>
      <c r="F2498" s="50" t="s">
        <v>283</v>
      </c>
      <c r="G2498" s="52">
        <v>43831</v>
      </c>
      <c r="H2498" s="51">
        <v>2932</v>
      </c>
      <c r="I2498" s="51">
        <v>1366</v>
      </c>
      <c r="J2498" s="51">
        <v>2332</v>
      </c>
      <c r="K2498" s="51">
        <v>1088</v>
      </c>
      <c r="L2498" s="51">
        <v>1088</v>
      </c>
      <c r="M2498" s="51">
        <v>3225</v>
      </c>
      <c r="N2498" s="51">
        <v>2807</v>
      </c>
      <c r="O2498" s="51">
        <v>2647</v>
      </c>
      <c r="P2498" s="51">
        <v>2628</v>
      </c>
      <c r="Q2498" s="51">
        <v>10598</v>
      </c>
      <c r="R2498" s="51">
        <v>11218</v>
      </c>
      <c r="S2498" s="51">
        <v>154462.54807589931</v>
      </c>
      <c r="T2498" s="51">
        <v>728178</v>
      </c>
      <c r="U2498" s="51">
        <v>233602</v>
      </c>
      <c r="V2498" s="51">
        <v>30970</v>
      </c>
    </row>
    <row r="2499" spans="1:22" x14ac:dyDescent="0.25">
      <c r="A2499" s="50" t="s">
        <v>109</v>
      </c>
      <c r="B2499" s="50" t="s">
        <v>229</v>
      </c>
      <c r="C2499" s="50" t="s">
        <v>192</v>
      </c>
      <c r="D2499" s="50" t="s">
        <v>282</v>
      </c>
      <c r="E2499" s="51">
        <v>2020</v>
      </c>
      <c r="F2499" s="50" t="s">
        <v>284</v>
      </c>
      <c r="G2499" s="52">
        <v>43862</v>
      </c>
      <c r="H2499" s="51">
        <v>2365</v>
      </c>
      <c r="I2499" s="51">
        <v>1081</v>
      </c>
      <c r="J2499" s="51">
        <v>2200</v>
      </c>
      <c r="K2499" s="51">
        <v>1263</v>
      </c>
      <c r="L2499" s="51">
        <v>1263</v>
      </c>
      <c r="M2499" s="51">
        <v>3602</v>
      </c>
      <c r="N2499" s="51">
        <v>2836</v>
      </c>
      <c r="O2499" s="51">
        <v>2772</v>
      </c>
      <c r="P2499" s="51">
        <v>2755</v>
      </c>
      <c r="Q2499" s="51">
        <v>10598</v>
      </c>
      <c r="R2499" s="51">
        <v>11218</v>
      </c>
      <c r="S2499" s="51">
        <v>154462.54807589931</v>
      </c>
      <c r="T2499" s="51">
        <v>728178</v>
      </c>
      <c r="U2499" s="51">
        <v>233602</v>
      </c>
      <c r="V2499" s="51">
        <v>30970</v>
      </c>
    </row>
    <row r="2500" spans="1:22" x14ac:dyDescent="0.25">
      <c r="A2500" s="50" t="s">
        <v>109</v>
      </c>
      <c r="B2500" s="50" t="s">
        <v>229</v>
      </c>
      <c r="C2500" s="50" t="s">
        <v>192</v>
      </c>
      <c r="D2500" s="50" t="s">
        <v>282</v>
      </c>
      <c r="E2500" s="51">
        <v>2020</v>
      </c>
      <c r="F2500" s="50" t="s">
        <v>285</v>
      </c>
      <c r="G2500" s="52">
        <v>43891</v>
      </c>
      <c r="H2500" s="51">
        <v>2365</v>
      </c>
      <c r="I2500" s="51">
        <v>1515</v>
      </c>
      <c r="J2500" s="51">
        <v>1689</v>
      </c>
      <c r="K2500" s="51">
        <v>1270</v>
      </c>
      <c r="L2500" s="51">
        <v>1270</v>
      </c>
      <c r="M2500" s="51">
        <v>3556</v>
      </c>
      <c r="N2500" s="51">
        <v>3058</v>
      </c>
      <c r="O2500" s="51">
        <v>3040</v>
      </c>
      <c r="P2500" s="51">
        <v>3200</v>
      </c>
      <c r="Q2500" s="51">
        <v>10598</v>
      </c>
      <c r="R2500" s="51">
        <v>11218</v>
      </c>
      <c r="S2500" s="51">
        <v>154462.54807589931</v>
      </c>
      <c r="T2500" s="51">
        <v>728178</v>
      </c>
      <c r="U2500" s="51">
        <v>233602</v>
      </c>
      <c r="V2500" s="51">
        <v>30970</v>
      </c>
    </row>
    <row r="2501" spans="1:22" x14ac:dyDescent="0.25">
      <c r="A2501" s="50" t="s">
        <v>109</v>
      </c>
      <c r="B2501" s="50" t="s">
        <v>229</v>
      </c>
      <c r="C2501" s="50" t="s">
        <v>192</v>
      </c>
      <c r="D2501" s="50" t="s">
        <v>282</v>
      </c>
      <c r="E2501" s="51">
        <v>2020</v>
      </c>
      <c r="F2501" s="50" t="s">
        <v>286</v>
      </c>
      <c r="G2501" s="52">
        <v>43922</v>
      </c>
      <c r="H2501" s="51">
        <v>2850</v>
      </c>
      <c r="I2501" s="51">
        <v>1494</v>
      </c>
      <c r="J2501" s="51">
        <v>2046</v>
      </c>
      <c r="K2501" s="51">
        <v>1070</v>
      </c>
      <c r="L2501" s="51">
        <v>1070</v>
      </c>
      <c r="M2501" s="51">
        <v>2403</v>
      </c>
      <c r="N2501" s="51">
        <v>2868</v>
      </c>
      <c r="O2501" s="51">
        <v>2974</v>
      </c>
      <c r="P2501" s="51">
        <v>3107</v>
      </c>
      <c r="Q2501" s="51">
        <v>10598</v>
      </c>
      <c r="R2501" s="51">
        <v>11218</v>
      </c>
      <c r="S2501" s="51">
        <v>154462.54807589931</v>
      </c>
      <c r="T2501" s="51">
        <v>728178</v>
      </c>
      <c r="U2501" s="51">
        <v>233602</v>
      </c>
      <c r="V2501" s="51">
        <v>30970</v>
      </c>
    </row>
    <row r="2502" spans="1:22" x14ac:dyDescent="0.25">
      <c r="A2502" s="50" t="s">
        <v>109</v>
      </c>
      <c r="B2502" s="50" t="s">
        <v>229</v>
      </c>
      <c r="C2502" s="50" t="s">
        <v>192</v>
      </c>
      <c r="D2502" s="50" t="s">
        <v>282</v>
      </c>
      <c r="E2502" s="51">
        <v>2020</v>
      </c>
      <c r="F2502" s="50" t="s">
        <v>287</v>
      </c>
      <c r="G2502" s="52">
        <v>43952</v>
      </c>
      <c r="H2502" s="51">
        <v>2260</v>
      </c>
      <c r="I2502" s="51">
        <v>1316</v>
      </c>
      <c r="J2502" s="51">
        <v>1884</v>
      </c>
      <c r="K2502" s="51">
        <v>1596</v>
      </c>
      <c r="L2502" s="51">
        <v>1596</v>
      </c>
      <c r="M2502" s="51">
        <v>3399</v>
      </c>
      <c r="N2502" s="51">
        <v>2982</v>
      </c>
      <c r="O2502" s="51">
        <v>2802</v>
      </c>
      <c r="P2502" s="51">
        <v>2941</v>
      </c>
      <c r="Q2502" s="51">
        <v>10598</v>
      </c>
      <c r="R2502" s="51">
        <v>11218</v>
      </c>
      <c r="S2502" s="51">
        <v>154462.54807589931</v>
      </c>
      <c r="T2502" s="51">
        <v>728178</v>
      </c>
      <c r="U2502" s="51">
        <v>233602</v>
      </c>
      <c r="V2502" s="51">
        <v>30970</v>
      </c>
    </row>
    <row r="2503" spans="1:22" x14ac:dyDescent="0.25">
      <c r="A2503" s="50" t="s">
        <v>109</v>
      </c>
      <c r="B2503" s="50" t="s">
        <v>229</v>
      </c>
      <c r="C2503" s="50" t="s">
        <v>192</v>
      </c>
      <c r="D2503" s="50" t="s">
        <v>282</v>
      </c>
      <c r="E2503" s="51">
        <v>2020</v>
      </c>
      <c r="F2503" s="50" t="s">
        <v>288</v>
      </c>
      <c r="G2503" s="52">
        <v>43983</v>
      </c>
      <c r="H2503" s="51">
        <v>2805</v>
      </c>
      <c r="I2503" s="51">
        <v>1238</v>
      </c>
      <c r="J2503" s="51">
        <v>2015</v>
      </c>
      <c r="K2503" s="51">
        <v>1070</v>
      </c>
      <c r="L2503" s="51">
        <v>1070</v>
      </c>
      <c r="M2503" s="51">
        <v>3244</v>
      </c>
      <c r="N2503" s="51">
        <v>2675</v>
      </c>
      <c r="O2503" s="51">
        <v>2468</v>
      </c>
      <c r="P2503" s="51">
        <v>2766</v>
      </c>
      <c r="Q2503" s="51">
        <v>10598</v>
      </c>
      <c r="R2503" s="51">
        <v>11218</v>
      </c>
      <c r="S2503" s="51">
        <v>154462.54807589931</v>
      </c>
      <c r="T2503" s="51">
        <v>728178</v>
      </c>
      <c r="U2503" s="51">
        <v>233602</v>
      </c>
      <c r="V2503" s="51">
        <v>30970</v>
      </c>
    </row>
    <row r="2504" spans="1:22" x14ac:dyDescent="0.25">
      <c r="A2504" s="50" t="s">
        <v>109</v>
      </c>
      <c r="B2504" s="50" t="s">
        <v>229</v>
      </c>
      <c r="C2504" s="50" t="s">
        <v>192</v>
      </c>
      <c r="D2504" s="50" t="s">
        <v>282</v>
      </c>
      <c r="E2504" s="51">
        <v>2020</v>
      </c>
      <c r="F2504" s="50" t="s">
        <v>289</v>
      </c>
      <c r="G2504" s="52">
        <v>44013</v>
      </c>
      <c r="H2504" s="51">
        <v>2730</v>
      </c>
      <c r="I2504" s="51">
        <v>1410</v>
      </c>
      <c r="J2504" s="51">
        <v>2342</v>
      </c>
      <c r="K2504" s="51">
        <v>1067</v>
      </c>
      <c r="L2504" s="51">
        <v>1067</v>
      </c>
      <c r="M2504" s="51">
        <v>2922</v>
      </c>
      <c r="N2504" s="51">
        <v>2488</v>
      </c>
      <c r="O2504" s="51">
        <v>2604</v>
      </c>
      <c r="P2504" s="51">
        <v>2666</v>
      </c>
      <c r="Q2504" s="51">
        <v>10598</v>
      </c>
      <c r="R2504" s="51">
        <v>11218</v>
      </c>
      <c r="S2504" s="51">
        <v>154462.54807589931</v>
      </c>
      <c r="T2504" s="51">
        <v>728178</v>
      </c>
      <c r="U2504" s="51">
        <v>233602</v>
      </c>
      <c r="V2504" s="51">
        <v>30970</v>
      </c>
    </row>
    <row r="2505" spans="1:22" x14ac:dyDescent="0.25">
      <c r="A2505" s="50" t="s">
        <v>109</v>
      </c>
      <c r="B2505" s="50" t="s">
        <v>229</v>
      </c>
      <c r="C2505" s="50" t="s">
        <v>192</v>
      </c>
      <c r="D2505" s="50" t="s">
        <v>282</v>
      </c>
      <c r="E2505" s="51">
        <v>2020</v>
      </c>
      <c r="F2505" s="50" t="s">
        <v>290</v>
      </c>
      <c r="G2505" s="52">
        <v>44044</v>
      </c>
      <c r="H2505" s="51">
        <v>2548</v>
      </c>
      <c r="I2505" s="51">
        <v>1407</v>
      </c>
      <c r="J2505" s="51">
        <v>1707</v>
      </c>
      <c r="K2505" s="51">
        <v>1478</v>
      </c>
      <c r="L2505" s="51">
        <v>1478</v>
      </c>
      <c r="M2505" s="51">
        <v>3598</v>
      </c>
      <c r="N2505" s="51">
        <v>3129</v>
      </c>
      <c r="O2505" s="51">
        <v>3028</v>
      </c>
      <c r="P2505" s="51">
        <v>3294</v>
      </c>
      <c r="Q2505" s="51">
        <v>10598</v>
      </c>
      <c r="R2505" s="51">
        <v>11218</v>
      </c>
      <c r="S2505" s="51">
        <v>154462.54807589931</v>
      </c>
      <c r="T2505" s="51">
        <v>728178</v>
      </c>
      <c r="U2505" s="51">
        <v>233602</v>
      </c>
      <c r="V2505" s="51">
        <v>30970</v>
      </c>
    </row>
    <row r="2506" spans="1:22" x14ac:dyDescent="0.25">
      <c r="A2506" s="50" t="s">
        <v>109</v>
      </c>
      <c r="B2506" s="50" t="s">
        <v>229</v>
      </c>
      <c r="C2506" s="50" t="s">
        <v>192</v>
      </c>
      <c r="D2506" s="50" t="s">
        <v>282</v>
      </c>
      <c r="E2506" s="51">
        <v>2020</v>
      </c>
      <c r="F2506" s="50" t="s">
        <v>291</v>
      </c>
      <c r="G2506" s="52">
        <v>44075</v>
      </c>
      <c r="H2506" s="51">
        <v>2465</v>
      </c>
      <c r="I2506" s="51">
        <v>1267</v>
      </c>
      <c r="J2506" s="51">
        <v>1640</v>
      </c>
      <c r="K2506" s="51">
        <v>1211</v>
      </c>
      <c r="L2506" s="51">
        <v>1211</v>
      </c>
      <c r="M2506" s="51">
        <v>3139</v>
      </c>
      <c r="N2506" s="51">
        <v>2806</v>
      </c>
      <c r="O2506" s="51">
        <v>2474</v>
      </c>
      <c r="P2506" s="51">
        <v>2860</v>
      </c>
      <c r="Q2506" s="51">
        <v>10598</v>
      </c>
      <c r="R2506" s="51">
        <v>11218</v>
      </c>
      <c r="S2506" s="51">
        <v>154462.54807589931</v>
      </c>
      <c r="T2506" s="51">
        <v>728178</v>
      </c>
      <c r="U2506" s="51">
        <v>233602</v>
      </c>
      <c r="V2506" s="51">
        <v>30970</v>
      </c>
    </row>
    <row r="2507" spans="1:22" x14ac:dyDescent="0.25">
      <c r="A2507" s="50" t="s">
        <v>109</v>
      </c>
      <c r="B2507" s="50" t="s">
        <v>229</v>
      </c>
      <c r="C2507" s="50" t="s">
        <v>192</v>
      </c>
      <c r="D2507" s="50" t="s">
        <v>282</v>
      </c>
      <c r="E2507" s="51">
        <v>2020</v>
      </c>
      <c r="F2507" s="50" t="s">
        <v>292</v>
      </c>
      <c r="G2507" s="52">
        <v>44105</v>
      </c>
      <c r="H2507" s="51">
        <v>2932</v>
      </c>
      <c r="I2507" s="51">
        <v>1555</v>
      </c>
      <c r="J2507" s="51">
        <v>1738</v>
      </c>
      <c r="K2507" s="51">
        <v>1326</v>
      </c>
      <c r="L2507" s="51">
        <v>1326</v>
      </c>
      <c r="M2507" s="51">
        <v>3143</v>
      </c>
      <c r="N2507" s="51">
        <v>2877</v>
      </c>
      <c r="O2507" s="51">
        <v>2818</v>
      </c>
      <c r="P2507" s="51">
        <v>2961</v>
      </c>
      <c r="Q2507" s="51">
        <v>10598</v>
      </c>
      <c r="R2507" s="51">
        <v>11218</v>
      </c>
      <c r="S2507" s="51">
        <v>154462.54807589931</v>
      </c>
      <c r="T2507" s="51">
        <v>728178</v>
      </c>
      <c r="U2507" s="51">
        <v>233602</v>
      </c>
      <c r="V2507" s="51">
        <v>30970</v>
      </c>
    </row>
    <row r="2508" spans="1:22" x14ac:dyDescent="0.25">
      <c r="A2508" s="50" t="s">
        <v>109</v>
      </c>
      <c r="B2508" s="50" t="s">
        <v>229</v>
      </c>
      <c r="C2508" s="50" t="s">
        <v>192</v>
      </c>
      <c r="D2508" s="50" t="s">
        <v>282</v>
      </c>
      <c r="E2508" s="51">
        <v>2020</v>
      </c>
      <c r="F2508" s="50" t="s">
        <v>293</v>
      </c>
      <c r="G2508" s="52">
        <v>44136</v>
      </c>
      <c r="H2508" s="51">
        <v>2397</v>
      </c>
      <c r="I2508" s="51">
        <v>1232</v>
      </c>
      <c r="J2508" s="51">
        <v>1670</v>
      </c>
      <c r="K2508" s="51">
        <v>1107</v>
      </c>
      <c r="L2508" s="51">
        <v>1107</v>
      </c>
      <c r="M2508" s="51">
        <v>3633</v>
      </c>
      <c r="N2508" s="51">
        <v>2919</v>
      </c>
      <c r="O2508" s="51">
        <v>2788</v>
      </c>
      <c r="P2508" s="51">
        <v>2878</v>
      </c>
      <c r="Q2508" s="51">
        <v>10598</v>
      </c>
      <c r="R2508" s="51">
        <v>11218</v>
      </c>
      <c r="S2508" s="51">
        <v>154462.54807589931</v>
      </c>
      <c r="T2508" s="51">
        <v>728178</v>
      </c>
      <c r="U2508" s="51">
        <v>233602</v>
      </c>
      <c r="V2508" s="51">
        <v>30970</v>
      </c>
    </row>
    <row r="2509" spans="1:22" x14ac:dyDescent="0.25">
      <c r="A2509" s="50" t="s">
        <v>109</v>
      </c>
      <c r="B2509" s="50" t="s">
        <v>229</v>
      </c>
      <c r="C2509" s="50" t="s">
        <v>192</v>
      </c>
      <c r="D2509" s="50" t="s">
        <v>282</v>
      </c>
      <c r="E2509" s="51">
        <v>2020</v>
      </c>
      <c r="F2509" s="50" t="s">
        <v>294</v>
      </c>
      <c r="G2509" s="52">
        <v>44166</v>
      </c>
      <c r="H2509" s="51">
        <v>2358</v>
      </c>
      <c r="I2509" s="51">
        <v>1384</v>
      </c>
      <c r="J2509" s="51">
        <v>1941</v>
      </c>
      <c r="K2509" s="51">
        <v>1043</v>
      </c>
      <c r="L2509" s="51">
        <v>1043</v>
      </c>
      <c r="M2509" s="51">
        <v>2953</v>
      </c>
      <c r="N2509" s="51">
        <v>2682</v>
      </c>
      <c r="O2509" s="51">
        <v>2447</v>
      </c>
      <c r="P2509" s="51">
        <v>2684</v>
      </c>
      <c r="Q2509" s="51">
        <v>10598</v>
      </c>
      <c r="R2509" s="51">
        <v>11218</v>
      </c>
      <c r="S2509" s="51">
        <v>154462.54807589931</v>
      </c>
      <c r="T2509" s="51">
        <v>728178</v>
      </c>
      <c r="U2509" s="51">
        <v>233602</v>
      </c>
      <c r="V2509" s="51">
        <v>30970</v>
      </c>
    </row>
    <row r="2510" spans="1:22" x14ac:dyDescent="0.25">
      <c r="A2510" s="50" t="s">
        <v>109</v>
      </c>
      <c r="B2510" s="50" t="s">
        <v>229</v>
      </c>
      <c r="C2510" s="50" t="s">
        <v>192</v>
      </c>
      <c r="D2510" s="50" t="s">
        <v>282</v>
      </c>
      <c r="E2510" s="51">
        <v>2021</v>
      </c>
      <c r="F2510" s="50" t="s">
        <v>283</v>
      </c>
      <c r="G2510" s="52">
        <v>44197</v>
      </c>
      <c r="H2510" s="51">
        <v>2559</v>
      </c>
      <c r="I2510" s="51">
        <v>1318</v>
      </c>
      <c r="J2510" s="51">
        <v>1763</v>
      </c>
      <c r="K2510" s="51">
        <v>1151</v>
      </c>
      <c r="L2510" s="51">
        <v>1151</v>
      </c>
      <c r="M2510" s="51">
        <v>3338</v>
      </c>
      <c r="N2510" s="51">
        <v>2677</v>
      </c>
      <c r="O2510" s="51">
        <v>2560</v>
      </c>
      <c r="P2510" s="51">
        <v>2828</v>
      </c>
      <c r="Q2510" s="51">
        <v>10155</v>
      </c>
      <c r="R2510" s="51">
        <v>10956</v>
      </c>
      <c r="S2510" s="51">
        <v>160723.1018693528</v>
      </c>
      <c r="T2510" s="51">
        <v>755044</v>
      </c>
      <c r="U2510" s="51">
        <v>240717</v>
      </c>
      <c r="V2510" s="51">
        <v>31881</v>
      </c>
    </row>
    <row r="2511" spans="1:22" x14ac:dyDescent="0.25">
      <c r="A2511" s="50" t="s">
        <v>109</v>
      </c>
      <c r="B2511" s="50" t="s">
        <v>229</v>
      </c>
      <c r="C2511" s="50" t="s">
        <v>192</v>
      </c>
      <c r="D2511" s="50" t="s">
        <v>282</v>
      </c>
      <c r="E2511" s="51">
        <v>2021</v>
      </c>
      <c r="F2511" s="50" t="s">
        <v>284</v>
      </c>
      <c r="G2511" s="52">
        <v>44228</v>
      </c>
      <c r="H2511" s="51">
        <v>2131</v>
      </c>
      <c r="I2511" s="51">
        <v>1069</v>
      </c>
      <c r="J2511" s="51">
        <v>1678</v>
      </c>
      <c r="K2511" s="51">
        <v>1135</v>
      </c>
      <c r="L2511" s="51">
        <v>1135</v>
      </c>
      <c r="M2511" s="51">
        <v>3176</v>
      </c>
      <c r="N2511" s="51">
        <v>2860</v>
      </c>
      <c r="O2511" s="51">
        <v>2755</v>
      </c>
      <c r="P2511" s="51">
        <v>3001</v>
      </c>
      <c r="Q2511" s="51">
        <v>10155</v>
      </c>
      <c r="R2511" s="51">
        <v>10956</v>
      </c>
      <c r="S2511" s="51">
        <v>160723.1018693528</v>
      </c>
      <c r="T2511" s="51">
        <v>755044</v>
      </c>
      <c r="U2511" s="51">
        <v>240717</v>
      </c>
      <c r="V2511" s="51">
        <v>31881</v>
      </c>
    </row>
    <row r="2512" spans="1:22" x14ac:dyDescent="0.25">
      <c r="A2512" s="50" t="s">
        <v>109</v>
      </c>
      <c r="B2512" s="50" t="s">
        <v>229</v>
      </c>
      <c r="C2512" s="50" t="s">
        <v>192</v>
      </c>
      <c r="D2512" s="50" t="s">
        <v>282</v>
      </c>
      <c r="E2512" s="51">
        <v>2021</v>
      </c>
      <c r="F2512" s="50" t="s">
        <v>285</v>
      </c>
      <c r="G2512" s="52">
        <v>44256</v>
      </c>
      <c r="H2512" s="51">
        <v>2431</v>
      </c>
      <c r="I2512" s="51">
        <v>1218</v>
      </c>
      <c r="J2512" s="51">
        <v>1664</v>
      </c>
      <c r="K2512" s="51">
        <v>1238</v>
      </c>
      <c r="L2512" s="51">
        <v>1238</v>
      </c>
      <c r="M2512" s="51">
        <v>2992</v>
      </c>
      <c r="N2512" s="51">
        <v>2860</v>
      </c>
      <c r="O2512" s="51">
        <v>2669</v>
      </c>
      <c r="P2512" s="51">
        <v>3001</v>
      </c>
      <c r="Q2512" s="51">
        <v>10155</v>
      </c>
      <c r="R2512" s="51">
        <v>10956</v>
      </c>
      <c r="S2512" s="51">
        <v>160723.1018693528</v>
      </c>
      <c r="T2512" s="51">
        <v>755044</v>
      </c>
      <c r="U2512" s="51">
        <v>240717</v>
      </c>
      <c r="V2512" s="51">
        <v>31881</v>
      </c>
    </row>
    <row r="2513" spans="1:22" x14ac:dyDescent="0.25">
      <c r="A2513" s="50" t="s">
        <v>109</v>
      </c>
      <c r="B2513" s="50" t="s">
        <v>229</v>
      </c>
      <c r="C2513" s="50" t="s">
        <v>192</v>
      </c>
      <c r="D2513" s="50" t="s">
        <v>282</v>
      </c>
      <c r="E2513" s="51">
        <v>2021</v>
      </c>
      <c r="F2513" s="50" t="s">
        <v>286</v>
      </c>
      <c r="G2513" s="52">
        <v>44287</v>
      </c>
      <c r="H2513" s="51">
        <v>2703</v>
      </c>
      <c r="I2513" s="51">
        <v>1160</v>
      </c>
      <c r="J2513" s="51">
        <v>1929</v>
      </c>
      <c r="K2513" s="51">
        <v>1225</v>
      </c>
      <c r="L2513" s="51">
        <v>1225</v>
      </c>
      <c r="M2513" s="51">
        <v>3271</v>
      </c>
      <c r="N2513" s="51">
        <v>2946</v>
      </c>
      <c r="O2513" s="51">
        <v>2909</v>
      </c>
      <c r="P2513" s="51">
        <v>3096</v>
      </c>
      <c r="Q2513" s="51">
        <v>10155</v>
      </c>
      <c r="R2513" s="51">
        <v>10956</v>
      </c>
      <c r="S2513" s="51">
        <v>160723.1018693528</v>
      </c>
      <c r="T2513" s="51">
        <v>755044</v>
      </c>
      <c r="U2513" s="51">
        <v>240717</v>
      </c>
      <c r="V2513" s="51">
        <v>31881</v>
      </c>
    </row>
    <row r="2514" spans="1:22" x14ac:dyDescent="0.25">
      <c r="A2514" s="50" t="s">
        <v>109</v>
      </c>
      <c r="B2514" s="50" t="s">
        <v>229</v>
      </c>
      <c r="C2514" s="50" t="s">
        <v>192</v>
      </c>
      <c r="D2514" s="50" t="s">
        <v>282</v>
      </c>
      <c r="E2514" s="51">
        <v>2021</v>
      </c>
      <c r="F2514" s="50" t="s">
        <v>287</v>
      </c>
      <c r="G2514" s="52">
        <v>44317</v>
      </c>
      <c r="H2514" s="51">
        <v>2427</v>
      </c>
      <c r="I2514" s="51">
        <v>964</v>
      </c>
      <c r="J2514" s="51">
        <v>1808</v>
      </c>
      <c r="K2514" s="51">
        <v>1309</v>
      </c>
      <c r="L2514" s="51">
        <v>1309</v>
      </c>
      <c r="M2514" s="51">
        <v>3268</v>
      </c>
      <c r="N2514" s="51">
        <v>2787</v>
      </c>
      <c r="O2514" s="51">
        <v>2679</v>
      </c>
      <c r="P2514" s="51">
        <v>3125</v>
      </c>
      <c r="Q2514" s="51">
        <v>10155</v>
      </c>
      <c r="R2514" s="51">
        <v>10956</v>
      </c>
      <c r="S2514" s="51">
        <v>160723.1018693528</v>
      </c>
      <c r="T2514" s="51">
        <v>755044</v>
      </c>
      <c r="U2514" s="51">
        <v>240717</v>
      </c>
      <c r="V2514" s="51">
        <v>31881</v>
      </c>
    </row>
    <row r="2515" spans="1:22" x14ac:dyDescent="0.25">
      <c r="A2515" s="50" t="s">
        <v>109</v>
      </c>
      <c r="B2515" s="50" t="s">
        <v>229</v>
      </c>
      <c r="C2515" s="50" t="s">
        <v>192</v>
      </c>
      <c r="D2515" s="50" t="s">
        <v>282</v>
      </c>
      <c r="E2515" s="51">
        <v>2021</v>
      </c>
      <c r="F2515" s="50" t="s">
        <v>288</v>
      </c>
      <c r="G2515" s="52">
        <v>44348</v>
      </c>
      <c r="H2515" s="51">
        <v>2366</v>
      </c>
      <c r="I2515" s="51">
        <v>1125</v>
      </c>
      <c r="J2515" s="51">
        <v>1927</v>
      </c>
      <c r="K2515" s="51">
        <v>1043</v>
      </c>
      <c r="L2515" s="51">
        <v>1043</v>
      </c>
      <c r="M2515" s="51">
        <v>3111</v>
      </c>
      <c r="N2515" s="51">
        <v>3016</v>
      </c>
      <c r="O2515" s="51">
        <v>2837</v>
      </c>
      <c r="P2515" s="51">
        <v>3094</v>
      </c>
      <c r="Q2515" s="51">
        <v>10155</v>
      </c>
      <c r="R2515" s="51">
        <v>10956</v>
      </c>
      <c r="S2515" s="51">
        <v>160723.1018693528</v>
      </c>
      <c r="T2515" s="51">
        <v>755044</v>
      </c>
      <c r="U2515" s="51">
        <v>240717</v>
      </c>
      <c r="V2515" s="51">
        <v>31881</v>
      </c>
    </row>
    <row r="2516" spans="1:22" x14ac:dyDescent="0.25">
      <c r="A2516" s="50" t="s">
        <v>109</v>
      </c>
      <c r="B2516" s="50" t="s">
        <v>229</v>
      </c>
      <c r="C2516" s="50" t="s">
        <v>192</v>
      </c>
      <c r="D2516" s="50" t="s">
        <v>282</v>
      </c>
      <c r="E2516" s="51">
        <v>2021</v>
      </c>
      <c r="F2516" s="50" t="s">
        <v>289</v>
      </c>
      <c r="G2516" s="52">
        <v>44378</v>
      </c>
      <c r="H2516" s="51">
        <v>2261</v>
      </c>
      <c r="I2516" s="51">
        <v>1071</v>
      </c>
      <c r="J2516" s="51">
        <v>1757</v>
      </c>
      <c r="K2516" s="51">
        <v>920</v>
      </c>
      <c r="L2516" s="51">
        <v>920</v>
      </c>
      <c r="M2516" s="51">
        <v>3330</v>
      </c>
      <c r="N2516" s="51">
        <v>3038</v>
      </c>
      <c r="O2516" s="51">
        <v>2968</v>
      </c>
      <c r="P2516" s="51">
        <v>3132</v>
      </c>
      <c r="Q2516" s="51">
        <v>10155</v>
      </c>
      <c r="R2516" s="51">
        <v>10956</v>
      </c>
      <c r="S2516" s="51">
        <v>160723.1018693528</v>
      </c>
      <c r="T2516" s="51">
        <v>755044</v>
      </c>
      <c r="U2516" s="51">
        <v>240717</v>
      </c>
      <c r="V2516" s="51">
        <v>31881</v>
      </c>
    </row>
    <row r="2517" spans="1:22" x14ac:dyDescent="0.25">
      <c r="A2517" s="50" t="s">
        <v>109</v>
      </c>
      <c r="B2517" s="50" t="s">
        <v>229</v>
      </c>
      <c r="C2517" s="50" t="s">
        <v>192</v>
      </c>
      <c r="D2517" s="50" t="s">
        <v>282</v>
      </c>
      <c r="E2517" s="51">
        <v>2021</v>
      </c>
      <c r="F2517" s="50" t="s">
        <v>290</v>
      </c>
      <c r="G2517" s="52">
        <v>44409</v>
      </c>
      <c r="H2517" s="51">
        <v>2191</v>
      </c>
      <c r="I2517" s="51">
        <v>1027</v>
      </c>
      <c r="J2517" s="51">
        <v>1607</v>
      </c>
      <c r="K2517" s="51">
        <v>1446</v>
      </c>
      <c r="L2517" s="51">
        <v>1446</v>
      </c>
      <c r="M2517" s="51">
        <v>3176</v>
      </c>
      <c r="N2517" s="51">
        <v>2704</v>
      </c>
      <c r="O2517" s="51">
        <v>2530</v>
      </c>
      <c r="P2517" s="51">
        <v>2755</v>
      </c>
      <c r="Q2517" s="51">
        <v>10155</v>
      </c>
      <c r="R2517" s="51">
        <v>10956</v>
      </c>
      <c r="S2517" s="51">
        <v>160723.1018693528</v>
      </c>
      <c r="T2517" s="51">
        <v>755044</v>
      </c>
      <c r="U2517" s="51">
        <v>240717</v>
      </c>
      <c r="V2517" s="51">
        <v>31881</v>
      </c>
    </row>
    <row r="2518" spans="1:22" x14ac:dyDescent="0.25">
      <c r="A2518" s="50" t="s">
        <v>109</v>
      </c>
      <c r="B2518" s="50" t="s">
        <v>229</v>
      </c>
      <c r="C2518" s="50" t="s">
        <v>192</v>
      </c>
      <c r="D2518" s="50" t="s">
        <v>282</v>
      </c>
      <c r="E2518" s="51">
        <v>2021</v>
      </c>
      <c r="F2518" s="50" t="s">
        <v>291</v>
      </c>
      <c r="G2518" s="52">
        <v>44440</v>
      </c>
      <c r="H2518" s="51">
        <v>2651</v>
      </c>
      <c r="I2518" s="51">
        <v>1156</v>
      </c>
      <c r="J2518" s="51">
        <v>1960</v>
      </c>
      <c r="K2518" s="51">
        <v>1129</v>
      </c>
      <c r="L2518" s="51">
        <v>1129</v>
      </c>
      <c r="M2518" s="51">
        <v>3122</v>
      </c>
      <c r="N2518" s="51">
        <v>2792</v>
      </c>
      <c r="O2518" s="51">
        <v>2755</v>
      </c>
      <c r="P2518" s="51">
        <v>2997</v>
      </c>
      <c r="Q2518" s="51">
        <v>10155</v>
      </c>
      <c r="R2518" s="51">
        <v>10956</v>
      </c>
      <c r="S2518" s="51">
        <v>160723.1018693528</v>
      </c>
      <c r="T2518" s="51">
        <v>755044</v>
      </c>
      <c r="U2518" s="51">
        <v>240717</v>
      </c>
      <c r="V2518" s="51">
        <v>31881</v>
      </c>
    </row>
    <row r="2519" spans="1:22" x14ac:dyDescent="0.25">
      <c r="A2519" s="50" t="s">
        <v>109</v>
      </c>
      <c r="B2519" s="50" t="s">
        <v>229</v>
      </c>
      <c r="C2519" s="50" t="s">
        <v>192</v>
      </c>
      <c r="D2519" s="50" t="s">
        <v>282</v>
      </c>
      <c r="E2519" s="51">
        <v>2021</v>
      </c>
      <c r="F2519" s="50" t="s">
        <v>292</v>
      </c>
      <c r="G2519" s="52">
        <v>44470</v>
      </c>
      <c r="H2519" s="51">
        <v>2612</v>
      </c>
      <c r="I2519" s="51">
        <v>1395</v>
      </c>
      <c r="J2519" s="51">
        <v>1798</v>
      </c>
      <c r="K2519" s="51">
        <v>1250</v>
      </c>
      <c r="L2519" s="51">
        <v>1250</v>
      </c>
      <c r="M2519" s="51">
        <v>3329</v>
      </c>
      <c r="N2519" s="51">
        <v>3070</v>
      </c>
      <c r="O2519" s="51">
        <v>2969</v>
      </c>
      <c r="P2519" s="51">
        <v>3062</v>
      </c>
      <c r="Q2519" s="51">
        <v>10155</v>
      </c>
      <c r="R2519" s="51">
        <v>10956</v>
      </c>
      <c r="S2519" s="51">
        <v>160723.1018693528</v>
      </c>
      <c r="T2519" s="51">
        <v>755044</v>
      </c>
      <c r="U2519" s="51">
        <v>240717</v>
      </c>
      <c r="V2519" s="51">
        <v>31881</v>
      </c>
    </row>
    <row r="2520" spans="1:22" x14ac:dyDescent="0.25">
      <c r="A2520" s="50" t="s">
        <v>109</v>
      </c>
      <c r="B2520" s="50" t="s">
        <v>229</v>
      </c>
      <c r="C2520" s="50" t="s">
        <v>192</v>
      </c>
      <c r="D2520" s="50" t="s">
        <v>282</v>
      </c>
      <c r="E2520" s="51">
        <v>2021</v>
      </c>
      <c r="F2520" s="50" t="s">
        <v>293</v>
      </c>
      <c r="G2520" s="52">
        <v>44501</v>
      </c>
      <c r="H2520" s="51">
        <v>2627</v>
      </c>
      <c r="I2520" s="51">
        <v>1149</v>
      </c>
      <c r="J2520" s="51">
        <v>1976</v>
      </c>
      <c r="K2520" s="51">
        <v>1132</v>
      </c>
      <c r="L2520" s="51">
        <v>1132</v>
      </c>
      <c r="M2520" s="51">
        <v>2948</v>
      </c>
      <c r="N2520" s="51">
        <v>3118</v>
      </c>
      <c r="O2520" s="51">
        <v>3007</v>
      </c>
      <c r="P2520" s="51">
        <v>2899</v>
      </c>
      <c r="Q2520" s="51">
        <v>10155</v>
      </c>
      <c r="R2520" s="51">
        <v>10956</v>
      </c>
      <c r="S2520" s="51">
        <v>160723.1018693528</v>
      </c>
      <c r="T2520" s="51">
        <v>755044</v>
      </c>
      <c r="U2520" s="51">
        <v>240717</v>
      </c>
      <c r="V2520" s="51">
        <v>31881</v>
      </c>
    </row>
    <row r="2521" spans="1:22" x14ac:dyDescent="0.25">
      <c r="A2521" s="50" t="s">
        <v>109</v>
      </c>
      <c r="B2521" s="50" t="s">
        <v>229</v>
      </c>
      <c r="C2521" s="50" t="s">
        <v>192</v>
      </c>
      <c r="D2521" s="50" t="s">
        <v>282</v>
      </c>
      <c r="E2521" s="51">
        <v>2021</v>
      </c>
      <c r="F2521" s="50" t="s">
        <v>294</v>
      </c>
      <c r="G2521" s="52">
        <v>44531</v>
      </c>
      <c r="H2521" s="51">
        <v>2406</v>
      </c>
      <c r="I2521" s="51">
        <v>1102</v>
      </c>
      <c r="J2521" s="51">
        <v>1663</v>
      </c>
      <c r="K2521" s="51">
        <v>1173</v>
      </c>
      <c r="L2521" s="51">
        <v>1173</v>
      </c>
      <c r="M2521" s="51">
        <v>2779</v>
      </c>
      <c r="N2521" s="51">
        <v>2670</v>
      </c>
      <c r="O2521" s="51">
        <v>2718</v>
      </c>
      <c r="P2521" s="51">
        <v>2806</v>
      </c>
      <c r="Q2521" s="51">
        <v>10155</v>
      </c>
      <c r="R2521" s="51">
        <v>10956</v>
      </c>
      <c r="S2521" s="51">
        <v>160723.1018693528</v>
      </c>
      <c r="T2521" s="51">
        <v>755044</v>
      </c>
      <c r="U2521" s="51">
        <v>240717</v>
      </c>
      <c r="V2521" s="51">
        <v>31881</v>
      </c>
    </row>
    <row r="2522" spans="1:22" x14ac:dyDescent="0.25">
      <c r="A2522" s="50" t="s">
        <v>109</v>
      </c>
      <c r="B2522" s="50" t="s">
        <v>229</v>
      </c>
      <c r="C2522" s="50" t="s">
        <v>193</v>
      </c>
      <c r="D2522" s="50" t="s">
        <v>282</v>
      </c>
      <c r="E2522" s="51">
        <v>2017</v>
      </c>
      <c r="F2522" s="50" t="s">
        <v>283</v>
      </c>
      <c r="G2522" s="52">
        <v>42736</v>
      </c>
      <c r="H2522" s="51">
        <v>835</v>
      </c>
      <c r="I2522" s="51">
        <v>195</v>
      </c>
      <c r="J2522" s="51">
        <v>476</v>
      </c>
      <c r="K2522" s="51">
        <v>257</v>
      </c>
      <c r="L2522" s="51">
        <v>257</v>
      </c>
      <c r="M2522" s="51">
        <v>1187</v>
      </c>
      <c r="N2522" s="51">
        <v>1020</v>
      </c>
      <c r="O2522" s="51">
        <v>967</v>
      </c>
      <c r="P2522" s="51">
        <v>931</v>
      </c>
      <c r="Q2522" s="51">
        <v>1423</v>
      </c>
      <c r="R2522" s="51">
        <v>1531</v>
      </c>
      <c r="S2522" s="51">
        <v>57180</v>
      </c>
      <c r="T2522" s="51">
        <v>278130</v>
      </c>
      <c r="U2522" s="51">
        <v>54063</v>
      </c>
      <c r="V2522" s="51">
        <v>11466</v>
      </c>
    </row>
    <row r="2523" spans="1:22" x14ac:dyDescent="0.25">
      <c r="A2523" s="50" t="s">
        <v>109</v>
      </c>
      <c r="B2523" s="50" t="s">
        <v>229</v>
      </c>
      <c r="C2523" s="50" t="s">
        <v>193</v>
      </c>
      <c r="D2523" s="50" t="s">
        <v>282</v>
      </c>
      <c r="E2523" s="51">
        <v>2017</v>
      </c>
      <c r="F2523" s="50" t="s">
        <v>284</v>
      </c>
      <c r="G2523" s="52">
        <v>42767</v>
      </c>
      <c r="H2523" s="51">
        <v>769</v>
      </c>
      <c r="I2523" s="51">
        <v>220</v>
      </c>
      <c r="J2523" s="51">
        <v>433</v>
      </c>
      <c r="K2523" s="51">
        <v>296</v>
      </c>
      <c r="L2523" s="51">
        <v>296</v>
      </c>
      <c r="M2523" s="51">
        <v>1247</v>
      </c>
      <c r="N2523" s="51">
        <v>1374</v>
      </c>
      <c r="O2523" s="51">
        <v>987</v>
      </c>
      <c r="P2523" s="51">
        <v>1104</v>
      </c>
      <c r="Q2523" s="51">
        <v>1423</v>
      </c>
      <c r="R2523" s="51">
        <v>1531</v>
      </c>
      <c r="S2523" s="51">
        <v>57180</v>
      </c>
      <c r="T2523" s="51">
        <v>278130</v>
      </c>
      <c r="U2523" s="51">
        <v>54063</v>
      </c>
      <c r="V2523" s="51">
        <v>11466</v>
      </c>
    </row>
    <row r="2524" spans="1:22" x14ac:dyDescent="0.25">
      <c r="A2524" s="50" t="s">
        <v>109</v>
      </c>
      <c r="B2524" s="50" t="s">
        <v>229</v>
      </c>
      <c r="C2524" s="50" t="s">
        <v>193</v>
      </c>
      <c r="D2524" s="50" t="s">
        <v>282</v>
      </c>
      <c r="E2524" s="51">
        <v>2017</v>
      </c>
      <c r="F2524" s="50" t="s">
        <v>285</v>
      </c>
      <c r="G2524" s="52">
        <v>42795</v>
      </c>
      <c r="H2524" s="51">
        <v>812</v>
      </c>
      <c r="I2524" s="51">
        <v>224</v>
      </c>
      <c r="J2524" s="51">
        <v>271</v>
      </c>
      <c r="K2524" s="51">
        <v>302</v>
      </c>
      <c r="L2524" s="51">
        <v>302</v>
      </c>
      <c r="M2524" s="51">
        <v>1370</v>
      </c>
      <c r="N2524" s="51">
        <v>1408</v>
      </c>
      <c r="O2524" s="51">
        <v>1304</v>
      </c>
      <c r="P2524" s="51">
        <v>1266</v>
      </c>
      <c r="Q2524" s="51">
        <v>1423</v>
      </c>
      <c r="R2524" s="51">
        <v>1531</v>
      </c>
      <c r="S2524" s="51">
        <v>57180</v>
      </c>
      <c r="T2524" s="51">
        <v>278130</v>
      </c>
      <c r="U2524" s="51">
        <v>54063</v>
      </c>
      <c r="V2524" s="51">
        <v>11466</v>
      </c>
    </row>
    <row r="2525" spans="1:22" x14ac:dyDescent="0.25">
      <c r="A2525" s="50" t="s">
        <v>109</v>
      </c>
      <c r="B2525" s="50" t="s">
        <v>229</v>
      </c>
      <c r="C2525" s="50" t="s">
        <v>193</v>
      </c>
      <c r="D2525" s="50" t="s">
        <v>282</v>
      </c>
      <c r="E2525" s="51">
        <v>2017</v>
      </c>
      <c r="F2525" s="50" t="s">
        <v>286</v>
      </c>
      <c r="G2525" s="52">
        <v>42826</v>
      </c>
      <c r="H2525" s="51">
        <v>756</v>
      </c>
      <c r="I2525" s="51">
        <v>195</v>
      </c>
      <c r="J2525" s="51">
        <v>463</v>
      </c>
      <c r="K2525" s="51">
        <v>231</v>
      </c>
      <c r="L2525" s="51">
        <v>231</v>
      </c>
      <c r="M2525" s="51">
        <v>1375</v>
      </c>
      <c r="N2525" s="51">
        <v>1248</v>
      </c>
      <c r="O2525" s="51">
        <v>1217</v>
      </c>
      <c r="P2525" s="51">
        <v>1069</v>
      </c>
      <c r="Q2525" s="51">
        <v>1423</v>
      </c>
      <c r="R2525" s="51">
        <v>1531</v>
      </c>
      <c r="S2525" s="51">
        <v>57180</v>
      </c>
      <c r="T2525" s="51">
        <v>278130</v>
      </c>
      <c r="U2525" s="51">
        <v>54063</v>
      </c>
      <c r="V2525" s="51">
        <v>11466</v>
      </c>
    </row>
    <row r="2526" spans="1:22" x14ac:dyDescent="0.25">
      <c r="A2526" s="50" t="s">
        <v>109</v>
      </c>
      <c r="B2526" s="50" t="s">
        <v>229</v>
      </c>
      <c r="C2526" s="50" t="s">
        <v>193</v>
      </c>
      <c r="D2526" s="50" t="s">
        <v>282</v>
      </c>
      <c r="E2526" s="51">
        <v>2017</v>
      </c>
      <c r="F2526" s="50" t="s">
        <v>287</v>
      </c>
      <c r="G2526" s="52">
        <v>42856</v>
      </c>
      <c r="H2526" s="51">
        <v>654</v>
      </c>
      <c r="I2526" s="51">
        <v>240</v>
      </c>
      <c r="J2526" s="51">
        <v>336</v>
      </c>
      <c r="K2526" s="51">
        <v>542</v>
      </c>
      <c r="L2526" s="51">
        <v>542</v>
      </c>
      <c r="M2526" s="51">
        <v>1211</v>
      </c>
      <c r="N2526" s="51">
        <v>1087</v>
      </c>
      <c r="O2526" s="51">
        <v>1093</v>
      </c>
      <c r="P2526" s="51">
        <v>1063</v>
      </c>
      <c r="Q2526" s="51">
        <v>1423</v>
      </c>
      <c r="R2526" s="51">
        <v>1531</v>
      </c>
      <c r="S2526" s="51">
        <v>57180</v>
      </c>
      <c r="T2526" s="51">
        <v>278130</v>
      </c>
      <c r="U2526" s="51">
        <v>54063</v>
      </c>
      <c r="V2526" s="51">
        <v>11466</v>
      </c>
    </row>
    <row r="2527" spans="1:22" x14ac:dyDescent="0.25">
      <c r="A2527" s="50" t="s">
        <v>109</v>
      </c>
      <c r="B2527" s="50" t="s">
        <v>229</v>
      </c>
      <c r="C2527" s="50" t="s">
        <v>193</v>
      </c>
      <c r="D2527" s="50" t="s">
        <v>282</v>
      </c>
      <c r="E2527" s="51">
        <v>2017</v>
      </c>
      <c r="F2527" s="50" t="s">
        <v>288</v>
      </c>
      <c r="G2527" s="52">
        <v>42887</v>
      </c>
      <c r="H2527" s="51">
        <v>544</v>
      </c>
      <c r="I2527" s="51">
        <v>176</v>
      </c>
      <c r="J2527" s="51">
        <v>250</v>
      </c>
      <c r="K2527" s="51">
        <v>259</v>
      </c>
      <c r="L2527" s="51">
        <v>259</v>
      </c>
      <c r="M2527" s="51">
        <v>1403</v>
      </c>
      <c r="N2527" s="51">
        <v>1397</v>
      </c>
      <c r="O2527" s="51">
        <v>1504</v>
      </c>
      <c r="P2527" s="51">
        <v>1146</v>
      </c>
      <c r="Q2527" s="51">
        <v>1423</v>
      </c>
      <c r="R2527" s="51">
        <v>1531</v>
      </c>
      <c r="S2527" s="51">
        <v>57180</v>
      </c>
      <c r="T2527" s="51">
        <v>278130</v>
      </c>
      <c r="U2527" s="51">
        <v>54063</v>
      </c>
      <c r="V2527" s="51">
        <v>11466</v>
      </c>
    </row>
    <row r="2528" spans="1:22" x14ac:dyDescent="0.25">
      <c r="A2528" s="50" t="s">
        <v>109</v>
      </c>
      <c r="B2528" s="50" t="s">
        <v>229</v>
      </c>
      <c r="C2528" s="50" t="s">
        <v>193</v>
      </c>
      <c r="D2528" s="50" t="s">
        <v>282</v>
      </c>
      <c r="E2528" s="51">
        <v>2017</v>
      </c>
      <c r="F2528" s="50" t="s">
        <v>289</v>
      </c>
      <c r="G2528" s="52">
        <v>42917</v>
      </c>
      <c r="H2528" s="51">
        <v>680</v>
      </c>
      <c r="I2528" s="51">
        <v>205</v>
      </c>
      <c r="J2528" s="51">
        <v>230</v>
      </c>
      <c r="K2528" s="51">
        <v>227</v>
      </c>
      <c r="L2528" s="51">
        <v>227</v>
      </c>
      <c r="M2528" s="51">
        <v>1288</v>
      </c>
      <c r="N2528" s="51">
        <v>1078</v>
      </c>
      <c r="O2528" s="51">
        <v>1225</v>
      </c>
      <c r="P2528" s="51">
        <v>1190</v>
      </c>
      <c r="Q2528" s="51">
        <v>1423</v>
      </c>
      <c r="R2528" s="51">
        <v>1531</v>
      </c>
      <c r="S2528" s="51">
        <v>57180</v>
      </c>
      <c r="T2528" s="51">
        <v>278130</v>
      </c>
      <c r="U2528" s="51">
        <v>54063</v>
      </c>
      <c r="V2528" s="51">
        <v>11466</v>
      </c>
    </row>
    <row r="2529" spans="1:22" x14ac:dyDescent="0.25">
      <c r="A2529" s="50" t="s">
        <v>109</v>
      </c>
      <c r="B2529" s="50" t="s">
        <v>229</v>
      </c>
      <c r="C2529" s="50" t="s">
        <v>193</v>
      </c>
      <c r="D2529" s="50" t="s">
        <v>282</v>
      </c>
      <c r="E2529" s="51">
        <v>2017</v>
      </c>
      <c r="F2529" s="50" t="s">
        <v>290</v>
      </c>
      <c r="G2529" s="52">
        <v>42948</v>
      </c>
      <c r="H2529" s="51">
        <v>765</v>
      </c>
      <c r="I2529" s="51">
        <v>237</v>
      </c>
      <c r="J2529" s="51">
        <v>407</v>
      </c>
      <c r="K2529" s="51">
        <v>361</v>
      </c>
      <c r="L2529" s="51">
        <v>361</v>
      </c>
      <c r="M2529" s="51">
        <v>1457</v>
      </c>
      <c r="N2529" s="51">
        <v>1438</v>
      </c>
      <c r="O2529" s="51">
        <v>1391</v>
      </c>
      <c r="P2529" s="51">
        <v>1262</v>
      </c>
      <c r="Q2529" s="51">
        <v>1423</v>
      </c>
      <c r="R2529" s="51">
        <v>1531</v>
      </c>
      <c r="S2529" s="51">
        <v>57180</v>
      </c>
      <c r="T2529" s="51">
        <v>278130</v>
      </c>
      <c r="U2529" s="51">
        <v>54063</v>
      </c>
      <c r="V2529" s="51">
        <v>11466</v>
      </c>
    </row>
    <row r="2530" spans="1:22" x14ac:dyDescent="0.25">
      <c r="A2530" s="50" t="s">
        <v>109</v>
      </c>
      <c r="B2530" s="50" t="s">
        <v>229</v>
      </c>
      <c r="C2530" s="50" t="s">
        <v>193</v>
      </c>
      <c r="D2530" s="50" t="s">
        <v>282</v>
      </c>
      <c r="E2530" s="51">
        <v>2017</v>
      </c>
      <c r="F2530" s="50" t="s">
        <v>291</v>
      </c>
      <c r="G2530" s="52">
        <v>42979</v>
      </c>
      <c r="H2530" s="51">
        <v>623</v>
      </c>
      <c r="I2530" s="51">
        <v>177</v>
      </c>
      <c r="J2530" s="51">
        <v>247</v>
      </c>
      <c r="K2530" s="51">
        <v>222</v>
      </c>
      <c r="L2530" s="51">
        <v>222</v>
      </c>
      <c r="M2530" s="51">
        <v>1062</v>
      </c>
      <c r="N2530" s="51">
        <v>885</v>
      </c>
      <c r="O2530" s="51">
        <v>911</v>
      </c>
      <c r="P2530" s="51">
        <v>766</v>
      </c>
      <c r="Q2530" s="51">
        <v>1423</v>
      </c>
      <c r="R2530" s="51">
        <v>1531</v>
      </c>
      <c r="S2530" s="51">
        <v>57180</v>
      </c>
      <c r="T2530" s="51">
        <v>278130</v>
      </c>
      <c r="U2530" s="51">
        <v>54063</v>
      </c>
      <c r="V2530" s="51">
        <v>11466</v>
      </c>
    </row>
    <row r="2531" spans="1:22" x14ac:dyDescent="0.25">
      <c r="A2531" s="50" t="s">
        <v>109</v>
      </c>
      <c r="B2531" s="50" t="s">
        <v>229</v>
      </c>
      <c r="C2531" s="50" t="s">
        <v>193</v>
      </c>
      <c r="D2531" s="50" t="s">
        <v>282</v>
      </c>
      <c r="E2531" s="51">
        <v>2017</v>
      </c>
      <c r="F2531" s="50" t="s">
        <v>292</v>
      </c>
      <c r="G2531" s="52">
        <v>43009</v>
      </c>
      <c r="H2531" s="51">
        <v>789</v>
      </c>
      <c r="I2531" s="51">
        <v>218</v>
      </c>
      <c r="J2531" s="51">
        <v>415</v>
      </c>
      <c r="K2531" s="51">
        <v>235</v>
      </c>
      <c r="L2531" s="51">
        <v>235</v>
      </c>
      <c r="M2531" s="51">
        <v>1214</v>
      </c>
      <c r="N2531" s="51">
        <v>1193</v>
      </c>
      <c r="O2531" s="51">
        <v>1215</v>
      </c>
      <c r="P2531" s="51">
        <v>960</v>
      </c>
      <c r="Q2531" s="51">
        <v>1423</v>
      </c>
      <c r="R2531" s="51">
        <v>1531</v>
      </c>
      <c r="S2531" s="51">
        <v>57180</v>
      </c>
      <c r="T2531" s="51">
        <v>278130</v>
      </c>
      <c r="U2531" s="51">
        <v>54063</v>
      </c>
      <c r="V2531" s="51">
        <v>11466</v>
      </c>
    </row>
    <row r="2532" spans="1:22" x14ac:dyDescent="0.25">
      <c r="A2532" s="50" t="s">
        <v>109</v>
      </c>
      <c r="B2532" s="50" t="s">
        <v>229</v>
      </c>
      <c r="C2532" s="50" t="s">
        <v>193</v>
      </c>
      <c r="D2532" s="50" t="s">
        <v>282</v>
      </c>
      <c r="E2532" s="51">
        <v>2017</v>
      </c>
      <c r="F2532" s="50" t="s">
        <v>293</v>
      </c>
      <c r="G2532" s="52">
        <v>43040</v>
      </c>
      <c r="H2532" s="51">
        <v>954</v>
      </c>
      <c r="I2532" s="51">
        <v>196</v>
      </c>
      <c r="J2532" s="51">
        <v>407</v>
      </c>
      <c r="K2532" s="51">
        <v>207</v>
      </c>
      <c r="L2532" s="51">
        <v>207</v>
      </c>
      <c r="M2532" s="51">
        <v>1156</v>
      </c>
      <c r="N2532" s="51">
        <v>1099</v>
      </c>
      <c r="O2532" s="51">
        <v>1133</v>
      </c>
      <c r="P2532" s="51">
        <v>960</v>
      </c>
      <c r="Q2532" s="51">
        <v>1423</v>
      </c>
      <c r="R2532" s="51">
        <v>1531</v>
      </c>
      <c r="S2532" s="51">
        <v>57180</v>
      </c>
      <c r="T2532" s="51">
        <v>278130</v>
      </c>
      <c r="U2532" s="51">
        <v>54063</v>
      </c>
      <c r="V2532" s="51">
        <v>11466</v>
      </c>
    </row>
    <row r="2533" spans="1:22" x14ac:dyDescent="0.25">
      <c r="A2533" s="50" t="s">
        <v>109</v>
      </c>
      <c r="B2533" s="50" t="s">
        <v>229</v>
      </c>
      <c r="C2533" s="50" t="s">
        <v>193</v>
      </c>
      <c r="D2533" s="50" t="s">
        <v>282</v>
      </c>
      <c r="E2533" s="51">
        <v>2017</v>
      </c>
      <c r="F2533" s="50" t="s">
        <v>294</v>
      </c>
      <c r="G2533" s="52">
        <v>43070</v>
      </c>
      <c r="H2533" s="51">
        <v>675</v>
      </c>
      <c r="I2533" s="51">
        <v>172</v>
      </c>
      <c r="J2533" s="51">
        <v>639</v>
      </c>
      <c r="K2533" s="51">
        <v>162</v>
      </c>
      <c r="L2533" s="51">
        <v>162</v>
      </c>
      <c r="M2533" s="51">
        <v>946</v>
      </c>
      <c r="N2533" s="51">
        <v>908</v>
      </c>
      <c r="O2533" s="51">
        <v>1064</v>
      </c>
      <c r="P2533" s="51">
        <v>884</v>
      </c>
      <c r="Q2533" s="51">
        <v>1423</v>
      </c>
      <c r="R2533" s="51">
        <v>1531</v>
      </c>
      <c r="S2533" s="51">
        <v>57180</v>
      </c>
      <c r="T2533" s="51">
        <v>278130</v>
      </c>
      <c r="U2533" s="51">
        <v>54063</v>
      </c>
      <c r="V2533" s="51">
        <v>11466</v>
      </c>
    </row>
    <row r="2534" spans="1:22" x14ac:dyDescent="0.25">
      <c r="A2534" s="50" t="s">
        <v>109</v>
      </c>
      <c r="B2534" s="50" t="s">
        <v>229</v>
      </c>
      <c r="C2534" s="50" t="s">
        <v>193</v>
      </c>
      <c r="D2534" s="50" t="s">
        <v>282</v>
      </c>
      <c r="E2534" s="51">
        <v>2018</v>
      </c>
      <c r="F2534" s="50" t="s">
        <v>283</v>
      </c>
      <c r="G2534" s="52">
        <v>43101</v>
      </c>
      <c r="H2534" s="51">
        <v>891</v>
      </c>
      <c r="I2534" s="51">
        <v>215</v>
      </c>
      <c r="J2534" s="51">
        <v>582</v>
      </c>
      <c r="K2534" s="51">
        <v>243</v>
      </c>
      <c r="L2534" s="51">
        <v>243</v>
      </c>
      <c r="M2534" s="51">
        <v>826</v>
      </c>
      <c r="N2534" s="51">
        <v>793</v>
      </c>
      <c r="O2534" s="51">
        <v>855</v>
      </c>
      <c r="P2534" s="51">
        <v>861</v>
      </c>
      <c r="Q2534" s="51">
        <v>1866</v>
      </c>
      <c r="R2534" s="51">
        <v>1948</v>
      </c>
      <c r="S2534" s="51">
        <v>59722</v>
      </c>
      <c r="T2534" s="51">
        <v>288479</v>
      </c>
      <c r="U2534" s="51">
        <v>55947</v>
      </c>
      <c r="V2534" s="51">
        <v>11802</v>
      </c>
    </row>
    <row r="2535" spans="1:22" x14ac:dyDescent="0.25">
      <c r="A2535" s="50" t="s">
        <v>109</v>
      </c>
      <c r="B2535" s="50" t="s">
        <v>229</v>
      </c>
      <c r="C2535" s="50" t="s">
        <v>193</v>
      </c>
      <c r="D2535" s="50" t="s">
        <v>282</v>
      </c>
      <c r="E2535" s="51">
        <v>2018</v>
      </c>
      <c r="F2535" s="50" t="s">
        <v>284</v>
      </c>
      <c r="G2535" s="52">
        <v>43132</v>
      </c>
      <c r="H2535" s="51">
        <v>721</v>
      </c>
      <c r="I2535" s="51">
        <v>335</v>
      </c>
      <c r="J2535" s="51">
        <v>526</v>
      </c>
      <c r="K2535" s="51">
        <v>214</v>
      </c>
      <c r="L2535" s="51">
        <v>214</v>
      </c>
      <c r="M2535" s="51">
        <v>757</v>
      </c>
      <c r="N2535" s="51">
        <v>687</v>
      </c>
      <c r="O2535" s="51">
        <v>657</v>
      </c>
      <c r="P2535" s="51">
        <v>666</v>
      </c>
      <c r="Q2535" s="51">
        <v>1866</v>
      </c>
      <c r="R2535" s="51">
        <v>1948</v>
      </c>
      <c r="S2535" s="51">
        <v>59722</v>
      </c>
      <c r="T2535" s="51">
        <v>288479</v>
      </c>
      <c r="U2535" s="51">
        <v>55947</v>
      </c>
      <c r="V2535" s="51">
        <v>11802</v>
      </c>
    </row>
    <row r="2536" spans="1:22" x14ac:dyDescent="0.25">
      <c r="A2536" s="50" t="s">
        <v>109</v>
      </c>
      <c r="B2536" s="50" t="s">
        <v>229</v>
      </c>
      <c r="C2536" s="50" t="s">
        <v>193</v>
      </c>
      <c r="D2536" s="50" t="s">
        <v>282</v>
      </c>
      <c r="E2536" s="51">
        <v>2018</v>
      </c>
      <c r="F2536" s="50" t="s">
        <v>285</v>
      </c>
      <c r="G2536" s="52">
        <v>43160</v>
      </c>
      <c r="H2536" s="51">
        <v>641</v>
      </c>
      <c r="I2536" s="51">
        <v>170</v>
      </c>
      <c r="J2536" s="51">
        <v>318</v>
      </c>
      <c r="K2536" s="51">
        <v>311</v>
      </c>
      <c r="L2536" s="51">
        <v>311</v>
      </c>
      <c r="M2536" s="51">
        <v>871</v>
      </c>
      <c r="N2536" s="51">
        <v>973</v>
      </c>
      <c r="O2536" s="51">
        <v>947</v>
      </c>
      <c r="P2536" s="51">
        <v>651</v>
      </c>
      <c r="Q2536" s="51">
        <v>1866</v>
      </c>
      <c r="R2536" s="51">
        <v>1948</v>
      </c>
      <c r="S2536" s="51">
        <v>59722</v>
      </c>
      <c r="T2536" s="51">
        <v>288479</v>
      </c>
      <c r="U2536" s="51">
        <v>55947</v>
      </c>
      <c r="V2536" s="51">
        <v>11802</v>
      </c>
    </row>
    <row r="2537" spans="1:22" x14ac:dyDescent="0.25">
      <c r="A2537" s="50" t="s">
        <v>109</v>
      </c>
      <c r="B2537" s="50" t="s">
        <v>229</v>
      </c>
      <c r="C2537" s="50" t="s">
        <v>193</v>
      </c>
      <c r="D2537" s="50" t="s">
        <v>282</v>
      </c>
      <c r="E2537" s="51">
        <v>2018</v>
      </c>
      <c r="F2537" s="50" t="s">
        <v>286</v>
      </c>
      <c r="G2537" s="52">
        <v>43191</v>
      </c>
      <c r="H2537" s="51">
        <v>600</v>
      </c>
      <c r="I2537" s="51">
        <v>130</v>
      </c>
      <c r="J2537" s="51">
        <v>397</v>
      </c>
      <c r="K2537" s="51">
        <v>242</v>
      </c>
      <c r="L2537" s="51">
        <v>242</v>
      </c>
      <c r="M2537" s="51">
        <v>884</v>
      </c>
      <c r="N2537" s="51">
        <v>841</v>
      </c>
      <c r="O2537" s="51">
        <v>871</v>
      </c>
      <c r="P2537" s="51">
        <v>768</v>
      </c>
      <c r="Q2537" s="51">
        <v>1866</v>
      </c>
      <c r="R2537" s="51">
        <v>1948</v>
      </c>
      <c r="S2537" s="51">
        <v>59722</v>
      </c>
      <c r="T2537" s="51">
        <v>288479</v>
      </c>
      <c r="U2537" s="51">
        <v>55947</v>
      </c>
      <c r="V2537" s="51">
        <v>11802</v>
      </c>
    </row>
    <row r="2538" spans="1:22" x14ac:dyDescent="0.25">
      <c r="A2538" s="50" t="s">
        <v>109</v>
      </c>
      <c r="B2538" s="50" t="s">
        <v>229</v>
      </c>
      <c r="C2538" s="50" t="s">
        <v>193</v>
      </c>
      <c r="D2538" s="50" t="s">
        <v>282</v>
      </c>
      <c r="E2538" s="51">
        <v>2018</v>
      </c>
      <c r="F2538" s="50" t="s">
        <v>287</v>
      </c>
      <c r="G2538" s="52">
        <v>43221</v>
      </c>
      <c r="H2538" s="51">
        <v>612</v>
      </c>
      <c r="I2538" s="51">
        <v>203</v>
      </c>
      <c r="J2538" s="51">
        <v>477</v>
      </c>
      <c r="K2538" s="51">
        <v>240</v>
      </c>
      <c r="L2538" s="51">
        <v>240</v>
      </c>
      <c r="M2538" s="51">
        <v>1087</v>
      </c>
      <c r="N2538" s="51">
        <v>986</v>
      </c>
      <c r="O2538" s="51">
        <v>1034</v>
      </c>
      <c r="P2538" s="51">
        <v>992</v>
      </c>
      <c r="Q2538" s="51">
        <v>1866</v>
      </c>
      <c r="R2538" s="51">
        <v>1948</v>
      </c>
      <c r="S2538" s="51">
        <v>59722</v>
      </c>
      <c r="T2538" s="51">
        <v>288479</v>
      </c>
      <c r="U2538" s="51">
        <v>55947</v>
      </c>
      <c r="V2538" s="51">
        <v>11802</v>
      </c>
    </row>
    <row r="2539" spans="1:22" x14ac:dyDescent="0.25">
      <c r="A2539" s="50" t="s">
        <v>109</v>
      </c>
      <c r="B2539" s="50" t="s">
        <v>229</v>
      </c>
      <c r="C2539" s="50" t="s">
        <v>193</v>
      </c>
      <c r="D2539" s="50" t="s">
        <v>282</v>
      </c>
      <c r="E2539" s="51">
        <v>2018</v>
      </c>
      <c r="F2539" s="50" t="s">
        <v>288</v>
      </c>
      <c r="G2539" s="52">
        <v>43252</v>
      </c>
      <c r="H2539" s="51">
        <v>462</v>
      </c>
      <c r="I2539" s="51">
        <v>205</v>
      </c>
      <c r="J2539" s="51">
        <v>220</v>
      </c>
      <c r="K2539" s="51">
        <v>271</v>
      </c>
      <c r="L2539" s="51">
        <v>271</v>
      </c>
      <c r="M2539" s="51">
        <v>968</v>
      </c>
      <c r="N2539" s="51">
        <v>927</v>
      </c>
      <c r="O2539" s="51">
        <v>916</v>
      </c>
      <c r="P2539" s="51">
        <v>741</v>
      </c>
      <c r="Q2539" s="51">
        <v>1866</v>
      </c>
      <c r="R2539" s="51">
        <v>1948</v>
      </c>
      <c r="S2539" s="51">
        <v>59722</v>
      </c>
      <c r="T2539" s="51">
        <v>288479</v>
      </c>
      <c r="U2539" s="51">
        <v>55947</v>
      </c>
      <c r="V2539" s="51">
        <v>11802</v>
      </c>
    </row>
    <row r="2540" spans="1:22" x14ac:dyDescent="0.25">
      <c r="A2540" s="50" t="s">
        <v>109</v>
      </c>
      <c r="B2540" s="50" t="s">
        <v>229</v>
      </c>
      <c r="C2540" s="50" t="s">
        <v>193</v>
      </c>
      <c r="D2540" s="50" t="s">
        <v>282</v>
      </c>
      <c r="E2540" s="51">
        <v>2018</v>
      </c>
      <c r="F2540" s="50" t="s">
        <v>289</v>
      </c>
      <c r="G2540" s="52">
        <v>43282</v>
      </c>
      <c r="H2540" s="51">
        <v>341</v>
      </c>
      <c r="I2540" s="51">
        <v>87</v>
      </c>
      <c r="J2540" s="51">
        <v>184</v>
      </c>
      <c r="K2540" s="51">
        <v>169</v>
      </c>
      <c r="L2540" s="51">
        <v>169</v>
      </c>
      <c r="M2540" s="51">
        <v>754</v>
      </c>
      <c r="N2540" s="51">
        <v>682</v>
      </c>
      <c r="O2540" s="51">
        <v>699</v>
      </c>
      <c r="P2540" s="51">
        <v>552</v>
      </c>
      <c r="Q2540" s="51">
        <v>1866</v>
      </c>
      <c r="R2540" s="51">
        <v>1948</v>
      </c>
      <c r="S2540" s="51">
        <v>59722</v>
      </c>
      <c r="T2540" s="51">
        <v>288479</v>
      </c>
      <c r="U2540" s="51">
        <v>55947</v>
      </c>
      <c r="V2540" s="51">
        <v>11802</v>
      </c>
    </row>
    <row r="2541" spans="1:22" x14ac:dyDescent="0.25">
      <c r="A2541" s="50" t="s">
        <v>109</v>
      </c>
      <c r="B2541" s="50" t="s">
        <v>229</v>
      </c>
      <c r="C2541" s="50" t="s">
        <v>193</v>
      </c>
      <c r="D2541" s="50" t="s">
        <v>282</v>
      </c>
      <c r="E2541" s="51">
        <v>2018</v>
      </c>
      <c r="F2541" s="50" t="s">
        <v>290</v>
      </c>
      <c r="G2541" s="52">
        <v>43313</v>
      </c>
      <c r="H2541" s="51">
        <v>534</v>
      </c>
      <c r="I2541" s="51">
        <v>150</v>
      </c>
      <c r="J2541" s="51">
        <v>241</v>
      </c>
      <c r="K2541" s="51">
        <v>220</v>
      </c>
      <c r="L2541" s="51">
        <v>220</v>
      </c>
      <c r="M2541" s="51">
        <v>967</v>
      </c>
      <c r="N2541" s="51">
        <v>885</v>
      </c>
      <c r="O2541" s="51">
        <v>781</v>
      </c>
      <c r="P2541" s="51">
        <v>714</v>
      </c>
      <c r="Q2541" s="51">
        <v>1866</v>
      </c>
      <c r="R2541" s="51">
        <v>1948</v>
      </c>
      <c r="S2541" s="51">
        <v>59722</v>
      </c>
      <c r="T2541" s="51">
        <v>288479</v>
      </c>
      <c r="U2541" s="51">
        <v>55947</v>
      </c>
      <c r="V2541" s="51">
        <v>11802</v>
      </c>
    </row>
    <row r="2542" spans="1:22" x14ac:dyDescent="0.25">
      <c r="A2542" s="50" t="s">
        <v>109</v>
      </c>
      <c r="B2542" s="50" t="s">
        <v>229</v>
      </c>
      <c r="C2542" s="50" t="s">
        <v>193</v>
      </c>
      <c r="D2542" s="50" t="s">
        <v>282</v>
      </c>
      <c r="E2542" s="51">
        <v>2018</v>
      </c>
      <c r="F2542" s="50" t="s">
        <v>291</v>
      </c>
      <c r="G2542" s="52">
        <v>43344</v>
      </c>
      <c r="H2542" s="51">
        <v>493</v>
      </c>
      <c r="I2542" s="51">
        <v>121</v>
      </c>
      <c r="J2542" s="51">
        <v>299</v>
      </c>
      <c r="K2542" s="51">
        <v>179</v>
      </c>
      <c r="L2542" s="51">
        <v>179</v>
      </c>
      <c r="M2542" s="51">
        <v>1541</v>
      </c>
      <c r="N2542" s="51">
        <v>717</v>
      </c>
      <c r="O2542" s="51">
        <v>674</v>
      </c>
      <c r="P2542" s="51">
        <v>631</v>
      </c>
      <c r="Q2542" s="51">
        <v>1866</v>
      </c>
      <c r="R2542" s="51">
        <v>1948</v>
      </c>
      <c r="S2542" s="51">
        <v>59722</v>
      </c>
      <c r="T2542" s="51">
        <v>288479</v>
      </c>
      <c r="U2542" s="51">
        <v>55947</v>
      </c>
      <c r="V2542" s="51">
        <v>11802</v>
      </c>
    </row>
    <row r="2543" spans="1:22" x14ac:dyDescent="0.25">
      <c r="A2543" s="50" t="s">
        <v>109</v>
      </c>
      <c r="B2543" s="50" t="s">
        <v>229</v>
      </c>
      <c r="C2543" s="50" t="s">
        <v>193</v>
      </c>
      <c r="D2543" s="50" t="s">
        <v>282</v>
      </c>
      <c r="E2543" s="51">
        <v>2018</v>
      </c>
      <c r="F2543" s="50" t="s">
        <v>292</v>
      </c>
      <c r="G2543" s="52">
        <v>43374</v>
      </c>
      <c r="H2543" s="51">
        <v>690</v>
      </c>
      <c r="I2543" s="51">
        <v>155</v>
      </c>
      <c r="J2543" s="51">
        <v>359</v>
      </c>
      <c r="K2543" s="51">
        <v>276</v>
      </c>
      <c r="L2543" s="51">
        <v>276</v>
      </c>
      <c r="M2543" s="51">
        <v>862</v>
      </c>
      <c r="N2543" s="51">
        <v>729</v>
      </c>
      <c r="O2543" s="51">
        <v>766</v>
      </c>
      <c r="P2543" s="51">
        <v>497</v>
      </c>
      <c r="Q2543" s="51">
        <v>1866</v>
      </c>
      <c r="R2543" s="51">
        <v>1948</v>
      </c>
      <c r="S2543" s="51">
        <v>59722</v>
      </c>
      <c r="T2543" s="51">
        <v>288479</v>
      </c>
      <c r="U2543" s="51">
        <v>55947</v>
      </c>
      <c r="V2543" s="51">
        <v>11802</v>
      </c>
    </row>
    <row r="2544" spans="1:22" x14ac:dyDescent="0.25">
      <c r="A2544" s="50" t="s">
        <v>109</v>
      </c>
      <c r="B2544" s="50" t="s">
        <v>229</v>
      </c>
      <c r="C2544" s="50" t="s">
        <v>193</v>
      </c>
      <c r="D2544" s="50" t="s">
        <v>282</v>
      </c>
      <c r="E2544" s="51">
        <v>2018</v>
      </c>
      <c r="F2544" s="50" t="s">
        <v>293</v>
      </c>
      <c r="G2544" s="52">
        <v>43405</v>
      </c>
      <c r="H2544" s="51">
        <v>737</v>
      </c>
      <c r="I2544" s="51">
        <v>172</v>
      </c>
      <c r="J2544" s="51">
        <v>230</v>
      </c>
      <c r="K2544" s="51">
        <v>206</v>
      </c>
      <c r="L2544" s="51">
        <v>206</v>
      </c>
      <c r="M2544" s="51">
        <v>770</v>
      </c>
      <c r="N2544" s="51">
        <v>738</v>
      </c>
      <c r="O2544" s="51">
        <v>800</v>
      </c>
      <c r="P2544" s="51">
        <v>700</v>
      </c>
      <c r="Q2544" s="51">
        <v>1866</v>
      </c>
      <c r="R2544" s="51">
        <v>1948</v>
      </c>
      <c r="S2544" s="51">
        <v>59722</v>
      </c>
      <c r="T2544" s="51">
        <v>288479</v>
      </c>
      <c r="U2544" s="51">
        <v>55947</v>
      </c>
      <c r="V2544" s="51">
        <v>11802</v>
      </c>
    </row>
    <row r="2545" spans="1:22" x14ac:dyDescent="0.25">
      <c r="A2545" s="50" t="s">
        <v>109</v>
      </c>
      <c r="B2545" s="50" t="s">
        <v>229</v>
      </c>
      <c r="C2545" s="50" t="s">
        <v>193</v>
      </c>
      <c r="D2545" s="50" t="s">
        <v>282</v>
      </c>
      <c r="E2545" s="51">
        <v>2018</v>
      </c>
      <c r="F2545" s="50" t="s">
        <v>294</v>
      </c>
      <c r="G2545" s="52">
        <v>43435</v>
      </c>
      <c r="H2545" s="51">
        <v>726</v>
      </c>
      <c r="I2545" s="51">
        <v>145</v>
      </c>
      <c r="J2545" s="51">
        <v>210</v>
      </c>
      <c r="K2545" s="51">
        <v>240</v>
      </c>
      <c r="L2545" s="51">
        <v>240</v>
      </c>
      <c r="M2545" s="51">
        <v>654</v>
      </c>
      <c r="N2545" s="51">
        <v>433</v>
      </c>
      <c r="O2545" s="51">
        <v>432</v>
      </c>
      <c r="P2545" s="51">
        <v>478</v>
      </c>
      <c r="Q2545" s="51">
        <v>1866</v>
      </c>
      <c r="R2545" s="51">
        <v>1948</v>
      </c>
      <c r="S2545" s="51">
        <v>59722</v>
      </c>
      <c r="T2545" s="51">
        <v>288479</v>
      </c>
      <c r="U2545" s="51">
        <v>55947</v>
      </c>
      <c r="V2545" s="51">
        <v>11802</v>
      </c>
    </row>
    <row r="2546" spans="1:22" x14ac:dyDescent="0.25">
      <c r="A2546" s="50" t="s">
        <v>109</v>
      </c>
      <c r="B2546" s="50" t="s">
        <v>229</v>
      </c>
      <c r="C2546" s="50" t="s">
        <v>193</v>
      </c>
      <c r="D2546" s="50" t="s">
        <v>282</v>
      </c>
      <c r="E2546" s="51">
        <v>2019</v>
      </c>
      <c r="F2546" s="50" t="s">
        <v>283</v>
      </c>
      <c r="G2546" s="52">
        <v>43466</v>
      </c>
      <c r="H2546" s="51">
        <v>864</v>
      </c>
      <c r="I2546" s="51">
        <v>259</v>
      </c>
      <c r="J2546" s="51">
        <v>301</v>
      </c>
      <c r="K2546" s="51">
        <v>398</v>
      </c>
      <c r="L2546" s="51">
        <v>398</v>
      </c>
      <c r="M2546" s="51">
        <v>1105</v>
      </c>
      <c r="N2546" s="51">
        <v>701</v>
      </c>
      <c r="O2546" s="51">
        <v>800</v>
      </c>
      <c r="P2546" s="51">
        <v>1051</v>
      </c>
      <c r="Q2546" s="51">
        <v>3857</v>
      </c>
      <c r="R2546" s="51">
        <v>4015</v>
      </c>
      <c r="S2546" s="51">
        <v>63219.884040327488</v>
      </c>
      <c r="T2546" s="51">
        <v>299166</v>
      </c>
      <c r="U2546" s="51">
        <v>96640</v>
      </c>
      <c r="V2546" s="51">
        <v>12821</v>
      </c>
    </row>
    <row r="2547" spans="1:22" x14ac:dyDescent="0.25">
      <c r="A2547" s="50" t="s">
        <v>109</v>
      </c>
      <c r="B2547" s="50" t="s">
        <v>229</v>
      </c>
      <c r="C2547" s="50" t="s">
        <v>193</v>
      </c>
      <c r="D2547" s="50" t="s">
        <v>282</v>
      </c>
      <c r="E2547" s="51">
        <v>2019</v>
      </c>
      <c r="F2547" s="50" t="s">
        <v>284</v>
      </c>
      <c r="G2547" s="52">
        <v>43497</v>
      </c>
      <c r="H2547" s="51">
        <v>614</v>
      </c>
      <c r="I2547" s="51">
        <v>211</v>
      </c>
      <c r="J2547" s="51">
        <v>163</v>
      </c>
      <c r="K2547" s="51">
        <v>391</v>
      </c>
      <c r="L2547" s="51">
        <v>391</v>
      </c>
      <c r="M2547" s="51">
        <v>1197</v>
      </c>
      <c r="N2547" s="51">
        <v>979</v>
      </c>
      <c r="O2547" s="51">
        <v>982</v>
      </c>
      <c r="P2547" s="51">
        <v>1094</v>
      </c>
      <c r="Q2547" s="51">
        <v>3857</v>
      </c>
      <c r="R2547" s="51">
        <v>4015</v>
      </c>
      <c r="S2547" s="51">
        <v>63219.884040327488</v>
      </c>
      <c r="T2547" s="51">
        <v>299166</v>
      </c>
      <c r="U2547" s="51">
        <v>96640</v>
      </c>
      <c r="V2547" s="51">
        <v>12821</v>
      </c>
    </row>
    <row r="2548" spans="1:22" x14ac:dyDescent="0.25">
      <c r="A2548" s="50" t="s">
        <v>109</v>
      </c>
      <c r="B2548" s="50" t="s">
        <v>229</v>
      </c>
      <c r="C2548" s="50" t="s">
        <v>193</v>
      </c>
      <c r="D2548" s="50" t="s">
        <v>282</v>
      </c>
      <c r="E2548" s="51">
        <v>2019</v>
      </c>
      <c r="F2548" s="50" t="s">
        <v>285</v>
      </c>
      <c r="G2548" s="52">
        <v>43525</v>
      </c>
      <c r="H2548" s="51">
        <v>913</v>
      </c>
      <c r="I2548" s="51">
        <v>285</v>
      </c>
      <c r="J2548" s="51">
        <v>335</v>
      </c>
      <c r="K2548" s="51">
        <v>367</v>
      </c>
      <c r="L2548" s="51">
        <v>367</v>
      </c>
      <c r="M2548" s="51">
        <v>168</v>
      </c>
      <c r="N2548" s="51">
        <v>926</v>
      </c>
      <c r="O2548" s="51">
        <v>821</v>
      </c>
      <c r="P2548" s="51">
        <v>842</v>
      </c>
      <c r="Q2548" s="51">
        <v>3857</v>
      </c>
      <c r="R2548" s="51">
        <v>4015</v>
      </c>
      <c r="S2548" s="51">
        <v>63219.884040327488</v>
      </c>
      <c r="T2548" s="51">
        <v>299166</v>
      </c>
      <c r="U2548" s="51">
        <v>96640</v>
      </c>
      <c r="V2548" s="51">
        <v>12821</v>
      </c>
    </row>
    <row r="2549" spans="1:22" x14ac:dyDescent="0.25">
      <c r="A2549" s="50" t="s">
        <v>109</v>
      </c>
      <c r="B2549" s="50" t="s">
        <v>229</v>
      </c>
      <c r="C2549" s="50" t="s">
        <v>193</v>
      </c>
      <c r="D2549" s="50" t="s">
        <v>282</v>
      </c>
      <c r="E2549" s="51">
        <v>2019</v>
      </c>
      <c r="F2549" s="50" t="s">
        <v>286</v>
      </c>
      <c r="G2549" s="52">
        <v>43556</v>
      </c>
      <c r="H2549" s="51">
        <v>616</v>
      </c>
      <c r="I2549" s="51">
        <v>310</v>
      </c>
      <c r="J2549" s="51">
        <v>248</v>
      </c>
      <c r="K2549" s="51">
        <v>309</v>
      </c>
      <c r="L2549" s="51">
        <v>309</v>
      </c>
      <c r="M2549" s="51">
        <v>1225</v>
      </c>
      <c r="N2549" s="51">
        <v>1049</v>
      </c>
      <c r="O2549" s="51">
        <v>995</v>
      </c>
      <c r="P2549" s="51">
        <v>891</v>
      </c>
      <c r="Q2549" s="51">
        <v>3857</v>
      </c>
      <c r="R2549" s="51">
        <v>4015</v>
      </c>
      <c r="S2549" s="51">
        <v>63219.884040327488</v>
      </c>
      <c r="T2549" s="51">
        <v>299166</v>
      </c>
      <c r="U2549" s="51">
        <v>96640</v>
      </c>
      <c r="V2549" s="51">
        <v>12821</v>
      </c>
    </row>
    <row r="2550" spans="1:22" x14ac:dyDescent="0.25">
      <c r="A2550" s="50" t="s">
        <v>109</v>
      </c>
      <c r="B2550" s="50" t="s">
        <v>229</v>
      </c>
      <c r="C2550" s="50" t="s">
        <v>193</v>
      </c>
      <c r="D2550" s="50" t="s">
        <v>282</v>
      </c>
      <c r="E2550" s="51">
        <v>2019</v>
      </c>
      <c r="F2550" s="50" t="s">
        <v>287</v>
      </c>
      <c r="G2550" s="52">
        <v>43586</v>
      </c>
      <c r="H2550" s="51">
        <v>823</v>
      </c>
      <c r="I2550" s="51">
        <v>145</v>
      </c>
      <c r="J2550" s="51">
        <v>274</v>
      </c>
      <c r="K2550" s="51">
        <v>406</v>
      </c>
      <c r="L2550" s="51">
        <v>406</v>
      </c>
      <c r="M2550" s="51">
        <v>341</v>
      </c>
      <c r="N2550" s="51">
        <v>982</v>
      </c>
      <c r="O2550" s="51">
        <v>888</v>
      </c>
      <c r="P2550" s="51">
        <v>1022</v>
      </c>
      <c r="Q2550" s="51">
        <v>3857</v>
      </c>
      <c r="R2550" s="51">
        <v>4015</v>
      </c>
      <c r="S2550" s="51">
        <v>63219.884040327488</v>
      </c>
      <c r="T2550" s="51">
        <v>299166</v>
      </c>
      <c r="U2550" s="51">
        <v>96640</v>
      </c>
      <c r="V2550" s="51">
        <v>12821</v>
      </c>
    </row>
    <row r="2551" spans="1:22" x14ac:dyDescent="0.25">
      <c r="A2551" s="50" t="s">
        <v>109</v>
      </c>
      <c r="B2551" s="50" t="s">
        <v>229</v>
      </c>
      <c r="C2551" s="50" t="s">
        <v>193</v>
      </c>
      <c r="D2551" s="50" t="s">
        <v>282</v>
      </c>
      <c r="E2551" s="51">
        <v>2019</v>
      </c>
      <c r="F2551" s="50" t="s">
        <v>288</v>
      </c>
      <c r="G2551" s="52">
        <v>43617</v>
      </c>
      <c r="H2551" s="51">
        <v>572</v>
      </c>
      <c r="I2551" s="51">
        <v>138</v>
      </c>
      <c r="J2551" s="51">
        <v>334</v>
      </c>
      <c r="K2551" s="51">
        <v>399</v>
      </c>
      <c r="L2551" s="51">
        <v>399</v>
      </c>
      <c r="M2551" s="51">
        <v>157</v>
      </c>
      <c r="N2551" s="51">
        <v>1230</v>
      </c>
      <c r="O2551" s="51">
        <v>1089</v>
      </c>
      <c r="P2551" s="51">
        <v>842</v>
      </c>
      <c r="Q2551" s="51">
        <v>3857</v>
      </c>
      <c r="R2551" s="51">
        <v>4015</v>
      </c>
      <c r="S2551" s="51">
        <v>63219.884040327488</v>
      </c>
      <c r="T2551" s="51">
        <v>299166</v>
      </c>
      <c r="U2551" s="51">
        <v>96640</v>
      </c>
      <c r="V2551" s="51">
        <v>12821</v>
      </c>
    </row>
    <row r="2552" spans="1:22" x14ac:dyDescent="0.25">
      <c r="A2552" s="50" t="s">
        <v>109</v>
      </c>
      <c r="B2552" s="50" t="s">
        <v>229</v>
      </c>
      <c r="C2552" s="50" t="s">
        <v>193</v>
      </c>
      <c r="D2552" s="50" t="s">
        <v>282</v>
      </c>
      <c r="E2552" s="51">
        <v>2019</v>
      </c>
      <c r="F2552" s="50" t="s">
        <v>289</v>
      </c>
      <c r="G2552" s="52">
        <v>43647</v>
      </c>
      <c r="H2552" s="51">
        <v>438</v>
      </c>
      <c r="I2552" s="51">
        <v>146</v>
      </c>
      <c r="J2552" s="51">
        <v>339</v>
      </c>
      <c r="K2552" s="51">
        <v>236</v>
      </c>
      <c r="L2552" s="51">
        <v>236</v>
      </c>
      <c r="M2552" s="51">
        <v>973</v>
      </c>
      <c r="N2552" s="51">
        <v>843</v>
      </c>
      <c r="O2552" s="51">
        <v>745</v>
      </c>
      <c r="P2552" s="51">
        <v>834</v>
      </c>
      <c r="Q2552" s="51">
        <v>3857</v>
      </c>
      <c r="R2552" s="51">
        <v>4015</v>
      </c>
      <c r="S2552" s="51">
        <v>63219.884040327488</v>
      </c>
      <c r="T2552" s="51">
        <v>299166</v>
      </c>
      <c r="U2552" s="51">
        <v>96640</v>
      </c>
      <c r="V2552" s="51">
        <v>12821</v>
      </c>
    </row>
    <row r="2553" spans="1:22" x14ac:dyDescent="0.25">
      <c r="A2553" s="50" t="s">
        <v>109</v>
      </c>
      <c r="B2553" s="50" t="s">
        <v>229</v>
      </c>
      <c r="C2553" s="50" t="s">
        <v>193</v>
      </c>
      <c r="D2553" s="50" t="s">
        <v>282</v>
      </c>
      <c r="E2553" s="51">
        <v>2019</v>
      </c>
      <c r="F2553" s="50" t="s">
        <v>290</v>
      </c>
      <c r="G2553" s="52">
        <v>43678</v>
      </c>
      <c r="H2553" s="51">
        <v>769</v>
      </c>
      <c r="I2553" s="51">
        <v>154</v>
      </c>
      <c r="J2553" s="51">
        <v>310</v>
      </c>
      <c r="K2553" s="51">
        <v>458</v>
      </c>
      <c r="L2553" s="51">
        <v>458</v>
      </c>
      <c r="M2553" s="51">
        <v>35</v>
      </c>
      <c r="N2553" s="51">
        <v>969</v>
      </c>
      <c r="O2553" s="51">
        <v>923</v>
      </c>
      <c r="P2553" s="51">
        <v>911</v>
      </c>
      <c r="Q2553" s="51">
        <v>3857</v>
      </c>
      <c r="R2553" s="51">
        <v>4015</v>
      </c>
      <c r="S2553" s="51">
        <v>63219.884040327488</v>
      </c>
      <c r="T2553" s="51">
        <v>299166</v>
      </c>
      <c r="U2553" s="51">
        <v>96640</v>
      </c>
      <c r="V2553" s="51">
        <v>12821</v>
      </c>
    </row>
    <row r="2554" spans="1:22" x14ac:dyDescent="0.25">
      <c r="A2554" s="50" t="s">
        <v>109</v>
      </c>
      <c r="B2554" s="50" t="s">
        <v>229</v>
      </c>
      <c r="C2554" s="50" t="s">
        <v>193</v>
      </c>
      <c r="D2554" s="50" t="s">
        <v>282</v>
      </c>
      <c r="E2554" s="51">
        <v>2019</v>
      </c>
      <c r="F2554" s="50" t="s">
        <v>291</v>
      </c>
      <c r="G2554" s="52">
        <v>43709</v>
      </c>
      <c r="H2554" s="51">
        <v>633</v>
      </c>
      <c r="I2554" s="51">
        <v>193</v>
      </c>
      <c r="J2554" s="51">
        <v>332</v>
      </c>
      <c r="K2554" s="51">
        <v>277</v>
      </c>
      <c r="L2554" s="51">
        <v>277</v>
      </c>
      <c r="M2554" s="51">
        <v>977</v>
      </c>
      <c r="N2554" s="51">
        <v>871</v>
      </c>
      <c r="O2554" s="51">
        <v>877</v>
      </c>
      <c r="P2554" s="51">
        <v>707</v>
      </c>
      <c r="Q2554" s="51">
        <v>3857</v>
      </c>
      <c r="R2554" s="51">
        <v>4015</v>
      </c>
      <c r="S2554" s="51">
        <v>63219.884040327488</v>
      </c>
      <c r="T2554" s="51">
        <v>299166</v>
      </c>
      <c r="U2554" s="51">
        <v>96640</v>
      </c>
      <c r="V2554" s="51">
        <v>12821</v>
      </c>
    </row>
    <row r="2555" spans="1:22" x14ac:dyDescent="0.25">
      <c r="A2555" s="50" t="s">
        <v>109</v>
      </c>
      <c r="B2555" s="50" t="s">
        <v>229</v>
      </c>
      <c r="C2555" s="50" t="s">
        <v>193</v>
      </c>
      <c r="D2555" s="50" t="s">
        <v>282</v>
      </c>
      <c r="E2555" s="51">
        <v>2019</v>
      </c>
      <c r="F2555" s="50" t="s">
        <v>292</v>
      </c>
      <c r="G2555" s="52">
        <v>43739</v>
      </c>
      <c r="H2555" s="51">
        <v>735</v>
      </c>
      <c r="I2555" s="51">
        <v>259</v>
      </c>
      <c r="J2555" s="51">
        <v>259</v>
      </c>
      <c r="K2555" s="51">
        <v>386</v>
      </c>
      <c r="L2555" s="51">
        <v>386</v>
      </c>
      <c r="M2555" s="51">
        <v>1108</v>
      </c>
      <c r="N2555" s="51">
        <v>926</v>
      </c>
      <c r="O2555" s="51">
        <v>848</v>
      </c>
      <c r="P2555" s="51">
        <v>745</v>
      </c>
      <c r="Q2555" s="51">
        <v>3857</v>
      </c>
      <c r="R2555" s="51">
        <v>4015</v>
      </c>
      <c r="S2555" s="51">
        <v>63219.884040327488</v>
      </c>
      <c r="T2555" s="51">
        <v>299166</v>
      </c>
      <c r="U2555" s="51">
        <v>96640</v>
      </c>
      <c r="V2555" s="51">
        <v>12821</v>
      </c>
    </row>
    <row r="2556" spans="1:22" x14ac:dyDescent="0.25">
      <c r="A2556" s="50" t="s">
        <v>109</v>
      </c>
      <c r="B2556" s="50" t="s">
        <v>229</v>
      </c>
      <c r="C2556" s="50" t="s">
        <v>193</v>
      </c>
      <c r="D2556" s="50" t="s">
        <v>282</v>
      </c>
      <c r="E2556" s="51">
        <v>2019</v>
      </c>
      <c r="F2556" s="50" t="s">
        <v>293</v>
      </c>
      <c r="G2556" s="52">
        <v>43770</v>
      </c>
      <c r="H2556" s="51">
        <v>512</v>
      </c>
      <c r="I2556" s="51">
        <v>142</v>
      </c>
      <c r="J2556" s="51">
        <v>372</v>
      </c>
      <c r="K2556" s="51">
        <v>308</v>
      </c>
      <c r="L2556" s="51">
        <v>308</v>
      </c>
      <c r="M2556" s="51">
        <v>1066</v>
      </c>
      <c r="N2556" s="51">
        <v>811</v>
      </c>
      <c r="O2556" s="51">
        <v>831</v>
      </c>
      <c r="P2556" s="51">
        <v>860</v>
      </c>
      <c r="Q2556" s="51">
        <v>3857</v>
      </c>
      <c r="R2556" s="51">
        <v>4015</v>
      </c>
      <c r="S2556" s="51">
        <v>63219.884040327488</v>
      </c>
      <c r="T2556" s="51">
        <v>299166</v>
      </c>
      <c r="U2556" s="51">
        <v>96640</v>
      </c>
      <c r="V2556" s="51">
        <v>12821</v>
      </c>
    </row>
    <row r="2557" spans="1:22" x14ac:dyDescent="0.25">
      <c r="A2557" s="50" t="s">
        <v>109</v>
      </c>
      <c r="B2557" s="50" t="s">
        <v>229</v>
      </c>
      <c r="C2557" s="50" t="s">
        <v>193</v>
      </c>
      <c r="D2557" s="50" t="s">
        <v>282</v>
      </c>
      <c r="E2557" s="51">
        <v>2019</v>
      </c>
      <c r="F2557" s="50" t="s">
        <v>294</v>
      </c>
      <c r="G2557" s="52">
        <v>43800</v>
      </c>
      <c r="H2557" s="51">
        <v>785</v>
      </c>
      <c r="I2557" s="51">
        <v>193</v>
      </c>
      <c r="J2557" s="51">
        <v>551</v>
      </c>
      <c r="K2557" s="51">
        <v>316</v>
      </c>
      <c r="L2557" s="51">
        <v>316</v>
      </c>
      <c r="M2557" s="51">
        <v>1125</v>
      </c>
      <c r="N2557" s="51">
        <v>849</v>
      </c>
      <c r="O2557" s="51">
        <v>1046</v>
      </c>
      <c r="P2557" s="51">
        <v>976</v>
      </c>
      <c r="Q2557" s="51">
        <v>3857</v>
      </c>
      <c r="R2557" s="51">
        <v>4015</v>
      </c>
      <c r="S2557" s="51">
        <v>63219.884040327488</v>
      </c>
      <c r="T2557" s="51">
        <v>299166</v>
      </c>
      <c r="U2557" s="51">
        <v>96640</v>
      </c>
      <c r="V2557" s="51">
        <v>12821</v>
      </c>
    </row>
    <row r="2558" spans="1:22" x14ac:dyDescent="0.25">
      <c r="A2558" s="50" t="s">
        <v>109</v>
      </c>
      <c r="B2558" s="50" t="s">
        <v>229</v>
      </c>
      <c r="C2558" s="50" t="s">
        <v>193</v>
      </c>
      <c r="D2558" s="50" t="s">
        <v>282</v>
      </c>
      <c r="E2558" s="51">
        <v>2020</v>
      </c>
      <c r="F2558" s="50" t="s">
        <v>283</v>
      </c>
      <c r="G2558" s="52">
        <v>43831</v>
      </c>
      <c r="H2558" s="51">
        <v>730</v>
      </c>
      <c r="I2558" s="51">
        <v>224</v>
      </c>
      <c r="J2558" s="51">
        <v>483</v>
      </c>
      <c r="K2558" s="51">
        <v>396</v>
      </c>
      <c r="L2558" s="51">
        <v>396</v>
      </c>
      <c r="M2558" s="51">
        <v>1053</v>
      </c>
      <c r="N2558" s="51">
        <v>941</v>
      </c>
      <c r="O2558" s="51">
        <v>831</v>
      </c>
      <c r="P2558" s="51">
        <v>773</v>
      </c>
      <c r="Q2558" s="51">
        <v>4675</v>
      </c>
      <c r="R2558" s="51">
        <v>4895</v>
      </c>
      <c r="S2558" s="51">
        <v>65803.257354529909</v>
      </c>
      <c r="T2558" s="51">
        <v>310214</v>
      </c>
      <c r="U2558" s="51">
        <v>99518</v>
      </c>
      <c r="V2558" s="51">
        <v>13194</v>
      </c>
    </row>
    <row r="2559" spans="1:22" x14ac:dyDescent="0.25">
      <c r="A2559" s="50" t="s">
        <v>109</v>
      </c>
      <c r="B2559" s="50" t="s">
        <v>229</v>
      </c>
      <c r="C2559" s="50" t="s">
        <v>193</v>
      </c>
      <c r="D2559" s="50" t="s">
        <v>282</v>
      </c>
      <c r="E2559" s="51">
        <v>2020</v>
      </c>
      <c r="F2559" s="50" t="s">
        <v>284</v>
      </c>
      <c r="G2559" s="52">
        <v>43862</v>
      </c>
      <c r="H2559" s="51">
        <v>865</v>
      </c>
      <c r="I2559" s="51">
        <v>208</v>
      </c>
      <c r="J2559" s="51">
        <v>585</v>
      </c>
      <c r="K2559" s="51">
        <v>468</v>
      </c>
      <c r="L2559" s="51">
        <v>468</v>
      </c>
      <c r="M2559" s="51">
        <v>1104</v>
      </c>
      <c r="N2559" s="51">
        <v>1033</v>
      </c>
      <c r="O2559" s="51">
        <v>938</v>
      </c>
      <c r="P2559" s="51">
        <v>950</v>
      </c>
      <c r="Q2559" s="51">
        <v>4675</v>
      </c>
      <c r="R2559" s="51">
        <v>4895</v>
      </c>
      <c r="S2559" s="51">
        <v>65803.257354529909</v>
      </c>
      <c r="T2559" s="51">
        <v>310214</v>
      </c>
      <c r="U2559" s="51">
        <v>99518</v>
      </c>
      <c r="V2559" s="51">
        <v>13194</v>
      </c>
    </row>
    <row r="2560" spans="1:22" x14ac:dyDescent="0.25">
      <c r="A2560" s="50" t="s">
        <v>109</v>
      </c>
      <c r="B2560" s="50" t="s">
        <v>229</v>
      </c>
      <c r="C2560" s="50" t="s">
        <v>193</v>
      </c>
      <c r="D2560" s="50" t="s">
        <v>282</v>
      </c>
      <c r="E2560" s="51">
        <v>2020</v>
      </c>
      <c r="F2560" s="50" t="s">
        <v>285</v>
      </c>
      <c r="G2560" s="52">
        <v>43891</v>
      </c>
      <c r="H2560" s="51">
        <v>654</v>
      </c>
      <c r="I2560" s="51">
        <v>167</v>
      </c>
      <c r="J2560" s="51">
        <v>368</v>
      </c>
      <c r="K2560" s="51">
        <v>540</v>
      </c>
      <c r="L2560" s="51">
        <v>540</v>
      </c>
      <c r="M2560" s="51">
        <v>1050</v>
      </c>
      <c r="N2560" s="51">
        <v>867</v>
      </c>
      <c r="O2560" s="51">
        <v>714</v>
      </c>
      <c r="P2560" s="51">
        <v>761</v>
      </c>
      <c r="Q2560" s="51">
        <v>4675</v>
      </c>
      <c r="R2560" s="51">
        <v>4895</v>
      </c>
      <c r="S2560" s="51">
        <v>65803.257354529909</v>
      </c>
      <c r="T2560" s="51">
        <v>310214</v>
      </c>
      <c r="U2560" s="51">
        <v>99518</v>
      </c>
      <c r="V2560" s="51">
        <v>13194</v>
      </c>
    </row>
    <row r="2561" spans="1:22" x14ac:dyDescent="0.25">
      <c r="A2561" s="50" t="s">
        <v>109</v>
      </c>
      <c r="B2561" s="50" t="s">
        <v>229</v>
      </c>
      <c r="C2561" s="50" t="s">
        <v>193</v>
      </c>
      <c r="D2561" s="50" t="s">
        <v>282</v>
      </c>
      <c r="E2561" s="51">
        <v>2020</v>
      </c>
      <c r="F2561" s="50" t="s">
        <v>286</v>
      </c>
      <c r="G2561" s="52">
        <v>43922</v>
      </c>
      <c r="H2561" s="51">
        <v>690</v>
      </c>
      <c r="I2561" s="51">
        <v>206</v>
      </c>
      <c r="J2561" s="51">
        <v>434</v>
      </c>
      <c r="K2561" s="51">
        <v>435</v>
      </c>
      <c r="L2561" s="51">
        <v>435</v>
      </c>
      <c r="M2561" s="51">
        <v>744</v>
      </c>
      <c r="N2561" s="51">
        <v>966</v>
      </c>
      <c r="O2561" s="51">
        <v>1003</v>
      </c>
      <c r="P2561" s="51">
        <v>830</v>
      </c>
      <c r="Q2561" s="51">
        <v>4675</v>
      </c>
      <c r="R2561" s="51">
        <v>4895</v>
      </c>
      <c r="S2561" s="51">
        <v>65803.257354529909</v>
      </c>
      <c r="T2561" s="51">
        <v>310214</v>
      </c>
      <c r="U2561" s="51">
        <v>99518</v>
      </c>
      <c r="V2561" s="51">
        <v>13194</v>
      </c>
    </row>
    <row r="2562" spans="1:22" x14ac:dyDescent="0.25">
      <c r="A2562" s="50" t="s">
        <v>109</v>
      </c>
      <c r="B2562" s="50" t="s">
        <v>229</v>
      </c>
      <c r="C2562" s="50" t="s">
        <v>193</v>
      </c>
      <c r="D2562" s="50" t="s">
        <v>282</v>
      </c>
      <c r="E2562" s="51">
        <v>2020</v>
      </c>
      <c r="F2562" s="50" t="s">
        <v>287</v>
      </c>
      <c r="G2562" s="52">
        <v>43952</v>
      </c>
      <c r="H2562" s="51">
        <v>904</v>
      </c>
      <c r="I2562" s="51">
        <v>318</v>
      </c>
      <c r="J2562" s="51">
        <v>541</v>
      </c>
      <c r="K2562" s="51">
        <v>605</v>
      </c>
      <c r="L2562" s="51">
        <v>605</v>
      </c>
      <c r="M2562" s="51">
        <v>969</v>
      </c>
      <c r="N2562" s="51">
        <v>955</v>
      </c>
      <c r="O2562" s="51">
        <v>778</v>
      </c>
      <c r="P2562" s="51">
        <v>802</v>
      </c>
      <c r="Q2562" s="51">
        <v>4675</v>
      </c>
      <c r="R2562" s="51">
        <v>4895</v>
      </c>
      <c r="S2562" s="51">
        <v>65803.257354529909</v>
      </c>
      <c r="T2562" s="51">
        <v>310214</v>
      </c>
      <c r="U2562" s="51">
        <v>99518</v>
      </c>
      <c r="V2562" s="51">
        <v>13194</v>
      </c>
    </row>
    <row r="2563" spans="1:22" x14ac:dyDescent="0.25">
      <c r="A2563" s="50" t="s">
        <v>109</v>
      </c>
      <c r="B2563" s="50" t="s">
        <v>229</v>
      </c>
      <c r="C2563" s="50" t="s">
        <v>193</v>
      </c>
      <c r="D2563" s="50" t="s">
        <v>282</v>
      </c>
      <c r="E2563" s="51">
        <v>2020</v>
      </c>
      <c r="F2563" s="50" t="s">
        <v>288</v>
      </c>
      <c r="G2563" s="52">
        <v>43983</v>
      </c>
      <c r="H2563" s="51">
        <v>850</v>
      </c>
      <c r="I2563" s="51">
        <v>195</v>
      </c>
      <c r="J2563" s="51">
        <v>476</v>
      </c>
      <c r="K2563" s="51">
        <v>366</v>
      </c>
      <c r="L2563" s="51">
        <v>366</v>
      </c>
      <c r="M2563" s="51">
        <v>1132</v>
      </c>
      <c r="N2563" s="51">
        <v>1033</v>
      </c>
      <c r="O2563" s="51">
        <v>832</v>
      </c>
      <c r="P2563" s="51">
        <v>896</v>
      </c>
      <c r="Q2563" s="51">
        <v>4675</v>
      </c>
      <c r="R2563" s="51">
        <v>4895</v>
      </c>
      <c r="S2563" s="51">
        <v>65803.257354529909</v>
      </c>
      <c r="T2563" s="51">
        <v>310214</v>
      </c>
      <c r="U2563" s="51">
        <v>99518</v>
      </c>
      <c r="V2563" s="51">
        <v>13194</v>
      </c>
    </row>
    <row r="2564" spans="1:22" x14ac:dyDescent="0.25">
      <c r="A2564" s="50" t="s">
        <v>109</v>
      </c>
      <c r="B2564" s="50" t="s">
        <v>229</v>
      </c>
      <c r="C2564" s="50" t="s">
        <v>193</v>
      </c>
      <c r="D2564" s="50" t="s">
        <v>282</v>
      </c>
      <c r="E2564" s="51">
        <v>2020</v>
      </c>
      <c r="F2564" s="50" t="s">
        <v>289</v>
      </c>
      <c r="G2564" s="52">
        <v>44013</v>
      </c>
      <c r="H2564" s="51">
        <v>613</v>
      </c>
      <c r="I2564" s="51">
        <v>186</v>
      </c>
      <c r="J2564" s="51">
        <v>451</v>
      </c>
      <c r="K2564" s="51">
        <v>391</v>
      </c>
      <c r="L2564" s="51">
        <v>391</v>
      </c>
      <c r="M2564" s="51">
        <v>1141</v>
      </c>
      <c r="N2564" s="51">
        <v>1020</v>
      </c>
      <c r="O2564" s="51">
        <v>956</v>
      </c>
      <c r="P2564" s="51">
        <v>844</v>
      </c>
      <c r="Q2564" s="51">
        <v>4675</v>
      </c>
      <c r="R2564" s="51">
        <v>4895</v>
      </c>
      <c r="S2564" s="51">
        <v>65803.257354529909</v>
      </c>
      <c r="T2564" s="51">
        <v>310214</v>
      </c>
      <c r="U2564" s="51">
        <v>99518</v>
      </c>
      <c r="V2564" s="51">
        <v>13194</v>
      </c>
    </row>
    <row r="2565" spans="1:22" x14ac:dyDescent="0.25">
      <c r="A2565" s="50" t="s">
        <v>109</v>
      </c>
      <c r="B2565" s="50" t="s">
        <v>229</v>
      </c>
      <c r="C2565" s="50" t="s">
        <v>193</v>
      </c>
      <c r="D2565" s="50" t="s">
        <v>282</v>
      </c>
      <c r="E2565" s="51">
        <v>2020</v>
      </c>
      <c r="F2565" s="50" t="s">
        <v>290</v>
      </c>
      <c r="G2565" s="52">
        <v>44044</v>
      </c>
      <c r="H2565" s="51">
        <v>559</v>
      </c>
      <c r="I2565" s="51">
        <v>188</v>
      </c>
      <c r="J2565" s="51">
        <v>364</v>
      </c>
      <c r="K2565" s="51">
        <v>558</v>
      </c>
      <c r="L2565" s="51">
        <v>558</v>
      </c>
      <c r="M2565" s="51">
        <v>781</v>
      </c>
      <c r="N2565" s="51">
        <v>720</v>
      </c>
      <c r="O2565" s="51">
        <v>587</v>
      </c>
      <c r="P2565" s="51">
        <v>572</v>
      </c>
      <c r="Q2565" s="51">
        <v>4675</v>
      </c>
      <c r="R2565" s="51">
        <v>4895</v>
      </c>
      <c r="S2565" s="51">
        <v>65803.257354529909</v>
      </c>
      <c r="T2565" s="51">
        <v>310214</v>
      </c>
      <c r="U2565" s="51">
        <v>99518</v>
      </c>
      <c r="V2565" s="51">
        <v>13194</v>
      </c>
    </row>
    <row r="2566" spans="1:22" x14ac:dyDescent="0.25">
      <c r="A2566" s="50" t="s">
        <v>109</v>
      </c>
      <c r="B2566" s="50" t="s">
        <v>229</v>
      </c>
      <c r="C2566" s="50" t="s">
        <v>193</v>
      </c>
      <c r="D2566" s="50" t="s">
        <v>282</v>
      </c>
      <c r="E2566" s="51">
        <v>2020</v>
      </c>
      <c r="F2566" s="50" t="s">
        <v>291</v>
      </c>
      <c r="G2566" s="52">
        <v>44075</v>
      </c>
      <c r="H2566" s="51">
        <v>761</v>
      </c>
      <c r="I2566" s="51">
        <v>210</v>
      </c>
      <c r="J2566" s="51">
        <v>512</v>
      </c>
      <c r="K2566" s="51">
        <v>471</v>
      </c>
      <c r="L2566" s="51">
        <v>471</v>
      </c>
      <c r="M2566" s="51">
        <v>1039</v>
      </c>
      <c r="N2566" s="51">
        <v>1013</v>
      </c>
      <c r="O2566" s="51">
        <v>960</v>
      </c>
      <c r="P2566" s="51">
        <v>828</v>
      </c>
      <c r="Q2566" s="51">
        <v>4675</v>
      </c>
      <c r="R2566" s="51">
        <v>4895</v>
      </c>
      <c r="S2566" s="51">
        <v>65803.257354529909</v>
      </c>
      <c r="T2566" s="51">
        <v>310214</v>
      </c>
      <c r="U2566" s="51">
        <v>99518</v>
      </c>
      <c r="V2566" s="51">
        <v>13194</v>
      </c>
    </row>
    <row r="2567" spans="1:22" x14ac:dyDescent="0.25">
      <c r="A2567" s="50" t="s">
        <v>109</v>
      </c>
      <c r="B2567" s="50" t="s">
        <v>229</v>
      </c>
      <c r="C2567" s="50" t="s">
        <v>193</v>
      </c>
      <c r="D2567" s="50" t="s">
        <v>282</v>
      </c>
      <c r="E2567" s="51">
        <v>2020</v>
      </c>
      <c r="F2567" s="50" t="s">
        <v>292</v>
      </c>
      <c r="G2567" s="52">
        <v>44105</v>
      </c>
      <c r="H2567" s="51">
        <v>812</v>
      </c>
      <c r="I2567" s="51">
        <v>233</v>
      </c>
      <c r="J2567" s="51">
        <v>510</v>
      </c>
      <c r="K2567" s="51">
        <v>430</v>
      </c>
      <c r="L2567" s="51">
        <v>430</v>
      </c>
      <c r="M2567" s="51">
        <v>1156</v>
      </c>
      <c r="N2567" s="51">
        <v>1100</v>
      </c>
      <c r="O2567" s="51">
        <v>1078</v>
      </c>
      <c r="P2567" s="51">
        <v>964</v>
      </c>
      <c r="Q2567" s="51">
        <v>4675</v>
      </c>
      <c r="R2567" s="51">
        <v>4895</v>
      </c>
      <c r="S2567" s="51">
        <v>65803.257354529909</v>
      </c>
      <c r="T2567" s="51">
        <v>310214</v>
      </c>
      <c r="U2567" s="51">
        <v>99518</v>
      </c>
      <c r="V2567" s="51">
        <v>13194</v>
      </c>
    </row>
    <row r="2568" spans="1:22" x14ac:dyDescent="0.25">
      <c r="A2568" s="50" t="s">
        <v>109</v>
      </c>
      <c r="B2568" s="50" t="s">
        <v>229</v>
      </c>
      <c r="C2568" s="50" t="s">
        <v>193</v>
      </c>
      <c r="D2568" s="50" t="s">
        <v>282</v>
      </c>
      <c r="E2568" s="51">
        <v>2020</v>
      </c>
      <c r="F2568" s="50" t="s">
        <v>293</v>
      </c>
      <c r="G2568" s="52">
        <v>44136</v>
      </c>
      <c r="H2568" s="51">
        <v>850</v>
      </c>
      <c r="I2568" s="51">
        <v>242</v>
      </c>
      <c r="J2568" s="51">
        <v>483</v>
      </c>
      <c r="K2568" s="51">
        <v>468</v>
      </c>
      <c r="L2568" s="51">
        <v>468</v>
      </c>
      <c r="M2568" s="51">
        <v>1140</v>
      </c>
      <c r="N2568" s="51">
        <v>1057</v>
      </c>
      <c r="O2568" s="51">
        <v>1097</v>
      </c>
      <c r="P2568" s="51">
        <v>1022</v>
      </c>
      <c r="Q2568" s="51">
        <v>4675</v>
      </c>
      <c r="R2568" s="51">
        <v>4895</v>
      </c>
      <c r="S2568" s="51">
        <v>65803.257354529909</v>
      </c>
      <c r="T2568" s="51">
        <v>310214</v>
      </c>
      <c r="U2568" s="51">
        <v>99518</v>
      </c>
      <c r="V2568" s="51">
        <v>13194</v>
      </c>
    </row>
    <row r="2569" spans="1:22" x14ac:dyDescent="0.25">
      <c r="A2569" s="50" t="s">
        <v>109</v>
      </c>
      <c r="B2569" s="50" t="s">
        <v>229</v>
      </c>
      <c r="C2569" s="50" t="s">
        <v>193</v>
      </c>
      <c r="D2569" s="50" t="s">
        <v>282</v>
      </c>
      <c r="E2569" s="51">
        <v>2020</v>
      </c>
      <c r="F2569" s="50" t="s">
        <v>294</v>
      </c>
      <c r="G2569" s="52">
        <v>44166</v>
      </c>
      <c r="H2569" s="51">
        <v>877</v>
      </c>
      <c r="I2569" s="51">
        <v>293</v>
      </c>
      <c r="J2569" s="51">
        <v>511</v>
      </c>
      <c r="K2569" s="51">
        <v>393</v>
      </c>
      <c r="L2569" s="51">
        <v>393</v>
      </c>
      <c r="M2569" s="51">
        <v>1054</v>
      </c>
      <c r="N2569" s="51">
        <v>1053</v>
      </c>
      <c r="O2569" s="51">
        <v>1061</v>
      </c>
      <c r="P2569" s="51">
        <v>944</v>
      </c>
      <c r="Q2569" s="51">
        <v>4675</v>
      </c>
      <c r="R2569" s="51">
        <v>4895</v>
      </c>
      <c r="S2569" s="51">
        <v>65803.257354529909</v>
      </c>
      <c r="T2569" s="51">
        <v>310214</v>
      </c>
      <c r="U2569" s="51">
        <v>99518</v>
      </c>
      <c r="V2569" s="51">
        <v>13194</v>
      </c>
    </row>
    <row r="2570" spans="1:22" x14ac:dyDescent="0.25">
      <c r="A2570" s="50" t="s">
        <v>109</v>
      </c>
      <c r="B2570" s="50" t="s">
        <v>229</v>
      </c>
      <c r="C2570" s="50" t="s">
        <v>193</v>
      </c>
      <c r="D2570" s="50" t="s">
        <v>282</v>
      </c>
      <c r="E2570" s="51">
        <v>2021</v>
      </c>
      <c r="F2570" s="50" t="s">
        <v>283</v>
      </c>
      <c r="G2570" s="52">
        <v>44197</v>
      </c>
      <c r="H2570" s="51">
        <v>919</v>
      </c>
      <c r="I2570" s="51">
        <v>363</v>
      </c>
      <c r="J2570" s="51">
        <v>749</v>
      </c>
      <c r="K2570" s="51">
        <v>430</v>
      </c>
      <c r="L2570" s="51">
        <v>430</v>
      </c>
      <c r="M2570" s="51">
        <v>1105</v>
      </c>
      <c r="N2570" s="51">
        <v>928</v>
      </c>
      <c r="O2570" s="51">
        <v>956</v>
      </c>
      <c r="P2570" s="51">
        <v>933</v>
      </c>
      <c r="Q2570" s="51">
        <v>3992</v>
      </c>
      <c r="R2570" s="51">
        <v>4304</v>
      </c>
      <c r="S2570" s="51">
        <v>68470.342920476091</v>
      </c>
      <c r="T2570" s="51">
        <v>321660</v>
      </c>
      <c r="U2570" s="51">
        <v>102549</v>
      </c>
      <c r="V2570" s="51">
        <v>13582</v>
      </c>
    </row>
    <row r="2571" spans="1:22" x14ac:dyDescent="0.25">
      <c r="A2571" s="50" t="s">
        <v>109</v>
      </c>
      <c r="B2571" s="50" t="s">
        <v>229</v>
      </c>
      <c r="C2571" s="50" t="s">
        <v>193</v>
      </c>
      <c r="D2571" s="50" t="s">
        <v>282</v>
      </c>
      <c r="E2571" s="51">
        <v>2021</v>
      </c>
      <c r="F2571" s="50" t="s">
        <v>284</v>
      </c>
      <c r="G2571" s="52">
        <v>44228</v>
      </c>
      <c r="H2571" s="51">
        <v>983</v>
      </c>
      <c r="I2571" s="51">
        <v>372</v>
      </c>
      <c r="J2571" s="51">
        <v>829</v>
      </c>
      <c r="K2571" s="51">
        <v>503</v>
      </c>
      <c r="L2571" s="51">
        <v>503</v>
      </c>
      <c r="M2571" s="51">
        <v>1147</v>
      </c>
      <c r="N2571" s="51">
        <v>922</v>
      </c>
      <c r="O2571" s="51">
        <v>928</v>
      </c>
      <c r="P2571" s="51">
        <v>960</v>
      </c>
      <c r="Q2571" s="51">
        <v>3992</v>
      </c>
      <c r="R2571" s="51">
        <v>4304</v>
      </c>
      <c r="S2571" s="51">
        <v>68470.342920476091</v>
      </c>
      <c r="T2571" s="51">
        <v>321660</v>
      </c>
      <c r="U2571" s="51">
        <v>102549</v>
      </c>
      <c r="V2571" s="51">
        <v>13582</v>
      </c>
    </row>
    <row r="2572" spans="1:22" x14ac:dyDescent="0.25">
      <c r="A2572" s="50" t="s">
        <v>109</v>
      </c>
      <c r="B2572" s="50" t="s">
        <v>229</v>
      </c>
      <c r="C2572" s="50" t="s">
        <v>193</v>
      </c>
      <c r="D2572" s="50" t="s">
        <v>282</v>
      </c>
      <c r="E2572" s="51">
        <v>2021</v>
      </c>
      <c r="F2572" s="50" t="s">
        <v>285</v>
      </c>
      <c r="G2572" s="52">
        <v>44256</v>
      </c>
      <c r="H2572" s="51">
        <v>1110</v>
      </c>
      <c r="I2572" s="51">
        <v>387</v>
      </c>
      <c r="J2572" s="51">
        <v>678</v>
      </c>
      <c r="K2572" s="51">
        <v>578</v>
      </c>
      <c r="L2572" s="51">
        <v>578</v>
      </c>
      <c r="M2572" s="51">
        <v>1058</v>
      </c>
      <c r="N2572" s="51">
        <v>1034</v>
      </c>
      <c r="O2572" s="51">
        <v>911</v>
      </c>
      <c r="P2572" s="51">
        <v>924</v>
      </c>
      <c r="Q2572" s="51">
        <v>3992</v>
      </c>
      <c r="R2572" s="51">
        <v>4304</v>
      </c>
      <c r="S2572" s="51">
        <v>68470.342920476091</v>
      </c>
      <c r="T2572" s="51">
        <v>321660</v>
      </c>
      <c r="U2572" s="51">
        <v>102549</v>
      </c>
      <c r="V2572" s="51">
        <v>13582</v>
      </c>
    </row>
    <row r="2573" spans="1:22" x14ac:dyDescent="0.25">
      <c r="A2573" s="50" t="s">
        <v>109</v>
      </c>
      <c r="B2573" s="50" t="s">
        <v>229</v>
      </c>
      <c r="C2573" s="50" t="s">
        <v>193</v>
      </c>
      <c r="D2573" s="50" t="s">
        <v>282</v>
      </c>
      <c r="E2573" s="51">
        <v>2021</v>
      </c>
      <c r="F2573" s="50" t="s">
        <v>286</v>
      </c>
      <c r="G2573" s="52">
        <v>44287</v>
      </c>
      <c r="H2573" s="51">
        <v>1378</v>
      </c>
      <c r="I2573" s="51">
        <v>406</v>
      </c>
      <c r="J2573" s="51">
        <v>625</v>
      </c>
      <c r="K2573" s="51">
        <v>545</v>
      </c>
      <c r="L2573" s="51">
        <v>545</v>
      </c>
      <c r="M2573" s="51">
        <v>1164</v>
      </c>
      <c r="N2573" s="51">
        <v>1090</v>
      </c>
      <c r="O2573" s="51">
        <v>1021</v>
      </c>
      <c r="P2573" s="51">
        <v>988</v>
      </c>
      <c r="Q2573" s="51">
        <v>3992</v>
      </c>
      <c r="R2573" s="51">
        <v>4304</v>
      </c>
      <c r="S2573" s="51">
        <v>68470.342920476091</v>
      </c>
      <c r="T2573" s="51">
        <v>321660</v>
      </c>
      <c r="U2573" s="51">
        <v>102549</v>
      </c>
      <c r="V2573" s="51">
        <v>13582</v>
      </c>
    </row>
    <row r="2574" spans="1:22" x14ac:dyDescent="0.25">
      <c r="A2574" s="50" t="s">
        <v>109</v>
      </c>
      <c r="B2574" s="50" t="s">
        <v>229</v>
      </c>
      <c r="C2574" s="50" t="s">
        <v>193</v>
      </c>
      <c r="D2574" s="50" t="s">
        <v>282</v>
      </c>
      <c r="E2574" s="51">
        <v>2021</v>
      </c>
      <c r="F2574" s="50" t="s">
        <v>287</v>
      </c>
      <c r="G2574" s="52">
        <v>44317</v>
      </c>
      <c r="H2574" s="51">
        <v>1126</v>
      </c>
      <c r="I2574" s="51">
        <v>406</v>
      </c>
      <c r="J2574" s="51">
        <v>697</v>
      </c>
      <c r="K2574" s="51">
        <v>532</v>
      </c>
      <c r="L2574" s="51">
        <v>532</v>
      </c>
      <c r="M2574" s="51">
        <v>1237</v>
      </c>
      <c r="N2574" s="51">
        <v>1074</v>
      </c>
      <c r="O2574" s="51">
        <v>1112</v>
      </c>
      <c r="P2574" s="51">
        <v>1218</v>
      </c>
      <c r="Q2574" s="51">
        <v>3992</v>
      </c>
      <c r="R2574" s="51">
        <v>4304</v>
      </c>
      <c r="S2574" s="51">
        <v>68470.342920476091</v>
      </c>
      <c r="T2574" s="51">
        <v>321660</v>
      </c>
      <c r="U2574" s="51">
        <v>102549</v>
      </c>
      <c r="V2574" s="51">
        <v>13582</v>
      </c>
    </row>
    <row r="2575" spans="1:22" x14ac:dyDescent="0.25">
      <c r="A2575" s="50" t="s">
        <v>109</v>
      </c>
      <c r="B2575" s="50" t="s">
        <v>229</v>
      </c>
      <c r="C2575" s="50" t="s">
        <v>193</v>
      </c>
      <c r="D2575" s="50" t="s">
        <v>282</v>
      </c>
      <c r="E2575" s="51">
        <v>2021</v>
      </c>
      <c r="F2575" s="50" t="s">
        <v>288</v>
      </c>
      <c r="G2575" s="52">
        <v>44348</v>
      </c>
      <c r="H2575" s="51">
        <v>874</v>
      </c>
      <c r="I2575" s="51">
        <v>404</v>
      </c>
      <c r="J2575" s="51">
        <v>603</v>
      </c>
      <c r="K2575" s="51">
        <v>511</v>
      </c>
      <c r="L2575" s="51">
        <v>511</v>
      </c>
      <c r="M2575" s="51">
        <v>1225</v>
      </c>
      <c r="N2575" s="51">
        <v>1198</v>
      </c>
      <c r="O2575" s="51">
        <v>993</v>
      </c>
      <c r="P2575" s="51">
        <v>1060</v>
      </c>
      <c r="Q2575" s="51">
        <v>3992</v>
      </c>
      <c r="R2575" s="51">
        <v>4304</v>
      </c>
      <c r="S2575" s="51">
        <v>68470.342920476091</v>
      </c>
      <c r="T2575" s="51">
        <v>321660</v>
      </c>
      <c r="U2575" s="51">
        <v>102549</v>
      </c>
      <c r="V2575" s="51">
        <v>13582</v>
      </c>
    </row>
    <row r="2576" spans="1:22" x14ac:dyDescent="0.25">
      <c r="A2576" s="50" t="s">
        <v>109</v>
      </c>
      <c r="B2576" s="50" t="s">
        <v>229</v>
      </c>
      <c r="C2576" s="50" t="s">
        <v>193</v>
      </c>
      <c r="D2576" s="50" t="s">
        <v>282</v>
      </c>
      <c r="E2576" s="51">
        <v>2021</v>
      </c>
      <c r="F2576" s="50" t="s">
        <v>289</v>
      </c>
      <c r="G2576" s="52">
        <v>44378</v>
      </c>
      <c r="H2576" s="51">
        <v>1041</v>
      </c>
      <c r="I2576" s="51">
        <v>412</v>
      </c>
      <c r="J2576" s="51">
        <v>728</v>
      </c>
      <c r="K2576" s="51">
        <v>451</v>
      </c>
      <c r="L2576" s="51">
        <v>451</v>
      </c>
      <c r="M2576" s="51">
        <v>1168</v>
      </c>
      <c r="N2576" s="51">
        <v>1075</v>
      </c>
      <c r="O2576" s="51">
        <v>1040</v>
      </c>
      <c r="P2576" s="51">
        <v>992</v>
      </c>
      <c r="Q2576" s="51">
        <v>3992</v>
      </c>
      <c r="R2576" s="51">
        <v>4304</v>
      </c>
      <c r="S2576" s="51">
        <v>68470.342920476091</v>
      </c>
      <c r="T2576" s="51">
        <v>321660</v>
      </c>
      <c r="U2576" s="51">
        <v>102549</v>
      </c>
      <c r="V2576" s="51">
        <v>13582</v>
      </c>
    </row>
    <row r="2577" spans="1:22" x14ac:dyDescent="0.25">
      <c r="A2577" s="50" t="s">
        <v>109</v>
      </c>
      <c r="B2577" s="50" t="s">
        <v>229</v>
      </c>
      <c r="C2577" s="50" t="s">
        <v>193</v>
      </c>
      <c r="D2577" s="50" t="s">
        <v>282</v>
      </c>
      <c r="E2577" s="51">
        <v>2021</v>
      </c>
      <c r="F2577" s="50" t="s">
        <v>290</v>
      </c>
      <c r="G2577" s="52">
        <v>44409</v>
      </c>
      <c r="H2577" s="51">
        <v>1104</v>
      </c>
      <c r="I2577" s="51">
        <v>415</v>
      </c>
      <c r="J2577" s="51">
        <v>761</v>
      </c>
      <c r="K2577" s="51">
        <v>613</v>
      </c>
      <c r="L2577" s="51">
        <v>613</v>
      </c>
      <c r="M2577" s="51">
        <v>1219</v>
      </c>
      <c r="N2577" s="51">
        <v>1025</v>
      </c>
      <c r="O2577" s="51">
        <v>914</v>
      </c>
      <c r="P2577" s="51">
        <v>954</v>
      </c>
      <c r="Q2577" s="51">
        <v>3992</v>
      </c>
      <c r="R2577" s="51">
        <v>4304</v>
      </c>
      <c r="S2577" s="51">
        <v>68470.342920476091</v>
      </c>
      <c r="T2577" s="51">
        <v>321660</v>
      </c>
      <c r="U2577" s="51">
        <v>102549</v>
      </c>
      <c r="V2577" s="51">
        <v>13582</v>
      </c>
    </row>
    <row r="2578" spans="1:22" x14ac:dyDescent="0.25">
      <c r="A2578" s="50" t="s">
        <v>109</v>
      </c>
      <c r="B2578" s="50" t="s">
        <v>229</v>
      </c>
      <c r="C2578" s="50" t="s">
        <v>193</v>
      </c>
      <c r="D2578" s="50" t="s">
        <v>282</v>
      </c>
      <c r="E2578" s="51">
        <v>2021</v>
      </c>
      <c r="F2578" s="50" t="s">
        <v>291</v>
      </c>
      <c r="G2578" s="52">
        <v>44440</v>
      </c>
      <c r="H2578" s="51">
        <v>1185</v>
      </c>
      <c r="I2578" s="51">
        <v>422</v>
      </c>
      <c r="J2578" s="51">
        <v>583</v>
      </c>
      <c r="K2578" s="51">
        <v>511</v>
      </c>
      <c r="L2578" s="51">
        <v>511</v>
      </c>
      <c r="M2578" s="51">
        <v>1063</v>
      </c>
      <c r="N2578" s="51">
        <v>1107</v>
      </c>
      <c r="O2578" s="51">
        <v>1029</v>
      </c>
      <c r="P2578" s="51">
        <v>956</v>
      </c>
      <c r="Q2578" s="51">
        <v>3992</v>
      </c>
      <c r="R2578" s="51">
        <v>4304</v>
      </c>
      <c r="S2578" s="51">
        <v>68470.342920476091</v>
      </c>
      <c r="T2578" s="51">
        <v>321660</v>
      </c>
      <c r="U2578" s="51">
        <v>102549</v>
      </c>
      <c r="V2578" s="51">
        <v>13582</v>
      </c>
    </row>
    <row r="2579" spans="1:22" x14ac:dyDescent="0.25">
      <c r="A2579" s="50" t="s">
        <v>109</v>
      </c>
      <c r="B2579" s="50" t="s">
        <v>229</v>
      </c>
      <c r="C2579" s="50" t="s">
        <v>193</v>
      </c>
      <c r="D2579" s="50" t="s">
        <v>282</v>
      </c>
      <c r="E2579" s="51">
        <v>2021</v>
      </c>
      <c r="F2579" s="50" t="s">
        <v>292</v>
      </c>
      <c r="G2579" s="52">
        <v>44470</v>
      </c>
      <c r="H2579" s="51">
        <v>1099</v>
      </c>
      <c r="I2579" s="51">
        <v>365</v>
      </c>
      <c r="J2579" s="51">
        <v>663</v>
      </c>
      <c r="K2579" s="51">
        <v>465</v>
      </c>
      <c r="L2579" s="51">
        <v>465</v>
      </c>
      <c r="M2579" s="51">
        <v>1307</v>
      </c>
      <c r="N2579" s="51">
        <v>982</v>
      </c>
      <c r="O2579" s="51">
        <v>982</v>
      </c>
      <c r="P2579" s="51">
        <v>954</v>
      </c>
      <c r="Q2579" s="51">
        <v>3992</v>
      </c>
      <c r="R2579" s="51">
        <v>4304</v>
      </c>
      <c r="S2579" s="51">
        <v>68470.342920476091</v>
      </c>
      <c r="T2579" s="51">
        <v>321660</v>
      </c>
      <c r="U2579" s="51">
        <v>102549</v>
      </c>
      <c r="V2579" s="51">
        <v>13582</v>
      </c>
    </row>
    <row r="2580" spans="1:22" x14ac:dyDescent="0.25">
      <c r="A2580" s="50" t="s">
        <v>109</v>
      </c>
      <c r="B2580" s="50" t="s">
        <v>229</v>
      </c>
      <c r="C2580" s="50" t="s">
        <v>193</v>
      </c>
      <c r="D2580" s="50" t="s">
        <v>282</v>
      </c>
      <c r="E2580" s="51">
        <v>2021</v>
      </c>
      <c r="F2580" s="50" t="s">
        <v>293</v>
      </c>
      <c r="G2580" s="52">
        <v>44501</v>
      </c>
      <c r="H2580" s="51">
        <v>1122</v>
      </c>
      <c r="I2580" s="51">
        <v>408</v>
      </c>
      <c r="J2580" s="51">
        <v>732</v>
      </c>
      <c r="K2580" s="51">
        <v>491</v>
      </c>
      <c r="L2580" s="51">
        <v>491</v>
      </c>
      <c r="M2580" s="51">
        <v>1386</v>
      </c>
      <c r="N2580" s="51">
        <v>1194</v>
      </c>
      <c r="O2580" s="51">
        <v>1249</v>
      </c>
      <c r="P2580" s="51">
        <v>1174</v>
      </c>
      <c r="Q2580" s="51">
        <v>3992</v>
      </c>
      <c r="R2580" s="51">
        <v>4304</v>
      </c>
      <c r="S2580" s="51">
        <v>68470.342920476091</v>
      </c>
      <c r="T2580" s="51">
        <v>321660</v>
      </c>
      <c r="U2580" s="51">
        <v>102549</v>
      </c>
      <c r="V2580" s="51">
        <v>13582</v>
      </c>
    </row>
    <row r="2581" spans="1:22" x14ac:dyDescent="0.25">
      <c r="A2581" s="50" t="s">
        <v>109</v>
      </c>
      <c r="B2581" s="50" t="s">
        <v>229</v>
      </c>
      <c r="C2581" s="50" t="s">
        <v>193</v>
      </c>
      <c r="D2581" s="50" t="s">
        <v>282</v>
      </c>
      <c r="E2581" s="51">
        <v>2021</v>
      </c>
      <c r="F2581" s="50" t="s">
        <v>294</v>
      </c>
      <c r="G2581" s="52">
        <v>44531</v>
      </c>
      <c r="H2581" s="51">
        <v>1343</v>
      </c>
      <c r="I2581" s="51">
        <v>420</v>
      </c>
      <c r="J2581" s="51">
        <v>845</v>
      </c>
      <c r="K2581" s="51">
        <v>500</v>
      </c>
      <c r="L2581" s="51">
        <v>500</v>
      </c>
      <c r="M2581" s="51">
        <v>1261</v>
      </c>
      <c r="N2581" s="51">
        <v>1073</v>
      </c>
      <c r="O2581" s="51">
        <v>1121</v>
      </c>
      <c r="P2581" s="51">
        <v>1060</v>
      </c>
      <c r="Q2581" s="51">
        <v>3992</v>
      </c>
      <c r="R2581" s="51">
        <v>4304</v>
      </c>
      <c r="S2581" s="51">
        <v>68470.342920476091</v>
      </c>
      <c r="T2581" s="51">
        <v>321660</v>
      </c>
      <c r="U2581" s="51">
        <v>102549</v>
      </c>
      <c r="V2581" s="51">
        <v>13582</v>
      </c>
    </row>
    <row r="2582" spans="1:22" x14ac:dyDescent="0.25">
      <c r="A2582" s="50" t="s">
        <v>109</v>
      </c>
      <c r="B2582" s="50" t="s">
        <v>229</v>
      </c>
      <c r="C2582" s="50" t="s">
        <v>194</v>
      </c>
      <c r="D2582" s="50" t="s">
        <v>295</v>
      </c>
      <c r="E2582" s="51">
        <v>2017</v>
      </c>
      <c r="F2582" s="50" t="s">
        <v>283</v>
      </c>
      <c r="G2582" s="52">
        <v>42736</v>
      </c>
      <c r="H2582" s="51">
        <v>1516</v>
      </c>
      <c r="I2582" s="51">
        <v>641</v>
      </c>
      <c r="J2582" s="51">
        <v>1215</v>
      </c>
      <c r="K2582" s="51">
        <v>349</v>
      </c>
      <c r="L2582" s="51">
        <v>349</v>
      </c>
      <c r="M2582" s="51">
        <v>1431</v>
      </c>
      <c r="N2582" s="51">
        <v>1242</v>
      </c>
      <c r="O2582" s="51">
        <v>1240</v>
      </c>
      <c r="P2582" s="51">
        <v>1261</v>
      </c>
      <c r="Q2582" s="51">
        <v>6365</v>
      </c>
      <c r="R2582" s="51">
        <v>6504</v>
      </c>
      <c r="S2582" s="51">
        <v>106243</v>
      </c>
      <c r="T2582" s="51">
        <v>516778</v>
      </c>
      <c r="U2582" s="51">
        <v>100454</v>
      </c>
      <c r="V2582" s="51">
        <v>21304</v>
      </c>
    </row>
    <row r="2583" spans="1:22" x14ac:dyDescent="0.25">
      <c r="A2583" s="50" t="s">
        <v>109</v>
      </c>
      <c r="B2583" s="50" t="s">
        <v>229</v>
      </c>
      <c r="C2583" s="50" t="s">
        <v>194</v>
      </c>
      <c r="D2583" s="50" t="s">
        <v>295</v>
      </c>
      <c r="E2583" s="51">
        <v>2017</v>
      </c>
      <c r="F2583" s="50" t="s">
        <v>284</v>
      </c>
      <c r="G2583" s="52">
        <v>42767</v>
      </c>
      <c r="H2583" s="51">
        <v>1197</v>
      </c>
      <c r="I2583" s="51">
        <v>1229</v>
      </c>
      <c r="J2583" s="51">
        <v>1254</v>
      </c>
      <c r="K2583" s="51">
        <v>367</v>
      </c>
      <c r="L2583" s="51">
        <v>367</v>
      </c>
      <c r="M2583" s="51">
        <v>1460</v>
      </c>
      <c r="N2583" s="51">
        <v>1273</v>
      </c>
      <c r="O2583" s="51">
        <v>1230</v>
      </c>
      <c r="P2583" s="51">
        <v>1196</v>
      </c>
      <c r="Q2583" s="51">
        <v>6365</v>
      </c>
      <c r="R2583" s="51">
        <v>6504</v>
      </c>
      <c r="S2583" s="51">
        <v>106243</v>
      </c>
      <c r="T2583" s="51">
        <v>516778</v>
      </c>
      <c r="U2583" s="51">
        <v>100454</v>
      </c>
      <c r="V2583" s="51">
        <v>21304</v>
      </c>
    </row>
    <row r="2584" spans="1:22" x14ac:dyDescent="0.25">
      <c r="A2584" s="50" t="s">
        <v>109</v>
      </c>
      <c r="B2584" s="50" t="s">
        <v>229</v>
      </c>
      <c r="C2584" s="50" t="s">
        <v>194</v>
      </c>
      <c r="D2584" s="50" t="s">
        <v>295</v>
      </c>
      <c r="E2584" s="51">
        <v>2017</v>
      </c>
      <c r="F2584" s="50" t="s">
        <v>285</v>
      </c>
      <c r="G2584" s="52">
        <v>42795</v>
      </c>
      <c r="H2584" s="51">
        <v>1424</v>
      </c>
      <c r="I2584" s="51">
        <v>765</v>
      </c>
      <c r="J2584" s="51">
        <v>1219</v>
      </c>
      <c r="K2584" s="51">
        <v>447</v>
      </c>
      <c r="L2584" s="51">
        <v>447</v>
      </c>
      <c r="M2584" s="51">
        <v>1436</v>
      </c>
      <c r="N2584" s="51">
        <v>1364</v>
      </c>
      <c r="O2584" s="51">
        <v>1288</v>
      </c>
      <c r="P2584" s="51">
        <v>1254</v>
      </c>
      <c r="Q2584" s="51">
        <v>6365</v>
      </c>
      <c r="R2584" s="51">
        <v>6504</v>
      </c>
      <c r="S2584" s="51">
        <v>106243</v>
      </c>
      <c r="T2584" s="51">
        <v>516778</v>
      </c>
      <c r="U2584" s="51">
        <v>100454</v>
      </c>
      <c r="V2584" s="51">
        <v>21304</v>
      </c>
    </row>
    <row r="2585" spans="1:22" x14ac:dyDescent="0.25">
      <c r="A2585" s="50" t="s">
        <v>109</v>
      </c>
      <c r="B2585" s="50" t="s">
        <v>229</v>
      </c>
      <c r="C2585" s="50" t="s">
        <v>194</v>
      </c>
      <c r="D2585" s="50" t="s">
        <v>295</v>
      </c>
      <c r="E2585" s="51">
        <v>2017</v>
      </c>
      <c r="F2585" s="50" t="s">
        <v>286</v>
      </c>
      <c r="G2585" s="52">
        <v>42826</v>
      </c>
      <c r="H2585" s="51">
        <v>1171</v>
      </c>
      <c r="I2585" s="51">
        <v>631</v>
      </c>
      <c r="J2585" s="51">
        <v>1171</v>
      </c>
      <c r="K2585" s="51">
        <v>410</v>
      </c>
      <c r="L2585" s="51">
        <v>410</v>
      </c>
      <c r="M2585" s="51">
        <v>1684</v>
      </c>
      <c r="N2585" s="51">
        <v>1602</v>
      </c>
      <c r="O2585" s="51">
        <v>1567</v>
      </c>
      <c r="P2585" s="51">
        <v>1287</v>
      </c>
      <c r="Q2585" s="51">
        <v>6365</v>
      </c>
      <c r="R2585" s="51">
        <v>6504</v>
      </c>
      <c r="S2585" s="51">
        <v>106243</v>
      </c>
      <c r="T2585" s="51">
        <v>516778</v>
      </c>
      <c r="U2585" s="51">
        <v>100454</v>
      </c>
      <c r="V2585" s="51">
        <v>21304</v>
      </c>
    </row>
    <row r="2586" spans="1:22" x14ac:dyDescent="0.25">
      <c r="A2586" s="50" t="s">
        <v>109</v>
      </c>
      <c r="B2586" s="50" t="s">
        <v>229</v>
      </c>
      <c r="C2586" s="50" t="s">
        <v>194</v>
      </c>
      <c r="D2586" s="50" t="s">
        <v>295</v>
      </c>
      <c r="E2586" s="51">
        <v>2017</v>
      </c>
      <c r="F2586" s="50" t="s">
        <v>287</v>
      </c>
      <c r="G2586" s="52">
        <v>42856</v>
      </c>
      <c r="H2586" s="51">
        <v>1320</v>
      </c>
      <c r="I2586" s="51">
        <v>867</v>
      </c>
      <c r="J2586" s="51">
        <v>1274</v>
      </c>
      <c r="K2586" s="51">
        <v>398</v>
      </c>
      <c r="L2586" s="51">
        <v>398</v>
      </c>
      <c r="M2586" s="51">
        <v>1514</v>
      </c>
      <c r="N2586" s="51">
        <v>1344</v>
      </c>
      <c r="O2586" s="51">
        <v>1693</v>
      </c>
      <c r="P2586" s="51">
        <v>1245</v>
      </c>
      <c r="Q2586" s="51">
        <v>6365</v>
      </c>
      <c r="R2586" s="51">
        <v>6504</v>
      </c>
      <c r="S2586" s="51">
        <v>106243</v>
      </c>
      <c r="T2586" s="51">
        <v>516778</v>
      </c>
      <c r="U2586" s="51">
        <v>100454</v>
      </c>
      <c r="V2586" s="51">
        <v>21304</v>
      </c>
    </row>
    <row r="2587" spans="1:22" x14ac:dyDescent="0.25">
      <c r="A2587" s="50" t="s">
        <v>109</v>
      </c>
      <c r="B2587" s="50" t="s">
        <v>229</v>
      </c>
      <c r="C2587" s="50" t="s">
        <v>194</v>
      </c>
      <c r="D2587" s="50" t="s">
        <v>295</v>
      </c>
      <c r="E2587" s="51">
        <v>2017</v>
      </c>
      <c r="F2587" s="50" t="s">
        <v>288</v>
      </c>
      <c r="G2587" s="52">
        <v>42887</v>
      </c>
      <c r="H2587" s="51">
        <v>960</v>
      </c>
      <c r="I2587" s="51">
        <v>609</v>
      </c>
      <c r="J2587" s="51">
        <v>1074</v>
      </c>
      <c r="K2587" s="51">
        <v>482</v>
      </c>
      <c r="L2587" s="51">
        <v>482</v>
      </c>
      <c r="M2587" s="51">
        <v>1534</v>
      </c>
      <c r="N2587" s="51">
        <v>1429</v>
      </c>
      <c r="O2587" s="51">
        <v>1342</v>
      </c>
      <c r="P2587" s="51">
        <v>1323</v>
      </c>
      <c r="Q2587" s="51">
        <v>6365</v>
      </c>
      <c r="R2587" s="51">
        <v>6504</v>
      </c>
      <c r="S2587" s="51">
        <v>106243</v>
      </c>
      <c r="T2587" s="51">
        <v>516778</v>
      </c>
      <c r="U2587" s="51">
        <v>100454</v>
      </c>
      <c r="V2587" s="51">
        <v>21304</v>
      </c>
    </row>
    <row r="2588" spans="1:22" x14ac:dyDescent="0.25">
      <c r="A2588" s="50" t="s">
        <v>109</v>
      </c>
      <c r="B2588" s="50" t="s">
        <v>229</v>
      </c>
      <c r="C2588" s="50" t="s">
        <v>194</v>
      </c>
      <c r="D2588" s="50" t="s">
        <v>295</v>
      </c>
      <c r="E2588" s="51">
        <v>2017</v>
      </c>
      <c r="F2588" s="50" t="s">
        <v>289</v>
      </c>
      <c r="G2588" s="52">
        <v>42917</v>
      </c>
      <c r="H2588" s="51">
        <v>1310</v>
      </c>
      <c r="I2588" s="51">
        <v>744</v>
      </c>
      <c r="J2588" s="51">
        <v>1190</v>
      </c>
      <c r="K2588" s="51">
        <v>408</v>
      </c>
      <c r="L2588" s="51">
        <v>408</v>
      </c>
      <c r="M2588" s="51">
        <v>1444</v>
      </c>
      <c r="N2588" s="51">
        <v>1566</v>
      </c>
      <c r="O2588" s="51">
        <v>1504</v>
      </c>
      <c r="P2588" s="51">
        <v>1410</v>
      </c>
      <c r="Q2588" s="51">
        <v>6365</v>
      </c>
      <c r="R2588" s="51">
        <v>6504</v>
      </c>
      <c r="S2588" s="51">
        <v>106243</v>
      </c>
      <c r="T2588" s="51">
        <v>516778</v>
      </c>
      <c r="U2588" s="51">
        <v>100454</v>
      </c>
      <c r="V2588" s="51">
        <v>21304</v>
      </c>
    </row>
    <row r="2589" spans="1:22" x14ac:dyDescent="0.25">
      <c r="A2589" s="50" t="s">
        <v>109</v>
      </c>
      <c r="B2589" s="50" t="s">
        <v>229</v>
      </c>
      <c r="C2589" s="50" t="s">
        <v>194</v>
      </c>
      <c r="D2589" s="50" t="s">
        <v>295</v>
      </c>
      <c r="E2589" s="51">
        <v>2017</v>
      </c>
      <c r="F2589" s="50" t="s">
        <v>290</v>
      </c>
      <c r="G2589" s="52">
        <v>42948</v>
      </c>
      <c r="H2589" s="51">
        <v>1033</v>
      </c>
      <c r="I2589" s="51">
        <v>616</v>
      </c>
      <c r="J2589" s="51">
        <v>1083</v>
      </c>
      <c r="K2589" s="51">
        <v>400</v>
      </c>
      <c r="L2589" s="51">
        <v>400</v>
      </c>
      <c r="M2589" s="51">
        <v>1357</v>
      </c>
      <c r="N2589" s="51">
        <v>1327</v>
      </c>
      <c r="O2589" s="51">
        <v>1249</v>
      </c>
      <c r="P2589" s="51">
        <v>1173</v>
      </c>
      <c r="Q2589" s="51">
        <v>6365</v>
      </c>
      <c r="R2589" s="51">
        <v>6504</v>
      </c>
      <c r="S2589" s="51">
        <v>106243</v>
      </c>
      <c r="T2589" s="51">
        <v>516778</v>
      </c>
      <c r="U2589" s="51">
        <v>100454</v>
      </c>
      <c r="V2589" s="51">
        <v>21304</v>
      </c>
    </row>
    <row r="2590" spans="1:22" x14ac:dyDescent="0.25">
      <c r="A2590" s="50" t="s">
        <v>109</v>
      </c>
      <c r="B2590" s="50" t="s">
        <v>229</v>
      </c>
      <c r="C2590" s="50" t="s">
        <v>194</v>
      </c>
      <c r="D2590" s="50" t="s">
        <v>295</v>
      </c>
      <c r="E2590" s="51">
        <v>2017</v>
      </c>
      <c r="F2590" s="50" t="s">
        <v>291</v>
      </c>
      <c r="G2590" s="52">
        <v>42979</v>
      </c>
      <c r="H2590" s="51">
        <v>923</v>
      </c>
      <c r="I2590" s="51">
        <v>655</v>
      </c>
      <c r="J2590" s="51">
        <v>1021</v>
      </c>
      <c r="K2590" s="51">
        <v>414</v>
      </c>
      <c r="L2590" s="51">
        <v>414</v>
      </c>
      <c r="M2590" s="51">
        <v>1448</v>
      </c>
      <c r="N2590" s="51">
        <v>1214</v>
      </c>
      <c r="O2590" s="51">
        <v>1214</v>
      </c>
      <c r="P2590" s="51">
        <v>1111</v>
      </c>
      <c r="Q2590" s="51">
        <v>6365</v>
      </c>
      <c r="R2590" s="51">
        <v>6504</v>
      </c>
      <c r="S2590" s="51">
        <v>106243</v>
      </c>
      <c r="T2590" s="51">
        <v>516778</v>
      </c>
      <c r="U2590" s="51">
        <v>100454</v>
      </c>
      <c r="V2590" s="51">
        <v>21304</v>
      </c>
    </row>
    <row r="2591" spans="1:22" x14ac:dyDescent="0.25">
      <c r="A2591" s="50" t="s">
        <v>109</v>
      </c>
      <c r="B2591" s="50" t="s">
        <v>229</v>
      </c>
      <c r="C2591" s="50" t="s">
        <v>194</v>
      </c>
      <c r="D2591" s="50" t="s">
        <v>295</v>
      </c>
      <c r="E2591" s="51">
        <v>2017</v>
      </c>
      <c r="F2591" s="50" t="s">
        <v>292</v>
      </c>
      <c r="G2591" s="52">
        <v>43009</v>
      </c>
      <c r="H2591" s="51">
        <v>1266</v>
      </c>
      <c r="I2591" s="51">
        <v>679</v>
      </c>
      <c r="J2591" s="51">
        <v>975</v>
      </c>
      <c r="K2591" s="51">
        <v>401</v>
      </c>
      <c r="L2591" s="51">
        <v>401</v>
      </c>
      <c r="M2591" s="51">
        <v>1640</v>
      </c>
      <c r="N2591" s="51">
        <v>1435</v>
      </c>
      <c r="O2591" s="51">
        <v>1448</v>
      </c>
      <c r="P2591" s="51">
        <v>1212</v>
      </c>
      <c r="Q2591" s="51">
        <v>6365</v>
      </c>
      <c r="R2591" s="51">
        <v>6504</v>
      </c>
      <c r="S2591" s="51">
        <v>106243</v>
      </c>
      <c r="T2591" s="51">
        <v>516778</v>
      </c>
      <c r="U2591" s="51">
        <v>100454</v>
      </c>
      <c r="V2591" s="51">
        <v>21304</v>
      </c>
    </row>
    <row r="2592" spans="1:22" x14ac:dyDescent="0.25">
      <c r="A2592" s="50" t="s">
        <v>109</v>
      </c>
      <c r="B2592" s="50" t="s">
        <v>229</v>
      </c>
      <c r="C2592" s="50" t="s">
        <v>194</v>
      </c>
      <c r="D2592" s="50" t="s">
        <v>295</v>
      </c>
      <c r="E2592" s="51">
        <v>2017</v>
      </c>
      <c r="F2592" s="50" t="s">
        <v>293</v>
      </c>
      <c r="G2592" s="52">
        <v>43040</v>
      </c>
      <c r="H2592" s="51">
        <v>1271</v>
      </c>
      <c r="I2592" s="51">
        <v>574</v>
      </c>
      <c r="J2592" s="51">
        <v>1021</v>
      </c>
      <c r="K2592" s="51">
        <v>471</v>
      </c>
      <c r="L2592" s="51">
        <v>471</v>
      </c>
      <c r="M2592" s="51">
        <v>1453</v>
      </c>
      <c r="N2592" s="51">
        <v>1435</v>
      </c>
      <c r="O2592" s="51">
        <v>1360</v>
      </c>
      <c r="P2592" s="51">
        <v>1241</v>
      </c>
      <c r="Q2592" s="51">
        <v>6365</v>
      </c>
      <c r="R2592" s="51">
        <v>6504</v>
      </c>
      <c r="S2592" s="51">
        <v>106243</v>
      </c>
      <c r="T2592" s="51">
        <v>516778</v>
      </c>
      <c r="U2592" s="51">
        <v>100454</v>
      </c>
      <c r="V2592" s="51">
        <v>21304</v>
      </c>
    </row>
    <row r="2593" spans="1:22" x14ac:dyDescent="0.25">
      <c r="A2593" s="50" t="s">
        <v>109</v>
      </c>
      <c r="B2593" s="50" t="s">
        <v>229</v>
      </c>
      <c r="C2593" s="50" t="s">
        <v>194</v>
      </c>
      <c r="D2593" s="50" t="s">
        <v>295</v>
      </c>
      <c r="E2593" s="51">
        <v>2017</v>
      </c>
      <c r="F2593" s="50" t="s">
        <v>294</v>
      </c>
      <c r="G2593" s="52">
        <v>43070</v>
      </c>
      <c r="H2593" s="51">
        <v>1556</v>
      </c>
      <c r="I2593" s="51">
        <v>564</v>
      </c>
      <c r="J2593" s="51">
        <v>1162</v>
      </c>
      <c r="K2593" s="51">
        <v>423</v>
      </c>
      <c r="L2593" s="51">
        <v>423</v>
      </c>
      <c r="M2593" s="51">
        <v>1516</v>
      </c>
      <c r="N2593" s="51">
        <v>1334</v>
      </c>
      <c r="O2593" s="51">
        <v>1398</v>
      </c>
      <c r="P2593" s="51">
        <v>1271</v>
      </c>
      <c r="Q2593" s="51">
        <v>6365</v>
      </c>
      <c r="R2593" s="51">
        <v>6504</v>
      </c>
      <c r="S2593" s="51">
        <v>106243</v>
      </c>
      <c r="T2593" s="51">
        <v>516778</v>
      </c>
      <c r="U2593" s="51">
        <v>100454</v>
      </c>
      <c r="V2593" s="51">
        <v>21304</v>
      </c>
    </row>
    <row r="2594" spans="1:22" x14ac:dyDescent="0.25">
      <c r="A2594" s="50" t="s">
        <v>109</v>
      </c>
      <c r="B2594" s="50" t="s">
        <v>229</v>
      </c>
      <c r="C2594" s="50" t="s">
        <v>194</v>
      </c>
      <c r="D2594" s="50" t="s">
        <v>295</v>
      </c>
      <c r="E2594" s="51">
        <v>2018</v>
      </c>
      <c r="F2594" s="50" t="s">
        <v>283</v>
      </c>
      <c r="G2594" s="52">
        <v>43101</v>
      </c>
      <c r="H2594" s="51">
        <v>1275</v>
      </c>
      <c r="I2594" s="51">
        <v>512</v>
      </c>
      <c r="J2594" s="51">
        <v>1041</v>
      </c>
      <c r="K2594" s="51">
        <v>445</v>
      </c>
      <c r="L2594" s="51">
        <v>445</v>
      </c>
      <c r="M2594" s="51">
        <v>1547</v>
      </c>
      <c r="N2594" s="51">
        <v>1316</v>
      </c>
      <c r="O2594" s="51">
        <v>1310</v>
      </c>
      <c r="P2594" s="51">
        <v>1340</v>
      </c>
      <c r="Q2594" s="51">
        <v>6858</v>
      </c>
      <c r="R2594" s="51">
        <v>6975</v>
      </c>
      <c r="S2594" s="51">
        <v>110967</v>
      </c>
      <c r="T2594" s="51">
        <v>536007</v>
      </c>
      <c r="U2594" s="51">
        <v>103950</v>
      </c>
      <c r="V2594" s="51">
        <v>21929</v>
      </c>
    </row>
    <row r="2595" spans="1:22" x14ac:dyDescent="0.25">
      <c r="A2595" s="50" t="s">
        <v>109</v>
      </c>
      <c r="B2595" s="50" t="s">
        <v>229</v>
      </c>
      <c r="C2595" s="50" t="s">
        <v>194</v>
      </c>
      <c r="D2595" s="50" t="s">
        <v>295</v>
      </c>
      <c r="E2595" s="51">
        <v>2018</v>
      </c>
      <c r="F2595" s="50" t="s">
        <v>284</v>
      </c>
      <c r="G2595" s="52">
        <v>43132</v>
      </c>
      <c r="H2595" s="51">
        <v>1522</v>
      </c>
      <c r="I2595" s="51">
        <v>917</v>
      </c>
      <c r="J2595" s="51">
        <v>1506</v>
      </c>
      <c r="K2595" s="51">
        <v>471</v>
      </c>
      <c r="L2595" s="51">
        <v>471</v>
      </c>
      <c r="M2595" s="51">
        <v>1620</v>
      </c>
      <c r="N2595" s="51">
        <v>1453</v>
      </c>
      <c r="O2595" s="51">
        <v>1339</v>
      </c>
      <c r="P2595" s="51">
        <v>1360</v>
      </c>
      <c r="Q2595" s="51">
        <v>6858</v>
      </c>
      <c r="R2595" s="51">
        <v>6975</v>
      </c>
      <c r="S2595" s="51">
        <v>110967</v>
      </c>
      <c r="T2595" s="51">
        <v>536007</v>
      </c>
      <c r="U2595" s="51">
        <v>103950</v>
      </c>
      <c r="V2595" s="51">
        <v>21929</v>
      </c>
    </row>
    <row r="2596" spans="1:22" x14ac:dyDescent="0.25">
      <c r="A2596" s="50" t="s">
        <v>109</v>
      </c>
      <c r="B2596" s="50" t="s">
        <v>229</v>
      </c>
      <c r="C2596" s="50" t="s">
        <v>194</v>
      </c>
      <c r="D2596" s="50" t="s">
        <v>295</v>
      </c>
      <c r="E2596" s="51">
        <v>2018</v>
      </c>
      <c r="F2596" s="50" t="s">
        <v>285</v>
      </c>
      <c r="G2596" s="52">
        <v>43160</v>
      </c>
      <c r="H2596" s="51">
        <v>1465</v>
      </c>
      <c r="I2596" s="51">
        <v>919</v>
      </c>
      <c r="J2596" s="51">
        <v>1319</v>
      </c>
      <c r="K2596" s="51">
        <v>668</v>
      </c>
      <c r="L2596" s="51">
        <v>668</v>
      </c>
      <c r="M2596" s="51">
        <v>1889</v>
      </c>
      <c r="N2596" s="51">
        <v>1792</v>
      </c>
      <c r="O2596" s="51">
        <v>1673</v>
      </c>
      <c r="P2596" s="51">
        <v>1528</v>
      </c>
      <c r="Q2596" s="51">
        <v>6858</v>
      </c>
      <c r="R2596" s="51">
        <v>6975</v>
      </c>
      <c r="S2596" s="51">
        <v>110967</v>
      </c>
      <c r="T2596" s="51">
        <v>536007</v>
      </c>
      <c r="U2596" s="51">
        <v>103950</v>
      </c>
      <c r="V2596" s="51">
        <v>21929</v>
      </c>
    </row>
    <row r="2597" spans="1:22" x14ac:dyDescent="0.25">
      <c r="A2597" s="50" t="s">
        <v>109</v>
      </c>
      <c r="B2597" s="50" t="s">
        <v>229</v>
      </c>
      <c r="C2597" s="50" t="s">
        <v>194</v>
      </c>
      <c r="D2597" s="50" t="s">
        <v>295</v>
      </c>
      <c r="E2597" s="51">
        <v>2018</v>
      </c>
      <c r="F2597" s="50" t="s">
        <v>286</v>
      </c>
      <c r="G2597" s="52">
        <v>43191</v>
      </c>
      <c r="H2597" s="51">
        <v>1364</v>
      </c>
      <c r="I2597" s="51">
        <v>908</v>
      </c>
      <c r="J2597" s="51">
        <v>1388</v>
      </c>
      <c r="K2597" s="51">
        <v>612</v>
      </c>
      <c r="L2597" s="51">
        <v>612</v>
      </c>
      <c r="M2597" s="51">
        <v>1757</v>
      </c>
      <c r="N2597" s="51">
        <v>1647</v>
      </c>
      <c r="O2597" s="51">
        <v>1524</v>
      </c>
      <c r="P2597" s="51">
        <v>1490</v>
      </c>
      <c r="Q2597" s="51">
        <v>6858</v>
      </c>
      <c r="R2597" s="51">
        <v>6975</v>
      </c>
      <c r="S2597" s="51">
        <v>110967</v>
      </c>
      <c r="T2597" s="51">
        <v>536007</v>
      </c>
      <c r="U2597" s="51">
        <v>103950</v>
      </c>
      <c r="V2597" s="51">
        <v>21929</v>
      </c>
    </row>
    <row r="2598" spans="1:22" x14ac:dyDescent="0.25">
      <c r="A2598" s="50" t="s">
        <v>109</v>
      </c>
      <c r="B2598" s="50" t="s">
        <v>229</v>
      </c>
      <c r="C2598" s="50" t="s">
        <v>194</v>
      </c>
      <c r="D2598" s="50" t="s">
        <v>295</v>
      </c>
      <c r="E2598" s="51">
        <v>2018</v>
      </c>
      <c r="F2598" s="50" t="s">
        <v>287</v>
      </c>
      <c r="G2598" s="52">
        <v>43221</v>
      </c>
      <c r="H2598" s="51">
        <v>1545</v>
      </c>
      <c r="I2598" s="51">
        <v>834</v>
      </c>
      <c r="J2598" s="51">
        <v>1428</v>
      </c>
      <c r="K2598" s="51">
        <v>648</v>
      </c>
      <c r="L2598" s="51">
        <v>648</v>
      </c>
      <c r="M2598" s="51">
        <v>2115</v>
      </c>
      <c r="N2598" s="51">
        <v>1891</v>
      </c>
      <c r="O2598" s="51">
        <v>1621</v>
      </c>
      <c r="P2598" s="51">
        <v>1882</v>
      </c>
      <c r="Q2598" s="51">
        <v>6858</v>
      </c>
      <c r="R2598" s="51">
        <v>6975</v>
      </c>
      <c r="S2598" s="51">
        <v>110967</v>
      </c>
      <c r="T2598" s="51">
        <v>536007</v>
      </c>
      <c r="U2598" s="51">
        <v>103950</v>
      </c>
      <c r="V2598" s="51">
        <v>21929</v>
      </c>
    </row>
    <row r="2599" spans="1:22" x14ac:dyDescent="0.25">
      <c r="A2599" s="50" t="s">
        <v>109</v>
      </c>
      <c r="B2599" s="50" t="s">
        <v>229</v>
      </c>
      <c r="C2599" s="50" t="s">
        <v>194</v>
      </c>
      <c r="D2599" s="50" t="s">
        <v>295</v>
      </c>
      <c r="E2599" s="51">
        <v>2018</v>
      </c>
      <c r="F2599" s="50" t="s">
        <v>288</v>
      </c>
      <c r="G2599" s="52">
        <v>43252</v>
      </c>
      <c r="H2599" s="51">
        <v>1402</v>
      </c>
      <c r="I2599" s="51">
        <v>817</v>
      </c>
      <c r="J2599" s="51">
        <v>1316</v>
      </c>
      <c r="K2599" s="51">
        <v>577</v>
      </c>
      <c r="L2599" s="51">
        <v>577</v>
      </c>
      <c r="M2599" s="51">
        <v>1981</v>
      </c>
      <c r="N2599" s="51">
        <v>1746</v>
      </c>
      <c r="O2599" s="51">
        <v>1707</v>
      </c>
      <c r="P2599" s="51">
        <v>1575</v>
      </c>
      <c r="Q2599" s="51">
        <v>6858</v>
      </c>
      <c r="R2599" s="51">
        <v>6975</v>
      </c>
      <c r="S2599" s="51">
        <v>110967</v>
      </c>
      <c r="T2599" s="51">
        <v>536007</v>
      </c>
      <c r="U2599" s="51">
        <v>103950</v>
      </c>
      <c r="V2599" s="51">
        <v>21929</v>
      </c>
    </row>
    <row r="2600" spans="1:22" x14ac:dyDescent="0.25">
      <c r="A2600" s="50" t="s">
        <v>109</v>
      </c>
      <c r="B2600" s="50" t="s">
        <v>229</v>
      </c>
      <c r="C2600" s="50" t="s">
        <v>194</v>
      </c>
      <c r="D2600" s="50" t="s">
        <v>295</v>
      </c>
      <c r="E2600" s="51">
        <v>2018</v>
      </c>
      <c r="F2600" s="50" t="s">
        <v>289</v>
      </c>
      <c r="G2600" s="52">
        <v>43282</v>
      </c>
      <c r="H2600" s="51">
        <v>1419</v>
      </c>
      <c r="I2600" s="51">
        <v>891</v>
      </c>
      <c r="J2600" s="51">
        <v>1182</v>
      </c>
      <c r="K2600" s="51">
        <v>579</v>
      </c>
      <c r="L2600" s="51">
        <v>579</v>
      </c>
      <c r="M2600" s="51">
        <v>1718</v>
      </c>
      <c r="N2600" s="51">
        <v>1583</v>
      </c>
      <c r="O2600" s="51">
        <v>1557</v>
      </c>
      <c r="P2600" s="51">
        <v>1493</v>
      </c>
      <c r="Q2600" s="51">
        <v>6858</v>
      </c>
      <c r="R2600" s="51">
        <v>6975</v>
      </c>
      <c r="S2600" s="51">
        <v>110967</v>
      </c>
      <c r="T2600" s="51">
        <v>536007</v>
      </c>
      <c r="U2600" s="51">
        <v>103950</v>
      </c>
      <c r="V2600" s="51">
        <v>21929</v>
      </c>
    </row>
    <row r="2601" spans="1:22" x14ac:dyDescent="0.25">
      <c r="A2601" s="50" t="s">
        <v>109</v>
      </c>
      <c r="B2601" s="50" t="s">
        <v>229</v>
      </c>
      <c r="C2601" s="50" t="s">
        <v>194</v>
      </c>
      <c r="D2601" s="50" t="s">
        <v>295</v>
      </c>
      <c r="E2601" s="51">
        <v>2018</v>
      </c>
      <c r="F2601" s="50" t="s">
        <v>290</v>
      </c>
      <c r="G2601" s="52">
        <v>43313</v>
      </c>
      <c r="H2601" s="51">
        <v>1479</v>
      </c>
      <c r="I2601" s="51">
        <v>847</v>
      </c>
      <c r="J2601" s="51">
        <v>1493</v>
      </c>
      <c r="K2601" s="51">
        <v>711</v>
      </c>
      <c r="L2601" s="51">
        <v>711</v>
      </c>
      <c r="M2601" s="51">
        <v>2140</v>
      </c>
      <c r="N2601" s="51">
        <v>1795</v>
      </c>
      <c r="O2601" s="51">
        <v>1682</v>
      </c>
      <c r="P2601" s="51">
        <v>1565</v>
      </c>
      <c r="Q2601" s="51">
        <v>6858</v>
      </c>
      <c r="R2601" s="51">
        <v>6975</v>
      </c>
      <c r="S2601" s="51">
        <v>110967</v>
      </c>
      <c r="T2601" s="51">
        <v>536007</v>
      </c>
      <c r="U2601" s="51">
        <v>103950</v>
      </c>
      <c r="V2601" s="51">
        <v>21929</v>
      </c>
    </row>
    <row r="2602" spans="1:22" x14ac:dyDescent="0.25">
      <c r="A2602" s="50" t="s">
        <v>109</v>
      </c>
      <c r="B2602" s="50" t="s">
        <v>229</v>
      </c>
      <c r="C2602" s="50" t="s">
        <v>194</v>
      </c>
      <c r="D2602" s="50" t="s">
        <v>295</v>
      </c>
      <c r="E2602" s="51">
        <v>2018</v>
      </c>
      <c r="F2602" s="50" t="s">
        <v>291</v>
      </c>
      <c r="G2602" s="52">
        <v>43344</v>
      </c>
      <c r="H2602" s="51">
        <v>1308</v>
      </c>
      <c r="I2602" s="51">
        <v>817</v>
      </c>
      <c r="J2602" s="51">
        <v>1147</v>
      </c>
      <c r="K2602" s="51">
        <v>554</v>
      </c>
      <c r="L2602" s="51">
        <v>554</v>
      </c>
      <c r="M2602" s="51">
        <v>1792</v>
      </c>
      <c r="N2602" s="51">
        <v>1595</v>
      </c>
      <c r="O2602" s="51">
        <v>1584</v>
      </c>
      <c r="P2602" s="51">
        <v>1539</v>
      </c>
      <c r="Q2602" s="51">
        <v>6858</v>
      </c>
      <c r="R2602" s="51">
        <v>6975</v>
      </c>
      <c r="S2602" s="51">
        <v>110967</v>
      </c>
      <c r="T2602" s="51">
        <v>536007</v>
      </c>
      <c r="U2602" s="51">
        <v>103950</v>
      </c>
      <c r="V2602" s="51">
        <v>21929</v>
      </c>
    </row>
    <row r="2603" spans="1:22" x14ac:dyDescent="0.25">
      <c r="A2603" s="50" t="s">
        <v>109</v>
      </c>
      <c r="B2603" s="50" t="s">
        <v>229</v>
      </c>
      <c r="C2603" s="50" t="s">
        <v>194</v>
      </c>
      <c r="D2603" s="50" t="s">
        <v>295</v>
      </c>
      <c r="E2603" s="51">
        <v>2018</v>
      </c>
      <c r="F2603" s="50" t="s">
        <v>292</v>
      </c>
      <c r="G2603" s="52">
        <v>43374</v>
      </c>
      <c r="H2603" s="51">
        <v>1614</v>
      </c>
      <c r="I2603" s="51">
        <v>937</v>
      </c>
      <c r="J2603" s="51">
        <v>1358</v>
      </c>
      <c r="K2603" s="51">
        <v>601</v>
      </c>
      <c r="L2603" s="51">
        <v>601</v>
      </c>
      <c r="M2603" s="51">
        <v>1902</v>
      </c>
      <c r="N2603" s="51">
        <v>1718</v>
      </c>
      <c r="O2603" s="51">
        <v>1591</v>
      </c>
      <c r="P2603" s="51">
        <v>1578</v>
      </c>
      <c r="Q2603" s="51">
        <v>6858</v>
      </c>
      <c r="R2603" s="51">
        <v>6975</v>
      </c>
      <c r="S2603" s="51">
        <v>110967</v>
      </c>
      <c r="T2603" s="51">
        <v>536007</v>
      </c>
      <c r="U2603" s="51">
        <v>103950</v>
      </c>
      <c r="V2603" s="51">
        <v>21929</v>
      </c>
    </row>
    <row r="2604" spans="1:22" x14ac:dyDescent="0.25">
      <c r="A2604" s="50" t="s">
        <v>109</v>
      </c>
      <c r="B2604" s="50" t="s">
        <v>229</v>
      </c>
      <c r="C2604" s="50" t="s">
        <v>194</v>
      </c>
      <c r="D2604" s="50" t="s">
        <v>295</v>
      </c>
      <c r="E2604" s="51">
        <v>2018</v>
      </c>
      <c r="F2604" s="50" t="s">
        <v>293</v>
      </c>
      <c r="G2604" s="52">
        <v>43405</v>
      </c>
      <c r="H2604" s="51">
        <v>1355</v>
      </c>
      <c r="I2604" s="51">
        <v>759</v>
      </c>
      <c r="J2604" s="51">
        <v>1323</v>
      </c>
      <c r="K2604" s="51">
        <v>518</v>
      </c>
      <c r="L2604" s="51">
        <v>518</v>
      </c>
      <c r="M2604" s="51">
        <v>1896</v>
      </c>
      <c r="N2604" s="51">
        <v>1537</v>
      </c>
      <c r="O2604" s="51">
        <v>1466</v>
      </c>
      <c r="P2604" s="51">
        <v>1449</v>
      </c>
      <c r="Q2604" s="51">
        <v>6858</v>
      </c>
      <c r="R2604" s="51">
        <v>6975</v>
      </c>
      <c r="S2604" s="51">
        <v>110967</v>
      </c>
      <c r="T2604" s="51">
        <v>536007</v>
      </c>
      <c r="U2604" s="51">
        <v>103950</v>
      </c>
      <c r="V2604" s="51">
        <v>21929</v>
      </c>
    </row>
    <row r="2605" spans="1:22" x14ac:dyDescent="0.25">
      <c r="A2605" s="50" t="s">
        <v>109</v>
      </c>
      <c r="B2605" s="50" t="s">
        <v>229</v>
      </c>
      <c r="C2605" s="50" t="s">
        <v>194</v>
      </c>
      <c r="D2605" s="50" t="s">
        <v>295</v>
      </c>
      <c r="E2605" s="51">
        <v>2018</v>
      </c>
      <c r="F2605" s="50" t="s">
        <v>294</v>
      </c>
      <c r="G2605" s="52">
        <v>43435</v>
      </c>
      <c r="H2605" s="51">
        <v>1576</v>
      </c>
      <c r="I2605" s="51">
        <v>850</v>
      </c>
      <c r="J2605" s="51">
        <v>1388</v>
      </c>
      <c r="K2605" s="51">
        <v>488</v>
      </c>
      <c r="L2605" s="51">
        <v>488</v>
      </c>
      <c r="M2605" s="51">
        <v>1524</v>
      </c>
      <c r="N2605" s="51">
        <v>1366</v>
      </c>
      <c r="O2605" s="51">
        <v>1339</v>
      </c>
      <c r="P2605" s="51">
        <v>1370</v>
      </c>
      <c r="Q2605" s="51">
        <v>6858</v>
      </c>
      <c r="R2605" s="51">
        <v>6975</v>
      </c>
      <c r="S2605" s="51">
        <v>110967</v>
      </c>
      <c r="T2605" s="51">
        <v>536007</v>
      </c>
      <c r="U2605" s="51">
        <v>103950</v>
      </c>
      <c r="V2605" s="51">
        <v>21929</v>
      </c>
    </row>
    <row r="2606" spans="1:22" x14ac:dyDescent="0.25">
      <c r="A2606" s="50" t="s">
        <v>109</v>
      </c>
      <c r="B2606" s="50" t="s">
        <v>229</v>
      </c>
      <c r="C2606" s="50" t="s">
        <v>194</v>
      </c>
      <c r="D2606" s="50" t="s">
        <v>295</v>
      </c>
      <c r="E2606" s="51">
        <v>2019</v>
      </c>
      <c r="F2606" s="50" t="s">
        <v>283</v>
      </c>
      <c r="G2606" s="52">
        <v>43466</v>
      </c>
      <c r="H2606" s="51">
        <v>1814</v>
      </c>
      <c r="I2606" s="51">
        <v>835</v>
      </c>
      <c r="J2606" s="51">
        <v>1494</v>
      </c>
      <c r="K2606" s="51">
        <v>668</v>
      </c>
      <c r="L2606" s="51">
        <v>668</v>
      </c>
      <c r="M2606" s="51">
        <v>1965</v>
      </c>
      <c r="N2606" s="51">
        <v>1689</v>
      </c>
      <c r="O2606" s="51">
        <v>1680</v>
      </c>
      <c r="P2606" s="51">
        <v>1722</v>
      </c>
      <c r="Q2606" s="51">
        <v>6448</v>
      </c>
      <c r="R2606" s="51">
        <v>6626</v>
      </c>
      <c r="S2606" s="51">
        <v>117465.4807555122</v>
      </c>
      <c r="T2606" s="51">
        <v>555864</v>
      </c>
      <c r="U2606" s="51">
        <v>179561</v>
      </c>
      <c r="V2606" s="51">
        <v>23822</v>
      </c>
    </row>
    <row r="2607" spans="1:22" x14ac:dyDescent="0.25">
      <c r="A2607" s="50" t="s">
        <v>109</v>
      </c>
      <c r="B2607" s="50" t="s">
        <v>229</v>
      </c>
      <c r="C2607" s="50" t="s">
        <v>194</v>
      </c>
      <c r="D2607" s="50" t="s">
        <v>295</v>
      </c>
      <c r="E2607" s="51">
        <v>2019</v>
      </c>
      <c r="F2607" s="50" t="s">
        <v>284</v>
      </c>
      <c r="G2607" s="52">
        <v>43497</v>
      </c>
      <c r="H2607" s="51">
        <v>1491</v>
      </c>
      <c r="I2607" s="51">
        <v>891</v>
      </c>
      <c r="J2607" s="51">
        <v>1491</v>
      </c>
      <c r="K2607" s="51">
        <v>771</v>
      </c>
      <c r="L2607" s="51">
        <v>771</v>
      </c>
      <c r="M2607" s="51">
        <v>2113</v>
      </c>
      <c r="N2607" s="51">
        <v>1904</v>
      </c>
      <c r="O2607" s="51">
        <v>1886</v>
      </c>
      <c r="P2607" s="51">
        <v>1862</v>
      </c>
      <c r="Q2607" s="51">
        <v>6448</v>
      </c>
      <c r="R2607" s="51">
        <v>6626</v>
      </c>
      <c r="S2607" s="51">
        <v>117465.4807555122</v>
      </c>
      <c r="T2607" s="51">
        <v>555864</v>
      </c>
      <c r="U2607" s="51">
        <v>179561</v>
      </c>
      <c r="V2607" s="51">
        <v>23822</v>
      </c>
    </row>
    <row r="2608" spans="1:22" x14ac:dyDescent="0.25">
      <c r="A2608" s="50" t="s">
        <v>109</v>
      </c>
      <c r="B2608" s="50" t="s">
        <v>229</v>
      </c>
      <c r="C2608" s="50" t="s">
        <v>194</v>
      </c>
      <c r="D2608" s="50" t="s">
        <v>295</v>
      </c>
      <c r="E2608" s="51">
        <v>2019</v>
      </c>
      <c r="F2608" s="50" t="s">
        <v>285</v>
      </c>
      <c r="G2608" s="52">
        <v>43525</v>
      </c>
      <c r="H2608" s="51">
        <v>1501</v>
      </c>
      <c r="I2608" s="51">
        <v>1084</v>
      </c>
      <c r="J2608" s="51">
        <v>1278</v>
      </c>
      <c r="K2608" s="51">
        <v>764</v>
      </c>
      <c r="L2608" s="51">
        <v>764</v>
      </c>
      <c r="M2608" s="51">
        <v>1890</v>
      </c>
      <c r="N2608" s="51">
        <v>1605</v>
      </c>
      <c r="O2608" s="51">
        <v>1629</v>
      </c>
      <c r="P2608" s="51">
        <v>1724</v>
      </c>
      <c r="Q2608" s="51">
        <v>6448</v>
      </c>
      <c r="R2608" s="51">
        <v>6626</v>
      </c>
      <c r="S2608" s="51">
        <v>117465.4807555122</v>
      </c>
      <c r="T2608" s="51">
        <v>555864</v>
      </c>
      <c r="U2608" s="51">
        <v>179561</v>
      </c>
      <c r="V2608" s="51">
        <v>23822</v>
      </c>
    </row>
    <row r="2609" spans="1:22" x14ac:dyDescent="0.25">
      <c r="A2609" s="50" t="s">
        <v>109</v>
      </c>
      <c r="B2609" s="50" t="s">
        <v>229</v>
      </c>
      <c r="C2609" s="50" t="s">
        <v>194</v>
      </c>
      <c r="D2609" s="50" t="s">
        <v>295</v>
      </c>
      <c r="E2609" s="51">
        <v>2019</v>
      </c>
      <c r="F2609" s="50" t="s">
        <v>286</v>
      </c>
      <c r="G2609" s="52">
        <v>43556</v>
      </c>
      <c r="H2609" s="51">
        <v>1714</v>
      </c>
      <c r="I2609" s="51">
        <v>889</v>
      </c>
      <c r="J2609" s="51">
        <v>1581</v>
      </c>
      <c r="K2609" s="51">
        <v>691</v>
      </c>
      <c r="L2609" s="51">
        <v>691</v>
      </c>
      <c r="M2609" s="51">
        <v>2008</v>
      </c>
      <c r="N2609" s="51">
        <v>1545</v>
      </c>
      <c r="O2609" s="51">
        <v>1497</v>
      </c>
      <c r="P2609" s="51">
        <v>1614</v>
      </c>
      <c r="Q2609" s="51">
        <v>6448</v>
      </c>
      <c r="R2609" s="51">
        <v>6626</v>
      </c>
      <c r="S2609" s="51">
        <v>117465.4807555122</v>
      </c>
      <c r="T2609" s="51">
        <v>555864</v>
      </c>
      <c r="U2609" s="51">
        <v>179561</v>
      </c>
      <c r="V2609" s="51">
        <v>23822</v>
      </c>
    </row>
    <row r="2610" spans="1:22" x14ac:dyDescent="0.25">
      <c r="A2610" s="50" t="s">
        <v>109</v>
      </c>
      <c r="B2610" s="50" t="s">
        <v>229</v>
      </c>
      <c r="C2610" s="50" t="s">
        <v>194</v>
      </c>
      <c r="D2610" s="50" t="s">
        <v>295</v>
      </c>
      <c r="E2610" s="51">
        <v>2019</v>
      </c>
      <c r="F2610" s="50" t="s">
        <v>287</v>
      </c>
      <c r="G2610" s="52">
        <v>43586</v>
      </c>
      <c r="H2610" s="51">
        <v>1457</v>
      </c>
      <c r="I2610" s="51">
        <v>936</v>
      </c>
      <c r="J2610" s="51">
        <v>1519</v>
      </c>
      <c r="K2610" s="51">
        <v>795</v>
      </c>
      <c r="L2610" s="51">
        <v>795</v>
      </c>
      <c r="M2610" s="51">
        <v>286</v>
      </c>
      <c r="N2610" s="51">
        <v>1832</v>
      </c>
      <c r="O2610" s="51">
        <v>1794</v>
      </c>
      <c r="P2610" s="51">
        <v>1880</v>
      </c>
      <c r="Q2610" s="51">
        <v>6448</v>
      </c>
      <c r="R2610" s="51">
        <v>6626</v>
      </c>
      <c r="S2610" s="51">
        <v>117465.4807555122</v>
      </c>
      <c r="T2610" s="51">
        <v>555864</v>
      </c>
      <c r="U2610" s="51">
        <v>179561</v>
      </c>
      <c r="V2610" s="51">
        <v>23822</v>
      </c>
    </row>
    <row r="2611" spans="1:22" x14ac:dyDescent="0.25">
      <c r="A2611" s="50" t="s">
        <v>109</v>
      </c>
      <c r="B2611" s="50" t="s">
        <v>229</v>
      </c>
      <c r="C2611" s="50" t="s">
        <v>194</v>
      </c>
      <c r="D2611" s="50" t="s">
        <v>295</v>
      </c>
      <c r="E2611" s="51">
        <v>2019</v>
      </c>
      <c r="F2611" s="50" t="s">
        <v>288</v>
      </c>
      <c r="G2611" s="52">
        <v>43617</v>
      </c>
      <c r="H2611" s="51">
        <v>1608</v>
      </c>
      <c r="I2611" s="51">
        <v>880</v>
      </c>
      <c r="J2611" s="51">
        <v>1332</v>
      </c>
      <c r="K2611" s="51">
        <v>585</v>
      </c>
      <c r="L2611" s="51">
        <v>585</v>
      </c>
      <c r="M2611" s="51">
        <v>440</v>
      </c>
      <c r="N2611" s="51">
        <v>1686</v>
      </c>
      <c r="O2611" s="51">
        <v>1634</v>
      </c>
      <c r="P2611" s="51">
        <v>1337</v>
      </c>
      <c r="Q2611" s="51">
        <v>6448</v>
      </c>
      <c r="R2611" s="51">
        <v>6626</v>
      </c>
      <c r="S2611" s="51">
        <v>117465.4807555122</v>
      </c>
      <c r="T2611" s="51">
        <v>555864</v>
      </c>
      <c r="U2611" s="51">
        <v>179561</v>
      </c>
      <c r="V2611" s="51">
        <v>23822</v>
      </c>
    </row>
    <row r="2612" spans="1:22" x14ac:dyDescent="0.25">
      <c r="A2612" s="50" t="s">
        <v>109</v>
      </c>
      <c r="B2612" s="50" t="s">
        <v>229</v>
      </c>
      <c r="C2612" s="50" t="s">
        <v>194</v>
      </c>
      <c r="D2612" s="50" t="s">
        <v>295</v>
      </c>
      <c r="E2612" s="51">
        <v>2019</v>
      </c>
      <c r="F2612" s="50" t="s">
        <v>289</v>
      </c>
      <c r="G2612" s="52">
        <v>43647</v>
      </c>
      <c r="H2612" s="51">
        <v>1603</v>
      </c>
      <c r="I2612" s="51">
        <v>855</v>
      </c>
      <c r="J2612" s="51">
        <v>1490</v>
      </c>
      <c r="K2612" s="51">
        <v>599</v>
      </c>
      <c r="L2612" s="51">
        <v>599</v>
      </c>
      <c r="M2612" s="51">
        <v>1765</v>
      </c>
      <c r="N2612" s="51">
        <v>1618</v>
      </c>
      <c r="O2612" s="51">
        <v>1495</v>
      </c>
      <c r="P2612" s="51">
        <v>750</v>
      </c>
      <c r="Q2612" s="51">
        <v>6448</v>
      </c>
      <c r="R2612" s="51">
        <v>6626</v>
      </c>
      <c r="S2612" s="51">
        <v>117465.4807555122</v>
      </c>
      <c r="T2612" s="51">
        <v>555864</v>
      </c>
      <c r="U2612" s="51">
        <v>179561</v>
      </c>
      <c r="V2612" s="51">
        <v>23822</v>
      </c>
    </row>
    <row r="2613" spans="1:22" x14ac:dyDescent="0.25">
      <c r="A2613" s="50" t="s">
        <v>109</v>
      </c>
      <c r="B2613" s="50" t="s">
        <v>229</v>
      </c>
      <c r="C2613" s="50" t="s">
        <v>194</v>
      </c>
      <c r="D2613" s="50" t="s">
        <v>295</v>
      </c>
      <c r="E2613" s="51">
        <v>2019</v>
      </c>
      <c r="F2613" s="50" t="s">
        <v>290</v>
      </c>
      <c r="G2613" s="52">
        <v>43678</v>
      </c>
      <c r="H2613" s="51">
        <v>1531</v>
      </c>
      <c r="I2613" s="51">
        <v>891</v>
      </c>
      <c r="J2613" s="51">
        <v>1556</v>
      </c>
      <c r="K2613" s="51">
        <v>823</v>
      </c>
      <c r="L2613" s="51">
        <v>823</v>
      </c>
      <c r="M2613" s="51">
        <v>1890</v>
      </c>
      <c r="N2613" s="51">
        <v>1679</v>
      </c>
      <c r="O2613" s="51">
        <v>1600</v>
      </c>
      <c r="P2613" s="51">
        <v>1760</v>
      </c>
      <c r="Q2613" s="51">
        <v>6448</v>
      </c>
      <c r="R2613" s="51">
        <v>6626</v>
      </c>
      <c r="S2613" s="51">
        <v>117465.4807555122</v>
      </c>
      <c r="T2613" s="51">
        <v>555864</v>
      </c>
      <c r="U2613" s="51">
        <v>179561</v>
      </c>
      <c r="V2613" s="51">
        <v>23822</v>
      </c>
    </row>
    <row r="2614" spans="1:22" x14ac:dyDescent="0.25">
      <c r="A2614" s="50" t="s">
        <v>109</v>
      </c>
      <c r="B2614" s="50" t="s">
        <v>229</v>
      </c>
      <c r="C2614" s="50" t="s">
        <v>194</v>
      </c>
      <c r="D2614" s="50" t="s">
        <v>295</v>
      </c>
      <c r="E2614" s="51">
        <v>2019</v>
      </c>
      <c r="F2614" s="50" t="s">
        <v>291</v>
      </c>
      <c r="G2614" s="52">
        <v>43709</v>
      </c>
      <c r="H2614" s="51">
        <v>1746</v>
      </c>
      <c r="I2614" s="51">
        <v>837</v>
      </c>
      <c r="J2614" s="51">
        <v>1418</v>
      </c>
      <c r="K2614" s="51">
        <v>818</v>
      </c>
      <c r="L2614" s="51">
        <v>818</v>
      </c>
      <c r="M2614" s="51">
        <v>1965</v>
      </c>
      <c r="N2614" s="51">
        <v>1515</v>
      </c>
      <c r="O2614" s="51">
        <v>1580</v>
      </c>
      <c r="P2614" s="51">
        <v>1524</v>
      </c>
      <c r="Q2614" s="51">
        <v>6448</v>
      </c>
      <c r="R2614" s="51">
        <v>6626</v>
      </c>
      <c r="S2614" s="51">
        <v>117465.4807555122</v>
      </c>
      <c r="T2614" s="51">
        <v>555864</v>
      </c>
      <c r="U2614" s="51">
        <v>179561</v>
      </c>
      <c r="V2614" s="51">
        <v>23822</v>
      </c>
    </row>
    <row r="2615" spans="1:22" x14ac:dyDescent="0.25">
      <c r="A2615" s="50" t="s">
        <v>109</v>
      </c>
      <c r="B2615" s="50" t="s">
        <v>229</v>
      </c>
      <c r="C2615" s="50" t="s">
        <v>194</v>
      </c>
      <c r="D2615" s="50" t="s">
        <v>295</v>
      </c>
      <c r="E2615" s="51">
        <v>2019</v>
      </c>
      <c r="F2615" s="50" t="s">
        <v>292</v>
      </c>
      <c r="G2615" s="52">
        <v>43739</v>
      </c>
      <c r="H2615" s="51">
        <v>1696</v>
      </c>
      <c r="I2615" s="51">
        <v>942</v>
      </c>
      <c r="J2615" s="51">
        <v>1543</v>
      </c>
      <c r="K2615" s="51">
        <v>671</v>
      </c>
      <c r="L2615" s="51">
        <v>671</v>
      </c>
      <c r="M2615" s="51">
        <v>1823</v>
      </c>
      <c r="N2615" s="51">
        <v>1655</v>
      </c>
      <c r="O2615" s="51">
        <v>1580</v>
      </c>
      <c r="P2615" s="51">
        <v>1650</v>
      </c>
      <c r="Q2615" s="51">
        <v>6448</v>
      </c>
      <c r="R2615" s="51">
        <v>6626</v>
      </c>
      <c r="S2615" s="51">
        <v>117465.4807555122</v>
      </c>
      <c r="T2615" s="51">
        <v>555864</v>
      </c>
      <c r="U2615" s="51">
        <v>179561</v>
      </c>
      <c r="V2615" s="51">
        <v>23822</v>
      </c>
    </row>
    <row r="2616" spans="1:22" x14ac:dyDescent="0.25">
      <c r="A2616" s="50" t="s">
        <v>109</v>
      </c>
      <c r="B2616" s="50" t="s">
        <v>229</v>
      </c>
      <c r="C2616" s="50" t="s">
        <v>194</v>
      </c>
      <c r="D2616" s="50" t="s">
        <v>295</v>
      </c>
      <c r="E2616" s="51">
        <v>2019</v>
      </c>
      <c r="F2616" s="50" t="s">
        <v>293</v>
      </c>
      <c r="G2616" s="52">
        <v>43770</v>
      </c>
      <c r="H2616" s="51">
        <v>1622</v>
      </c>
      <c r="I2616" s="51">
        <v>963</v>
      </c>
      <c r="J2616" s="51">
        <v>1400</v>
      </c>
      <c r="K2616" s="51">
        <v>685</v>
      </c>
      <c r="L2616" s="51">
        <v>685</v>
      </c>
      <c r="M2616" s="51">
        <v>1658</v>
      </c>
      <c r="N2616" s="51">
        <v>1606</v>
      </c>
      <c r="O2616" s="51">
        <v>1497</v>
      </c>
      <c r="P2616" s="51">
        <v>1497</v>
      </c>
      <c r="Q2616" s="51">
        <v>6448</v>
      </c>
      <c r="R2616" s="51">
        <v>6626</v>
      </c>
      <c r="S2616" s="51">
        <v>117465.4807555122</v>
      </c>
      <c r="T2616" s="51">
        <v>555864</v>
      </c>
      <c r="U2616" s="51">
        <v>179561</v>
      </c>
      <c r="V2616" s="51">
        <v>23822</v>
      </c>
    </row>
    <row r="2617" spans="1:22" x14ac:dyDescent="0.25">
      <c r="A2617" s="50" t="s">
        <v>109</v>
      </c>
      <c r="B2617" s="50" t="s">
        <v>229</v>
      </c>
      <c r="C2617" s="50" t="s">
        <v>194</v>
      </c>
      <c r="D2617" s="50" t="s">
        <v>295</v>
      </c>
      <c r="E2617" s="51">
        <v>2019</v>
      </c>
      <c r="F2617" s="50" t="s">
        <v>294</v>
      </c>
      <c r="G2617" s="52">
        <v>43800</v>
      </c>
      <c r="H2617" s="51">
        <v>1914</v>
      </c>
      <c r="I2617" s="51">
        <v>1048</v>
      </c>
      <c r="J2617" s="51">
        <v>1671</v>
      </c>
      <c r="K2617" s="51">
        <v>718</v>
      </c>
      <c r="L2617" s="51">
        <v>718</v>
      </c>
      <c r="M2617" s="51">
        <v>1957</v>
      </c>
      <c r="N2617" s="51">
        <v>1641</v>
      </c>
      <c r="O2617" s="51">
        <v>1523</v>
      </c>
      <c r="P2617" s="51">
        <v>1744</v>
      </c>
      <c r="Q2617" s="51">
        <v>6448</v>
      </c>
      <c r="R2617" s="51">
        <v>6626</v>
      </c>
      <c r="S2617" s="51">
        <v>117465.4807555122</v>
      </c>
      <c r="T2617" s="51">
        <v>555864</v>
      </c>
      <c r="U2617" s="51">
        <v>179561</v>
      </c>
      <c r="V2617" s="51">
        <v>23822</v>
      </c>
    </row>
    <row r="2618" spans="1:22" x14ac:dyDescent="0.25">
      <c r="A2618" s="50" t="s">
        <v>109</v>
      </c>
      <c r="B2618" s="50" t="s">
        <v>229</v>
      </c>
      <c r="C2618" s="50" t="s">
        <v>194</v>
      </c>
      <c r="D2618" s="50" t="s">
        <v>295</v>
      </c>
      <c r="E2618" s="51">
        <v>2020</v>
      </c>
      <c r="F2618" s="50" t="s">
        <v>283</v>
      </c>
      <c r="G2618" s="52">
        <v>43831</v>
      </c>
      <c r="H2618" s="51">
        <v>2006</v>
      </c>
      <c r="I2618" s="51">
        <v>897</v>
      </c>
      <c r="J2618" s="51">
        <v>1555</v>
      </c>
      <c r="K2618" s="51">
        <v>755</v>
      </c>
      <c r="L2618" s="51">
        <v>755</v>
      </c>
      <c r="M2618" s="51">
        <v>1935</v>
      </c>
      <c r="N2618" s="51">
        <v>1739</v>
      </c>
      <c r="O2618" s="51">
        <v>1631</v>
      </c>
      <c r="P2618" s="51">
        <v>1597</v>
      </c>
      <c r="Q2618" s="51">
        <v>7920</v>
      </c>
      <c r="R2618" s="51">
        <v>8113</v>
      </c>
      <c r="S2618" s="51">
        <v>122265.5083564831</v>
      </c>
      <c r="T2618" s="51">
        <v>576392</v>
      </c>
      <c r="U2618" s="51">
        <v>184908</v>
      </c>
      <c r="V2618" s="51">
        <v>24514</v>
      </c>
    </row>
    <row r="2619" spans="1:22" x14ac:dyDescent="0.25">
      <c r="A2619" s="50" t="s">
        <v>109</v>
      </c>
      <c r="B2619" s="50" t="s">
        <v>229</v>
      </c>
      <c r="C2619" s="50" t="s">
        <v>194</v>
      </c>
      <c r="D2619" s="50" t="s">
        <v>295</v>
      </c>
      <c r="E2619" s="51">
        <v>2020</v>
      </c>
      <c r="F2619" s="50" t="s">
        <v>284</v>
      </c>
      <c r="G2619" s="52">
        <v>43862</v>
      </c>
      <c r="H2619" s="51">
        <v>1475</v>
      </c>
      <c r="I2619" s="51">
        <v>777</v>
      </c>
      <c r="J2619" s="51">
        <v>1393</v>
      </c>
      <c r="K2619" s="51">
        <v>755</v>
      </c>
      <c r="L2619" s="51">
        <v>755</v>
      </c>
      <c r="M2619" s="51">
        <v>1781</v>
      </c>
      <c r="N2619" s="51">
        <v>1690</v>
      </c>
      <c r="O2619" s="51">
        <v>1579</v>
      </c>
      <c r="P2619" s="51">
        <v>1605</v>
      </c>
      <c r="Q2619" s="51">
        <v>7920</v>
      </c>
      <c r="R2619" s="51">
        <v>8113</v>
      </c>
      <c r="S2619" s="51">
        <v>122265.5083564831</v>
      </c>
      <c r="T2619" s="51">
        <v>576392</v>
      </c>
      <c r="U2619" s="51">
        <v>184908</v>
      </c>
      <c r="V2619" s="51">
        <v>24514</v>
      </c>
    </row>
    <row r="2620" spans="1:22" x14ac:dyDescent="0.25">
      <c r="A2620" s="50" t="s">
        <v>109</v>
      </c>
      <c r="B2620" s="50" t="s">
        <v>229</v>
      </c>
      <c r="C2620" s="50" t="s">
        <v>194</v>
      </c>
      <c r="D2620" s="50" t="s">
        <v>295</v>
      </c>
      <c r="E2620" s="51">
        <v>2020</v>
      </c>
      <c r="F2620" s="50" t="s">
        <v>285</v>
      </c>
      <c r="G2620" s="52">
        <v>43891</v>
      </c>
      <c r="H2620" s="51">
        <v>1549</v>
      </c>
      <c r="I2620" s="51">
        <v>913</v>
      </c>
      <c r="J2620" s="51">
        <v>1242</v>
      </c>
      <c r="K2620" s="51">
        <v>882</v>
      </c>
      <c r="L2620" s="51">
        <v>882</v>
      </c>
      <c r="M2620" s="51">
        <v>1954</v>
      </c>
      <c r="N2620" s="51">
        <v>1811</v>
      </c>
      <c r="O2620" s="51">
        <v>1605</v>
      </c>
      <c r="P2620" s="51">
        <v>1532</v>
      </c>
      <c r="Q2620" s="51">
        <v>7920</v>
      </c>
      <c r="R2620" s="51">
        <v>8113</v>
      </c>
      <c r="S2620" s="51">
        <v>122265.5083564831</v>
      </c>
      <c r="T2620" s="51">
        <v>576392</v>
      </c>
      <c r="U2620" s="51">
        <v>184908</v>
      </c>
      <c r="V2620" s="51">
        <v>24514</v>
      </c>
    </row>
    <row r="2621" spans="1:22" x14ac:dyDescent="0.25">
      <c r="A2621" s="50" t="s">
        <v>109</v>
      </c>
      <c r="B2621" s="50" t="s">
        <v>229</v>
      </c>
      <c r="C2621" s="50" t="s">
        <v>194</v>
      </c>
      <c r="D2621" s="50" t="s">
        <v>295</v>
      </c>
      <c r="E2621" s="51">
        <v>2020</v>
      </c>
      <c r="F2621" s="50" t="s">
        <v>286</v>
      </c>
      <c r="G2621" s="52">
        <v>43922</v>
      </c>
      <c r="H2621" s="51">
        <v>1477</v>
      </c>
      <c r="I2621" s="51">
        <v>802</v>
      </c>
      <c r="J2621" s="51">
        <v>1485</v>
      </c>
      <c r="K2621" s="51">
        <v>728</v>
      </c>
      <c r="L2621" s="51">
        <v>728</v>
      </c>
      <c r="M2621" s="51">
        <v>1681</v>
      </c>
      <c r="N2621" s="51">
        <v>1756</v>
      </c>
      <c r="O2621" s="51">
        <v>1591</v>
      </c>
      <c r="P2621" s="51">
        <v>1753</v>
      </c>
      <c r="Q2621" s="51">
        <v>7920</v>
      </c>
      <c r="R2621" s="51">
        <v>8113</v>
      </c>
      <c r="S2621" s="51">
        <v>122265.5083564831</v>
      </c>
      <c r="T2621" s="51">
        <v>576392</v>
      </c>
      <c r="U2621" s="51">
        <v>184908</v>
      </c>
      <c r="V2621" s="51">
        <v>24514</v>
      </c>
    </row>
    <row r="2622" spans="1:22" x14ac:dyDescent="0.25">
      <c r="A2622" s="50" t="s">
        <v>109</v>
      </c>
      <c r="B2622" s="50" t="s">
        <v>229</v>
      </c>
      <c r="C2622" s="50" t="s">
        <v>194</v>
      </c>
      <c r="D2622" s="50" t="s">
        <v>295</v>
      </c>
      <c r="E2622" s="51">
        <v>2020</v>
      </c>
      <c r="F2622" s="50" t="s">
        <v>287</v>
      </c>
      <c r="G2622" s="52">
        <v>43952</v>
      </c>
      <c r="H2622" s="51">
        <v>1650</v>
      </c>
      <c r="I2622" s="51">
        <v>987</v>
      </c>
      <c r="J2622" s="51">
        <v>1542</v>
      </c>
      <c r="K2622" s="51">
        <v>865</v>
      </c>
      <c r="L2622" s="51">
        <v>865</v>
      </c>
      <c r="M2622" s="51">
        <v>2033</v>
      </c>
      <c r="N2622" s="51">
        <v>1746</v>
      </c>
      <c r="O2622" s="51">
        <v>1532</v>
      </c>
      <c r="P2622" s="51">
        <v>1699</v>
      </c>
      <c r="Q2622" s="51">
        <v>7920</v>
      </c>
      <c r="R2622" s="51">
        <v>8113</v>
      </c>
      <c r="S2622" s="51">
        <v>122265.5083564831</v>
      </c>
      <c r="T2622" s="51">
        <v>576392</v>
      </c>
      <c r="U2622" s="51">
        <v>184908</v>
      </c>
      <c r="V2622" s="51">
        <v>24514</v>
      </c>
    </row>
    <row r="2623" spans="1:22" x14ac:dyDescent="0.25">
      <c r="A2623" s="50" t="s">
        <v>109</v>
      </c>
      <c r="B2623" s="50" t="s">
        <v>229</v>
      </c>
      <c r="C2623" s="50" t="s">
        <v>194</v>
      </c>
      <c r="D2623" s="50" t="s">
        <v>295</v>
      </c>
      <c r="E2623" s="51">
        <v>2020</v>
      </c>
      <c r="F2623" s="50" t="s">
        <v>288</v>
      </c>
      <c r="G2623" s="52">
        <v>43983</v>
      </c>
      <c r="H2623" s="51">
        <v>2111</v>
      </c>
      <c r="I2623" s="51">
        <v>1005</v>
      </c>
      <c r="J2623" s="51">
        <v>1624</v>
      </c>
      <c r="K2623" s="51">
        <v>658</v>
      </c>
      <c r="L2623" s="51">
        <v>658</v>
      </c>
      <c r="M2623" s="51">
        <v>1860</v>
      </c>
      <c r="N2623" s="51">
        <v>1869</v>
      </c>
      <c r="O2623" s="51">
        <v>1586</v>
      </c>
      <c r="P2623" s="51">
        <v>1672</v>
      </c>
      <c r="Q2623" s="51">
        <v>7920</v>
      </c>
      <c r="R2623" s="51">
        <v>8113</v>
      </c>
      <c r="S2623" s="51">
        <v>122265.5083564831</v>
      </c>
      <c r="T2623" s="51">
        <v>576392</v>
      </c>
      <c r="U2623" s="51">
        <v>184908</v>
      </c>
      <c r="V2623" s="51">
        <v>24514</v>
      </c>
    </row>
    <row r="2624" spans="1:22" x14ac:dyDescent="0.25">
      <c r="A2624" s="50" t="s">
        <v>109</v>
      </c>
      <c r="B2624" s="50" t="s">
        <v>229</v>
      </c>
      <c r="C2624" s="50" t="s">
        <v>194</v>
      </c>
      <c r="D2624" s="50" t="s">
        <v>295</v>
      </c>
      <c r="E2624" s="51">
        <v>2020</v>
      </c>
      <c r="F2624" s="50" t="s">
        <v>289</v>
      </c>
      <c r="G2624" s="52">
        <v>44013</v>
      </c>
      <c r="H2624" s="51">
        <v>1594</v>
      </c>
      <c r="I2624" s="51">
        <v>842</v>
      </c>
      <c r="J2624" s="51">
        <v>1573</v>
      </c>
      <c r="K2624" s="51">
        <v>689</v>
      </c>
      <c r="L2624" s="51">
        <v>689</v>
      </c>
      <c r="M2624" s="51">
        <v>1835</v>
      </c>
      <c r="N2624" s="51">
        <v>1800</v>
      </c>
      <c r="O2624" s="51">
        <v>1539</v>
      </c>
      <c r="P2624" s="51">
        <v>1564</v>
      </c>
      <c r="Q2624" s="51">
        <v>7920</v>
      </c>
      <c r="R2624" s="51">
        <v>8113</v>
      </c>
      <c r="S2624" s="51">
        <v>122265.5083564831</v>
      </c>
      <c r="T2624" s="51">
        <v>576392</v>
      </c>
      <c r="U2624" s="51">
        <v>184908</v>
      </c>
      <c r="V2624" s="51">
        <v>24514</v>
      </c>
    </row>
    <row r="2625" spans="1:22" x14ac:dyDescent="0.25">
      <c r="A2625" s="50" t="s">
        <v>109</v>
      </c>
      <c r="B2625" s="50" t="s">
        <v>229</v>
      </c>
      <c r="C2625" s="50" t="s">
        <v>194</v>
      </c>
      <c r="D2625" s="50" t="s">
        <v>295</v>
      </c>
      <c r="E2625" s="51">
        <v>2020</v>
      </c>
      <c r="F2625" s="50" t="s">
        <v>290</v>
      </c>
      <c r="G2625" s="52">
        <v>44044</v>
      </c>
      <c r="H2625" s="51">
        <v>1449</v>
      </c>
      <c r="I2625" s="51">
        <v>837</v>
      </c>
      <c r="J2625" s="51">
        <v>1494</v>
      </c>
      <c r="K2625" s="51">
        <v>956</v>
      </c>
      <c r="L2625" s="51">
        <v>956</v>
      </c>
      <c r="M2625" s="51">
        <v>1895</v>
      </c>
      <c r="N2625" s="51">
        <v>1660</v>
      </c>
      <c r="O2625" s="51">
        <v>1513</v>
      </c>
      <c r="P2625" s="51">
        <v>1614</v>
      </c>
      <c r="Q2625" s="51">
        <v>7920</v>
      </c>
      <c r="R2625" s="51">
        <v>8113</v>
      </c>
      <c r="S2625" s="51">
        <v>122265.5083564831</v>
      </c>
      <c r="T2625" s="51">
        <v>576392</v>
      </c>
      <c r="U2625" s="51">
        <v>184908</v>
      </c>
      <c r="V2625" s="51">
        <v>24514</v>
      </c>
    </row>
    <row r="2626" spans="1:22" x14ac:dyDescent="0.25">
      <c r="A2626" s="50" t="s">
        <v>109</v>
      </c>
      <c r="B2626" s="50" t="s">
        <v>229</v>
      </c>
      <c r="C2626" s="50" t="s">
        <v>194</v>
      </c>
      <c r="D2626" s="50" t="s">
        <v>295</v>
      </c>
      <c r="E2626" s="51">
        <v>2020</v>
      </c>
      <c r="F2626" s="50" t="s">
        <v>291</v>
      </c>
      <c r="G2626" s="52">
        <v>44075</v>
      </c>
      <c r="H2626" s="51">
        <v>1716</v>
      </c>
      <c r="I2626" s="51">
        <v>824</v>
      </c>
      <c r="J2626" s="51">
        <v>1372</v>
      </c>
      <c r="K2626" s="51">
        <v>822</v>
      </c>
      <c r="L2626" s="51">
        <v>822</v>
      </c>
      <c r="M2626" s="51">
        <v>1533</v>
      </c>
      <c r="N2626" s="51">
        <v>1866</v>
      </c>
      <c r="O2626" s="51">
        <v>1658</v>
      </c>
      <c r="P2626" s="51">
        <v>1717</v>
      </c>
      <c r="Q2626" s="51">
        <v>7920</v>
      </c>
      <c r="R2626" s="51">
        <v>8113</v>
      </c>
      <c r="S2626" s="51">
        <v>122265.5083564831</v>
      </c>
      <c r="T2626" s="51">
        <v>576392</v>
      </c>
      <c r="U2626" s="51">
        <v>184908</v>
      </c>
      <c r="V2626" s="51">
        <v>24514</v>
      </c>
    </row>
    <row r="2627" spans="1:22" x14ac:dyDescent="0.25">
      <c r="A2627" s="50" t="s">
        <v>109</v>
      </c>
      <c r="B2627" s="50" t="s">
        <v>229</v>
      </c>
      <c r="C2627" s="50" t="s">
        <v>194</v>
      </c>
      <c r="D2627" s="50" t="s">
        <v>295</v>
      </c>
      <c r="E2627" s="51">
        <v>2020</v>
      </c>
      <c r="F2627" s="50" t="s">
        <v>292</v>
      </c>
      <c r="G2627" s="52">
        <v>44105</v>
      </c>
      <c r="H2627" s="51">
        <v>1480</v>
      </c>
      <c r="I2627" s="51">
        <v>710</v>
      </c>
      <c r="J2627" s="51">
        <v>1264</v>
      </c>
      <c r="K2627" s="51">
        <v>785</v>
      </c>
      <c r="L2627" s="51">
        <v>785</v>
      </c>
      <c r="M2627" s="51">
        <v>1676</v>
      </c>
      <c r="N2627" s="51">
        <v>1736</v>
      </c>
      <c r="O2627" s="51">
        <v>1421</v>
      </c>
      <c r="P2627" s="51">
        <v>1492</v>
      </c>
      <c r="Q2627" s="51">
        <v>7920</v>
      </c>
      <c r="R2627" s="51">
        <v>8113</v>
      </c>
      <c r="S2627" s="51">
        <v>122265.5083564831</v>
      </c>
      <c r="T2627" s="51">
        <v>576392</v>
      </c>
      <c r="U2627" s="51">
        <v>184908</v>
      </c>
      <c r="V2627" s="51">
        <v>24514</v>
      </c>
    </row>
    <row r="2628" spans="1:22" x14ac:dyDescent="0.25">
      <c r="A2628" s="50" t="s">
        <v>109</v>
      </c>
      <c r="B2628" s="50" t="s">
        <v>229</v>
      </c>
      <c r="C2628" s="50" t="s">
        <v>194</v>
      </c>
      <c r="D2628" s="50" t="s">
        <v>295</v>
      </c>
      <c r="E2628" s="51">
        <v>2020</v>
      </c>
      <c r="F2628" s="50" t="s">
        <v>293</v>
      </c>
      <c r="G2628" s="52">
        <v>44136</v>
      </c>
      <c r="H2628" s="51">
        <v>1462</v>
      </c>
      <c r="I2628" s="51">
        <v>736</v>
      </c>
      <c r="J2628" s="51">
        <v>1426</v>
      </c>
      <c r="K2628" s="51">
        <v>750</v>
      </c>
      <c r="L2628" s="51">
        <v>750</v>
      </c>
      <c r="M2628" s="51">
        <v>2308</v>
      </c>
      <c r="N2628" s="51">
        <v>2057</v>
      </c>
      <c r="O2628" s="51">
        <v>1693</v>
      </c>
      <c r="P2628" s="51">
        <v>1722</v>
      </c>
      <c r="Q2628" s="51">
        <v>7920</v>
      </c>
      <c r="R2628" s="51">
        <v>8113</v>
      </c>
      <c r="S2628" s="51">
        <v>122265.5083564831</v>
      </c>
      <c r="T2628" s="51">
        <v>576392</v>
      </c>
      <c r="U2628" s="51">
        <v>184908</v>
      </c>
      <c r="V2628" s="51">
        <v>24514</v>
      </c>
    </row>
    <row r="2629" spans="1:22" x14ac:dyDescent="0.25">
      <c r="A2629" s="50" t="s">
        <v>109</v>
      </c>
      <c r="B2629" s="50" t="s">
        <v>229</v>
      </c>
      <c r="C2629" s="50" t="s">
        <v>194</v>
      </c>
      <c r="D2629" s="50" t="s">
        <v>295</v>
      </c>
      <c r="E2629" s="51">
        <v>2020</v>
      </c>
      <c r="F2629" s="50" t="s">
        <v>294</v>
      </c>
      <c r="G2629" s="52">
        <v>44166</v>
      </c>
      <c r="H2629" s="51">
        <v>1511</v>
      </c>
      <c r="I2629" s="51">
        <v>816</v>
      </c>
      <c r="J2629" s="51">
        <v>1344</v>
      </c>
      <c r="K2629" s="51">
        <v>759</v>
      </c>
      <c r="L2629" s="51">
        <v>759</v>
      </c>
      <c r="M2629" s="51">
        <v>1984</v>
      </c>
      <c r="N2629" s="51">
        <v>1899</v>
      </c>
      <c r="O2629" s="51">
        <v>1669</v>
      </c>
      <c r="P2629" s="51">
        <v>1768</v>
      </c>
      <c r="Q2629" s="51">
        <v>7920</v>
      </c>
      <c r="R2629" s="51">
        <v>8113</v>
      </c>
      <c r="S2629" s="51">
        <v>122265.5083564831</v>
      </c>
      <c r="T2629" s="51">
        <v>576392</v>
      </c>
      <c r="U2629" s="51">
        <v>184908</v>
      </c>
      <c r="V2629" s="51">
        <v>24514</v>
      </c>
    </row>
    <row r="2630" spans="1:22" x14ac:dyDescent="0.25">
      <c r="A2630" s="50" t="s">
        <v>109</v>
      </c>
      <c r="B2630" s="50" t="s">
        <v>229</v>
      </c>
      <c r="C2630" s="50" t="s">
        <v>194</v>
      </c>
      <c r="D2630" s="50" t="s">
        <v>295</v>
      </c>
      <c r="E2630" s="51">
        <v>2021</v>
      </c>
      <c r="F2630" s="50" t="s">
        <v>283</v>
      </c>
      <c r="G2630" s="52">
        <v>44197</v>
      </c>
      <c r="H2630" s="51">
        <v>1559</v>
      </c>
      <c r="I2630" s="51">
        <v>798</v>
      </c>
      <c r="J2630" s="51">
        <v>1398</v>
      </c>
      <c r="K2630" s="51">
        <v>744</v>
      </c>
      <c r="L2630" s="51">
        <v>744</v>
      </c>
      <c r="M2630" s="51">
        <v>2122</v>
      </c>
      <c r="N2630" s="51">
        <v>1901</v>
      </c>
      <c r="O2630" s="51">
        <v>1815</v>
      </c>
      <c r="P2630" s="51">
        <v>1960</v>
      </c>
      <c r="Q2630" s="51">
        <v>7295</v>
      </c>
      <c r="R2630" s="51">
        <v>7513</v>
      </c>
      <c r="S2630" s="51">
        <v>127221.0772091578</v>
      </c>
      <c r="T2630" s="51">
        <v>597658</v>
      </c>
      <c r="U2630" s="51">
        <v>190541</v>
      </c>
      <c r="V2630" s="51">
        <v>25236</v>
      </c>
    </row>
    <row r="2631" spans="1:22" x14ac:dyDescent="0.25">
      <c r="A2631" s="50" t="s">
        <v>109</v>
      </c>
      <c r="B2631" s="50" t="s">
        <v>229</v>
      </c>
      <c r="C2631" s="50" t="s">
        <v>194</v>
      </c>
      <c r="D2631" s="50" t="s">
        <v>295</v>
      </c>
      <c r="E2631" s="51">
        <v>2021</v>
      </c>
      <c r="F2631" s="50" t="s">
        <v>284</v>
      </c>
      <c r="G2631" s="52">
        <v>44228</v>
      </c>
      <c r="H2631" s="51">
        <v>1257</v>
      </c>
      <c r="I2631" s="51">
        <v>755</v>
      </c>
      <c r="J2631" s="51">
        <v>1251</v>
      </c>
      <c r="K2631" s="51">
        <v>522</v>
      </c>
      <c r="L2631" s="51">
        <v>522</v>
      </c>
      <c r="M2631" s="51">
        <v>1069</v>
      </c>
      <c r="N2631" s="51">
        <v>1905</v>
      </c>
      <c r="O2631" s="51">
        <v>1893</v>
      </c>
      <c r="P2631" s="51">
        <v>1761</v>
      </c>
      <c r="Q2631" s="51">
        <v>7295</v>
      </c>
      <c r="R2631" s="51">
        <v>7513</v>
      </c>
      <c r="S2631" s="51">
        <v>127221.0772091578</v>
      </c>
      <c r="T2631" s="51">
        <v>597658</v>
      </c>
      <c r="U2631" s="51">
        <v>190541</v>
      </c>
      <c r="V2631" s="51">
        <v>25236</v>
      </c>
    </row>
    <row r="2632" spans="1:22" x14ac:dyDescent="0.25">
      <c r="A2632" s="50" t="s">
        <v>109</v>
      </c>
      <c r="B2632" s="50" t="s">
        <v>229</v>
      </c>
      <c r="C2632" s="50" t="s">
        <v>194</v>
      </c>
      <c r="D2632" s="50" t="s">
        <v>295</v>
      </c>
      <c r="E2632" s="51">
        <v>2021</v>
      </c>
      <c r="F2632" s="50" t="s">
        <v>285</v>
      </c>
      <c r="G2632" s="52">
        <v>44256</v>
      </c>
      <c r="H2632" s="51">
        <v>1516</v>
      </c>
      <c r="I2632" s="51">
        <v>721</v>
      </c>
      <c r="J2632" s="51">
        <v>1427</v>
      </c>
      <c r="K2632" s="51">
        <v>788</v>
      </c>
      <c r="L2632" s="51">
        <v>788</v>
      </c>
      <c r="M2632" s="51">
        <v>2020</v>
      </c>
      <c r="N2632" s="51">
        <v>1670</v>
      </c>
      <c r="O2632" s="51">
        <v>1769</v>
      </c>
      <c r="P2632" s="51">
        <v>1837</v>
      </c>
      <c r="Q2632" s="51">
        <v>7295</v>
      </c>
      <c r="R2632" s="51">
        <v>7513</v>
      </c>
      <c r="S2632" s="51">
        <v>127221.0772091578</v>
      </c>
      <c r="T2632" s="51">
        <v>597658</v>
      </c>
      <c r="U2632" s="51">
        <v>190541</v>
      </c>
      <c r="V2632" s="51">
        <v>25236</v>
      </c>
    </row>
    <row r="2633" spans="1:22" x14ac:dyDescent="0.25">
      <c r="A2633" s="50" t="s">
        <v>109</v>
      </c>
      <c r="B2633" s="50" t="s">
        <v>229</v>
      </c>
      <c r="C2633" s="50" t="s">
        <v>194</v>
      </c>
      <c r="D2633" s="50" t="s">
        <v>295</v>
      </c>
      <c r="E2633" s="51">
        <v>2021</v>
      </c>
      <c r="F2633" s="50" t="s">
        <v>286</v>
      </c>
      <c r="G2633" s="52">
        <v>44287</v>
      </c>
      <c r="H2633" s="51">
        <v>1845</v>
      </c>
      <c r="I2633" s="51">
        <v>791</v>
      </c>
      <c r="J2633" s="51">
        <v>1348</v>
      </c>
      <c r="K2633" s="51">
        <v>753</v>
      </c>
      <c r="L2633" s="51">
        <v>753</v>
      </c>
      <c r="M2633" s="51">
        <v>1905</v>
      </c>
      <c r="N2633" s="51">
        <v>1799</v>
      </c>
      <c r="O2633" s="51">
        <v>1666</v>
      </c>
      <c r="P2633" s="51">
        <v>1828</v>
      </c>
      <c r="Q2633" s="51">
        <v>7295</v>
      </c>
      <c r="R2633" s="51">
        <v>7513</v>
      </c>
      <c r="S2633" s="51">
        <v>127221.0772091578</v>
      </c>
      <c r="T2633" s="51">
        <v>597658</v>
      </c>
      <c r="U2633" s="51">
        <v>190541</v>
      </c>
      <c r="V2633" s="51">
        <v>25236</v>
      </c>
    </row>
    <row r="2634" spans="1:22" x14ac:dyDescent="0.25">
      <c r="A2634" s="50" t="s">
        <v>109</v>
      </c>
      <c r="B2634" s="50" t="s">
        <v>229</v>
      </c>
      <c r="C2634" s="50" t="s">
        <v>194</v>
      </c>
      <c r="D2634" s="50" t="s">
        <v>295</v>
      </c>
      <c r="E2634" s="51">
        <v>2021</v>
      </c>
      <c r="F2634" s="50" t="s">
        <v>287</v>
      </c>
      <c r="G2634" s="52">
        <v>44317</v>
      </c>
      <c r="H2634" s="51">
        <v>1446</v>
      </c>
      <c r="I2634" s="51">
        <v>854</v>
      </c>
      <c r="J2634" s="51">
        <v>1328</v>
      </c>
      <c r="K2634" s="51">
        <v>681</v>
      </c>
      <c r="L2634" s="51">
        <v>681</v>
      </c>
      <c r="M2634" s="51">
        <v>2078</v>
      </c>
      <c r="N2634" s="51">
        <v>2071</v>
      </c>
      <c r="O2634" s="51">
        <v>1867</v>
      </c>
      <c r="P2634" s="51">
        <v>1945</v>
      </c>
      <c r="Q2634" s="51">
        <v>7295</v>
      </c>
      <c r="R2634" s="51">
        <v>7513</v>
      </c>
      <c r="S2634" s="51">
        <v>127221.0772091578</v>
      </c>
      <c r="T2634" s="51">
        <v>597658</v>
      </c>
      <c r="U2634" s="51">
        <v>190541</v>
      </c>
      <c r="V2634" s="51">
        <v>25236</v>
      </c>
    </row>
    <row r="2635" spans="1:22" x14ac:dyDescent="0.25">
      <c r="A2635" s="50" t="s">
        <v>109</v>
      </c>
      <c r="B2635" s="50" t="s">
        <v>229</v>
      </c>
      <c r="C2635" s="50" t="s">
        <v>194</v>
      </c>
      <c r="D2635" s="50" t="s">
        <v>295</v>
      </c>
      <c r="E2635" s="51">
        <v>2021</v>
      </c>
      <c r="F2635" s="50" t="s">
        <v>288</v>
      </c>
      <c r="G2635" s="52">
        <v>44348</v>
      </c>
      <c r="H2635" s="51">
        <v>1504</v>
      </c>
      <c r="I2635" s="51">
        <v>714</v>
      </c>
      <c r="J2635" s="51">
        <v>1367</v>
      </c>
      <c r="K2635" s="51">
        <v>628</v>
      </c>
      <c r="L2635" s="51">
        <v>628</v>
      </c>
      <c r="M2635" s="51">
        <v>1850</v>
      </c>
      <c r="N2635" s="51">
        <v>1729</v>
      </c>
      <c r="O2635" s="51">
        <v>1652</v>
      </c>
      <c r="P2635" s="51">
        <v>1825</v>
      </c>
      <c r="Q2635" s="51">
        <v>7295</v>
      </c>
      <c r="R2635" s="51">
        <v>7513</v>
      </c>
      <c r="S2635" s="51">
        <v>127221.0772091578</v>
      </c>
      <c r="T2635" s="51">
        <v>597658</v>
      </c>
      <c r="U2635" s="51">
        <v>190541</v>
      </c>
      <c r="V2635" s="51">
        <v>25236</v>
      </c>
    </row>
    <row r="2636" spans="1:22" x14ac:dyDescent="0.25">
      <c r="A2636" s="50" t="s">
        <v>109</v>
      </c>
      <c r="B2636" s="50" t="s">
        <v>229</v>
      </c>
      <c r="C2636" s="50" t="s">
        <v>194</v>
      </c>
      <c r="D2636" s="50" t="s">
        <v>295</v>
      </c>
      <c r="E2636" s="51">
        <v>2021</v>
      </c>
      <c r="F2636" s="50" t="s">
        <v>289</v>
      </c>
      <c r="G2636" s="52">
        <v>44378</v>
      </c>
      <c r="H2636" s="51">
        <v>1416</v>
      </c>
      <c r="I2636" s="51">
        <v>646</v>
      </c>
      <c r="J2636" s="51">
        <v>1330</v>
      </c>
      <c r="K2636" s="51">
        <v>650</v>
      </c>
      <c r="L2636" s="51">
        <v>650</v>
      </c>
      <c r="M2636" s="51">
        <v>1771</v>
      </c>
      <c r="N2636" s="51">
        <v>1776</v>
      </c>
      <c r="O2636" s="51">
        <v>1582</v>
      </c>
      <c r="P2636" s="51">
        <v>1609</v>
      </c>
      <c r="Q2636" s="51">
        <v>7295</v>
      </c>
      <c r="R2636" s="51">
        <v>7513</v>
      </c>
      <c r="S2636" s="51">
        <v>127221.0772091578</v>
      </c>
      <c r="T2636" s="51">
        <v>597658</v>
      </c>
      <c r="U2636" s="51">
        <v>190541</v>
      </c>
      <c r="V2636" s="51">
        <v>25236</v>
      </c>
    </row>
    <row r="2637" spans="1:22" x14ac:dyDescent="0.25">
      <c r="A2637" s="50" t="s">
        <v>109</v>
      </c>
      <c r="B2637" s="50" t="s">
        <v>229</v>
      </c>
      <c r="C2637" s="50" t="s">
        <v>194</v>
      </c>
      <c r="D2637" s="50" t="s">
        <v>295</v>
      </c>
      <c r="E2637" s="51">
        <v>2021</v>
      </c>
      <c r="F2637" s="50" t="s">
        <v>290</v>
      </c>
      <c r="G2637" s="52">
        <v>44409</v>
      </c>
      <c r="H2637" s="51">
        <v>1442</v>
      </c>
      <c r="I2637" s="51">
        <v>774</v>
      </c>
      <c r="J2637" s="51">
        <v>1218</v>
      </c>
      <c r="K2637" s="51">
        <v>773</v>
      </c>
      <c r="L2637" s="51">
        <v>773</v>
      </c>
      <c r="M2637" s="51">
        <v>1956</v>
      </c>
      <c r="N2637" s="51">
        <v>1651</v>
      </c>
      <c r="O2637" s="51">
        <v>1910</v>
      </c>
      <c r="P2637" s="51">
        <v>1749</v>
      </c>
      <c r="Q2637" s="51">
        <v>7295</v>
      </c>
      <c r="R2637" s="51">
        <v>7513</v>
      </c>
      <c r="S2637" s="51">
        <v>127221.0772091578</v>
      </c>
      <c r="T2637" s="51">
        <v>597658</v>
      </c>
      <c r="U2637" s="51">
        <v>190541</v>
      </c>
      <c r="V2637" s="51">
        <v>25236</v>
      </c>
    </row>
    <row r="2638" spans="1:22" x14ac:dyDescent="0.25">
      <c r="A2638" s="50" t="s">
        <v>109</v>
      </c>
      <c r="B2638" s="50" t="s">
        <v>229</v>
      </c>
      <c r="C2638" s="50" t="s">
        <v>194</v>
      </c>
      <c r="D2638" s="50" t="s">
        <v>295</v>
      </c>
      <c r="E2638" s="51">
        <v>2021</v>
      </c>
      <c r="F2638" s="50" t="s">
        <v>291</v>
      </c>
      <c r="G2638" s="52">
        <v>44440</v>
      </c>
      <c r="H2638" s="51">
        <v>1752</v>
      </c>
      <c r="I2638" s="51">
        <v>716</v>
      </c>
      <c r="J2638" s="51">
        <v>1444</v>
      </c>
      <c r="K2638" s="51">
        <v>789</v>
      </c>
      <c r="L2638" s="51">
        <v>789</v>
      </c>
      <c r="M2638" s="51">
        <v>1968</v>
      </c>
      <c r="N2638" s="51">
        <v>1903</v>
      </c>
      <c r="O2638" s="51">
        <v>1672</v>
      </c>
      <c r="P2638" s="51">
        <v>1918</v>
      </c>
      <c r="Q2638" s="51">
        <v>7295</v>
      </c>
      <c r="R2638" s="51">
        <v>7513</v>
      </c>
      <c r="S2638" s="51">
        <v>127221.0772091578</v>
      </c>
      <c r="T2638" s="51">
        <v>597658</v>
      </c>
      <c r="U2638" s="51">
        <v>190541</v>
      </c>
      <c r="V2638" s="51">
        <v>25236</v>
      </c>
    </row>
    <row r="2639" spans="1:22" x14ac:dyDescent="0.25">
      <c r="A2639" s="50" t="s">
        <v>109</v>
      </c>
      <c r="B2639" s="50" t="s">
        <v>229</v>
      </c>
      <c r="C2639" s="50" t="s">
        <v>194</v>
      </c>
      <c r="D2639" s="50" t="s">
        <v>295</v>
      </c>
      <c r="E2639" s="51">
        <v>2021</v>
      </c>
      <c r="F2639" s="50" t="s">
        <v>292</v>
      </c>
      <c r="G2639" s="52">
        <v>44470</v>
      </c>
      <c r="H2639" s="51">
        <v>1768</v>
      </c>
      <c r="I2639" s="51">
        <v>848</v>
      </c>
      <c r="J2639" s="51">
        <v>1449</v>
      </c>
      <c r="K2639" s="51">
        <v>781</v>
      </c>
      <c r="L2639" s="51">
        <v>781</v>
      </c>
      <c r="M2639" s="51">
        <v>2059</v>
      </c>
      <c r="N2639" s="51">
        <v>2015</v>
      </c>
      <c r="O2639" s="51">
        <v>1829</v>
      </c>
      <c r="P2639" s="51">
        <v>1714</v>
      </c>
      <c r="Q2639" s="51">
        <v>7295</v>
      </c>
      <c r="R2639" s="51">
        <v>7513</v>
      </c>
      <c r="S2639" s="51">
        <v>127221.0772091578</v>
      </c>
      <c r="T2639" s="51">
        <v>597658</v>
      </c>
      <c r="U2639" s="51">
        <v>190541</v>
      </c>
      <c r="V2639" s="51">
        <v>25236</v>
      </c>
    </row>
    <row r="2640" spans="1:22" x14ac:dyDescent="0.25">
      <c r="A2640" s="50" t="s">
        <v>109</v>
      </c>
      <c r="B2640" s="50" t="s">
        <v>229</v>
      </c>
      <c r="C2640" s="50" t="s">
        <v>194</v>
      </c>
      <c r="D2640" s="50" t="s">
        <v>295</v>
      </c>
      <c r="E2640" s="51">
        <v>2021</v>
      </c>
      <c r="F2640" s="50" t="s">
        <v>293</v>
      </c>
      <c r="G2640" s="52">
        <v>44501</v>
      </c>
      <c r="H2640" s="51">
        <v>1581</v>
      </c>
      <c r="I2640" s="51">
        <v>759</v>
      </c>
      <c r="J2640" s="51">
        <v>1407</v>
      </c>
      <c r="K2640" s="51">
        <v>781</v>
      </c>
      <c r="L2640" s="51">
        <v>781</v>
      </c>
      <c r="M2640" s="51">
        <v>1831</v>
      </c>
      <c r="N2640" s="51">
        <v>1598</v>
      </c>
      <c r="O2640" s="51">
        <v>1437</v>
      </c>
      <c r="P2640" s="51">
        <v>1543</v>
      </c>
      <c r="Q2640" s="51">
        <v>7295</v>
      </c>
      <c r="R2640" s="51">
        <v>7513</v>
      </c>
      <c r="S2640" s="51">
        <v>127221.0772091578</v>
      </c>
      <c r="T2640" s="51">
        <v>597658</v>
      </c>
      <c r="U2640" s="51">
        <v>190541</v>
      </c>
      <c r="V2640" s="51">
        <v>25236</v>
      </c>
    </row>
    <row r="2641" spans="1:22" x14ac:dyDescent="0.25">
      <c r="A2641" s="50" t="s">
        <v>109</v>
      </c>
      <c r="B2641" s="50" t="s">
        <v>229</v>
      </c>
      <c r="C2641" s="50" t="s">
        <v>194</v>
      </c>
      <c r="D2641" s="50" t="s">
        <v>295</v>
      </c>
      <c r="E2641" s="51">
        <v>2021</v>
      </c>
      <c r="F2641" s="50" t="s">
        <v>294</v>
      </c>
      <c r="G2641" s="52">
        <v>44531</v>
      </c>
      <c r="H2641" s="51">
        <v>1843</v>
      </c>
      <c r="I2641" s="51">
        <v>745</v>
      </c>
      <c r="J2641" s="51">
        <v>1494</v>
      </c>
      <c r="K2641" s="51">
        <v>843</v>
      </c>
      <c r="L2641" s="51">
        <v>843</v>
      </c>
      <c r="M2641" s="51">
        <v>1821</v>
      </c>
      <c r="N2641" s="51">
        <v>1693</v>
      </c>
      <c r="O2641" s="51">
        <v>1668</v>
      </c>
      <c r="P2641" s="51">
        <v>1563</v>
      </c>
      <c r="Q2641" s="51">
        <v>7295</v>
      </c>
      <c r="R2641" s="51">
        <v>7513</v>
      </c>
      <c r="S2641" s="51">
        <v>127221.0772091578</v>
      </c>
      <c r="T2641" s="51">
        <v>597658</v>
      </c>
      <c r="U2641" s="51">
        <v>190541</v>
      </c>
      <c r="V2641" s="51">
        <v>25236</v>
      </c>
    </row>
    <row r="2642" spans="1:22" x14ac:dyDescent="0.25">
      <c r="A2642" s="50" t="s">
        <v>109</v>
      </c>
      <c r="B2642" s="50" t="s">
        <v>229</v>
      </c>
      <c r="C2642" s="50" t="s">
        <v>195</v>
      </c>
      <c r="D2642" s="50" t="s">
        <v>295</v>
      </c>
      <c r="E2642" s="51">
        <v>2017</v>
      </c>
      <c r="F2642" s="50" t="s">
        <v>283</v>
      </c>
      <c r="G2642" s="52">
        <v>42736</v>
      </c>
      <c r="H2642" s="51">
        <v>693</v>
      </c>
      <c r="I2642" s="51">
        <v>204</v>
      </c>
      <c r="J2642" s="51">
        <v>369</v>
      </c>
      <c r="K2642" s="51">
        <v>121</v>
      </c>
      <c r="L2642" s="51">
        <v>121</v>
      </c>
      <c r="M2642" s="51">
        <v>812</v>
      </c>
      <c r="N2642" s="51">
        <v>910</v>
      </c>
      <c r="O2642" s="51">
        <v>905</v>
      </c>
      <c r="P2642" s="51">
        <v>719</v>
      </c>
      <c r="Q2642" s="51">
        <v>4676</v>
      </c>
      <c r="R2642" s="51">
        <v>4818</v>
      </c>
      <c r="S2642" s="51">
        <v>36782</v>
      </c>
      <c r="T2642" s="51">
        <v>178910</v>
      </c>
      <c r="U2642" s="51">
        <v>34777</v>
      </c>
      <c r="V2642" s="51">
        <v>7375</v>
      </c>
    </row>
    <row r="2643" spans="1:22" x14ac:dyDescent="0.25">
      <c r="A2643" s="50" t="s">
        <v>109</v>
      </c>
      <c r="B2643" s="50" t="s">
        <v>229</v>
      </c>
      <c r="C2643" s="50" t="s">
        <v>195</v>
      </c>
      <c r="D2643" s="50" t="s">
        <v>295</v>
      </c>
      <c r="E2643" s="51">
        <v>2017</v>
      </c>
      <c r="F2643" s="50" t="s">
        <v>284</v>
      </c>
      <c r="G2643" s="52">
        <v>42767</v>
      </c>
      <c r="H2643" s="51">
        <v>608</v>
      </c>
      <c r="I2643" s="51">
        <v>174</v>
      </c>
      <c r="J2643" s="51">
        <v>610</v>
      </c>
      <c r="K2643" s="51">
        <v>95</v>
      </c>
      <c r="L2643" s="51">
        <v>95</v>
      </c>
      <c r="M2643" s="51">
        <v>746</v>
      </c>
      <c r="N2643" s="51">
        <v>838</v>
      </c>
      <c r="O2643" s="51">
        <v>771</v>
      </c>
      <c r="P2643" s="51">
        <v>697</v>
      </c>
      <c r="Q2643" s="51">
        <v>4676</v>
      </c>
      <c r="R2643" s="51">
        <v>4818</v>
      </c>
      <c r="S2643" s="51">
        <v>36782</v>
      </c>
      <c r="T2643" s="51">
        <v>178910</v>
      </c>
      <c r="U2643" s="51">
        <v>34777</v>
      </c>
      <c r="V2643" s="51">
        <v>7375</v>
      </c>
    </row>
    <row r="2644" spans="1:22" x14ac:dyDescent="0.25">
      <c r="A2644" s="50" t="s">
        <v>109</v>
      </c>
      <c r="B2644" s="50" t="s">
        <v>229</v>
      </c>
      <c r="C2644" s="50" t="s">
        <v>195</v>
      </c>
      <c r="D2644" s="50" t="s">
        <v>295</v>
      </c>
      <c r="E2644" s="51">
        <v>2017</v>
      </c>
      <c r="F2644" s="50" t="s">
        <v>285</v>
      </c>
      <c r="G2644" s="52">
        <v>42795</v>
      </c>
      <c r="H2644" s="51">
        <v>916</v>
      </c>
      <c r="I2644" s="51">
        <v>235</v>
      </c>
      <c r="J2644" s="51">
        <v>688</v>
      </c>
      <c r="K2644" s="51">
        <v>273</v>
      </c>
      <c r="L2644" s="51">
        <v>273</v>
      </c>
      <c r="M2644" s="51">
        <v>1118</v>
      </c>
      <c r="N2644" s="51">
        <v>824</v>
      </c>
      <c r="O2644" s="51">
        <v>745</v>
      </c>
      <c r="P2644" s="51">
        <v>803</v>
      </c>
      <c r="Q2644" s="51">
        <v>4676</v>
      </c>
      <c r="R2644" s="51">
        <v>4818</v>
      </c>
      <c r="S2644" s="51">
        <v>36782</v>
      </c>
      <c r="T2644" s="51">
        <v>178910</v>
      </c>
      <c r="U2644" s="51">
        <v>34777</v>
      </c>
      <c r="V2644" s="51">
        <v>7375</v>
      </c>
    </row>
    <row r="2645" spans="1:22" x14ac:dyDescent="0.25">
      <c r="A2645" s="50" t="s">
        <v>109</v>
      </c>
      <c r="B2645" s="50" t="s">
        <v>229</v>
      </c>
      <c r="C2645" s="50" t="s">
        <v>195</v>
      </c>
      <c r="D2645" s="50" t="s">
        <v>295</v>
      </c>
      <c r="E2645" s="51">
        <v>2017</v>
      </c>
      <c r="F2645" s="50" t="s">
        <v>286</v>
      </c>
      <c r="G2645" s="52">
        <v>42826</v>
      </c>
      <c r="H2645" s="51">
        <v>789</v>
      </c>
      <c r="I2645" s="51">
        <v>332</v>
      </c>
      <c r="J2645" s="51">
        <v>584</v>
      </c>
      <c r="K2645" s="51">
        <v>552</v>
      </c>
      <c r="L2645" s="51">
        <v>552</v>
      </c>
      <c r="M2645" s="51">
        <v>934</v>
      </c>
      <c r="N2645" s="51">
        <v>762</v>
      </c>
      <c r="O2645" s="51">
        <v>689</v>
      </c>
      <c r="P2645" s="51">
        <v>738</v>
      </c>
      <c r="Q2645" s="51">
        <v>4676</v>
      </c>
      <c r="R2645" s="51">
        <v>4818</v>
      </c>
      <c r="S2645" s="51">
        <v>36782</v>
      </c>
      <c r="T2645" s="51">
        <v>178910</v>
      </c>
      <c r="U2645" s="51">
        <v>34777</v>
      </c>
      <c r="V2645" s="51">
        <v>7375</v>
      </c>
    </row>
    <row r="2646" spans="1:22" x14ac:dyDescent="0.25">
      <c r="A2646" s="50" t="s">
        <v>109</v>
      </c>
      <c r="B2646" s="50" t="s">
        <v>229</v>
      </c>
      <c r="C2646" s="50" t="s">
        <v>195</v>
      </c>
      <c r="D2646" s="50" t="s">
        <v>295</v>
      </c>
      <c r="E2646" s="51">
        <v>2017</v>
      </c>
      <c r="F2646" s="50" t="s">
        <v>287</v>
      </c>
      <c r="G2646" s="52">
        <v>42856</v>
      </c>
      <c r="H2646" s="51">
        <v>768</v>
      </c>
      <c r="I2646" s="51">
        <v>228</v>
      </c>
      <c r="J2646" s="51">
        <v>586</v>
      </c>
      <c r="K2646" s="51">
        <v>221</v>
      </c>
      <c r="L2646" s="51">
        <v>221</v>
      </c>
      <c r="M2646" s="51">
        <v>993</v>
      </c>
      <c r="N2646" s="51">
        <v>740</v>
      </c>
      <c r="O2646" s="51">
        <v>739</v>
      </c>
      <c r="P2646" s="51">
        <v>630</v>
      </c>
      <c r="Q2646" s="51">
        <v>4676</v>
      </c>
      <c r="R2646" s="51">
        <v>4818</v>
      </c>
      <c r="S2646" s="51">
        <v>36782</v>
      </c>
      <c r="T2646" s="51">
        <v>178910</v>
      </c>
      <c r="U2646" s="51">
        <v>34777</v>
      </c>
      <c r="V2646" s="51">
        <v>7375</v>
      </c>
    </row>
    <row r="2647" spans="1:22" x14ac:dyDescent="0.25">
      <c r="A2647" s="50" t="s">
        <v>109</v>
      </c>
      <c r="B2647" s="50" t="s">
        <v>229</v>
      </c>
      <c r="C2647" s="50" t="s">
        <v>195</v>
      </c>
      <c r="D2647" s="50" t="s">
        <v>295</v>
      </c>
      <c r="E2647" s="51">
        <v>2017</v>
      </c>
      <c r="F2647" s="50" t="s">
        <v>288</v>
      </c>
      <c r="G2647" s="52">
        <v>42887</v>
      </c>
      <c r="H2647" s="51">
        <v>684</v>
      </c>
      <c r="I2647" s="51">
        <v>302</v>
      </c>
      <c r="J2647" s="51">
        <v>477</v>
      </c>
      <c r="K2647" s="51">
        <v>447</v>
      </c>
      <c r="L2647" s="51">
        <v>447</v>
      </c>
      <c r="M2647" s="51">
        <v>811</v>
      </c>
      <c r="N2647" s="51">
        <v>736</v>
      </c>
      <c r="O2647" s="51">
        <v>636</v>
      </c>
      <c r="P2647" s="51">
        <v>638</v>
      </c>
      <c r="Q2647" s="51">
        <v>4676</v>
      </c>
      <c r="R2647" s="51">
        <v>4818</v>
      </c>
      <c r="S2647" s="51">
        <v>36782</v>
      </c>
      <c r="T2647" s="51">
        <v>178910</v>
      </c>
      <c r="U2647" s="51">
        <v>34777</v>
      </c>
      <c r="V2647" s="51">
        <v>7375</v>
      </c>
    </row>
    <row r="2648" spans="1:22" x14ac:dyDescent="0.25">
      <c r="A2648" s="50" t="s">
        <v>109</v>
      </c>
      <c r="B2648" s="50" t="s">
        <v>229</v>
      </c>
      <c r="C2648" s="50" t="s">
        <v>195</v>
      </c>
      <c r="D2648" s="50" t="s">
        <v>295</v>
      </c>
      <c r="E2648" s="51">
        <v>2017</v>
      </c>
      <c r="F2648" s="50" t="s">
        <v>289</v>
      </c>
      <c r="G2648" s="52">
        <v>42917</v>
      </c>
      <c r="H2648" s="51">
        <v>820</v>
      </c>
      <c r="I2648" s="51">
        <v>336</v>
      </c>
      <c r="J2648" s="51">
        <v>537</v>
      </c>
      <c r="K2648" s="51">
        <v>309</v>
      </c>
      <c r="L2648" s="51">
        <v>309</v>
      </c>
      <c r="M2648" s="51">
        <v>825</v>
      </c>
      <c r="N2648" s="51">
        <v>734</v>
      </c>
      <c r="O2648" s="51">
        <v>630</v>
      </c>
      <c r="P2648" s="51">
        <v>826</v>
      </c>
      <c r="Q2648" s="51">
        <v>4676</v>
      </c>
      <c r="R2648" s="51">
        <v>4818</v>
      </c>
      <c r="S2648" s="51">
        <v>36782</v>
      </c>
      <c r="T2648" s="51">
        <v>178910</v>
      </c>
      <c r="U2648" s="51">
        <v>34777</v>
      </c>
      <c r="V2648" s="51">
        <v>7375</v>
      </c>
    </row>
    <row r="2649" spans="1:22" x14ac:dyDescent="0.25">
      <c r="A2649" s="50" t="s">
        <v>109</v>
      </c>
      <c r="B2649" s="50" t="s">
        <v>229</v>
      </c>
      <c r="C2649" s="50" t="s">
        <v>195</v>
      </c>
      <c r="D2649" s="50" t="s">
        <v>295</v>
      </c>
      <c r="E2649" s="51">
        <v>2017</v>
      </c>
      <c r="F2649" s="50" t="s">
        <v>290</v>
      </c>
      <c r="G2649" s="52">
        <v>42948</v>
      </c>
      <c r="H2649" s="51">
        <v>681</v>
      </c>
      <c r="I2649" s="51">
        <v>246</v>
      </c>
      <c r="J2649" s="51">
        <v>443</v>
      </c>
      <c r="K2649" s="51">
        <v>255</v>
      </c>
      <c r="L2649" s="51">
        <v>255</v>
      </c>
      <c r="M2649" s="51">
        <v>1008</v>
      </c>
      <c r="N2649" s="51">
        <v>626</v>
      </c>
      <c r="O2649" s="51">
        <v>752</v>
      </c>
      <c r="P2649" s="51">
        <v>651</v>
      </c>
      <c r="Q2649" s="51">
        <v>4676</v>
      </c>
      <c r="R2649" s="51">
        <v>4818</v>
      </c>
      <c r="S2649" s="51">
        <v>36782</v>
      </c>
      <c r="T2649" s="51">
        <v>178910</v>
      </c>
      <c r="U2649" s="51">
        <v>34777</v>
      </c>
      <c r="V2649" s="51">
        <v>7375</v>
      </c>
    </row>
    <row r="2650" spans="1:22" x14ac:dyDescent="0.25">
      <c r="A2650" s="50" t="s">
        <v>109</v>
      </c>
      <c r="B2650" s="50" t="s">
        <v>229</v>
      </c>
      <c r="C2650" s="50" t="s">
        <v>195</v>
      </c>
      <c r="D2650" s="50" t="s">
        <v>295</v>
      </c>
      <c r="E2650" s="51">
        <v>2017</v>
      </c>
      <c r="F2650" s="50" t="s">
        <v>291</v>
      </c>
      <c r="G2650" s="52">
        <v>42979</v>
      </c>
      <c r="H2650" s="51">
        <v>726</v>
      </c>
      <c r="I2650" s="51">
        <v>302</v>
      </c>
      <c r="J2650" s="51">
        <v>530</v>
      </c>
      <c r="K2650" s="51">
        <v>583</v>
      </c>
      <c r="L2650" s="51">
        <v>583</v>
      </c>
      <c r="M2650" s="51">
        <v>901</v>
      </c>
      <c r="N2650" s="51">
        <v>824</v>
      </c>
      <c r="O2650" s="51">
        <v>787</v>
      </c>
      <c r="P2650" s="51">
        <v>847</v>
      </c>
      <c r="Q2650" s="51">
        <v>4676</v>
      </c>
      <c r="R2650" s="51">
        <v>4818</v>
      </c>
      <c r="S2650" s="51">
        <v>36782</v>
      </c>
      <c r="T2650" s="51">
        <v>178910</v>
      </c>
      <c r="U2650" s="51">
        <v>34777</v>
      </c>
      <c r="V2650" s="51">
        <v>7375</v>
      </c>
    </row>
    <row r="2651" spans="1:22" x14ac:dyDescent="0.25">
      <c r="A2651" s="50" t="s">
        <v>109</v>
      </c>
      <c r="B2651" s="50" t="s">
        <v>229</v>
      </c>
      <c r="C2651" s="50" t="s">
        <v>195</v>
      </c>
      <c r="D2651" s="50" t="s">
        <v>295</v>
      </c>
      <c r="E2651" s="51">
        <v>2017</v>
      </c>
      <c r="F2651" s="50" t="s">
        <v>292</v>
      </c>
      <c r="G2651" s="52">
        <v>43009</v>
      </c>
      <c r="H2651" s="51">
        <v>767</v>
      </c>
      <c r="I2651" s="51">
        <v>390</v>
      </c>
      <c r="J2651" s="51">
        <v>571</v>
      </c>
      <c r="K2651" s="51">
        <v>637</v>
      </c>
      <c r="L2651" s="51">
        <v>637</v>
      </c>
      <c r="M2651" s="51">
        <v>988</v>
      </c>
      <c r="N2651" s="51">
        <v>819</v>
      </c>
      <c r="O2651" s="51">
        <v>614</v>
      </c>
      <c r="P2651" s="51">
        <v>731</v>
      </c>
      <c r="Q2651" s="51">
        <v>4676</v>
      </c>
      <c r="R2651" s="51">
        <v>4818</v>
      </c>
      <c r="S2651" s="51">
        <v>36782</v>
      </c>
      <c r="T2651" s="51">
        <v>178910</v>
      </c>
      <c r="U2651" s="51">
        <v>34777</v>
      </c>
      <c r="V2651" s="51">
        <v>7375</v>
      </c>
    </row>
    <row r="2652" spans="1:22" x14ac:dyDescent="0.25">
      <c r="A2652" s="50" t="s">
        <v>109</v>
      </c>
      <c r="B2652" s="50" t="s">
        <v>229</v>
      </c>
      <c r="C2652" s="50" t="s">
        <v>195</v>
      </c>
      <c r="D2652" s="50" t="s">
        <v>295</v>
      </c>
      <c r="E2652" s="51">
        <v>2017</v>
      </c>
      <c r="F2652" s="50" t="s">
        <v>293</v>
      </c>
      <c r="G2652" s="52">
        <v>43040</v>
      </c>
      <c r="H2652" s="51">
        <v>672</v>
      </c>
      <c r="I2652" s="51">
        <v>325</v>
      </c>
      <c r="J2652" s="51">
        <v>519</v>
      </c>
      <c r="K2652" s="51">
        <v>562</v>
      </c>
      <c r="L2652" s="51">
        <v>562</v>
      </c>
      <c r="M2652" s="51">
        <v>763</v>
      </c>
      <c r="N2652" s="51">
        <v>669</v>
      </c>
      <c r="O2652" s="51">
        <v>526</v>
      </c>
      <c r="P2652" s="51">
        <v>503</v>
      </c>
      <c r="Q2652" s="51">
        <v>4676</v>
      </c>
      <c r="R2652" s="51">
        <v>4818</v>
      </c>
      <c r="S2652" s="51">
        <v>36782</v>
      </c>
      <c r="T2652" s="51">
        <v>178910</v>
      </c>
      <c r="U2652" s="51">
        <v>34777</v>
      </c>
      <c r="V2652" s="51">
        <v>7375</v>
      </c>
    </row>
    <row r="2653" spans="1:22" x14ac:dyDescent="0.25">
      <c r="A2653" s="50" t="s">
        <v>109</v>
      </c>
      <c r="B2653" s="50" t="s">
        <v>229</v>
      </c>
      <c r="C2653" s="50" t="s">
        <v>195</v>
      </c>
      <c r="D2653" s="50" t="s">
        <v>295</v>
      </c>
      <c r="E2653" s="51">
        <v>2017</v>
      </c>
      <c r="F2653" s="50" t="s">
        <v>294</v>
      </c>
      <c r="G2653" s="52">
        <v>43070</v>
      </c>
      <c r="H2653" s="51">
        <v>595</v>
      </c>
      <c r="I2653" s="51">
        <v>316</v>
      </c>
      <c r="J2653" s="51">
        <v>457</v>
      </c>
      <c r="K2653" s="51">
        <v>507</v>
      </c>
      <c r="L2653" s="51">
        <v>507</v>
      </c>
      <c r="M2653" s="51">
        <v>981</v>
      </c>
      <c r="N2653" s="51">
        <v>857</v>
      </c>
      <c r="O2653" s="51">
        <v>670</v>
      </c>
      <c r="P2653" s="51">
        <v>638</v>
      </c>
      <c r="Q2653" s="51">
        <v>4676</v>
      </c>
      <c r="R2653" s="51">
        <v>4818</v>
      </c>
      <c r="S2653" s="51">
        <v>36782</v>
      </c>
      <c r="T2653" s="51">
        <v>178910</v>
      </c>
      <c r="U2653" s="51">
        <v>34777</v>
      </c>
      <c r="V2653" s="51">
        <v>7375</v>
      </c>
    </row>
    <row r="2654" spans="1:22" x14ac:dyDescent="0.25">
      <c r="A2654" s="50" t="s">
        <v>109</v>
      </c>
      <c r="B2654" s="50" t="s">
        <v>229</v>
      </c>
      <c r="C2654" s="50" t="s">
        <v>195</v>
      </c>
      <c r="D2654" s="50" t="s">
        <v>295</v>
      </c>
      <c r="E2654" s="51">
        <v>2018</v>
      </c>
      <c r="F2654" s="50" t="s">
        <v>283</v>
      </c>
      <c r="G2654" s="52">
        <v>43101</v>
      </c>
      <c r="H2654" s="51">
        <v>767</v>
      </c>
      <c r="I2654" s="51">
        <v>204</v>
      </c>
      <c r="J2654" s="51">
        <v>503</v>
      </c>
      <c r="K2654" s="51">
        <v>396</v>
      </c>
      <c r="L2654" s="51">
        <v>396</v>
      </c>
      <c r="M2654" s="51">
        <v>1002</v>
      </c>
      <c r="N2654" s="51">
        <v>805</v>
      </c>
      <c r="O2654" s="51">
        <v>698</v>
      </c>
      <c r="P2654" s="51">
        <v>603</v>
      </c>
      <c r="Q2654" s="51">
        <v>4737</v>
      </c>
      <c r="R2654" s="51">
        <v>4797</v>
      </c>
      <c r="S2654" s="51">
        <v>38417</v>
      </c>
      <c r="T2654" s="51">
        <v>185567</v>
      </c>
      <c r="U2654" s="51">
        <v>35987</v>
      </c>
      <c r="V2654" s="51">
        <v>7592</v>
      </c>
    </row>
    <row r="2655" spans="1:22" x14ac:dyDescent="0.25">
      <c r="A2655" s="50" t="s">
        <v>109</v>
      </c>
      <c r="B2655" s="50" t="s">
        <v>229</v>
      </c>
      <c r="C2655" s="50" t="s">
        <v>195</v>
      </c>
      <c r="D2655" s="50" t="s">
        <v>295</v>
      </c>
      <c r="E2655" s="51">
        <v>2018</v>
      </c>
      <c r="F2655" s="50" t="s">
        <v>284</v>
      </c>
      <c r="G2655" s="52">
        <v>43132</v>
      </c>
      <c r="H2655" s="51">
        <v>618</v>
      </c>
      <c r="I2655" s="51">
        <v>190</v>
      </c>
      <c r="J2655" s="51">
        <v>499</v>
      </c>
      <c r="K2655" s="51">
        <v>387</v>
      </c>
      <c r="L2655" s="51">
        <v>387</v>
      </c>
      <c r="M2655" s="51">
        <v>906</v>
      </c>
      <c r="N2655" s="51">
        <v>692</v>
      </c>
      <c r="O2655" s="51">
        <v>640</v>
      </c>
      <c r="P2655" s="51">
        <v>606</v>
      </c>
      <c r="Q2655" s="51">
        <v>4737</v>
      </c>
      <c r="R2655" s="51">
        <v>4797</v>
      </c>
      <c r="S2655" s="51">
        <v>38417</v>
      </c>
      <c r="T2655" s="51">
        <v>185567</v>
      </c>
      <c r="U2655" s="51">
        <v>35987</v>
      </c>
      <c r="V2655" s="51">
        <v>7592</v>
      </c>
    </row>
    <row r="2656" spans="1:22" x14ac:dyDescent="0.25">
      <c r="A2656" s="50" t="s">
        <v>109</v>
      </c>
      <c r="B2656" s="50" t="s">
        <v>229</v>
      </c>
      <c r="C2656" s="50" t="s">
        <v>195</v>
      </c>
      <c r="D2656" s="50" t="s">
        <v>295</v>
      </c>
      <c r="E2656" s="51">
        <v>2018</v>
      </c>
      <c r="F2656" s="50" t="s">
        <v>285</v>
      </c>
      <c r="G2656" s="52">
        <v>43160</v>
      </c>
      <c r="H2656" s="51">
        <v>799</v>
      </c>
      <c r="I2656" s="51">
        <v>298</v>
      </c>
      <c r="J2656" s="51">
        <v>537</v>
      </c>
      <c r="K2656" s="51">
        <v>602</v>
      </c>
      <c r="L2656" s="51">
        <v>602</v>
      </c>
      <c r="M2656" s="51">
        <v>1190</v>
      </c>
      <c r="N2656" s="51">
        <v>685</v>
      </c>
      <c r="O2656" s="51">
        <v>650</v>
      </c>
      <c r="P2656" s="51">
        <v>668</v>
      </c>
      <c r="Q2656" s="51">
        <v>4737</v>
      </c>
      <c r="R2656" s="51">
        <v>4797</v>
      </c>
      <c r="S2656" s="51">
        <v>38417</v>
      </c>
      <c r="T2656" s="51">
        <v>185567</v>
      </c>
      <c r="U2656" s="51">
        <v>35987</v>
      </c>
      <c r="V2656" s="51">
        <v>7592</v>
      </c>
    </row>
    <row r="2657" spans="1:22" x14ac:dyDescent="0.25">
      <c r="A2657" s="50" t="s">
        <v>109</v>
      </c>
      <c r="B2657" s="50" t="s">
        <v>229</v>
      </c>
      <c r="C2657" s="50" t="s">
        <v>195</v>
      </c>
      <c r="D2657" s="50" t="s">
        <v>295</v>
      </c>
      <c r="E2657" s="51">
        <v>2018</v>
      </c>
      <c r="F2657" s="50" t="s">
        <v>286</v>
      </c>
      <c r="G2657" s="52">
        <v>43191</v>
      </c>
      <c r="H2657" s="51">
        <v>608</v>
      </c>
      <c r="I2657" s="51">
        <v>267</v>
      </c>
      <c r="J2657" s="51">
        <v>505</v>
      </c>
      <c r="K2657" s="51">
        <v>597</v>
      </c>
      <c r="L2657" s="51">
        <v>597</v>
      </c>
      <c r="M2657" s="51">
        <v>1168</v>
      </c>
      <c r="N2657" s="51">
        <v>775</v>
      </c>
      <c r="O2657" s="51">
        <v>675</v>
      </c>
      <c r="P2657" s="51">
        <v>756</v>
      </c>
      <c r="Q2657" s="51">
        <v>4737</v>
      </c>
      <c r="R2657" s="51">
        <v>4797</v>
      </c>
      <c r="S2657" s="51">
        <v>38417</v>
      </c>
      <c r="T2657" s="51">
        <v>185567</v>
      </c>
      <c r="U2657" s="51">
        <v>35987</v>
      </c>
      <c r="V2657" s="51">
        <v>7592</v>
      </c>
    </row>
    <row r="2658" spans="1:22" x14ac:dyDescent="0.25">
      <c r="A2658" s="50" t="s">
        <v>109</v>
      </c>
      <c r="B2658" s="50" t="s">
        <v>229</v>
      </c>
      <c r="C2658" s="50" t="s">
        <v>195</v>
      </c>
      <c r="D2658" s="50" t="s">
        <v>295</v>
      </c>
      <c r="E2658" s="51">
        <v>2018</v>
      </c>
      <c r="F2658" s="50" t="s">
        <v>287</v>
      </c>
      <c r="G2658" s="52">
        <v>43221</v>
      </c>
      <c r="H2658" s="51">
        <v>713</v>
      </c>
      <c r="I2658" s="51">
        <v>237</v>
      </c>
      <c r="J2658" s="51">
        <v>544</v>
      </c>
      <c r="K2658" s="51">
        <v>450</v>
      </c>
      <c r="L2658" s="51">
        <v>450</v>
      </c>
      <c r="M2658" s="51">
        <v>966</v>
      </c>
      <c r="N2658" s="51">
        <v>826</v>
      </c>
      <c r="O2658" s="51">
        <v>800</v>
      </c>
      <c r="P2658" s="51">
        <v>785</v>
      </c>
      <c r="Q2658" s="51">
        <v>4737</v>
      </c>
      <c r="R2658" s="51">
        <v>4797</v>
      </c>
      <c r="S2658" s="51">
        <v>38417</v>
      </c>
      <c r="T2658" s="51">
        <v>185567</v>
      </c>
      <c r="U2658" s="51">
        <v>35987</v>
      </c>
      <c r="V2658" s="51">
        <v>7592</v>
      </c>
    </row>
    <row r="2659" spans="1:22" x14ac:dyDescent="0.25">
      <c r="A2659" s="50" t="s">
        <v>109</v>
      </c>
      <c r="B2659" s="50" t="s">
        <v>229</v>
      </c>
      <c r="C2659" s="50" t="s">
        <v>195</v>
      </c>
      <c r="D2659" s="50" t="s">
        <v>295</v>
      </c>
      <c r="E2659" s="51">
        <v>2018</v>
      </c>
      <c r="F2659" s="50" t="s">
        <v>288</v>
      </c>
      <c r="G2659" s="52">
        <v>43252</v>
      </c>
      <c r="H2659" s="51">
        <v>740</v>
      </c>
      <c r="I2659" s="51">
        <v>257</v>
      </c>
      <c r="J2659" s="51">
        <v>473</v>
      </c>
      <c r="K2659" s="51">
        <v>463</v>
      </c>
      <c r="L2659" s="51">
        <v>463</v>
      </c>
      <c r="M2659" s="51">
        <v>1274</v>
      </c>
      <c r="N2659" s="51">
        <v>802</v>
      </c>
      <c r="O2659" s="51">
        <v>642</v>
      </c>
      <c r="P2659" s="51">
        <v>803</v>
      </c>
      <c r="Q2659" s="51">
        <v>4737</v>
      </c>
      <c r="R2659" s="51">
        <v>4797</v>
      </c>
      <c r="S2659" s="51">
        <v>38417</v>
      </c>
      <c r="T2659" s="51">
        <v>185567</v>
      </c>
      <c r="U2659" s="51">
        <v>35987</v>
      </c>
      <c r="V2659" s="51">
        <v>7592</v>
      </c>
    </row>
    <row r="2660" spans="1:22" x14ac:dyDescent="0.25">
      <c r="A2660" s="50" t="s">
        <v>109</v>
      </c>
      <c r="B2660" s="50" t="s">
        <v>229</v>
      </c>
      <c r="C2660" s="50" t="s">
        <v>195</v>
      </c>
      <c r="D2660" s="50" t="s">
        <v>295</v>
      </c>
      <c r="E2660" s="51">
        <v>2018</v>
      </c>
      <c r="F2660" s="50" t="s">
        <v>289</v>
      </c>
      <c r="G2660" s="52">
        <v>43282</v>
      </c>
      <c r="H2660" s="51">
        <v>731</v>
      </c>
      <c r="I2660" s="51">
        <v>326</v>
      </c>
      <c r="J2660" s="51">
        <v>462</v>
      </c>
      <c r="K2660" s="51">
        <v>541</v>
      </c>
      <c r="L2660" s="51">
        <v>541</v>
      </c>
      <c r="M2660" s="51">
        <v>972</v>
      </c>
      <c r="N2660" s="51">
        <v>790</v>
      </c>
      <c r="O2660" s="51">
        <v>638</v>
      </c>
      <c r="P2660" s="51">
        <v>774</v>
      </c>
      <c r="Q2660" s="51">
        <v>4737</v>
      </c>
      <c r="R2660" s="51">
        <v>4797</v>
      </c>
      <c r="S2660" s="51">
        <v>38417</v>
      </c>
      <c r="T2660" s="51">
        <v>185567</v>
      </c>
      <c r="U2660" s="51">
        <v>35987</v>
      </c>
      <c r="V2660" s="51">
        <v>7592</v>
      </c>
    </row>
    <row r="2661" spans="1:22" x14ac:dyDescent="0.25">
      <c r="A2661" s="50" t="s">
        <v>109</v>
      </c>
      <c r="B2661" s="50" t="s">
        <v>229</v>
      </c>
      <c r="C2661" s="50" t="s">
        <v>195</v>
      </c>
      <c r="D2661" s="50" t="s">
        <v>295</v>
      </c>
      <c r="E2661" s="51">
        <v>2018</v>
      </c>
      <c r="F2661" s="50" t="s">
        <v>290</v>
      </c>
      <c r="G2661" s="52">
        <v>43313</v>
      </c>
      <c r="H2661" s="51">
        <v>765</v>
      </c>
      <c r="I2661" s="51">
        <v>273</v>
      </c>
      <c r="J2661" s="51">
        <v>511</v>
      </c>
      <c r="K2661" s="51">
        <v>462</v>
      </c>
      <c r="L2661" s="51">
        <v>462</v>
      </c>
      <c r="M2661" s="51">
        <v>1187</v>
      </c>
      <c r="N2661" s="51">
        <v>765</v>
      </c>
      <c r="O2661" s="51">
        <v>772</v>
      </c>
      <c r="P2661" s="51">
        <v>775</v>
      </c>
      <c r="Q2661" s="51">
        <v>4737</v>
      </c>
      <c r="R2661" s="51">
        <v>4797</v>
      </c>
      <c r="S2661" s="51">
        <v>38417</v>
      </c>
      <c r="T2661" s="51">
        <v>185567</v>
      </c>
      <c r="U2661" s="51">
        <v>35987</v>
      </c>
      <c r="V2661" s="51">
        <v>7592</v>
      </c>
    </row>
    <row r="2662" spans="1:22" x14ac:dyDescent="0.25">
      <c r="A2662" s="50" t="s">
        <v>109</v>
      </c>
      <c r="B2662" s="50" t="s">
        <v>229</v>
      </c>
      <c r="C2662" s="50" t="s">
        <v>195</v>
      </c>
      <c r="D2662" s="50" t="s">
        <v>295</v>
      </c>
      <c r="E2662" s="51">
        <v>2018</v>
      </c>
      <c r="F2662" s="50" t="s">
        <v>291</v>
      </c>
      <c r="G2662" s="52">
        <v>43344</v>
      </c>
      <c r="H2662" s="51">
        <v>545</v>
      </c>
      <c r="I2662" s="51">
        <v>247</v>
      </c>
      <c r="J2662" s="51">
        <v>419</v>
      </c>
      <c r="K2662" s="51">
        <v>615</v>
      </c>
      <c r="L2662" s="51">
        <v>615</v>
      </c>
      <c r="M2662" s="51">
        <v>1053</v>
      </c>
      <c r="N2662" s="51">
        <v>662</v>
      </c>
      <c r="O2662" s="51">
        <v>632</v>
      </c>
      <c r="P2662" s="51">
        <v>651</v>
      </c>
      <c r="Q2662" s="51">
        <v>4737</v>
      </c>
      <c r="R2662" s="51">
        <v>4797</v>
      </c>
      <c r="S2662" s="51">
        <v>38417</v>
      </c>
      <c r="T2662" s="51">
        <v>185567</v>
      </c>
      <c r="U2662" s="51">
        <v>35987</v>
      </c>
      <c r="V2662" s="51">
        <v>7592</v>
      </c>
    </row>
    <row r="2663" spans="1:22" x14ac:dyDescent="0.25">
      <c r="A2663" s="50" t="s">
        <v>109</v>
      </c>
      <c r="B2663" s="50" t="s">
        <v>229</v>
      </c>
      <c r="C2663" s="50" t="s">
        <v>195</v>
      </c>
      <c r="D2663" s="50" t="s">
        <v>295</v>
      </c>
      <c r="E2663" s="51">
        <v>2018</v>
      </c>
      <c r="F2663" s="50" t="s">
        <v>292</v>
      </c>
      <c r="G2663" s="52">
        <v>43374</v>
      </c>
      <c r="H2663" s="51">
        <v>566</v>
      </c>
      <c r="I2663" s="51">
        <v>329</v>
      </c>
      <c r="J2663" s="51">
        <v>518</v>
      </c>
      <c r="K2663" s="51">
        <v>536</v>
      </c>
      <c r="L2663" s="51">
        <v>536</v>
      </c>
      <c r="M2663" s="51">
        <v>933</v>
      </c>
      <c r="N2663" s="51">
        <v>704</v>
      </c>
      <c r="O2663" s="51">
        <v>656</v>
      </c>
      <c r="P2663" s="51">
        <v>643</v>
      </c>
      <c r="Q2663" s="51">
        <v>4737</v>
      </c>
      <c r="R2663" s="51">
        <v>4797</v>
      </c>
      <c r="S2663" s="51">
        <v>38417</v>
      </c>
      <c r="T2663" s="51">
        <v>185567</v>
      </c>
      <c r="U2663" s="51">
        <v>35987</v>
      </c>
      <c r="V2663" s="51">
        <v>7592</v>
      </c>
    </row>
    <row r="2664" spans="1:22" x14ac:dyDescent="0.25">
      <c r="A2664" s="50" t="s">
        <v>109</v>
      </c>
      <c r="B2664" s="50" t="s">
        <v>229</v>
      </c>
      <c r="C2664" s="50" t="s">
        <v>195</v>
      </c>
      <c r="D2664" s="50" t="s">
        <v>295</v>
      </c>
      <c r="E2664" s="51">
        <v>2018</v>
      </c>
      <c r="F2664" s="50" t="s">
        <v>293</v>
      </c>
      <c r="G2664" s="52">
        <v>43405</v>
      </c>
      <c r="H2664" s="51">
        <v>550</v>
      </c>
      <c r="I2664" s="51">
        <v>257</v>
      </c>
      <c r="J2664" s="51">
        <v>424</v>
      </c>
      <c r="K2664" s="51">
        <v>505</v>
      </c>
      <c r="L2664" s="51">
        <v>505</v>
      </c>
      <c r="M2664" s="51">
        <v>910</v>
      </c>
      <c r="N2664" s="51">
        <v>693</v>
      </c>
      <c r="O2664" s="51">
        <v>599</v>
      </c>
      <c r="P2664" s="51">
        <v>629</v>
      </c>
      <c r="Q2664" s="51">
        <v>4737</v>
      </c>
      <c r="R2664" s="51">
        <v>4797</v>
      </c>
      <c r="S2664" s="51">
        <v>38417</v>
      </c>
      <c r="T2664" s="51">
        <v>185567</v>
      </c>
      <c r="U2664" s="51">
        <v>35987</v>
      </c>
      <c r="V2664" s="51">
        <v>7592</v>
      </c>
    </row>
    <row r="2665" spans="1:22" x14ac:dyDescent="0.25">
      <c r="A2665" s="50" t="s">
        <v>109</v>
      </c>
      <c r="B2665" s="50" t="s">
        <v>229</v>
      </c>
      <c r="C2665" s="50" t="s">
        <v>195</v>
      </c>
      <c r="D2665" s="50" t="s">
        <v>295</v>
      </c>
      <c r="E2665" s="51">
        <v>2018</v>
      </c>
      <c r="F2665" s="50" t="s">
        <v>294</v>
      </c>
      <c r="G2665" s="52">
        <v>43435</v>
      </c>
      <c r="H2665" s="51">
        <v>538</v>
      </c>
      <c r="I2665" s="51">
        <v>301</v>
      </c>
      <c r="J2665" s="51">
        <v>437</v>
      </c>
      <c r="K2665" s="51">
        <v>495</v>
      </c>
      <c r="L2665" s="51">
        <v>495</v>
      </c>
      <c r="M2665" s="51">
        <v>974</v>
      </c>
      <c r="N2665" s="51">
        <v>612</v>
      </c>
      <c r="O2665" s="51">
        <v>582</v>
      </c>
      <c r="P2665" s="51">
        <v>570</v>
      </c>
      <c r="Q2665" s="51">
        <v>4737</v>
      </c>
      <c r="R2665" s="51">
        <v>4797</v>
      </c>
      <c r="S2665" s="51">
        <v>38417</v>
      </c>
      <c r="T2665" s="51">
        <v>185567</v>
      </c>
      <c r="U2665" s="51">
        <v>35987</v>
      </c>
      <c r="V2665" s="51">
        <v>7592</v>
      </c>
    </row>
    <row r="2666" spans="1:22" x14ac:dyDescent="0.25">
      <c r="A2666" s="50" t="s">
        <v>109</v>
      </c>
      <c r="B2666" s="50" t="s">
        <v>229</v>
      </c>
      <c r="C2666" s="50" t="s">
        <v>195</v>
      </c>
      <c r="D2666" s="50" t="s">
        <v>295</v>
      </c>
      <c r="E2666" s="51">
        <v>2019</v>
      </c>
      <c r="F2666" s="50" t="s">
        <v>283</v>
      </c>
      <c r="G2666" s="52">
        <v>43466</v>
      </c>
      <c r="H2666" s="51">
        <v>690</v>
      </c>
      <c r="I2666" s="51">
        <v>274</v>
      </c>
      <c r="J2666" s="51">
        <v>521</v>
      </c>
      <c r="K2666" s="51">
        <v>508</v>
      </c>
      <c r="L2666" s="51">
        <v>508</v>
      </c>
      <c r="M2666" s="51">
        <v>958</v>
      </c>
      <c r="N2666" s="51">
        <v>730</v>
      </c>
      <c r="O2666" s="51">
        <v>787</v>
      </c>
      <c r="P2666" s="51">
        <v>660</v>
      </c>
      <c r="Q2666" s="51">
        <v>4474</v>
      </c>
      <c r="R2666" s="51">
        <v>4566</v>
      </c>
      <c r="S2666" s="51">
        <v>39466.625772351741</v>
      </c>
      <c r="T2666" s="51">
        <v>186762</v>
      </c>
      <c r="U2666" s="51">
        <v>60330</v>
      </c>
      <c r="V2666" s="51">
        <v>8004</v>
      </c>
    </row>
    <row r="2667" spans="1:22" x14ac:dyDescent="0.25">
      <c r="A2667" s="50" t="s">
        <v>109</v>
      </c>
      <c r="B2667" s="50" t="s">
        <v>229</v>
      </c>
      <c r="C2667" s="50" t="s">
        <v>195</v>
      </c>
      <c r="D2667" s="50" t="s">
        <v>295</v>
      </c>
      <c r="E2667" s="51">
        <v>2019</v>
      </c>
      <c r="F2667" s="50" t="s">
        <v>284</v>
      </c>
      <c r="G2667" s="52">
        <v>43497</v>
      </c>
      <c r="H2667" s="51">
        <v>514</v>
      </c>
      <c r="I2667" s="51">
        <v>272</v>
      </c>
      <c r="J2667" s="51">
        <v>465</v>
      </c>
      <c r="K2667" s="51">
        <v>375</v>
      </c>
      <c r="L2667" s="51">
        <v>375</v>
      </c>
      <c r="M2667" s="51">
        <v>648</v>
      </c>
      <c r="N2667" s="51">
        <v>556</v>
      </c>
      <c r="O2667" s="51">
        <v>543</v>
      </c>
      <c r="P2667" s="51">
        <v>520</v>
      </c>
      <c r="Q2667" s="51">
        <v>4474</v>
      </c>
      <c r="R2667" s="51">
        <v>4566</v>
      </c>
      <c r="S2667" s="51">
        <v>39466.625772351741</v>
      </c>
      <c r="T2667" s="51">
        <v>186762</v>
      </c>
      <c r="U2667" s="51">
        <v>60330</v>
      </c>
      <c r="V2667" s="51">
        <v>8004</v>
      </c>
    </row>
    <row r="2668" spans="1:22" x14ac:dyDescent="0.25">
      <c r="A2668" s="50" t="s">
        <v>109</v>
      </c>
      <c r="B2668" s="50" t="s">
        <v>229</v>
      </c>
      <c r="C2668" s="50" t="s">
        <v>195</v>
      </c>
      <c r="D2668" s="50" t="s">
        <v>295</v>
      </c>
      <c r="E2668" s="51">
        <v>2019</v>
      </c>
      <c r="F2668" s="50" t="s">
        <v>285</v>
      </c>
      <c r="G2668" s="52">
        <v>43525</v>
      </c>
      <c r="H2668" s="51">
        <v>617</v>
      </c>
      <c r="I2668" s="51">
        <v>291</v>
      </c>
      <c r="J2668" s="51">
        <v>501</v>
      </c>
      <c r="K2668" s="51">
        <v>503</v>
      </c>
      <c r="L2668" s="51">
        <v>503</v>
      </c>
      <c r="M2668" s="51">
        <v>906</v>
      </c>
      <c r="N2668" s="51">
        <v>696</v>
      </c>
      <c r="O2668" s="51">
        <v>671</v>
      </c>
      <c r="P2668" s="51">
        <v>831</v>
      </c>
      <c r="Q2668" s="51">
        <v>4474</v>
      </c>
      <c r="R2668" s="51">
        <v>4566</v>
      </c>
      <c r="S2668" s="51">
        <v>39466.625772351741</v>
      </c>
      <c r="T2668" s="51">
        <v>186762</v>
      </c>
      <c r="U2668" s="51">
        <v>60330</v>
      </c>
      <c r="V2668" s="51">
        <v>8004</v>
      </c>
    </row>
    <row r="2669" spans="1:22" x14ac:dyDescent="0.25">
      <c r="A2669" s="50" t="s">
        <v>109</v>
      </c>
      <c r="B2669" s="50" t="s">
        <v>229</v>
      </c>
      <c r="C2669" s="50" t="s">
        <v>195</v>
      </c>
      <c r="D2669" s="50" t="s">
        <v>295</v>
      </c>
      <c r="E2669" s="51">
        <v>2019</v>
      </c>
      <c r="F2669" s="50" t="s">
        <v>286</v>
      </c>
      <c r="G2669" s="52">
        <v>43556</v>
      </c>
      <c r="H2669" s="51">
        <v>673</v>
      </c>
      <c r="I2669" s="51">
        <v>351</v>
      </c>
      <c r="J2669" s="51">
        <v>589</v>
      </c>
      <c r="K2669" s="51">
        <v>412</v>
      </c>
      <c r="L2669" s="51">
        <v>412</v>
      </c>
      <c r="M2669" s="51">
        <v>906</v>
      </c>
      <c r="N2669" s="51">
        <v>602</v>
      </c>
      <c r="O2669" s="51">
        <v>568</v>
      </c>
      <c r="P2669" s="51">
        <v>641</v>
      </c>
      <c r="Q2669" s="51">
        <v>4474</v>
      </c>
      <c r="R2669" s="51">
        <v>4566</v>
      </c>
      <c r="S2669" s="51">
        <v>39466.625772351741</v>
      </c>
      <c r="T2669" s="51">
        <v>186762</v>
      </c>
      <c r="U2669" s="51">
        <v>60330</v>
      </c>
      <c r="V2669" s="51">
        <v>8004</v>
      </c>
    </row>
    <row r="2670" spans="1:22" x14ac:dyDescent="0.25">
      <c r="A2670" s="50" t="s">
        <v>109</v>
      </c>
      <c r="B2670" s="50" t="s">
        <v>229</v>
      </c>
      <c r="C2670" s="50" t="s">
        <v>195</v>
      </c>
      <c r="D2670" s="50" t="s">
        <v>295</v>
      </c>
      <c r="E2670" s="51">
        <v>2019</v>
      </c>
      <c r="F2670" s="50" t="s">
        <v>287</v>
      </c>
      <c r="G2670" s="52">
        <v>43586</v>
      </c>
      <c r="H2670" s="51">
        <v>633</v>
      </c>
      <c r="I2670" s="51">
        <v>279</v>
      </c>
      <c r="J2670" s="51">
        <v>504</v>
      </c>
      <c r="K2670" s="51">
        <v>436</v>
      </c>
      <c r="L2670" s="51">
        <v>436</v>
      </c>
      <c r="M2670" s="51">
        <v>769</v>
      </c>
      <c r="N2670" s="51">
        <v>743</v>
      </c>
      <c r="O2670" s="51">
        <v>680</v>
      </c>
      <c r="P2670" s="51">
        <v>691</v>
      </c>
      <c r="Q2670" s="51">
        <v>4474</v>
      </c>
      <c r="R2670" s="51">
        <v>4566</v>
      </c>
      <c r="S2670" s="51">
        <v>39466.625772351741</v>
      </c>
      <c r="T2670" s="51">
        <v>186762</v>
      </c>
      <c r="U2670" s="51">
        <v>60330</v>
      </c>
      <c r="V2670" s="51">
        <v>8004</v>
      </c>
    </row>
    <row r="2671" spans="1:22" x14ac:dyDescent="0.25">
      <c r="A2671" s="50" t="s">
        <v>109</v>
      </c>
      <c r="B2671" s="50" t="s">
        <v>229</v>
      </c>
      <c r="C2671" s="50" t="s">
        <v>195</v>
      </c>
      <c r="D2671" s="50" t="s">
        <v>295</v>
      </c>
      <c r="E2671" s="51">
        <v>2019</v>
      </c>
      <c r="F2671" s="50" t="s">
        <v>288</v>
      </c>
      <c r="G2671" s="52">
        <v>43617</v>
      </c>
      <c r="H2671" s="51">
        <v>789</v>
      </c>
      <c r="I2671" s="51">
        <v>270</v>
      </c>
      <c r="J2671" s="51">
        <v>561</v>
      </c>
      <c r="K2671" s="51">
        <v>402</v>
      </c>
      <c r="L2671" s="51">
        <v>402</v>
      </c>
      <c r="M2671" s="51">
        <v>906</v>
      </c>
      <c r="N2671" s="51">
        <v>646</v>
      </c>
      <c r="O2671" s="51">
        <v>603</v>
      </c>
      <c r="P2671" s="51">
        <v>378</v>
      </c>
      <c r="Q2671" s="51">
        <v>4474</v>
      </c>
      <c r="R2671" s="51">
        <v>4566</v>
      </c>
      <c r="S2671" s="51">
        <v>39466.625772351741</v>
      </c>
      <c r="T2671" s="51">
        <v>186762</v>
      </c>
      <c r="U2671" s="51">
        <v>60330</v>
      </c>
      <c r="V2671" s="51">
        <v>8004</v>
      </c>
    </row>
    <row r="2672" spans="1:22" x14ac:dyDescent="0.25">
      <c r="A2672" s="50" t="s">
        <v>109</v>
      </c>
      <c r="B2672" s="50" t="s">
        <v>229</v>
      </c>
      <c r="C2672" s="50" t="s">
        <v>195</v>
      </c>
      <c r="D2672" s="50" t="s">
        <v>295</v>
      </c>
      <c r="E2672" s="51">
        <v>2019</v>
      </c>
      <c r="F2672" s="50" t="s">
        <v>289</v>
      </c>
      <c r="G2672" s="52">
        <v>43647</v>
      </c>
      <c r="H2672" s="51">
        <v>746</v>
      </c>
      <c r="I2672" s="51">
        <v>362</v>
      </c>
      <c r="J2672" s="51">
        <v>669</v>
      </c>
      <c r="K2672" s="51">
        <v>387</v>
      </c>
      <c r="L2672" s="51">
        <v>387</v>
      </c>
      <c r="M2672" s="51">
        <v>1041</v>
      </c>
      <c r="N2672" s="51">
        <v>709</v>
      </c>
      <c r="O2672" s="51">
        <v>624</v>
      </c>
      <c r="P2672" s="51">
        <v>677</v>
      </c>
      <c r="Q2672" s="51">
        <v>4474</v>
      </c>
      <c r="R2672" s="51">
        <v>4566</v>
      </c>
      <c r="S2672" s="51">
        <v>39466.625772351741</v>
      </c>
      <c r="T2672" s="51">
        <v>186762</v>
      </c>
      <c r="U2672" s="51">
        <v>60330</v>
      </c>
      <c r="V2672" s="51">
        <v>8004</v>
      </c>
    </row>
    <row r="2673" spans="1:22" x14ac:dyDescent="0.25">
      <c r="A2673" s="50" t="s">
        <v>109</v>
      </c>
      <c r="B2673" s="50" t="s">
        <v>229</v>
      </c>
      <c r="C2673" s="50" t="s">
        <v>195</v>
      </c>
      <c r="D2673" s="50" t="s">
        <v>295</v>
      </c>
      <c r="E2673" s="51">
        <v>2019</v>
      </c>
      <c r="F2673" s="50" t="s">
        <v>290</v>
      </c>
      <c r="G2673" s="52">
        <v>43678</v>
      </c>
      <c r="H2673" s="51">
        <v>850</v>
      </c>
      <c r="I2673" s="51">
        <v>362</v>
      </c>
      <c r="J2673" s="51">
        <v>518</v>
      </c>
      <c r="K2673" s="51">
        <v>474</v>
      </c>
      <c r="L2673" s="51">
        <v>474</v>
      </c>
      <c r="M2673" s="51">
        <v>906</v>
      </c>
      <c r="N2673" s="51">
        <v>620</v>
      </c>
      <c r="O2673" s="51">
        <v>492</v>
      </c>
      <c r="P2673" s="51">
        <v>543</v>
      </c>
      <c r="Q2673" s="51">
        <v>4474</v>
      </c>
      <c r="R2673" s="51">
        <v>4566</v>
      </c>
      <c r="S2673" s="51">
        <v>39466.625772351741</v>
      </c>
      <c r="T2673" s="51">
        <v>186762</v>
      </c>
      <c r="U2673" s="51">
        <v>60330</v>
      </c>
      <c r="V2673" s="51">
        <v>8004</v>
      </c>
    </row>
    <row r="2674" spans="1:22" x14ac:dyDescent="0.25">
      <c r="A2674" s="50" t="s">
        <v>109</v>
      </c>
      <c r="B2674" s="50" t="s">
        <v>229</v>
      </c>
      <c r="C2674" s="50" t="s">
        <v>195</v>
      </c>
      <c r="D2674" s="50" t="s">
        <v>295</v>
      </c>
      <c r="E2674" s="51">
        <v>2019</v>
      </c>
      <c r="F2674" s="50" t="s">
        <v>291</v>
      </c>
      <c r="G2674" s="52">
        <v>43709</v>
      </c>
      <c r="H2674" s="51">
        <v>591</v>
      </c>
      <c r="I2674" s="51">
        <v>342</v>
      </c>
      <c r="J2674" s="51">
        <v>495</v>
      </c>
      <c r="K2674" s="51">
        <v>559</v>
      </c>
      <c r="L2674" s="51">
        <v>559</v>
      </c>
      <c r="M2674" s="51">
        <v>673</v>
      </c>
      <c r="N2674" s="51">
        <v>441</v>
      </c>
      <c r="O2674" s="51">
        <v>401</v>
      </c>
      <c r="P2674" s="51">
        <v>490</v>
      </c>
      <c r="Q2674" s="51">
        <v>4474</v>
      </c>
      <c r="R2674" s="51">
        <v>4566</v>
      </c>
      <c r="S2674" s="51">
        <v>39466.625772351741</v>
      </c>
      <c r="T2674" s="51">
        <v>186762</v>
      </c>
      <c r="U2674" s="51">
        <v>60330</v>
      </c>
      <c r="V2674" s="51">
        <v>8004</v>
      </c>
    </row>
    <row r="2675" spans="1:22" x14ac:dyDescent="0.25">
      <c r="A2675" s="50" t="s">
        <v>109</v>
      </c>
      <c r="B2675" s="50" t="s">
        <v>229</v>
      </c>
      <c r="C2675" s="50" t="s">
        <v>195</v>
      </c>
      <c r="D2675" s="50" t="s">
        <v>295</v>
      </c>
      <c r="E2675" s="51">
        <v>2019</v>
      </c>
      <c r="F2675" s="50" t="s">
        <v>292</v>
      </c>
      <c r="G2675" s="52">
        <v>43739</v>
      </c>
      <c r="H2675" s="51">
        <v>637</v>
      </c>
      <c r="I2675" s="51">
        <v>362</v>
      </c>
      <c r="J2675" s="51">
        <v>448</v>
      </c>
      <c r="K2675" s="51">
        <v>540</v>
      </c>
      <c r="L2675" s="51">
        <v>540</v>
      </c>
      <c r="M2675" s="51">
        <v>759</v>
      </c>
      <c r="N2675" s="51">
        <v>565</v>
      </c>
      <c r="O2675" s="51">
        <v>492</v>
      </c>
      <c r="P2675" s="51">
        <v>478</v>
      </c>
      <c r="Q2675" s="51">
        <v>4474</v>
      </c>
      <c r="R2675" s="51">
        <v>4566</v>
      </c>
      <c r="S2675" s="51">
        <v>39466.625772351741</v>
      </c>
      <c r="T2675" s="51">
        <v>186762</v>
      </c>
      <c r="U2675" s="51">
        <v>60330</v>
      </c>
      <c r="V2675" s="51">
        <v>8004</v>
      </c>
    </row>
    <row r="2676" spans="1:22" x14ac:dyDescent="0.25">
      <c r="A2676" s="50" t="s">
        <v>109</v>
      </c>
      <c r="B2676" s="50" t="s">
        <v>229</v>
      </c>
      <c r="C2676" s="50" t="s">
        <v>195</v>
      </c>
      <c r="D2676" s="50" t="s">
        <v>295</v>
      </c>
      <c r="E2676" s="51">
        <v>2019</v>
      </c>
      <c r="F2676" s="50" t="s">
        <v>293</v>
      </c>
      <c r="G2676" s="52">
        <v>43770</v>
      </c>
      <c r="H2676" s="51">
        <v>637</v>
      </c>
      <c r="I2676" s="51">
        <v>341</v>
      </c>
      <c r="J2676" s="51">
        <v>355</v>
      </c>
      <c r="K2676" s="51">
        <v>297</v>
      </c>
      <c r="L2676" s="51">
        <v>297</v>
      </c>
      <c r="M2676" s="51">
        <v>1106</v>
      </c>
      <c r="N2676" s="51">
        <v>796</v>
      </c>
      <c r="O2676" s="51">
        <v>602</v>
      </c>
      <c r="P2676" s="51">
        <v>651</v>
      </c>
      <c r="Q2676" s="51">
        <v>4474</v>
      </c>
      <c r="R2676" s="51">
        <v>4566</v>
      </c>
      <c r="S2676" s="51">
        <v>39466.625772351741</v>
      </c>
      <c r="T2676" s="51">
        <v>186762</v>
      </c>
      <c r="U2676" s="51">
        <v>60330</v>
      </c>
      <c r="V2676" s="51">
        <v>8004</v>
      </c>
    </row>
    <row r="2677" spans="1:22" x14ac:dyDescent="0.25">
      <c r="A2677" s="50" t="s">
        <v>109</v>
      </c>
      <c r="B2677" s="50" t="s">
        <v>229</v>
      </c>
      <c r="C2677" s="50" t="s">
        <v>195</v>
      </c>
      <c r="D2677" s="50" t="s">
        <v>295</v>
      </c>
      <c r="E2677" s="51">
        <v>2019</v>
      </c>
      <c r="F2677" s="50" t="s">
        <v>294</v>
      </c>
      <c r="G2677" s="52">
        <v>43800</v>
      </c>
      <c r="H2677" s="51">
        <v>741</v>
      </c>
      <c r="I2677" s="51">
        <v>378</v>
      </c>
      <c r="J2677" s="51">
        <v>452</v>
      </c>
      <c r="K2677" s="51">
        <v>362</v>
      </c>
      <c r="L2677" s="51">
        <v>362</v>
      </c>
      <c r="M2677" s="51">
        <v>1151</v>
      </c>
      <c r="N2677" s="51">
        <v>858</v>
      </c>
      <c r="O2677" s="51">
        <v>662</v>
      </c>
      <c r="P2677" s="51">
        <v>632</v>
      </c>
      <c r="Q2677" s="51">
        <v>4474</v>
      </c>
      <c r="R2677" s="51">
        <v>4566</v>
      </c>
      <c r="S2677" s="51">
        <v>39466.625772351741</v>
      </c>
      <c r="T2677" s="51">
        <v>186762</v>
      </c>
      <c r="U2677" s="51">
        <v>60330</v>
      </c>
      <c r="V2677" s="51">
        <v>8004</v>
      </c>
    </row>
    <row r="2678" spans="1:22" x14ac:dyDescent="0.25">
      <c r="A2678" s="50" t="s">
        <v>109</v>
      </c>
      <c r="B2678" s="50" t="s">
        <v>229</v>
      </c>
      <c r="C2678" s="50" t="s">
        <v>195</v>
      </c>
      <c r="D2678" s="50" t="s">
        <v>295</v>
      </c>
      <c r="E2678" s="51">
        <v>2020</v>
      </c>
      <c r="F2678" s="50" t="s">
        <v>283</v>
      </c>
      <c r="G2678" s="52">
        <v>43831</v>
      </c>
      <c r="H2678" s="51">
        <v>683</v>
      </c>
      <c r="I2678" s="51">
        <v>297</v>
      </c>
      <c r="J2678" s="51">
        <v>362</v>
      </c>
      <c r="K2678" s="51">
        <v>566</v>
      </c>
      <c r="L2678" s="51">
        <v>566</v>
      </c>
      <c r="M2678" s="51">
        <v>968</v>
      </c>
      <c r="N2678" s="51">
        <v>761</v>
      </c>
      <c r="O2678" s="51">
        <v>669</v>
      </c>
      <c r="P2678" s="51">
        <v>707</v>
      </c>
      <c r="Q2678" s="51">
        <v>4950</v>
      </c>
      <c r="R2678" s="51">
        <v>5060</v>
      </c>
      <c r="S2678" s="51">
        <v>42328.567418311482</v>
      </c>
      <c r="T2678" s="51">
        <v>199548</v>
      </c>
      <c r="U2678" s="51">
        <v>64016</v>
      </c>
      <c r="V2678" s="51">
        <v>8487</v>
      </c>
    </row>
    <row r="2679" spans="1:22" x14ac:dyDescent="0.25">
      <c r="A2679" s="50" t="s">
        <v>109</v>
      </c>
      <c r="B2679" s="50" t="s">
        <v>229</v>
      </c>
      <c r="C2679" s="50" t="s">
        <v>195</v>
      </c>
      <c r="D2679" s="50" t="s">
        <v>295</v>
      </c>
      <c r="E2679" s="51">
        <v>2020</v>
      </c>
      <c r="F2679" s="50" t="s">
        <v>284</v>
      </c>
      <c r="G2679" s="52">
        <v>43862</v>
      </c>
      <c r="H2679" s="51">
        <v>631</v>
      </c>
      <c r="I2679" s="51">
        <v>294</v>
      </c>
      <c r="J2679" s="51">
        <v>403</v>
      </c>
      <c r="K2679" s="51">
        <v>435</v>
      </c>
      <c r="L2679" s="51">
        <v>435</v>
      </c>
      <c r="M2679" s="51">
        <v>872</v>
      </c>
      <c r="N2679" s="51">
        <v>736</v>
      </c>
      <c r="O2679" s="51">
        <v>698</v>
      </c>
      <c r="P2679" s="51">
        <v>643</v>
      </c>
      <c r="Q2679" s="51">
        <v>4950</v>
      </c>
      <c r="R2679" s="51">
        <v>5060</v>
      </c>
      <c r="S2679" s="51">
        <v>42328.567418311482</v>
      </c>
      <c r="T2679" s="51">
        <v>199548</v>
      </c>
      <c r="U2679" s="51">
        <v>64016</v>
      </c>
      <c r="V2679" s="51">
        <v>8487</v>
      </c>
    </row>
    <row r="2680" spans="1:22" x14ac:dyDescent="0.25">
      <c r="A2680" s="50" t="s">
        <v>109</v>
      </c>
      <c r="B2680" s="50" t="s">
        <v>229</v>
      </c>
      <c r="C2680" s="50" t="s">
        <v>195</v>
      </c>
      <c r="D2680" s="50" t="s">
        <v>295</v>
      </c>
      <c r="E2680" s="51">
        <v>2020</v>
      </c>
      <c r="F2680" s="50" t="s">
        <v>285</v>
      </c>
      <c r="G2680" s="52">
        <v>43891</v>
      </c>
      <c r="H2680" s="51">
        <v>529</v>
      </c>
      <c r="I2680" s="51">
        <v>289</v>
      </c>
      <c r="J2680" s="51">
        <v>310</v>
      </c>
      <c r="K2680" s="51">
        <v>515</v>
      </c>
      <c r="L2680" s="51">
        <v>515</v>
      </c>
      <c r="M2680" s="51">
        <v>970</v>
      </c>
      <c r="N2680" s="51">
        <v>591</v>
      </c>
      <c r="O2680" s="51">
        <v>538</v>
      </c>
      <c r="P2680" s="51">
        <v>563</v>
      </c>
      <c r="Q2680" s="51">
        <v>4950</v>
      </c>
      <c r="R2680" s="51">
        <v>5060</v>
      </c>
      <c r="S2680" s="51">
        <v>42328.567418311482</v>
      </c>
      <c r="T2680" s="51">
        <v>199548</v>
      </c>
      <c r="U2680" s="51">
        <v>64016</v>
      </c>
      <c r="V2680" s="51">
        <v>8487</v>
      </c>
    </row>
    <row r="2681" spans="1:22" x14ac:dyDescent="0.25">
      <c r="A2681" s="50" t="s">
        <v>109</v>
      </c>
      <c r="B2681" s="50" t="s">
        <v>229</v>
      </c>
      <c r="C2681" s="50" t="s">
        <v>195</v>
      </c>
      <c r="D2681" s="50" t="s">
        <v>295</v>
      </c>
      <c r="E2681" s="51">
        <v>2020</v>
      </c>
      <c r="F2681" s="50" t="s">
        <v>286</v>
      </c>
      <c r="G2681" s="52">
        <v>43922</v>
      </c>
      <c r="H2681" s="51">
        <v>633</v>
      </c>
      <c r="I2681" s="51">
        <v>304</v>
      </c>
      <c r="J2681" s="51">
        <v>440</v>
      </c>
      <c r="K2681" s="51">
        <v>492</v>
      </c>
      <c r="L2681" s="51">
        <v>492</v>
      </c>
      <c r="M2681" s="51">
        <v>740</v>
      </c>
      <c r="N2681" s="51">
        <v>553</v>
      </c>
      <c r="O2681" s="51">
        <v>543</v>
      </c>
      <c r="P2681" s="51">
        <v>564</v>
      </c>
      <c r="Q2681" s="51">
        <v>4950</v>
      </c>
      <c r="R2681" s="51">
        <v>5060</v>
      </c>
      <c r="S2681" s="51">
        <v>42328.567418311482</v>
      </c>
      <c r="T2681" s="51">
        <v>199548</v>
      </c>
      <c r="U2681" s="51">
        <v>64016</v>
      </c>
      <c r="V2681" s="51">
        <v>8487</v>
      </c>
    </row>
    <row r="2682" spans="1:22" x14ac:dyDescent="0.25">
      <c r="A2682" s="50" t="s">
        <v>109</v>
      </c>
      <c r="B2682" s="50" t="s">
        <v>229</v>
      </c>
      <c r="C2682" s="50" t="s">
        <v>195</v>
      </c>
      <c r="D2682" s="50" t="s">
        <v>295</v>
      </c>
      <c r="E2682" s="51">
        <v>2020</v>
      </c>
      <c r="F2682" s="50" t="s">
        <v>287</v>
      </c>
      <c r="G2682" s="52">
        <v>43952</v>
      </c>
      <c r="H2682" s="51">
        <v>690</v>
      </c>
      <c r="I2682" s="51">
        <v>352</v>
      </c>
      <c r="J2682" s="51">
        <v>442</v>
      </c>
      <c r="K2682" s="51">
        <v>469</v>
      </c>
      <c r="L2682" s="51">
        <v>469</v>
      </c>
      <c r="M2682" s="51">
        <v>917</v>
      </c>
      <c r="N2682" s="51">
        <v>705</v>
      </c>
      <c r="O2682" s="51">
        <v>656</v>
      </c>
      <c r="P2682" s="51">
        <v>652</v>
      </c>
      <c r="Q2682" s="51">
        <v>4950</v>
      </c>
      <c r="R2682" s="51">
        <v>5060</v>
      </c>
      <c r="S2682" s="51">
        <v>42328.567418311482</v>
      </c>
      <c r="T2682" s="51">
        <v>199548</v>
      </c>
      <c r="U2682" s="51">
        <v>64016</v>
      </c>
      <c r="V2682" s="51">
        <v>8487</v>
      </c>
    </row>
    <row r="2683" spans="1:22" x14ac:dyDescent="0.25">
      <c r="A2683" s="50" t="s">
        <v>109</v>
      </c>
      <c r="B2683" s="50" t="s">
        <v>229</v>
      </c>
      <c r="C2683" s="50" t="s">
        <v>195</v>
      </c>
      <c r="D2683" s="50" t="s">
        <v>295</v>
      </c>
      <c r="E2683" s="51">
        <v>2020</v>
      </c>
      <c r="F2683" s="50" t="s">
        <v>288</v>
      </c>
      <c r="G2683" s="52">
        <v>43983</v>
      </c>
      <c r="H2683" s="51">
        <v>925</v>
      </c>
      <c r="I2683" s="51">
        <v>326</v>
      </c>
      <c r="J2683" s="51">
        <v>430</v>
      </c>
      <c r="K2683" s="51">
        <v>446</v>
      </c>
      <c r="L2683" s="51">
        <v>446</v>
      </c>
      <c r="M2683" s="51">
        <v>1001</v>
      </c>
      <c r="N2683" s="51">
        <v>817</v>
      </c>
      <c r="O2683" s="51">
        <v>628</v>
      </c>
      <c r="P2683" s="51">
        <v>690</v>
      </c>
      <c r="Q2683" s="51">
        <v>4950</v>
      </c>
      <c r="R2683" s="51">
        <v>5060</v>
      </c>
      <c r="S2683" s="51">
        <v>42328.567418311482</v>
      </c>
      <c r="T2683" s="51">
        <v>199548</v>
      </c>
      <c r="U2683" s="51">
        <v>64016</v>
      </c>
      <c r="V2683" s="51">
        <v>8487</v>
      </c>
    </row>
    <row r="2684" spans="1:22" x14ac:dyDescent="0.25">
      <c r="A2684" s="50" t="s">
        <v>109</v>
      </c>
      <c r="B2684" s="50" t="s">
        <v>229</v>
      </c>
      <c r="C2684" s="50" t="s">
        <v>195</v>
      </c>
      <c r="D2684" s="50" t="s">
        <v>295</v>
      </c>
      <c r="E2684" s="51">
        <v>2020</v>
      </c>
      <c r="F2684" s="50" t="s">
        <v>289</v>
      </c>
      <c r="G2684" s="52">
        <v>44013</v>
      </c>
      <c r="H2684" s="51">
        <v>533</v>
      </c>
      <c r="I2684" s="51">
        <v>331</v>
      </c>
      <c r="J2684" s="51">
        <v>375</v>
      </c>
      <c r="K2684" s="51">
        <v>411</v>
      </c>
      <c r="L2684" s="51">
        <v>411</v>
      </c>
      <c r="M2684" s="51">
        <v>702</v>
      </c>
      <c r="N2684" s="51">
        <v>576</v>
      </c>
      <c r="O2684" s="51">
        <v>521</v>
      </c>
      <c r="P2684" s="51">
        <v>596</v>
      </c>
      <c r="Q2684" s="51">
        <v>4950</v>
      </c>
      <c r="R2684" s="51">
        <v>5060</v>
      </c>
      <c r="S2684" s="51">
        <v>42328.567418311482</v>
      </c>
      <c r="T2684" s="51">
        <v>199548</v>
      </c>
      <c r="U2684" s="51">
        <v>64016</v>
      </c>
      <c r="V2684" s="51">
        <v>8487</v>
      </c>
    </row>
    <row r="2685" spans="1:22" x14ac:dyDescent="0.25">
      <c r="A2685" s="50" t="s">
        <v>109</v>
      </c>
      <c r="B2685" s="50" t="s">
        <v>229</v>
      </c>
      <c r="C2685" s="50" t="s">
        <v>195</v>
      </c>
      <c r="D2685" s="50" t="s">
        <v>295</v>
      </c>
      <c r="E2685" s="51">
        <v>2020</v>
      </c>
      <c r="F2685" s="50" t="s">
        <v>290</v>
      </c>
      <c r="G2685" s="52">
        <v>44044</v>
      </c>
      <c r="H2685" s="51">
        <v>659</v>
      </c>
      <c r="I2685" s="51">
        <v>324</v>
      </c>
      <c r="J2685" s="51">
        <v>289</v>
      </c>
      <c r="K2685" s="51">
        <v>515</v>
      </c>
      <c r="L2685" s="51">
        <v>515</v>
      </c>
      <c r="M2685" s="51">
        <v>785</v>
      </c>
      <c r="N2685" s="51">
        <v>636</v>
      </c>
      <c r="O2685" s="51">
        <v>620</v>
      </c>
      <c r="P2685" s="51">
        <v>595</v>
      </c>
      <c r="Q2685" s="51">
        <v>4950</v>
      </c>
      <c r="R2685" s="51">
        <v>5060</v>
      </c>
      <c r="S2685" s="51">
        <v>42328.567418311482</v>
      </c>
      <c r="T2685" s="51">
        <v>199548</v>
      </c>
      <c r="U2685" s="51">
        <v>64016</v>
      </c>
      <c r="V2685" s="51">
        <v>8487</v>
      </c>
    </row>
    <row r="2686" spans="1:22" x14ac:dyDescent="0.25">
      <c r="A2686" s="50" t="s">
        <v>109</v>
      </c>
      <c r="B2686" s="50" t="s">
        <v>229</v>
      </c>
      <c r="C2686" s="50" t="s">
        <v>195</v>
      </c>
      <c r="D2686" s="50" t="s">
        <v>295</v>
      </c>
      <c r="E2686" s="51">
        <v>2020</v>
      </c>
      <c r="F2686" s="50" t="s">
        <v>291</v>
      </c>
      <c r="G2686" s="52">
        <v>44075</v>
      </c>
      <c r="H2686" s="51">
        <v>664</v>
      </c>
      <c r="I2686" s="51">
        <v>392</v>
      </c>
      <c r="J2686" s="51">
        <v>378</v>
      </c>
      <c r="K2686" s="51">
        <v>603</v>
      </c>
      <c r="L2686" s="51">
        <v>603</v>
      </c>
      <c r="M2686" s="51">
        <v>1033</v>
      </c>
      <c r="N2686" s="51">
        <v>714</v>
      </c>
      <c r="O2686" s="51">
        <v>694</v>
      </c>
      <c r="P2686" s="51">
        <v>720</v>
      </c>
      <c r="Q2686" s="51">
        <v>4950</v>
      </c>
      <c r="R2686" s="51">
        <v>5060</v>
      </c>
      <c r="S2686" s="51">
        <v>42328.567418311482</v>
      </c>
      <c r="T2686" s="51">
        <v>199548</v>
      </c>
      <c r="U2686" s="51">
        <v>64016</v>
      </c>
      <c r="V2686" s="51">
        <v>8487</v>
      </c>
    </row>
    <row r="2687" spans="1:22" x14ac:dyDescent="0.25">
      <c r="A2687" s="50" t="s">
        <v>109</v>
      </c>
      <c r="B2687" s="50" t="s">
        <v>229</v>
      </c>
      <c r="C2687" s="50" t="s">
        <v>195</v>
      </c>
      <c r="D2687" s="50" t="s">
        <v>295</v>
      </c>
      <c r="E2687" s="51">
        <v>2020</v>
      </c>
      <c r="F2687" s="50" t="s">
        <v>292</v>
      </c>
      <c r="G2687" s="52">
        <v>44105</v>
      </c>
      <c r="H2687" s="51">
        <v>571</v>
      </c>
      <c r="I2687" s="51">
        <v>251</v>
      </c>
      <c r="J2687" s="51">
        <v>415</v>
      </c>
      <c r="K2687" s="51">
        <v>605</v>
      </c>
      <c r="L2687" s="51">
        <v>605</v>
      </c>
      <c r="M2687" s="51">
        <v>987</v>
      </c>
      <c r="N2687" s="51">
        <v>671</v>
      </c>
      <c r="O2687" s="51">
        <v>597</v>
      </c>
      <c r="P2687" s="51">
        <v>644</v>
      </c>
      <c r="Q2687" s="51">
        <v>4950</v>
      </c>
      <c r="R2687" s="51">
        <v>5060</v>
      </c>
      <c r="S2687" s="51">
        <v>42328.567418311482</v>
      </c>
      <c r="T2687" s="51">
        <v>199548</v>
      </c>
      <c r="U2687" s="51">
        <v>64016</v>
      </c>
      <c r="V2687" s="51">
        <v>8487</v>
      </c>
    </row>
    <row r="2688" spans="1:22" x14ac:dyDescent="0.25">
      <c r="A2688" s="50" t="s">
        <v>109</v>
      </c>
      <c r="B2688" s="50" t="s">
        <v>229</v>
      </c>
      <c r="C2688" s="50" t="s">
        <v>195</v>
      </c>
      <c r="D2688" s="50" t="s">
        <v>295</v>
      </c>
      <c r="E2688" s="51">
        <v>2020</v>
      </c>
      <c r="F2688" s="50" t="s">
        <v>293</v>
      </c>
      <c r="G2688" s="52">
        <v>44136</v>
      </c>
      <c r="H2688" s="51">
        <v>567</v>
      </c>
      <c r="I2688" s="51">
        <v>259</v>
      </c>
      <c r="J2688" s="51">
        <v>459</v>
      </c>
      <c r="K2688" s="51">
        <v>583</v>
      </c>
      <c r="L2688" s="51">
        <v>583</v>
      </c>
      <c r="M2688" s="51">
        <v>1000</v>
      </c>
      <c r="N2688" s="51">
        <v>772</v>
      </c>
      <c r="O2688" s="51">
        <v>639</v>
      </c>
      <c r="P2688" s="51">
        <v>623</v>
      </c>
      <c r="Q2688" s="51">
        <v>4950</v>
      </c>
      <c r="R2688" s="51">
        <v>5060</v>
      </c>
      <c r="S2688" s="51">
        <v>42328.567418311482</v>
      </c>
      <c r="T2688" s="51">
        <v>199548</v>
      </c>
      <c r="U2688" s="51">
        <v>64016</v>
      </c>
      <c r="V2688" s="51">
        <v>8487</v>
      </c>
    </row>
    <row r="2689" spans="1:22" x14ac:dyDescent="0.25">
      <c r="A2689" s="50" t="s">
        <v>109</v>
      </c>
      <c r="B2689" s="50" t="s">
        <v>229</v>
      </c>
      <c r="C2689" s="50" t="s">
        <v>195</v>
      </c>
      <c r="D2689" s="50" t="s">
        <v>295</v>
      </c>
      <c r="E2689" s="51">
        <v>2020</v>
      </c>
      <c r="F2689" s="50" t="s">
        <v>294</v>
      </c>
      <c r="G2689" s="52">
        <v>44166</v>
      </c>
      <c r="H2689" s="51">
        <v>690</v>
      </c>
      <c r="I2689" s="51">
        <v>340</v>
      </c>
      <c r="J2689" s="51">
        <v>357</v>
      </c>
      <c r="K2689" s="51">
        <v>589</v>
      </c>
      <c r="L2689" s="51">
        <v>589</v>
      </c>
      <c r="M2689" s="51">
        <v>1164</v>
      </c>
      <c r="N2689" s="51">
        <v>792</v>
      </c>
      <c r="O2689" s="51">
        <v>649</v>
      </c>
      <c r="P2689" s="51">
        <v>655</v>
      </c>
      <c r="Q2689" s="51">
        <v>4950</v>
      </c>
      <c r="R2689" s="51">
        <v>5060</v>
      </c>
      <c r="S2689" s="51">
        <v>42328.567418311482</v>
      </c>
      <c r="T2689" s="51">
        <v>199548</v>
      </c>
      <c r="U2689" s="51">
        <v>64016</v>
      </c>
      <c r="V2689" s="51">
        <v>8487</v>
      </c>
    </row>
    <row r="2690" spans="1:22" x14ac:dyDescent="0.25">
      <c r="A2690" s="50" t="s">
        <v>109</v>
      </c>
      <c r="B2690" s="50" t="s">
        <v>229</v>
      </c>
      <c r="C2690" s="50" t="s">
        <v>195</v>
      </c>
      <c r="D2690" s="50" t="s">
        <v>295</v>
      </c>
      <c r="E2690" s="51">
        <v>2021</v>
      </c>
      <c r="F2690" s="50" t="s">
        <v>283</v>
      </c>
      <c r="G2690" s="52">
        <v>44197</v>
      </c>
      <c r="H2690" s="51">
        <v>524</v>
      </c>
      <c r="I2690" s="51">
        <v>239</v>
      </c>
      <c r="J2690" s="51">
        <v>327</v>
      </c>
      <c r="K2690" s="51">
        <v>482</v>
      </c>
      <c r="L2690" s="51">
        <v>482</v>
      </c>
      <c r="M2690" s="51">
        <v>1202</v>
      </c>
      <c r="N2690" s="51">
        <v>800</v>
      </c>
      <c r="O2690" s="51">
        <v>730</v>
      </c>
      <c r="P2690" s="51">
        <v>690</v>
      </c>
      <c r="Q2690" s="51">
        <v>5111</v>
      </c>
      <c r="R2690" s="51">
        <v>5223</v>
      </c>
      <c r="S2690" s="51">
        <v>44044.195424085017</v>
      </c>
      <c r="T2690" s="51">
        <v>206911</v>
      </c>
      <c r="U2690" s="51">
        <v>65966</v>
      </c>
      <c r="V2690" s="51">
        <v>8737</v>
      </c>
    </row>
    <row r="2691" spans="1:22" x14ac:dyDescent="0.25">
      <c r="A2691" s="50" t="s">
        <v>109</v>
      </c>
      <c r="B2691" s="50" t="s">
        <v>229</v>
      </c>
      <c r="C2691" s="50" t="s">
        <v>195</v>
      </c>
      <c r="D2691" s="50" t="s">
        <v>295</v>
      </c>
      <c r="E2691" s="51">
        <v>2021</v>
      </c>
      <c r="F2691" s="50" t="s">
        <v>284</v>
      </c>
      <c r="G2691" s="52">
        <v>44228</v>
      </c>
      <c r="H2691" s="51">
        <v>472</v>
      </c>
      <c r="I2691" s="51">
        <v>191</v>
      </c>
      <c r="J2691" s="51">
        <v>348</v>
      </c>
      <c r="K2691" s="51">
        <v>490</v>
      </c>
      <c r="L2691" s="51">
        <v>490</v>
      </c>
      <c r="M2691" s="51">
        <v>956</v>
      </c>
      <c r="N2691" s="51">
        <v>738</v>
      </c>
      <c r="O2691" s="51">
        <v>725</v>
      </c>
      <c r="P2691" s="51">
        <v>707</v>
      </c>
      <c r="Q2691" s="51">
        <v>5111</v>
      </c>
      <c r="R2691" s="51">
        <v>5223</v>
      </c>
      <c r="S2691" s="51">
        <v>44044.195424085017</v>
      </c>
      <c r="T2691" s="51">
        <v>206911</v>
      </c>
      <c r="U2691" s="51">
        <v>65966</v>
      </c>
      <c r="V2691" s="51">
        <v>8737</v>
      </c>
    </row>
    <row r="2692" spans="1:22" x14ac:dyDescent="0.25">
      <c r="A2692" s="50" t="s">
        <v>109</v>
      </c>
      <c r="B2692" s="50" t="s">
        <v>229</v>
      </c>
      <c r="C2692" s="50" t="s">
        <v>195</v>
      </c>
      <c r="D2692" s="50" t="s">
        <v>295</v>
      </c>
      <c r="E2692" s="51">
        <v>2021</v>
      </c>
      <c r="F2692" s="50" t="s">
        <v>285</v>
      </c>
      <c r="G2692" s="52">
        <v>44256</v>
      </c>
      <c r="H2692" s="51">
        <v>660</v>
      </c>
      <c r="I2692" s="51">
        <v>220</v>
      </c>
      <c r="J2692" s="51">
        <v>379</v>
      </c>
      <c r="K2692" s="51">
        <v>455</v>
      </c>
      <c r="L2692" s="51">
        <v>455</v>
      </c>
      <c r="M2692" s="51">
        <v>845</v>
      </c>
      <c r="N2692" s="51">
        <v>664</v>
      </c>
      <c r="O2692" s="51">
        <v>663</v>
      </c>
      <c r="P2692" s="51">
        <v>669</v>
      </c>
      <c r="Q2692" s="51">
        <v>5111</v>
      </c>
      <c r="R2692" s="51">
        <v>5223</v>
      </c>
      <c r="S2692" s="51">
        <v>44044.195424085017</v>
      </c>
      <c r="T2692" s="51">
        <v>206911</v>
      </c>
      <c r="U2692" s="51">
        <v>65966</v>
      </c>
      <c r="V2692" s="51">
        <v>8737</v>
      </c>
    </row>
    <row r="2693" spans="1:22" x14ac:dyDescent="0.25">
      <c r="A2693" s="50" t="s">
        <v>109</v>
      </c>
      <c r="B2693" s="50" t="s">
        <v>229</v>
      </c>
      <c r="C2693" s="50" t="s">
        <v>195</v>
      </c>
      <c r="D2693" s="50" t="s">
        <v>295</v>
      </c>
      <c r="E2693" s="51">
        <v>2021</v>
      </c>
      <c r="F2693" s="50" t="s">
        <v>286</v>
      </c>
      <c r="G2693" s="52">
        <v>44287</v>
      </c>
      <c r="H2693" s="51">
        <v>686</v>
      </c>
      <c r="I2693" s="51">
        <v>371</v>
      </c>
      <c r="J2693" s="51">
        <v>530</v>
      </c>
      <c r="K2693" s="51">
        <v>563</v>
      </c>
      <c r="L2693" s="51">
        <v>563</v>
      </c>
      <c r="M2693" s="51">
        <v>943</v>
      </c>
      <c r="N2693" s="51">
        <v>665</v>
      </c>
      <c r="O2693" s="51">
        <v>670</v>
      </c>
      <c r="P2693" s="51">
        <v>727</v>
      </c>
      <c r="Q2693" s="51">
        <v>5111</v>
      </c>
      <c r="R2693" s="51">
        <v>5223</v>
      </c>
      <c r="S2693" s="51">
        <v>44044.195424085017</v>
      </c>
      <c r="T2693" s="51">
        <v>206911</v>
      </c>
      <c r="U2693" s="51">
        <v>65966</v>
      </c>
      <c r="V2693" s="51">
        <v>8737</v>
      </c>
    </row>
    <row r="2694" spans="1:22" x14ac:dyDescent="0.25">
      <c r="A2694" s="50" t="s">
        <v>109</v>
      </c>
      <c r="B2694" s="50" t="s">
        <v>229</v>
      </c>
      <c r="C2694" s="50" t="s">
        <v>195</v>
      </c>
      <c r="D2694" s="50" t="s">
        <v>295</v>
      </c>
      <c r="E2694" s="51">
        <v>2021</v>
      </c>
      <c r="F2694" s="50" t="s">
        <v>287</v>
      </c>
      <c r="G2694" s="52">
        <v>44317</v>
      </c>
      <c r="H2694" s="51">
        <v>624</v>
      </c>
      <c r="I2694" s="51">
        <v>227</v>
      </c>
      <c r="J2694" s="51">
        <v>376</v>
      </c>
      <c r="K2694" s="51">
        <v>476</v>
      </c>
      <c r="L2694" s="51">
        <v>476</v>
      </c>
      <c r="M2694" s="51">
        <v>961</v>
      </c>
      <c r="N2694" s="51">
        <v>735</v>
      </c>
      <c r="O2694" s="51">
        <v>834</v>
      </c>
      <c r="P2694" s="51">
        <v>776</v>
      </c>
      <c r="Q2694" s="51">
        <v>5111</v>
      </c>
      <c r="R2694" s="51">
        <v>5223</v>
      </c>
      <c r="S2694" s="51">
        <v>44044.195424085017</v>
      </c>
      <c r="T2694" s="51">
        <v>206911</v>
      </c>
      <c r="U2694" s="51">
        <v>65966</v>
      </c>
      <c r="V2694" s="51">
        <v>8737</v>
      </c>
    </row>
    <row r="2695" spans="1:22" x14ac:dyDescent="0.25">
      <c r="A2695" s="50" t="s">
        <v>109</v>
      </c>
      <c r="B2695" s="50" t="s">
        <v>229</v>
      </c>
      <c r="C2695" s="50" t="s">
        <v>195</v>
      </c>
      <c r="D2695" s="50" t="s">
        <v>295</v>
      </c>
      <c r="E2695" s="51">
        <v>2021</v>
      </c>
      <c r="F2695" s="50" t="s">
        <v>288</v>
      </c>
      <c r="G2695" s="52">
        <v>44348</v>
      </c>
      <c r="H2695" s="51">
        <v>592</v>
      </c>
      <c r="I2695" s="51">
        <v>251</v>
      </c>
      <c r="J2695" s="51">
        <v>345</v>
      </c>
      <c r="K2695" s="51">
        <v>433</v>
      </c>
      <c r="L2695" s="51">
        <v>433</v>
      </c>
      <c r="M2695" s="51">
        <v>904</v>
      </c>
      <c r="N2695" s="51">
        <v>700</v>
      </c>
      <c r="O2695" s="51">
        <v>617</v>
      </c>
      <c r="P2695" s="51">
        <v>634</v>
      </c>
      <c r="Q2695" s="51">
        <v>5111</v>
      </c>
      <c r="R2695" s="51">
        <v>5223</v>
      </c>
      <c r="S2695" s="51">
        <v>44044.195424085017</v>
      </c>
      <c r="T2695" s="51">
        <v>206911</v>
      </c>
      <c r="U2695" s="51">
        <v>65966</v>
      </c>
      <c r="V2695" s="51">
        <v>8737</v>
      </c>
    </row>
    <row r="2696" spans="1:22" x14ac:dyDescent="0.25">
      <c r="A2696" s="50" t="s">
        <v>109</v>
      </c>
      <c r="B2696" s="50" t="s">
        <v>229</v>
      </c>
      <c r="C2696" s="50" t="s">
        <v>195</v>
      </c>
      <c r="D2696" s="50" t="s">
        <v>295</v>
      </c>
      <c r="E2696" s="51">
        <v>2021</v>
      </c>
      <c r="F2696" s="50" t="s">
        <v>289</v>
      </c>
      <c r="G2696" s="52">
        <v>44378</v>
      </c>
      <c r="H2696" s="51">
        <v>524</v>
      </c>
      <c r="I2696" s="51">
        <v>266</v>
      </c>
      <c r="J2696" s="51">
        <v>350</v>
      </c>
      <c r="K2696" s="51">
        <v>409</v>
      </c>
      <c r="L2696" s="51">
        <v>409</v>
      </c>
      <c r="M2696" s="51">
        <v>796</v>
      </c>
      <c r="N2696" s="51">
        <v>668</v>
      </c>
      <c r="O2696" s="51">
        <v>574</v>
      </c>
      <c r="P2696" s="51">
        <v>665</v>
      </c>
      <c r="Q2696" s="51">
        <v>5111</v>
      </c>
      <c r="R2696" s="51">
        <v>5223</v>
      </c>
      <c r="S2696" s="51">
        <v>44044.195424085017</v>
      </c>
      <c r="T2696" s="51">
        <v>206911</v>
      </c>
      <c r="U2696" s="51">
        <v>65966</v>
      </c>
      <c r="V2696" s="51">
        <v>8737</v>
      </c>
    </row>
    <row r="2697" spans="1:22" x14ac:dyDescent="0.25">
      <c r="A2697" s="50" t="s">
        <v>109</v>
      </c>
      <c r="B2697" s="50" t="s">
        <v>229</v>
      </c>
      <c r="C2697" s="50" t="s">
        <v>195</v>
      </c>
      <c r="D2697" s="50" t="s">
        <v>295</v>
      </c>
      <c r="E2697" s="51">
        <v>2021</v>
      </c>
      <c r="F2697" s="50" t="s">
        <v>290</v>
      </c>
      <c r="G2697" s="52">
        <v>44409</v>
      </c>
      <c r="H2697" s="51">
        <v>488</v>
      </c>
      <c r="I2697" s="51">
        <v>240</v>
      </c>
      <c r="J2697" s="51">
        <v>277</v>
      </c>
      <c r="K2697" s="51">
        <v>544</v>
      </c>
      <c r="L2697" s="51">
        <v>544</v>
      </c>
      <c r="M2697" s="51">
        <v>956</v>
      </c>
      <c r="N2697" s="51">
        <v>670</v>
      </c>
      <c r="O2697" s="51">
        <v>712</v>
      </c>
      <c r="P2697" s="51">
        <v>630</v>
      </c>
      <c r="Q2697" s="51">
        <v>5111</v>
      </c>
      <c r="R2697" s="51">
        <v>5223</v>
      </c>
      <c r="S2697" s="51">
        <v>44044.195424085017</v>
      </c>
      <c r="T2697" s="51">
        <v>206911</v>
      </c>
      <c r="U2697" s="51">
        <v>65966</v>
      </c>
      <c r="V2697" s="51">
        <v>8737</v>
      </c>
    </row>
    <row r="2698" spans="1:22" x14ac:dyDescent="0.25">
      <c r="A2698" s="50" t="s">
        <v>109</v>
      </c>
      <c r="B2698" s="50" t="s">
        <v>229</v>
      </c>
      <c r="C2698" s="50" t="s">
        <v>195</v>
      </c>
      <c r="D2698" s="50" t="s">
        <v>295</v>
      </c>
      <c r="E2698" s="51">
        <v>2021</v>
      </c>
      <c r="F2698" s="50" t="s">
        <v>291</v>
      </c>
      <c r="G2698" s="52">
        <v>44440</v>
      </c>
      <c r="H2698" s="51">
        <v>566</v>
      </c>
      <c r="I2698" s="51">
        <v>357</v>
      </c>
      <c r="J2698" s="51">
        <v>482</v>
      </c>
      <c r="K2698" s="51">
        <v>567</v>
      </c>
      <c r="L2698" s="51">
        <v>567</v>
      </c>
      <c r="M2698" s="51">
        <v>916</v>
      </c>
      <c r="N2698" s="51">
        <v>692</v>
      </c>
      <c r="O2698" s="51">
        <v>647</v>
      </c>
      <c r="P2698" s="51">
        <v>720</v>
      </c>
      <c r="Q2698" s="51">
        <v>5111</v>
      </c>
      <c r="R2698" s="51">
        <v>5223</v>
      </c>
      <c r="S2698" s="51">
        <v>44044.195424085017</v>
      </c>
      <c r="T2698" s="51">
        <v>206911</v>
      </c>
      <c r="U2698" s="51">
        <v>65966</v>
      </c>
      <c r="V2698" s="51">
        <v>8737</v>
      </c>
    </row>
    <row r="2699" spans="1:22" x14ac:dyDescent="0.25">
      <c r="A2699" s="50" t="s">
        <v>109</v>
      </c>
      <c r="B2699" s="50" t="s">
        <v>229</v>
      </c>
      <c r="C2699" s="50" t="s">
        <v>195</v>
      </c>
      <c r="D2699" s="50" t="s">
        <v>295</v>
      </c>
      <c r="E2699" s="51">
        <v>2021</v>
      </c>
      <c r="F2699" s="50" t="s">
        <v>292</v>
      </c>
      <c r="G2699" s="52">
        <v>44470</v>
      </c>
      <c r="H2699" s="51">
        <v>546</v>
      </c>
      <c r="I2699" s="51">
        <v>336</v>
      </c>
      <c r="J2699" s="51">
        <v>501</v>
      </c>
      <c r="K2699" s="51">
        <v>565</v>
      </c>
      <c r="L2699" s="51">
        <v>565</v>
      </c>
      <c r="M2699" s="51">
        <v>1058</v>
      </c>
      <c r="N2699" s="51">
        <v>723</v>
      </c>
      <c r="O2699" s="51">
        <v>601</v>
      </c>
      <c r="P2699" s="51">
        <v>643</v>
      </c>
      <c r="Q2699" s="51">
        <v>5111</v>
      </c>
      <c r="R2699" s="51">
        <v>5223</v>
      </c>
      <c r="S2699" s="51">
        <v>44044.195424085017</v>
      </c>
      <c r="T2699" s="51">
        <v>206911</v>
      </c>
      <c r="U2699" s="51">
        <v>65966</v>
      </c>
      <c r="V2699" s="51">
        <v>8737</v>
      </c>
    </row>
    <row r="2700" spans="1:22" x14ac:dyDescent="0.25">
      <c r="A2700" s="50" t="s">
        <v>109</v>
      </c>
      <c r="B2700" s="50" t="s">
        <v>229</v>
      </c>
      <c r="C2700" s="50" t="s">
        <v>195</v>
      </c>
      <c r="D2700" s="50" t="s">
        <v>295</v>
      </c>
      <c r="E2700" s="51">
        <v>2021</v>
      </c>
      <c r="F2700" s="50" t="s">
        <v>293</v>
      </c>
      <c r="G2700" s="52">
        <v>44501</v>
      </c>
      <c r="H2700" s="51">
        <v>571</v>
      </c>
      <c r="I2700" s="51">
        <v>307</v>
      </c>
      <c r="J2700" s="51">
        <v>344</v>
      </c>
      <c r="K2700" s="51">
        <v>573</v>
      </c>
      <c r="L2700" s="51">
        <v>573</v>
      </c>
      <c r="M2700" s="51">
        <v>1056</v>
      </c>
      <c r="N2700" s="51">
        <v>798</v>
      </c>
      <c r="O2700" s="51">
        <v>669</v>
      </c>
      <c r="P2700" s="51">
        <v>771</v>
      </c>
      <c r="Q2700" s="51">
        <v>5111</v>
      </c>
      <c r="R2700" s="51">
        <v>5223</v>
      </c>
      <c r="S2700" s="51">
        <v>44044.195424085017</v>
      </c>
      <c r="T2700" s="51">
        <v>206911</v>
      </c>
      <c r="U2700" s="51">
        <v>65966</v>
      </c>
      <c r="V2700" s="51">
        <v>8737</v>
      </c>
    </row>
    <row r="2701" spans="1:22" x14ac:dyDescent="0.25">
      <c r="A2701" s="50" t="s">
        <v>109</v>
      </c>
      <c r="B2701" s="50" t="s">
        <v>229</v>
      </c>
      <c r="C2701" s="50" t="s">
        <v>195</v>
      </c>
      <c r="D2701" s="50" t="s">
        <v>295</v>
      </c>
      <c r="E2701" s="51">
        <v>2021</v>
      </c>
      <c r="F2701" s="50" t="s">
        <v>294</v>
      </c>
      <c r="G2701" s="52">
        <v>44531</v>
      </c>
      <c r="H2701" s="51">
        <v>491</v>
      </c>
      <c r="I2701" s="51">
        <v>355</v>
      </c>
      <c r="J2701" s="51">
        <v>358</v>
      </c>
      <c r="K2701" s="51">
        <v>461</v>
      </c>
      <c r="L2701" s="51">
        <v>461</v>
      </c>
      <c r="M2701" s="51">
        <v>1231</v>
      </c>
      <c r="N2701" s="51">
        <v>833</v>
      </c>
      <c r="O2701" s="51">
        <v>697</v>
      </c>
      <c r="P2701" s="51">
        <v>790</v>
      </c>
      <c r="Q2701" s="51">
        <v>5111</v>
      </c>
      <c r="R2701" s="51">
        <v>5223</v>
      </c>
      <c r="S2701" s="51">
        <v>44044.195424085017</v>
      </c>
      <c r="T2701" s="51">
        <v>206911</v>
      </c>
      <c r="U2701" s="51">
        <v>65966</v>
      </c>
      <c r="V2701" s="51">
        <v>8737</v>
      </c>
    </row>
    <row r="2702" spans="1:22" x14ac:dyDescent="0.25">
      <c r="A2702" s="50" t="s">
        <v>109</v>
      </c>
      <c r="B2702" s="50" t="s">
        <v>229</v>
      </c>
      <c r="C2702" s="50" t="s">
        <v>196</v>
      </c>
      <c r="D2702" s="50" t="s">
        <v>282</v>
      </c>
      <c r="E2702" s="51">
        <v>2017</v>
      </c>
      <c r="F2702" s="50" t="s">
        <v>283</v>
      </c>
      <c r="G2702" s="52">
        <v>42736</v>
      </c>
      <c r="H2702" s="51">
        <v>16</v>
      </c>
      <c r="I2702" s="51">
        <v>0</v>
      </c>
      <c r="J2702" s="51">
        <v>14</v>
      </c>
      <c r="K2702" s="51">
        <v>4</v>
      </c>
      <c r="L2702" s="51">
        <v>4</v>
      </c>
      <c r="M2702" s="51">
        <v>18</v>
      </c>
      <c r="N2702" s="51">
        <v>14</v>
      </c>
      <c r="O2702" s="51">
        <v>17</v>
      </c>
      <c r="P2702" s="51">
        <v>10</v>
      </c>
      <c r="Q2702" s="51">
        <v>65</v>
      </c>
      <c r="R2702" s="51">
        <v>69</v>
      </c>
      <c r="S2702" s="51">
        <v>6017</v>
      </c>
      <c r="T2702" s="51">
        <v>29269</v>
      </c>
      <c r="U2702" s="51">
        <v>5690</v>
      </c>
      <c r="V2702" s="51">
        <v>1207</v>
      </c>
    </row>
    <row r="2703" spans="1:22" x14ac:dyDescent="0.25">
      <c r="A2703" s="50" t="s">
        <v>109</v>
      </c>
      <c r="B2703" s="50" t="s">
        <v>229</v>
      </c>
      <c r="C2703" s="50" t="s">
        <v>196</v>
      </c>
      <c r="D2703" s="50" t="s">
        <v>282</v>
      </c>
      <c r="E2703" s="51">
        <v>2017</v>
      </c>
      <c r="F2703" s="50" t="s">
        <v>284</v>
      </c>
      <c r="G2703" s="52">
        <v>42767</v>
      </c>
      <c r="H2703" s="51">
        <v>30</v>
      </c>
      <c r="I2703" s="51">
        <v>1</v>
      </c>
      <c r="J2703" s="51">
        <v>13</v>
      </c>
      <c r="K2703" s="51">
        <v>9</v>
      </c>
      <c r="L2703" s="51">
        <v>9</v>
      </c>
      <c r="M2703" s="51">
        <v>18</v>
      </c>
      <c r="N2703" s="51">
        <v>26</v>
      </c>
      <c r="O2703" s="51">
        <v>16</v>
      </c>
      <c r="P2703" s="51">
        <v>13</v>
      </c>
      <c r="Q2703" s="51">
        <v>65</v>
      </c>
      <c r="R2703" s="51">
        <v>69</v>
      </c>
      <c r="S2703" s="51">
        <v>6017</v>
      </c>
      <c r="T2703" s="51">
        <v>29269</v>
      </c>
      <c r="U2703" s="51">
        <v>5690</v>
      </c>
      <c r="V2703" s="51">
        <v>1207</v>
      </c>
    </row>
    <row r="2704" spans="1:22" x14ac:dyDescent="0.25">
      <c r="A2704" s="50" t="s">
        <v>109</v>
      </c>
      <c r="B2704" s="50" t="s">
        <v>229</v>
      </c>
      <c r="C2704" s="50" t="s">
        <v>196</v>
      </c>
      <c r="D2704" s="50" t="s">
        <v>282</v>
      </c>
      <c r="E2704" s="51">
        <v>2017</v>
      </c>
      <c r="F2704" s="50" t="s">
        <v>285</v>
      </c>
      <c r="G2704" s="52">
        <v>42795</v>
      </c>
      <c r="H2704" s="51">
        <v>45</v>
      </c>
      <c r="I2704" s="51">
        <v>11</v>
      </c>
      <c r="J2704" s="51">
        <v>32</v>
      </c>
      <c r="K2704" s="51">
        <v>0</v>
      </c>
      <c r="L2704" s="51">
        <v>0</v>
      </c>
      <c r="M2704" s="51">
        <v>19</v>
      </c>
      <c r="N2704" s="51">
        <v>17</v>
      </c>
      <c r="O2704" s="51">
        <v>16</v>
      </c>
      <c r="P2704" s="51">
        <v>16</v>
      </c>
      <c r="Q2704" s="51">
        <v>65</v>
      </c>
      <c r="R2704" s="51">
        <v>69</v>
      </c>
      <c r="S2704" s="51">
        <v>6017</v>
      </c>
      <c r="T2704" s="51">
        <v>29269</v>
      </c>
      <c r="U2704" s="51">
        <v>5690</v>
      </c>
      <c r="V2704" s="51">
        <v>1207</v>
      </c>
    </row>
    <row r="2705" spans="1:22" x14ac:dyDescent="0.25">
      <c r="A2705" s="50" t="s">
        <v>109</v>
      </c>
      <c r="B2705" s="50" t="s">
        <v>229</v>
      </c>
      <c r="C2705" s="50" t="s">
        <v>196</v>
      </c>
      <c r="D2705" s="50" t="s">
        <v>282</v>
      </c>
      <c r="E2705" s="51">
        <v>2017</v>
      </c>
      <c r="F2705" s="50" t="s">
        <v>286</v>
      </c>
      <c r="G2705" s="52">
        <v>42826</v>
      </c>
      <c r="H2705" s="51">
        <v>43</v>
      </c>
      <c r="I2705" s="51">
        <v>0</v>
      </c>
      <c r="J2705" s="51">
        <v>31</v>
      </c>
      <c r="K2705" s="51">
        <v>16</v>
      </c>
      <c r="L2705" s="51">
        <v>16</v>
      </c>
      <c r="M2705" s="51">
        <v>30</v>
      </c>
      <c r="N2705" s="51">
        <v>35</v>
      </c>
      <c r="O2705" s="51">
        <v>17</v>
      </c>
      <c r="P2705" s="51">
        <v>22</v>
      </c>
      <c r="Q2705" s="51">
        <v>65</v>
      </c>
      <c r="R2705" s="51">
        <v>69</v>
      </c>
      <c r="S2705" s="51">
        <v>6017</v>
      </c>
      <c r="T2705" s="51">
        <v>29269</v>
      </c>
      <c r="U2705" s="51">
        <v>5690</v>
      </c>
      <c r="V2705" s="51">
        <v>1207</v>
      </c>
    </row>
    <row r="2706" spans="1:22" x14ac:dyDescent="0.25">
      <c r="A2706" s="50" t="s">
        <v>109</v>
      </c>
      <c r="B2706" s="50" t="s">
        <v>229</v>
      </c>
      <c r="C2706" s="50" t="s">
        <v>196</v>
      </c>
      <c r="D2706" s="50" t="s">
        <v>282</v>
      </c>
      <c r="E2706" s="51">
        <v>2017</v>
      </c>
      <c r="F2706" s="50" t="s">
        <v>287</v>
      </c>
      <c r="G2706" s="52">
        <v>42856</v>
      </c>
      <c r="H2706" s="51">
        <v>0</v>
      </c>
      <c r="I2706" s="51">
        <v>0</v>
      </c>
      <c r="J2706" s="51">
        <v>0</v>
      </c>
      <c r="K2706" s="51">
        <v>0</v>
      </c>
      <c r="L2706" s="51">
        <v>0</v>
      </c>
      <c r="M2706" s="51">
        <v>25</v>
      </c>
      <c r="N2706" s="51">
        <v>31</v>
      </c>
      <c r="O2706" s="51">
        <v>17</v>
      </c>
      <c r="P2706" s="51">
        <v>19</v>
      </c>
      <c r="Q2706" s="51">
        <v>65</v>
      </c>
      <c r="R2706" s="51">
        <v>69</v>
      </c>
      <c r="S2706" s="51">
        <v>6017</v>
      </c>
      <c r="T2706" s="51">
        <v>29269</v>
      </c>
      <c r="U2706" s="51">
        <v>5690</v>
      </c>
      <c r="V2706" s="51">
        <v>1207</v>
      </c>
    </row>
    <row r="2707" spans="1:22" x14ac:dyDescent="0.25">
      <c r="A2707" s="50" t="s">
        <v>109</v>
      </c>
      <c r="B2707" s="50" t="s">
        <v>229</v>
      </c>
      <c r="C2707" s="50" t="s">
        <v>196</v>
      </c>
      <c r="D2707" s="50" t="s">
        <v>282</v>
      </c>
      <c r="E2707" s="51">
        <v>2017</v>
      </c>
      <c r="F2707" s="50" t="s">
        <v>288</v>
      </c>
      <c r="G2707" s="52">
        <v>42887</v>
      </c>
      <c r="H2707" s="51">
        <v>44</v>
      </c>
      <c r="I2707" s="51">
        <v>13</v>
      </c>
      <c r="J2707" s="51">
        <v>28</v>
      </c>
      <c r="K2707" s="51">
        <v>10</v>
      </c>
      <c r="L2707" s="51">
        <v>10</v>
      </c>
      <c r="M2707" s="51">
        <v>49</v>
      </c>
      <c r="N2707" s="51">
        <v>45</v>
      </c>
      <c r="O2707" s="51">
        <v>31</v>
      </c>
      <c r="P2707" s="51">
        <v>32</v>
      </c>
      <c r="Q2707" s="51">
        <v>65</v>
      </c>
      <c r="R2707" s="51">
        <v>69</v>
      </c>
      <c r="S2707" s="51">
        <v>6017</v>
      </c>
      <c r="T2707" s="51">
        <v>29269</v>
      </c>
      <c r="U2707" s="51">
        <v>5690</v>
      </c>
      <c r="V2707" s="51">
        <v>1207</v>
      </c>
    </row>
    <row r="2708" spans="1:22" x14ac:dyDescent="0.25">
      <c r="A2708" s="50" t="s">
        <v>109</v>
      </c>
      <c r="B2708" s="50" t="s">
        <v>229</v>
      </c>
      <c r="C2708" s="50" t="s">
        <v>196</v>
      </c>
      <c r="D2708" s="50" t="s">
        <v>282</v>
      </c>
      <c r="E2708" s="51">
        <v>2017</v>
      </c>
      <c r="F2708" s="50" t="s">
        <v>289</v>
      </c>
      <c r="G2708" s="52">
        <v>42917</v>
      </c>
      <c r="H2708" s="51">
        <v>0</v>
      </c>
      <c r="I2708" s="51">
        <v>0</v>
      </c>
      <c r="J2708" s="51">
        <v>0</v>
      </c>
      <c r="K2708" s="51">
        <v>0</v>
      </c>
      <c r="L2708" s="51">
        <v>0</v>
      </c>
      <c r="M2708" s="51">
        <v>25</v>
      </c>
      <c r="N2708" s="51">
        <v>31</v>
      </c>
      <c r="O2708" s="51">
        <v>17</v>
      </c>
      <c r="P2708" s="51">
        <v>19</v>
      </c>
      <c r="Q2708" s="51">
        <v>65</v>
      </c>
      <c r="R2708" s="51">
        <v>69</v>
      </c>
      <c r="S2708" s="51">
        <v>6017</v>
      </c>
      <c r="T2708" s="51">
        <v>29269</v>
      </c>
      <c r="U2708" s="51">
        <v>5690</v>
      </c>
      <c r="V2708" s="51">
        <v>1207</v>
      </c>
    </row>
    <row r="2709" spans="1:22" x14ac:dyDescent="0.25">
      <c r="A2709" s="50" t="s">
        <v>109</v>
      </c>
      <c r="B2709" s="50" t="s">
        <v>229</v>
      </c>
      <c r="C2709" s="50" t="s">
        <v>196</v>
      </c>
      <c r="D2709" s="50" t="s">
        <v>282</v>
      </c>
      <c r="E2709" s="51">
        <v>2017</v>
      </c>
      <c r="F2709" s="50" t="s">
        <v>290</v>
      </c>
      <c r="G2709" s="52">
        <v>42948</v>
      </c>
      <c r="H2709" s="51">
        <v>0</v>
      </c>
      <c r="I2709" s="51">
        <v>0</v>
      </c>
      <c r="J2709" s="51">
        <v>0</v>
      </c>
      <c r="K2709" s="51">
        <v>0</v>
      </c>
      <c r="L2709" s="51">
        <v>0</v>
      </c>
      <c r="M2709" s="51">
        <v>25</v>
      </c>
      <c r="N2709" s="51">
        <v>31</v>
      </c>
      <c r="O2709" s="51">
        <v>17</v>
      </c>
      <c r="P2709" s="51">
        <v>19</v>
      </c>
      <c r="Q2709" s="51">
        <v>65</v>
      </c>
      <c r="R2709" s="51">
        <v>69</v>
      </c>
      <c r="S2709" s="51">
        <v>6017</v>
      </c>
      <c r="T2709" s="51">
        <v>29269</v>
      </c>
      <c r="U2709" s="51">
        <v>5690</v>
      </c>
      <c r="V2709" s="51">
        <v>1207</v>
      </c>
    </row>
    <row r="2710" spans="1:22" x14ac:dyDescent="0.25">
      <c r="A2710" s="50" t="s">
        <v>109</v>
      </c>
      <c r="B2710" s="50" t="s">
        <v>229</v>
      </c>
      <c r="C2710" s="50" t="s">
        <v>196</v>
      </c>
      <c r="D2710" s="50" t="s">
        <v>282</v>
      </c>
      <c r="E2710" s="51">
        <v>2017</v>
      </c>
      <c r="F2710" s="50" t="s">
        <v>291</v>
      </c>
      <c r="G2710" s="52">
        <v>42979</v>
      </c>
      <c r="H2710" s="51">
        <v>0</v>
      </c>
      <c r="I2710" s="51">
        <v>0</v>
      </c>
      <c r="J2710" s="51">
        <v>0</v>
      </c>
      <c r="K2710" s="51">
        <v>0</v>
      </c>
      <c r="L2710" s="51">
        <v>0</v>
      </c>
      <c r="M2710" s="51">
        <v>25</v>
      </c>
      <c r="N2710" s="51">
        <v>31</v>
      </c>
      <c r="O2710" s="51">
        <v>17</v>
      </c>
      <c r="P2710" s="51">
        <v>19</v>
      </c>
      <c r="Q2710" s="51">
        <v>65</v>
      </c>
      <c r="R2710" s="51">
        <v>69</v>
      </c>
      <c r="S2710" s="51">
        <v>6017</v>
      </c>
      <c r="T2710" s="51">
        <v>29269</v>
      </c>
      <c r="U2710" s="51">
        <v>5690</v>
      </c>
      <c r="V2710" s="51">
        <v>1207</v>
      </c>
    </row>
    <row r="2711" spans="1:22" x14ac:dyDescent="0.25">
      <c r="A2711" s="50" t="s">
        <v>109</v>
      </c>
      <c r="B2711" s="50" t="s">
        <v>229</v>
      </c>
      <c r="C2711" s="50" t="s">
        <v>196</v>
      </c>
      <c r="D2711" s="50" t="s">
        <v>282</v>
      </c>
      <c r="E2711" s="51">
        <v>2017</v>
      </c>
      <c r="F2711" s="50" t="s">
        <v>292</v>
      </c>
      <c r="G2711" s="52">
        <v>43009</v>
      </c>
      <c r="H2711" s="51">
        <v>97</v>
      </c>
      <c r="I2711" s="51">
        <v>22</v>
      </c>
      <c r="J2711" s="51">
        <v>72</v>
      </c>
      <c r="K2711" s="51">
        <v>21</v>
      </c>
      <c r="L2711" s="51">
        <v>21</v>
      </c>
      <c r="M2711" s="51">
        <v>37</v>
      </c>
      <c r="N2711" s="51">
        <v>36</v>
      </c>
      <c r="O2711" s="51">
        <v>25</v>
      </c>
      <c r="P2711" s="51">
        <v>28</v>
      </c>
      <c r="Q2711" s="51">
        <v>65</v>
      </c>
      <c r="R2711" s="51">
        <v>69</v>
      </c>
      <c r="S2711" s="51">
        <v>6017</v>
      </c>
      <c r="T2711" s="51">
        <v>29269</v>
      </c>
      <c r="U2711" s="51">
        <v>5690</v>
      </c>
      <c r="V2711" s="51">
        <v>1207</v>
      </c>
    </row>
    <row r="2712" spans="1:22" x14ac:dyDescent="0.25">
      <c r="A2712" s="50" t="s">
        <v>109</v>
      </c>
      <c r="B2712" s="50" t="s">
        <v>229</v>
      </c>
      <c r="C2712" s="50" t="s">
        <v>196</v>
      </c>
      <c r="D2712" s="50" t="s">
        <v>282</v>
      </c>
      <c r="E2712" s="51">
        <v>2017</v>
      </c>
      <c r="F2712" s="50" t="s">
        <v>293</v>
      </c>
      <c r="G2712" s="52">
        <v>43040</v>
      </c>
      <c r="H2712" s="51">
        <v>27</v>
      </c>
      <c r="I2712" s="51">
        <v>7</v>
      </c>
      <c r="J2712" s="51">
        <v>16</v>
      </c>
      <c r="K2712" s="51">
        <v>20</v>
      </c>
      <c r="L2712" s="51">
        <v>20</v>
      </c>
      <c r="M2712" s="51">
        <v>14</v>
      </c>
      <c r="N2712" s="51">
        <v>9</v>
      </c>
      <c r="O2712" s="51">
        <v>9</v>
      </c>
      <c r="P2712" s="51">
        <v>8</v>
      </c>
      <c r="Q2712" s="51">
        <v>65</v>
      </c>
      <c r="R2712" s="51">
        <v>69</v>
      </c>
      <c r="S2712" s="51">
        <v>6017</v>
      </c>
      <c r="T2712" s="51">
        <v>29269</v>
      </c>
      <c r="U2712" s="51">
        <v>5690</v>
      </c>
      <c r="V2712" s="51">
        <v>1207</v>
      </c>
    </row>
    <row r="2713" spans="1:22" x14ac:dyDescent="0.25">
      <c r="A2713" s="50" t="s">
        <v>109</v>
      </c>
      <c r="B2713" s="50" t="s">
        <v>229</v>
      </c>
      <c r="C2713" s="50" t="s">
        <v>196</v>
      </c>
      <c r="D2713" s="50" t="s">
        <v>282</v>
      </c>
      <c r="E2713" s="51">
        <v>2017</v>
      </c>
      <c r="F2713" s="50" t="s">
        <v>294</v>
      </c>
      <c r="G2713" s="52">
        <v>43070</v>
      </c>
      <c r="H2713" s="51">
        <v>89</v>
      </c>
      <c r="I2713" s="51">
        <v>34</v>
      </c>
      <c r="J2713" s="51">
        <v>34</v>
      </c>
      <c r="K2713" s="51">
        <v>14</v>
      </c>
      <c r="L2713" s="51">
        <v>14</v>
      </c>
      <c r="M2713" s="51">
        <v>30</v>
      </c>
      <c r="N2713" s="51">
        <v>45</v>
      </c>
      <c r="O2713" s="51">
        <v>40</v>
      </c>
      <c r="P2713" s="51">
        <v>41</v>
      </c>
      <c r="Q2713" s="51">
        <v>65</v>
      </c>
      <c r="R2713" s="51">
        <v>69</v>
      </c>
      <c r="S2713" s="51">
        <v>6017</v>
      </c>
      <c r="T2713" s="51">
        <v>29269</v>
      </c>
      <c r="U2713" s="51">
        <v>5690</v>
      </c>
      <c r="V2713" s="51">
        <v>1207</v>
      </c>
    </row>
    <row r="2714" spans="1:22" x14ac:dyDescent="0.25">
      <c r="A2714" s="50" t="s">
        <v>109</v>
      </c>
      <c r="B2714" s="50" t="s">
        <v>229</v>
      </c>
      <c r="C2714" s="50" t="s">
        <v>196</v>
      </c>
      <c r="D2714" s="50" t="s">
        <v>282</v>
      </c>
      <c r="E2714" s="51">
        <v>2018</v>
      </c>
      <c r="F2714" s="50" t="s">
        <v>283</v>
      </c>
      <c r="G2714" s="52">
        <v>43101</v>
      </c>
      <c r="H2714" s="51">
        <v>71</v>
      </c>
      <c r="I2714" s="51">
        <v>18</v>
      </c>
      <c r="J2714" s="51">
        <v>45</v>
      </c>
      <c r="K2714" s="51">
        <v>41</v>
      </c>
      <c r="L2714" s="51">
        <v>41</v>
      </c>
      <c r="M2714" s="51">
        <v>109</v>
      </c>
      <c r="N2714" s="51">
        <v>116</v>
      </c>
      <c r="O2714" s="51">
        <v>94</v>
      </c>
      <c r="P2714" s="51">
        <v>113</v>
      </c>
      <c r="Q2714" s="51">
        <v>375</v>
      </c>
      <c r="R2714" s="51">
        <v>384</v>
      </c>
      <c r="S2714" s="51">
        <v>6285</v>
      </c>
      <c r="T2714" s="51">
        <v>30358</v>
      </c>
      <c r="U2714" s="51">
        <v>5887</v>
      </c>
      <c r="V2714" s="51">
        <v>1242</v>
      </c>
    </row>
    <row r="2715" spans="1:22" x14ac:dyDescent="0.25">
      <c r="A2715" s="50" t="s">
        <v>109</v>
      </c>
      <c r="B2715" s="50" t="s">
        <v>229</v>
      </c>
      <c r="C2715" s="50" t="s">
        <v>196</v>
      </c>
      <c r="D2715" s="50" t="s">
        <v>282</v>
      </c>
      <c r="E2715" s="51">
        <v>2018</v>
      </c>
      <c r="F2715" s="50" t="s">
        <v>284</v>
      </c>
      <c r="G2715" s="52">
        <v>43132</v>
      </c>
      <c r="H2715" s="51">
        <v>18</v>
      </c>
      <c r="I2715" s="51">
        <v>8</v>
      </c>
      <c r="J2715" s="51">
        <v>8</v>
      </c>
      <c r="K2715" s="51">
        <v>5</v>
      </c>
      <c r="L2715" s="51">
        <v>5</v>
      </c>
      <c r="M2715" s="51">
        <v>39</v>
      </c>
      <c r="N2715" s="51">
        <v>48</v>
      </c>
      <c r="O2715" s="51">
        <v>33</v>
      </c>
      <c r="P2715" s="51">
        <v>43</v>
      </c>
      <c r="Q2715" s="51">
        <v>375</v>
      </c>
      <c r="R2715" s="51">
        <v>384</v>
      </c>
      <c r="S2715" s="51">
        <v>6285</v>
      </c>
      <c r="T2715" s="51">
        <v>30358</v>
      </c>
      <c r="U2715" s="51">
        <v>5887</v>
      </c>
      <c r="V2715" s="51">
        <v>1242</v>
      </c>
    </row>
    <row r="2716" spans="1:22" x14ac:dyDescent="0.25">
      <c r="A2716" s="50" t="s">
        <v>109</v>
      </c>
      <c r="B2716" s="50" t="s">
        <v>229</v>
      </c>
      <c r="C2716" s="50" t="s">
        <v>196</v>
      </c>
      <c r="D2716" s="50" t="s">
        <v>282</v>
      </c>
      <c r="E2716" s="51">
        <v>2018</v>
      </c>
      <c r="F2716" s="50" t="s">
        <v>285</v>
      </c>
      <c r="G2716" s="52">
        <v>43160</v>
      </c>
      <c r="H2716" s="51">
        <v>86</v>
      </c>
      <c r="I2716" s="51">
        <v>25</v>
      </c>
      <c r="J2716" s="51">
        <v>34</v>
      </c>
      <c r="K2716" s="51">
        <v>37</v>
      </c>
      <c r="L2716" s="51">
        <v>37</v>
      </c>
      <c r="M2716" s="51">
        <v>65</v>
      </c>
      <c r="N2716" s="51">
        <v>74</v>
      </c>
      <c r="O2716" s="51">
        <v>49</v>
      </c>
      <c r="P2716" s="51">
        <v>52</v>
      </c>
      <c r="Q2716" s="51">
        <v>375</v>
      </c>
      <c r="R2716" s="51">
        <v>384</v>
      </c>
      <c r="S2716" s="51">
        <v>6285</v>
      </c>
      <c r="T2716" s="51">
        <v>30358</v>
      </c>
      <c r="U2716" s="51">
        <v>5887</v>
      </c>
      <c r="V2716" s="51">
        <v>1242</v>
      </c>
    </row>
    <row r="2717" spans="1:22" x14ac:dyDescent="0.25">
      <c r="A2717" s="50" t="s">
        <v>109</v>
      </c>
      <c r="B2717" s="50" t="s">
        <v>229</v>
      </c>
      <c r="C2717" s="50" t="s">
        <v>196</v>
      </c>
      <c r="D2717" s="50" t="s">
        <v>282</v>
      </c>
      <c r="E2717" s="51">
        <v>2018</v>
      </c>
      <c r="F2717" s="50" t="s">
        <v>286</v>
      </c>
      <c r="G2717" s="52">
        <v>43191</v>
      </c>
      <c r="H2717" s="51">
        <v>192</v>
      </c>
      <c r="I2717" s="51">
        <v>84</v>
      </c>
      <c r="J2717" s="51">
        <v>109</v>
      </c>
      <c r="K2717" s="51">
        <v>32</v>
      </c>
      <c r="L2717" s="51">
        <v>32</v>
      </c>
      <c r="M2717" s="51">
        <v>151</v>
      </c>
      <c r="N2717" s="51">
        <v>141</v>
      </c>
      <c r="O2717" s="51">
        <v>110</v>
      </c>
      <c r="P2717" s="51">
        <v>122</v>
      </c>
      <c r="Q2717" s="51">
        <v>375</v>
      </c>
      <c r="R2717" s="51">
        <v>384</v>
      </c>
      <c r="S2717" s="51">
        <v>6285</v>
      </c>
      <c r="T2717" s="51">
        <v>30358</v>
      </c>
      <c r="U2717" s="51">
        <v>5887</v>
      </c>
      <c r="V2717" s="51">
        <v>1242</v>
      </c>
    </row>
    <row r="2718" spans="1:22" x14ac:dyDescent="0.25">
      <c r="A2718" s="50" t="s">
        <v>109</v>
      </c>
      <c r="B2718" s="50" t="s">
        <v>229</v>
      </c>
      <c r="C2718" s="50" t="s">
        <v>196</v>
      </c>
      <c r="D2718" s="50" t="s">
        <v>282</v>
      </c>
      <c r="E2718" s="51">
        <v>2018</v>
      </c>
      <c r="F2718" s="50" t="s">
        <v>287</v>
      </c>
      <c r="G2718" s="52">
        <v>43221</v>
      </c>
      <c r="H2718" s="51">
        <v>29</v>
      </c>
      <c r="I2718" s="51">
        <v>13</v>
      </c>
      <c r="J2718" s="51">
        <v>17</v>
      </c>
      <c r="K2718" s="51">
        <v>4</v>
      </c>
      <c r="L2718" s="51">
        <v>4</v>
      </c>
      <c r="M2718" s="51">
        <v>51</v>
      </c>
      <c r="N2718" s="51">
        <v>57</v>
      </c>
      <c r="O2718" s="51">
        <v>38</v>
      </c>
      <c r="P2718" s="51">
        <v>47</v>
      </c>
      <c r="Q2718" s="51">
        <v>375</v>
      </c>
      <c r="R2718" s="51">
        <v>384</v>
      </c>
      <c r="S2718" s="51">
        <v>6285</v>
      </c>
      <c r="T2718" s="51">
        <v>30358</v>
      </c>
      <c r="U2718" s="51">
        <v>5887</v>
      </c>
      <c r="V2718" s="51">
        <v>1242</v>
      </c>
    </row>
    <row r="2719" spans="1:22" x14ac:dyDescent="0.25">
      <c r="A2719" s="50" t="s">
        <v>109</v>
      </c>
      <c r="B2719" s="50" t="s">
        <v>229</v>
      </c>
      <c r="C2719" s="50" t="s">
        <v>196</v>
      </c>
      <c r="D2719" s="50" t="s">
        <v>282</v>
      </c>
      <c r="E2719" s="51">
        <v>2018</v>
      </c>
      <c r="F2719" s="50" t="s">
        <v>288</v>
      </c>
      <c r="G2719" s="52">
        <v>43252</v>
      </c>
      <c r="H2719" s="51">
        <v>10</v>
      </c>
      <c r="I2719" s="51">
        <v>8</v>
      </c>
      <c r="J2719" s="51">
        <v>13</v>
      </c>
      <c r="K2719" s="51">
        <v>17</v>
      </c>
      <c r="L2719" s="51">
        <v>17</v>
      </c>
      <c r="M2719" s="51">
        <v>30</v>
      </c>
      <c r="N2719" s="51">
        <v>23</v>
      </c>
      <c r="O2719" s="51">
        <v>22</v>
      </c>
      <c r="P2719" s="51">
        <v>20</v>
      </c>
      <c r="Q2719" s="51">
        <v>375</v>
      </c>
      <c r="R2719" s="51">
        <v>384</v>
      </c>
      <c r="S2719" s="51">
        <v>6285</v>
      </c>
      <c r="T2719" s="51">
        <v>30358</v>
      </c>
      <c r="U2719" s="51">
        <v>5887</v>
      </c>
      <c r="V2719" s="51">
        <v>1242</v>
      </c>
    </row>
    <row r="2720" spans="1:22" x14ac:dyDescent="0.25">
      <c r="A2720" s="50" t="s">
        <v>109</v>
      </c>
      <c r="B2720" s="50" t="s">
        <v>229</v>
      </c>
      <c r="C2720" s="50" t="s">
        <v>196</v>
      </c>
      <c r="D2720" s="50" t="s">
        <v>282</v>
      </c>
      <c r="E2720" s="51">
        <v>2018</v>
      </c>
      <c r="F2720" s="50" t="s">
        <v>289</v>
      </c>
      <c r="G2720" s="52">
        <v>43282</v>
      </c>
      <c r="H2720" s="51">
        <v>154</v>
      </c>
      <c r="I2720" s="51">
        <v>122</v>
      </c>
      <c r="J2720" s="51">
        <v>112</v>
      </c>
      <c r="K2720" s="51">
        <v>44</v>
      </c>
      <c r="L2720" s="51">
        <v>44</v>
      </c>
      <c r="M2720" s="51">
        <v>174</v>
      </c>
      <c r="N2720" s="51">
        <v>129</v>
      </c>
      <c r="O2720" s="51">
        <v>120</v>
      </c>
      <c r="P2720" s="51">
        <v>99</v>
      </c>
      <c r="Q2720" s="51">
        <v>375</v>
      </c>
      <c r="R2720" s="51">
        <v>384</v>
      </c>
      <c r="S2720" s="51">
        <v>6285</v>
      </c>
      <c r="T2720" s="51">
        <v>30358</v>
      </c>
      <c r="U2720" s="51">
        <v>5887</v>
      </c>
      <c r="V2720" s="51">
        <v>1242</v>
      </c>
    </row>
    <row r="2721" spans="1:22" x14ac:dyDescent="0.25">
      <c r="A2721" s="50" t="s">
        <v>109</v>
      </c>
      <c r="B2721" s="50" t="s">
        <v>229</v>
      </c>
      <c r="C2721" s="50" t="s">
        <v>196</v>
      </c>
      <c r="D2721" s="50" t="s">
        <v>282</v>
      </c>
      <c r="E2721" s="51">
        <v>2018</v>
      </c>
      <c r="F2721" s="50" t="s">
        <v>290</v>
      </c>
      <c r="G2721" s="52">
        <v>43313</v>
      </c>
      <c r="H2721" s="51">
        <v>42</v>
      </c>
      <c r="I2721" s="51">
        <v>16</v>
      </c>
      <c r="J2721" s="51">
        <v>21</v>
      </c>
      <c r="K2721" s="51">
        <v>40</v>
      </c>
      <c r="L2721" s="51">
        <v>40</v>
      </c>
      <c r="M2721" s="51">
        <v>58</v>
      </c>
      <c r="N2721" s="51">
        <v>75</v>
      </c>
      <c r="O2721" s="51">
        <v>62</v>
      </c>
      <c r="P2721" s="51">
        <v>66</v>
      </c>
      <c r="Q2721" s="51">
        <v>375</v>
      </c>
      <c r="R2721" s="51">
        <v>384</v>
      </c>
      <c r="S2721" s="51">
        <v>6285</v>
      </c>
      <c r="T2721" s="51">
        <v>30358</v>
      </c>
      <c r="U2721" s="51">
        <v>5887</v>
      </c>
      <c r="V2721" s="51">
        <v>1242</v>
      </c>
    </row>
    <row r="2722" spans="1:22" x14ac:dyDescent="0.25">
      <c r="A2722" s="50" t="s">
        <v>109</v>
      </c>
      <c r="B2722" s="50" t="s">
        <v>229</v>
      </c>
      <c r="C2722" s="50" t="s">
        <v>196</v>
      </c>
      <c r="D2722" s="50" t="s">
        <v>282</v>
      </c>
      <c r="E2722" s="51">
        <v>2018</v>
      </c>
      <c r="F2722" s="50" t="s">
        <v>291</v>
      </c>
      <c r="G2722" s="52">
        <v>43344</v>
      </c>
      <c r="H2722" s="51">
        <v>176</v>
      </c>
      <c r="I2722" s="51">
        <v>95</v>
      </c>
      <c r="J2722" s="51">
        <v>101</v>
      </c>
      <c r="K2722" s="51">
        <v>38</v>
      </c>
      <c r="L2722" s="51">
        <v>38</v>
      </c>
      <c r="M2722" s="51">
        <v>155</v>
      </c>
      <c r="N2722" s="51">
        <v>152</v>
      </c>
      <c r="O2722" s="51">
        <v>113</v>
      </c>
      <c r="P2722" s="51">
        <v>145</v>
      </c>
      <c r="Q2722" s="51">
        <v>375</v>
      </c>
      <c r="R2722" s="51">
        <v>384</v>
      </c>
      <c r="S2722" s="51">
        <v>6285</v>
      </c>
      <c r="T2722" s="51">
        <v>30358</v>
      </c>
      <c r="U2722" s="51">
        <v>5887</v>
      </c>
      <c r="V2722" s="51">
        <v>1242</v>
      </c>
    </row>
    <row r="2723" spans="1:22" x14ac:dyDescent="0.25">
      <c r="A2723" s="50" t="s">
        <v>109</v>
      </c>
      <c r="B2723" s="50" t="s">
        <v>229</v>
      </c>
      <c r="C2723" s="50" t="s">
        <v>196</v>
      </c>
      <c r="D2723" s="50" t="s">
        <v>282</v>
      </c>
      <c r="E2723" s="51">
        <v>2018</v>
      </c>
      <c r="F2723" s="50" t="s">
        <v>292</v>
      </c>
      <c r="G2723" s="52">
        <v>43374</v>
      </c>
      <c r="H2723" s="51">
        <v>186</v>
      </c>
      <c r="I2723" s="51">
        <v>83</v>
      </c>
      <c r="J2723" s="51">
        <v>111</v>
      </c>
      <c r="K2723" s="51">
        <v>41</v>
      </c>
      <c r="L2723" s="51">
        <v>41</v>
      </c>
      <c r="M2723" s="51">
        <v>135</v>
      </c>
      <c r="N2723" s="51">
        <v>149</v>
      </c>
      <c r="O2723" s="51">
        <v>120</v>
      </c>
      <c r="P2723" s="51">
        <v>153</v>
      </c>
      <c r="Q2723" s="51">
        <v>375</v>
      </c>
      <c r="R2723" s="51">
        <v>384</v>
      </c>
      <c r="S2723" s="51">
        <v>6285</v>
      </c>
      <c r="T2723" s="51">
        <v>30358</v>
      </c>
      <c r="U2723" s="51">
        <v>5887</v>
      </c>
      <c r="V2723" s="51">
        <v>1242</v>
      </c>
    </row>
    <row r="2724" spans="1:22" x14ac:dyDescent="0.25">
      <c r="A2724" s="50" t="s">
        <v>109</v>
      </c>
      <c r="B2724" s="50" t="s">
        <v>229</v>
      </c>
      <c r="C2724" s="50" t="s">
        <v>196</v>
      </c>
      <c r="D2724" s="50" t="s">
        <v>282</v>
      </c>
      <c r="E2724" s="51">
        <v>2018</v>
      </c>
      <c r="F2724" s="50" t="s">
        <v>293</v>
      </c>
      <c r="G2724" s="52">
        <v>43405</v>
      </c>
      <c r="H2724" s="51">
        <v>150</v>
      </c>
      <c r="I2724" s="51">
        <v>82</v>
      </c>
      <c r="J2724" s="51">
        <v>88</v>
      </c>
      <c r="K2724" s="51">
        <v>41</v>
      </c>
      <c r="L2724" s="51">
        <v>41</v>
      </c>
      <c r="M2724" s="51">
        <v>128</v>
      </c>
      <c r="N2724" s="51">
        <v>174</v>
      </c>
      <c r="O2724" s="51">
        <v>139</v>
      </c>
      <c r="P2724" s="51">
        <v>95</v>
      </c>
      <c r="Q2724" s="51">
        <v>375</v>
      </c>
      <c r="R2724" s="51">
        <v>384</v>
      </c>
      <c r="S2724" s="51">
        <v>6285</v>
      </c>
      <c r="T2724" s="51">
        <v>30358</v>
      </c>
      <c r="U2724" s="51">
        <v>5887</v>
      </c>
      <c r="V2724" s="51">
        <v>1242</v>
      </c>
    </row>
    <row r="2725" spans="1:22" x14ac:dyDescent="0.25">
      <c r="A2725" s="50" t="s">
        <v>109</v>
      </c>
      <c r="B2725" s="50" t="s">
        <v>229</v>
      </c>
      <c r="C2725" s="50" t="s">
        <v>196</v>
      </c>
      <c r="D2725" s="50" t="s">
        <v>282</v>
      </c>
      <c r="E2725" s="51">
        <v>2018</v>
      </c>
      <c r="F2725" s="50" t="s">
        <v>294</v>
      </c>
      <c r="G2725" s="52">
        <v>43435</v>
      </c>
      <c r="H2725" s="51">
        <v>137</v>
      </c>
      <c r="I2725" s="51">
        <v>64</v>
      </c>
      <c r="J2725" s="51">
        <v>57</v>
      </c>
      <c r="K2725" s="51">
        <v>40</v>
      </c>
      <c r="L2725" s="51">
        <v>40</v>
      </c>
      <c r="M2725" s="51">
        <v>159</v>
      </c>
      <c r="N2725" s="51">
        <v>112</v>
      </c>
      <c r="O2725" s="51">
        <v>157</v>
      </c>
      <c r="P2725" s="51">
        <v>120</v>
      </c>
      <c r="Q2725" s="51">
        <v>375</v>
      </c>
      <c r="R2725" s="51">
        <v>384</v>
      </c>
      <c r="S2725" s="51">
        <v>6285</v>
      </c>
      <c r="T2725" s="51">
        <v>30358</v>
      </c>
      <c r="U2725" s="51">
        <v>5887</v>
      </c>
      <c r="V2725" s="51">
        <v>1242</v>
      </c>
    </row>
    <row r="2726" spans="1:22" x14ac:dyDescent="0.25">
      <c r="A2726" s="50" t="s">
        <v>109</v>
      </c>
      <c r="B2726" s="50" t="s">
        <v>229</v>
      </c>
      <c r="C2726" s="50" t="s">
        <v>196</v>
      </c>
      <c r="D2726" s="50" t="s">
        <v>282</v>
      </c>
      <c r="E2726" s="51">
        <v>2019</v>
      </c>
      <c r="F2726" s="50" t="s">
        <v>283</v>
      </c>
      <c r="G2726" s="52">
        <v>43466</v>
      </c>
      <c r="H2726" s="51">
        <v>164</v>
      </c>
      <c r="I2726" s="51">
        <v>74</v>
      </c>
      <c r="J2726" s="51">
        <v>80</v>
      </c>
      <c r="K2726" s="51">
        <v>36</v>
      </c>
      <c r="L2726" s="51">
        <v>36</v>
      </c>
      <c r="M2726" s="51">
        <v>135</v>
      </c>
      <c r="N2726" s="51">
        <v>146</v>
      </c>
      <c r="O2726" s="51">
        <v>137</v>
      </c>
      <c r="P2726" s="51">
        <v>119</v>
      </c>
      <c r="Q2726" s="51">
        <v>643</v>
      </c>
      <c r="R2726" s="51">
        <v>650</v>
      </c>
      <c r="S2726" s="51">
        <v>6652.8491137284573</v>
      </c>
      <c r="T2726" s="51">
        <v>31482</v>
      </c>
      <c r="U2726" s="51">
        <v>10170</v>
      </c>
      <c r="V2726" s="51">
        <v>1349</v>
      </c>
    </row>
    <row r="2727" spans="1:22" x14ac:dyDescent="0.25">
      <c r="A2727" s="50" t="s">
        <v>109</v>
      </c>
      <c r="B2727" s="50" t="s">
        <v>229</v>
      </c>
      <c r="C2727" s="50" t="s">
        <v>196</v>
      </c>
      <c r="D2727" s="50" t="s">
        <v>282</v>
      </c>
      <c r="E2727" s="51">
        <v>2019</v>
      </c>
      <c r="F2727" s="50" t="s">
        <v>284</v>
      </c>
      <c r="G2727" s="52">
        <v>43497</v>
      </c>
      <c r="H2727" s="51">
        <v>126</v>
      </c>
      <c r="I2727" s="51">
        <v>46</v>
      </c>
      <c r="J2727" s="51">
        <v>74</v>
      </c>
      <c r="K2727" s="51">
        <v>33</v>
      </c>
      <c r="L2727" s="51">
        <v>33</v>
      </c>
      <c r="M2727" s="51">
        <v>195</v>
      </c>
      <c r="N2727" s="51">
        <v>126</v>
      </c>
      <c r="O2727" s="51">
        <v>113</v>
      </c>
      <c r="P2727" s="51">
        <v>147</v>
      </c>
      <c r="Q2727" s="51">
        <v>643</v>
      </c>
      <c r="R2727" s="51">
        <v>650</v>
      </c>
      <c r="S2727" s="51">
        <v>6652.8491137284573</v>
      </c>
      <c r="T2727" s="51">
        <v>31482</v>
      </c>
      <c r="U2727" s="51">
        <v>10170</v>
      </c>
      <c r="V2727" s="51">
        <v>1349</v>
      </c>
    </row>
    <row r="2728" spans="1:22" x14ac:dyDescent="0.25">
      <c r="A2728" s="50" t="s">
        <v>109</v>
      </c>
      <c r="B2728" s="50" t="s">
        <v>229</v>
      </c>
      <c r="C2728" s="50" t="s">
        <v>196</v>
      </c>
      <c r="D2728" s="50" t="s">
        <v>282</v>
      </c>
      <c r="E2728" s="51">
        <v>2019</v>
      </c>
      <c r="F2728" s="50" t="s">
        <v>285</v>
      </c>
      <c r="G2728" s="52">
        <v>43525</v>
      </c>
      <c r="H2728" s="51">
        <v>112</v>
      </c>
      <c r="I2728" s="51">
        <v>45</v>
      </c>
      <c r="J2728" s="51">
        <v>77</v>
      </c>
      <c r="K2728" s="51">
        <v>48</v>
      </c>
      <c r="L2728" s="51">
        <v>48</v>
      </c>
      <c r="M2728" s="51">
        <v>17</v>
      </c>
      <c r="N2728" s="51">
        <v>117</v>
      </c>
      <c r="O2728" s="51">
        <v>99</v>
      </c>
      <c r="P2728" s="51">
        <v>158</v>
      </c>
      <c r="Q2728" s="51">
        <v>643</v>
      </c>
      <c r="R2728" s="51">
        <v>650</v>
      </c>
      <c r="S2728" s="51">
        <v>6652.8491137284573</v>
      </c>
      <c r="T2728" s="51">
        <v>31482</v>
      </c>
      <c r="U2728" s="51">
        <v>10170</v>
      </c>
      <c r="V2728" s="51">
        <v>1349</v>
      </c>
    </row>
    <row r="2729" spans="1:22" x14ac:dyDescent="0.25">
      <c r="A2729" s="50" t="s">
        <v>109</v>
      </c>
      <c r="B2729" s="50" t="s">
        <v>229</v>
      </c>
      <c r="C2729" s="50" t="s">
        <v>196</v>
      </c>
      <c r="D2729" s="50" t="s">
        <v>282</v>
      </c>
      <c r="E2729" s="51">
        <v>2019</v>
      </c>
      <c r="F2729" s="50" t="s">
        <v>286</v>
      </c>
      <c r="G2729" s="52">
        <v>43556</v>
      </c>
      <c r="H2729" s="51">
        <v>140</v>
      </c>
      <c r="I2729" s="51">
        <v>66</v>
      </c>
      <c r="J2729" s="51">
        <v>84</v>
      </c>
      <c r="K2729" s="51">
        <v>55</v>
      </c>
      <c r="L2729" s="51">
        <v>55</v>
      </c>
      <c r="M2729" s="51">
        <v>141</v>
      </c>
      <c r="N2729" s="51">
        <v>113</v>
      </c>
      <c r="O2729" s="51">
        <v>100</v>
      </c>
      <c r="P2729" s="51">
        <v>127</v>
      </c>
      <c r="Q2729" s="51">
        <v>643</v>
      </c>
      <c r="R2729" s="51">
        <v>650</v>
      </c>
      <c r="S2729" s="51">
        <v>6652.8491137284573</v>
      </c>
      <c r="T2729" s="51">
        <v>31482</v>
      </c>
      <c r="U2729" s="51">
        <v>10170</v>
      </c>
      <c r="V2729" s="51">
        <v>1349</v>
      </c>
    </row>
    <row r="2730" spans="1:22" x14ac:dyDescent="0.25">
      <c r="A2730" s="50" t="s">
        <v>109</v>
      </c>
      <c r="B2730" s="50" t="s">
        <v>229</v>
      </c>
      <c r="C2730" s="50" t="s">
        <v>196</v>
      </c>
      <c r="D2730" s="50" t="s">
        <v>282</v>
      </c>
      <c r="E2730" s="51">
        <v>2019</v>
      </c>
      <c r="F2730" s="50" t="s">
        <v>287</v>
      </c>
      <c r="G2730" s="52">
        <v>43586</v>
      </c>
      <c r="H2730" s="51">
        <v>118</v>
      </c>
      <c r="I2730" s="51">
        <v>42</v>
      </c>
      <c r="J2730" s="51">
        <v>61</v>
      </c>
      <c r="K2730" s="51">
        <v>44</v>
      </c>
      <c r="L2730" s="51">
        <v>44</v>
      </c>
      <c r="M2730" s="51">
        <v>139</v>
      </c>
      <c r="N2730" s="51">
        <v>119</v>
      </c>
      <c r="O2730" s="51">
        <v>93</v>
      </c>
      <c r="P2730" s="51">
        <v>142</v>
      </c>
      <c r="Q2730" s="51">
        <v>643</v>
      </c>
      <c r="R2730" s="51">
        <v>650</v>
      </c>
      <c r="S2730" s="51">
        <v>6652.8491137284573</v>
      </c>
      <c r="T2730" s="51">
        <v>31482</v>
      </c>
      <c r="U2730" s="51">
        <v>10170</v>
      </c>
      <c r="V2730" s="51">
        <v>1349</v>
      </c>
    </row>
    <row r="2731" spans="1:22" x14ac:dyDescent="0.25">
      <c r="A2731" s="50" t="s">
        <v>109</v>
      </c>
      <c r="B2731" s="50" t="s">
        <v>229</v>
      </c>
      <c r="C2731" s="50" t="s">
        <v>196</v>
      </c>
      <c r="D2731" s="50" t="s">
        <v>282</v>
      </c>
      <c r="E2731" s="51">
        <v>2019</v>
      </c>
      <c r="F2731" s="50" t="s">
        <v>288</v>
      </c>
      <c r="G2731" s="52">
        <v>43617</v>
      </c>
      <c r="H2731" s="51">
        <v>131</v>
      </c>
      <c r="I2731" s="51">
        <v>43</v>
      </c>
      <c r="J2731" s="51">
        <v>58</v>
      </c>
      <c r="K2731" s="51">
        <v>46</v>
      </c>
      <c r="L2731" s="51">
        <v>46</v>
      </c>
      <c r="M2731" s="51">
        <v>125</v>
      </c>
      <c r="N2731" s="51">
        <v>133</v>
      </c>
      <c r="O2731" s="51">
        <v>117</v>
      </c>
      <c r="P2731" s="51">
        <v>115</v>
      </c>
      <c r="Q2731" s="51">
        <v>643</v>
      </c>
      <c r="R2731" s="51">
        <v>650</v>
      </c>
      <c r="S2731" s="51">
        <v>6652.8491137284573</v>
      </c>
      <c r="T2731" s="51">
        <v>31482</v>
      </c>
      <c r="U2731" s="51">
        <v>10170</v>
      </c>
      <c r="V2731" s="51">
        <v>1349</v>
      </c>
    </row>
    <row r="2732" spans="1:22" x14ac:dyDescent="0.25">
      <c r="A2732" s="50" t="s">
        <v>109</v>
      </c>
      <c r="B2732" s="50" t="s">
        <v>229</v>
      </c>
      <c r="C2732" s="50" t="s">
        <v>196</v>
      </c>
      <c r="D2732" s="50" t="s">
        <v>282</v>
      </c>
      <c r="E2732" s="51">
        <v>2019</v>
      </c>
      <c r="F2732" s="50" t="s">
        <v>289</v>
      </c>
      <c r="G2732" s="52">
        <v>43647</v>
      </c>
      <c r="H2732" s="51">
        <v>133</v>
      </c>
      <c r="I2732" s="51">
        <v>52</v>
      </c>
      <c r="J2732" s="51">
        <v>60</v>
      </c>
      <c r="K2732" s="51">
        <v>53</v>
      </c>
      <c r="L2732" s="51">
        <v>53</v>
      </c>
      <c r="M2732" s="51">
        <v>125</v>
      </c>
      <c r="N2732" s="51">
        <v>122</v>
      </c>
      <c r="O2732" s="51">
        <v>100</v>
      </c>
      <c r="P2732" s="51">
        <v>62</v>
      </c>
      <c r="Q2732" s="51">
        <v>643</v>
      </c>
      <c r="R2732" s="51">
        <v>650</v>
      </c>
      <c r="S2732" s="51">
        <v>6652.8491137284573</v>
      </c>
      <c r="T2732" s="51">
        <v>31482</v>
      </c>
      <c r="U2732" s="51">
        <v>10170</v>
      </c>
      <c r="V2732" s="51">
        <v>1349</v>
      </c>
    </row>
    <row r="2733" spans="1:22" x14ac:dyDescent="0.25">
      <c r="A2733" s="50" t="s">
        <v>109</v>
      </c>
      <c r="B2733" s="50" t="s">
        <v>229</v>
      </c>
      <c r="C2733" s="50" t="s">
        <v>196</v>
      </c>
      <c r="D2733" s="50" t="s">
        <v>282</v>
      </c>
      <c r="E2733" s="51">
        <v>2019</v>
      </c>
      <c r="F2733" s="50" t="s">
        <v>290</v>
      </c>
      <c r="G2733" s="52">
        <v>43678</v>
      </c>
      <c r="H2733" s="51">
        <v>101</v>
      </c>
      <c r="I2733" s="51">
        <v>57</v>
      </c>
      <c r="J2733" s="51">
        <v>55</v>
      </c>
      <c r="K2733" s="51">
        <v>41</v>
      </c>
      <c r="L2733" s="51">
        <v>41</v>
      </c>
      <c r="M2733" s="51">
        <v>48</v>
      </c>
      <c r="N2733" s="51">
        <v>115</v>
      </c>
      <c r="O2733" s="51">
        <v>103</v>
      </c>
      <c r="P2733" s="51">
        <v>122</v>
      </c>
      <c r="Q2733" s="51">
        <v>643</v>
      </c>
      <c r="R2733" s="51">
        <v>650</v>
      </c>
      <c r="S2733" s="51">
        <v>6652.8491137284573</v>
      </c>
      <c r="T2733" s="51">
        <v>31482</v>
      </c>
      <c r="U2733" s="51">
        <v>10170</v>
      </c>
      <c r="V2733" s="51">
        <v>1349</v>
      </c>
    </row>
    <row r="2734" spans="1:22" x14ac:dyDescent="0.25">
      <c r="A2734" s="50" t="s">
        <v>109</v>
      </c>
      <c r="B2734" s="50" t="s">
        <v>229</v>
      </c>
      <c r="C2734" s="50" t="s">
        <v>196</v>
      </c>
      <c r="D2734" s="50" t="s">
        <v>282</v>
      </c>
      <c r="E2734" s="51">
        <v>2019</v>
      </c>
      <c r="F2734" s="50" t="s">
        <v>291</v>
      </c>
      <c r="G2734" s="52">
        <v>43709</v>
      </c>
      <c r="H2734" s="51">
        <v>154</v>
      </c>
      <c r="I2734" s="51">
        <v>59</v>
      </c>
      <c r="J2734" s="51">
        <v>79</v>
      </c>
      <c r="K2734" s="51">
        <v>44</v>
      </c>
      <c r="L2734" s="51">
        <v>44</v>
      </c>
      <c r="M2734" s="51">
        <v>140</v>
      </c>
      <c r="N2734" s="51">
        <v>113</v>
      </c>
      <c r="O2734" s="51">
        <v>103</v>
      </c>
      <c r="P2734" s="51">
        <v>114</v>
      </c>
      <c r="Q2734" s="51">
        <v>643</v>
      </c>
      <c r="R2734" s="51">
        <v>650</v>
      </c>
      <c r="S2734" s="51">
        <v>6652.8491137284573</v>
      </c>
      <c r="T2734" s="51">
        <v>31482</v>
      </c>
      <c r="U2734" s="51">
        <v>10170</v>
      </c>
      <c r="V2734" s="51">
        <v>1349</v>
      </c>
    </row>
    <row r="2735" spans="1:22" x14ac:dyDescent="0.25">
      <c r="A2735" s="50" t="s">
        <v>109</v>
      </c>
      <c r="B2735" s="50" t="s">
        <v>229</v>
      </c>
      <c r="C2735" s="50" t="s">
        <v>196</v>
      </c>
      <c r="D2735" s="50" t="s">
        <v>282</v>
      </c>
      <c r="E2735" s="51">
        <v>2019</v>
      </c>
      <c r="F2735" s="50" t="s">
        <v>292</v>
      </c>
      <c r="G2735" s="52">
        <v>43739</v>
      </c>
      <c r="H2735" s="51">
        <v>136</v>
      </c>
      <c r="I2735" s="51">
        <v>61</v>
      </c>
      <c r="J2735" s="51">
        <v>99</v>
      </c>
      <c r="K2735" s="51">
        <v>54</v>
      </c>
      <c r="L2735" s="51">
        <v>54</v>
      </c>
      <c r="M2735" s="51">
        <v>112</v>
      </c>
      <c r="N2735" s="51">
        <v>114</v>
      </c>
      <c r="O2735" s="51">
        <v>87</v>
      </c>
      <c r="P2735" s="51">
        <v>97</v>
      </c>
      <c r="Q2735" s="51">
        <v>643</v>
      </c>
      <c r="R2735" s="51">
        <v>650</v>
      </c>
      <c r="S2735" s="51">
        <v>6652.8491137284573</v>
      </c>
      <c r="T2735" s="51">
        <v>31482</v>
      </c>
      <c r="U2735" s="51">
        <v>10170</v>
      </c>
      <c r="V2735" s="51">
        <v>1349</v>
      </c>
    </row>
    <row r="2736" spans="1:22" x14ac:dyDescent="0.25">
      <c r="A2736" s="50" t="s">
        <v>109</v>
      </c>
      <c r="B2736" s="50" t="s">
        <v>229</v>
      </c>
      <c r="C2736" s="50" t="s">
        <v>196</v>
      </c>
      <c r="D2736" s="50" t="s">
        <v>282</v>
      </c>
      <c r="E2736" s="51">
        <v>2019</v>
      </c>
      <c r="F2736" s="50" t="s">
        <v>293</v>
      </c>
      <c r="G2736" s="52">
        <v>43770</v>
      </c>
      <c r="H2736" s="51">
        <v>128</v>
      </c>
      <c r="I2736" s="51">
        <v>42</v>
      </c>
      <c r="J2736" s="51">
        <v>78</v>
      </c>
      <c r="K2736" s="51">
        <v>41</v>
      </c>
      <c r="L2736" s="51">
        <v>41</v>
      </c>
      <c r="M2736" s="51">
        <v>64</v>
      </c>
      <c r="N2736" s="51">
        <v>52</v>
      </c>
      <c r="O2736" s="51">
        <v>50</v>
      </c>
      <c r="P2736" s="51">
        <v>55</v>
      </c>
      <c r="Q2736" s="51">
        <v>643</v>
      </c>
      <c r="R2736" s="51">
        <v>650</v>
      </c>
      <c r="S2736" s="51">
        <v>6652.8491137284573</v>
      </c>
      <c r="T2736" s="51">
        <v>31482</v>
      </c>
      <c r="U2736" s="51">
        <v>10170</v>
      </c>
      <c r="V2736" s="51">
        <v>1349</v>
      </c>
    </row>
    <row r="2737" spans="1:22" x14ac:dyDescent="0.25">
      <c r="A2737" s="50" t="s">
        <v>109</v>
      </c>
      <c r="B2737" s="50" t="s">
        <v>229</v>
      </c>
      <c r="C2737" s="50" t="s">
        <v>196</v>
      </c>
      <c r="D2737" s="50" t="s">
        <v>282</v>
      </c>
      <c r="E2737" s="51">
        <v>2019</v>
      </c>
      <c r="F2737" s="50" t="s">
        <v>294</v>
      </c>
      <c r="G2737" s="52">
        <v>43800</v>
      </c>
      <c r="H2737" s="51">
        <v>158</v>
      </c>
      <c r="I2737" s="51">
        <v>66</v>
      </c>
      <c r="J2737" s="51">
        <v>89</v>
      </c>
      <c r="K2737" s="51">
        <v>52</v>
      </c>
      <c r="L2737" s="51">
        <v>52</v>
      </c>
      <c r="M2737" s="51">
        <v>47</v>
      </c>
      <c r="N2737" s="51">
        <v>47</v>
      </c>
      <c r="O2737" s="51">
        <v>42</v>
      </c>
      <c r="P2737" s="51">
        <v>52</v>
      </c>
      <c r="Q2737" s="51">
        <v>643</v>
      </c>
      <c r="R2737" s="51">
        <v>650</v>
      </c>
      <c r="S2737" s="51">
        <v>6652.8491137284573</v>
      </c>
      <c r="T2737" s="51">
        <v>31482</v>
      </c>
      <c r="U2737" s="51">
        <v>10170</v>
      </c>
      <c r="V2737" s="51">
        <v>1349</v>
      </c>
    </row>
    <row r="2738" spans="1:22" x14ac:dyDescent="0.25">
      <c r="A2738" s="50" t="s">
        <v>109</v>
      </c>
      <c r="B2738" s="50" t="s">
        <v>229</v>
      </c>
      <c r="C2738" s="50" t="s">
        <v>196</v>
      </c>
      <c r="D2738" s="50" t="s">
        <v>282</v>
      </c>
      <c r="E2738" s="51">
        <v>2020</v>
      </c>
      <c r="F2738" s="50" t="s">
        <v>283</v>
      </c>
      <c r="G2738" s="52">
        <v>43831</v>
      </c>
      <c r="H2738" s="51">
        <v>174</v>
      </c>
      <c r="I2738" s="51">
        <v>56</v>
      </c>
      <c r="J2738" s="51">
        <v>63</v>
      </c>
      <c r="K2738" s="51">
        <v>61</v>
      </c>
      <c r="L2738" s="51">
        <v>61</v>
      </c>
      <c r="M2738" s="51">
        <v>185</v>
      </c>
      <c r="N2738" s="51">
        <v>159</v>
      </c>
      <c r="O2738" s="51">
        <v>76</v>
      </c>
      <c r="P2738" s="51">
        <v>138</v>
      </c>
      <c r="Q2738" s="51">
        <v>886</v>
      </c>
      <c r="R2738" s="51">
        <v>889</v>
      </c>
      <c r="S2738" s="51">
        <v>6924.7065067736257</v>
      </c>
      <c r="T2738" s="51">
        <v>32645</v>
      </c>
      <c r="U2738" s="51">
        <v>10473</v>
      </c>
      <c r="V2738" s="51">
        <v>1388</v>
      </c>
    </row>
    <row r="2739" spans="1:22" x14ac:dyDescent="0.25">
      <c r="A2739" s="50" t="s">
        <v>109</v>
      </c>
      <c r="B2739" s="50" t="s">
        <v>229</v>
      </c>
      <c r="C2739" s="50" t="s">
        <v>196</v>
      </c>
      <c r="D2739" s="50" t="s">
        <v>282</v>
      </c>
      <c r="E2739" s="51">
        <v>2020</v>
      </c>
      <c r="F2739" s="50" t="s">
        <v>284</v>
      </c>
      <c r="G2739" s="52">
        <v>43862</v>
      </c>
      <c r="H2739" s="51">
        <v>144</v>
      </c>
      <c r="I2739" s="51">
        <v>48</v>
      </c>
      <c r="J2739" s="51">
        <v>94</v>
      </c>
      <c r="K2739" s="51">
        <v>55</v>
      </c>
      <c r="L2739" s="51">
        <v>55</v>
      </c>
      <c r="M2739" s="51">
        <v>77</v>
      </c>
      <c r="N2739" s="51">
        <v>57</v>
      </c>
      <c r="O2739" s="51">
        <v>30</v>
      </c>
      <c r="P2739" s="51">
        <v>73</v>
      </c>
      <c r="Q2739" s="51">
        <v>886</v>
      </c>
      <c r="R2739" s="51">
        <v>889</v>
      </c>
      <c r="S2739" s="51">
        <v>6924.7065067736257</v>
      </c>
      <c r="T2739" s="51">
        <v>32645</v>
      </c>
      <c r="U2739" s="51">
        <v>10473</v>
      </c>
      <c r="V2739" s="51">
        <v>1388</v>
      </c>
    </row>
    <row r="2740" spans="1:22" x14ac:dyDescent="0.25">
      <c r="A2740" s="50" t="s">
        <v>109</v>
      </c>
      <c r="B2740" s="50" t="s">
        <v>229</v>
      </c>
      <c r="C2740" s="50" t="s">
        <v>196</v>
      </c>
      <c r="D2740" s="50" t="s">
        <v>282</v>
      </c>
      <c r="E2740" s="51">
        <v>2020</v>
      </c>
      <c r="F2740" s="50" t="s">
        <v>285</v>
      </c>
      <c r="G2740" s="52">
        <v>43891</v>
      </c>
      <c r="H2740" s="51">
        <v>193</v>
      </c>
      <c r="I2740" s="51">
        <v>79</v>
      </c>
      <c r="J2740" s="51">
        <v>129</v>
      </c>
      <c r="K2740" s="51">
        <v>83</v>
      </c>
      <c r="L2740" s="51">
        <v>83</v>
      </c>
      <c r="M2740" s="51">
        <v>79</v>
      </c>
      <c r="N2740" s="51">
        <v>64</v>
      </c>
      <c r="O2740" s="51">
        <v>46</v>
      </c>
      <c r="P2740" s="51">
        <v>60</v>
      </c>
      <c r="Q2740" s="51">
        <v>886</v>
      </c>
      <c r="R2740" s="51">
        <v>889</v>
      </c>
      <c r="S2740" s="51">
        <v>6924.7065067736257</v>
      </c>
      <c r="T2740" s="51">
        <v>32645</v>
      </c>
      <c r="U2740" s="51">
        <v>10473</v>
      </c>
      <c r="V2740" s="51">
        <v>1388</v>
      </c>
    </row>
    <row r="2741" spans="1:22" x14ac:dyDescent="0.25">
      <c r="A2741" s="50" t="s">
        <v>109</v>
      </c>
      <c r="B2741" s="50" t="s">
        <v>229</v>
      </c>
      <c r="C2741" s="50" t="s">
        <v>196</v>
      </c>
      <c r="D2741" s="50" t="s">
        <v>282</v>
      </c>
      <c r="E2741" s="51">
        <v>2020</v>
      </c>
      <c r="F2741" s="50" t="s">
        <v>286</v>
      </c>
      <c r="G2741" s="52">
        <v>43922</v>
      </c>
      <c r="H2741" s="51">
        <v>257</v>
      </c>
      <c r="I2741" s="51">
        <v>113</v>
      </c>
      <c r="J2741" s="51">
        <v>110</v>
      </c>
      <c r="K2741" s="51">
        <v>83</v>
      </c>
      <c r="L2741" s="51">
        <v>83</v>
      </c>
      <c r="M2741" s="51">
        <v>87</v>
      </c>
      <c r="N2741" s="51">
        <v>105</v>
      </c>
      <c r="O2741" s="51">
        <v>96</v>
      </c>
      <c r="P2741" s="51">
        <v>93</v>
      </c>
      <c r="Q2741" s="51">
        <v>886</v>
      </c>
      <c r="R2741" s="51">
        <v>889</v>
      </c>
      <c r="S2741" s="51">
        <v>6924.7065067736257</v>
      </c>
      <c r="T2741" s="51">
        <v>32645</v>
      </c>
      <c r="U2741" s="51">
        <v>10473</v>
      </c>
      <c r="V2741" s="51">
        <v>1388</v>
      </c>
    </row>
    <row r="2742" spans="1:22" x14ac:dyDescent="0.25">
      <c r="A2742" s="50" t="s">
        <v>109</v>
      </c>
      <c r="B2742" s="50" t="s">
        <v>229</v>
      </c>
      <c r="C2742" s="50" t="s">
        <v>196</v>
      </c>
      <c r="D2742" s="50" t="s">
        <v>282</v>
      </c>
      <c r="E2742" s="51">
        <v>2020</v>
      </c>
      <c r="F2742" s="50" t="s">
        <v>287</v>
      </c>
      <c r="G2742" s="52">
        <v>43952</v>
      </c>
      <c r="H2742" s="51">
        <v>177</v>
      </c>
      <c r="I2742" s="51">
        <v>52</v>
      </c>
      <c r="J2742" s="51">
        <v>108</v>
      </c>
      <c r="K2742" s="51">
        <v>62</v>
      </c>
      <c r="L2742" s="51">
        <v>62</v>
      </c>
      <c r="M2742" s="51">
        <v>106</v>
      </c>
      <c r="N2742" s="51">
        <v>72</v>
      </c>
      <c r="O2742" s="51">
        <v>62</v>
      </c>
      <c r="P2742" s="51">
        <v>253</v>
      </c>
      <c r="Q2742" s="51">
        <v>886</v>
      </c>
      <c r="R2742" s="51">
        <v>889</v>
      </c>
      <c r="S2742" s="51">
        <v>6924.7065067736257</v>
      </c>
      <c r="T2742" s="51">
        <v>32645</v>
      </c>
      <c r="U2742" s="51">
        <v>10473</v>
      </c>
      <c r="V2742" s="51">
        <v>1388</v>
      </c>
    </row>
    <row r="2743" spans="1:22" x14ac:dyDescent="0.25">
      <c r="A2743" s="50" t="s">
        <v>109</v>
      </c>
      <c r="B2743" s="50" t="s">
        <v>229</v>
      </c>
      <c r="C2743" s="50" t="s">
        <v>196</v>
      </c>
      <c r="D2743" s="50" t="s">
        <v>282</v>
      </c>
      <c r="E2743" s="51">
        <v>2020</v>
      </c>
      <c r="F2743" s="50" t="s">
        <v>288</v>
      </c>
      <c r="G2743" s="52">
        <v>43983</v>
      </c>
      <c r="H2743" s="51">
        <v>200</v>
      </c>
      <c r="I2743" s="51">
        <v>86</v>
      </c>
      <c r="J2743" s="51">
        <v>90</v>
      </c>
      <c r="K2743" s="51">
        <v>54</v>
      </c>
      <c r="L2743" s="51">
        <v>54</v>
      </c>
      <c r="M2743" s="51">
        <v>121</v>
      </c>
      <c r="N2743" s="51">
        <v>83</v>
      </c>
      <c r="O2743" s="51">
        <v>77</v>
      </c>
      <c r="P2743" s="51">
        <v>93</v>
      </c>
      <c r="Q2743" s="51">
        <v>886</v>
      </c>
      <c r="R2743" s="51">
        <v>889</v>
      </c>
      <c r="S2743" s="51">
        <v>6924.7065067736257</v>
      </c>
      <c r="T2743" s="51">
        <v>32645</v>
      </c>
      <c r="U2743" s="51">
        <v>10473</v>
      </c>
      <c r="V2743" s="51">
        <v>1388</v>
      </c>
    </row>
    <row r="2744" spans="1:22" x14ac:dyDescent="0.25">
      <c r="A2744" s="50" t="s">
        <v>109</v>
      </c>
      <c r="B2744" s="50" t="s">
        <v>229</v>
      </c>
      <c r="C2744" s="50" t="s">
        <v>196</v>
      </c>
      <c r="D2744" s="50" t="s">
        <v>282</v>
      </c>
      <c r="E2744" s="51">
        <v>2020</v>
      </c>
      <c r="F2744" s="50" t="s">
        <v>289</v>
      </c>
      <c r="G2744" s="52">
        <v>44013</v>
      </c>
      <c r="H2744" s="51">
        <v>223</v>
      </c>
      <c r="I2744" s="51">
        <v>102</v>
      </c>
      <c r="J2744" s="51">
        <v>68</v>
      </c>
      <c r="K2744" s="51">
        <v>62</v>
      </c>
      <c r="L2744" s="51">
        <v>62</v>
      </c>
      <c r="M2744" s="51">
        <v>124</v>
      </c>
      <c r="N2744" s="51">
        <v>117</v>
      </c>
      <c r="O2744" s="51">
        <v>97</v>
      </c>
      <c r="P2744" s="51">
        <v>118</v>
      </c>
      <c r="Q2744" s="51">
        <v>886</v>
      </c>
      <c r="R2744" s="51">
        <v>889</v>
      </c>
      <c r="S2744" s="51">
        <v>6924.7065067736257</v>
      </c>
      <c r="T2744" s="51">
        <v>32645</v>
      </c>
      <c r="U2744" s="51">
        <v>10473</v>
      </c>
      <c r="V2744" s="51">
        <v>1388</v>
      </c>
    </row>
    <row r="2745" spans="1:22" x14ac:dyDescent="0.25">
      <c r="A2745" s="50" t="s">
        <v>109</v>
      </c>
      <c r="B2745" s="50" t="s">
        <v>229</v>
      </c>
      <c r="C2745" s="50" t="s">
        <v>196</v>
      </c>
      <c r="D2745" s="50" t="s">
        <v>282</v>
      </c>
      <c r="E2745" s="51">
        <v>2020</v>
      </c>
      <c r="F2745" s="50" t="s">
        <v>290</v>
      </c>
      <c r="G2745" s="52">
        <v>44044</v>
      </c>
      <c r="H2745" s="51">
        <v>121</v>
      </c>
      <c r="I2745" s="51">
        <v>65</v>
      </c>
      <c r="J2745" s="51">
        <v>105</v>
      </c>
      <c r="K2745" s="51">
        <v>62</v>
      </c>
      <c r="L2745" s="51">
        <v>62</v>
      </c>
      <c r="M2745" s="51">
        <v>91</v>
      </c>
      <c r="N2745" s="51">
        <v>76</v>
      </c>
      <c r="O2745" s="51">
        <v>54</v>
      </c>
      <c r="P2745" s="51">
        <v>64</v>
      </c>
      <c r="Q2745" s="51">
        <v>886</v>
      </c>
      <c r="R2745" s="51">
        <v>889</v>
      </c>
      <c r="S2745" s="51">
        <v>6924.7065067736257</v>
      </c>
      <c r="T2745" s="51">
        <v>32645</v>
      </c>
      <c r="U2745" s="51">
        <v>10473</v>
      </c>
      <c r="V2745" s="51">
        <v>1388</v>
      </c>
    </row>
    <row r="2746" spans="1:22" x14ac:dyDescent="0.25">
      <c r="A2746" s="50" t="s">
        <v>109</v>
      </c>
      <c r="B2746" s="50" t="s">
        <v>229</v>
      </c>
      <c r="C2746" s="50" t="s">
        <v>196</v>
      </c>
      <c r="D2746" s="50" t="s">
        <v>282</v>
      </c>
      <c r="E2746" s="51">
        <v>2020</v>
      </c>
      <c r="F2746" s="50" t="s">
        <v>291</v>
      </c>
      <c r="G2746" s="52">
        <v>44075</v>
      </c>
      <c r="H2746" s="51">
        <v>248</v>
      </c>
      <c r="I2746" s="51">
        <v>114</v>
      </c>
      <c r="J2746" s="51">
        <v>68</v>
      </c>
      <c r="K2746" s="51">
        <v>76</v>
      </c>
      <c r="L2746" s="51">
        <v>76</v>
      </c>
      <c r="M2746" s="51">
        <v>198</v>
      </c>
      <c r="N2746" s="51">
        <v>159</v>
      </c>
      <c r="O2746" s="51">
        <v>122</v>
      </c>
      <c r="P2746" s="51">
        <v>165</v>
      </c>
      <c r="Q2746" s="51">
        <v>886</v>
      </c>
      <c r="R2746" s="51">
        <v>889</v>
      </c>
      <c r="S2746" s="51">
        <v>6924.7065067736257</v>
      </c>
      <c r="T2746" s="51">
        <v>32645</v>
      </c>
      <c r="U2746" s="51">
        <v>10473</v>
      </c>
      <c r="V2746" s="51">
        <v>1388</v>
      </c>
    </row>
    <row r="2747" spans="1:22" x14ac:dyDescent="0.25">
      <c r="A2747" s="50" t="s">
        <v>109</v>
      </c>
      <c r="B2747" s="50" t="s">
        <v>229</v>
      </c>
      <c r="C2747" s="50" t="s">
        <v>196</v>
      </c>
      <c r="D2747" s="50" t="s">
        <v>282</v>
      </c>
      <c r="E2747" s="51">
        <v>2020</v>
      </c>
      <c r="F2747" s="50" t="s">
        <v>292</v>
      </c>
      <c r="G2747" s="52">
        <v>44105</v>
      </c>
      <c r="H2747" s="51">
        <v>236</v>
      </c>
      <c r="I2747" s="51">
        <v>129</v>
      </c>
      <c r="J2747" s="51">
        <v>86</v>
      </c>
      <c r="K2747" s="51">
        <v>68</v>
      </c>
      <c r="L2747" s="51">
        <v>68</v>
      </c>
      <c r="M2747" s="51">
        <v>202</v>
      </c>
      <c r="N2747" s="51">
        <v>107</v>
      </c>
      <c r="O2747" s="51">
        <v>95</v>
      </c>
      <c r="P2747" s="51">
        <v>112</v>
      </c>
      <c r="Q2747" s="51">
        <v>886</v>
      </c>
      <c r="R2747" s="51">
        <v>889</v>
      </c>
      <c r="S2747" s="51">
        <v>6924.7065067736257</v>
      </c>
      <c r="T2747" s="51">
        <v>32645</v>
      </c>
      <c r="U2747" s="51">
        <v>10473</v>
      </c>
      <c r="V2747" s="51">
        <v>1388</v>
      </c>
    </row>
    <row r="2748" spans="1:22" x14ac:dyDescent="0.25">
      <c r="A2748" s="50" t="s">
        <v>109</v>
      </c>
      <c r="B2748" s="50" t="s">
        <v>229</v>
      </c>
      <c r="C2748" s="50" t="s">
        <v>196</v>
      </c>
      <c r="D2748" s="50" t="s">
        <v>282</v>
      </c>
      <c r="E2748" s="51">
        <v>2020</v>
      </c>
      <c r="F2748" s="50" t="s">
        <v>293</v>
      </c>
      <c r="G2748" s="52">
        <v>44136</v>
      </c>
      <c r="H2748" s="51">
        <v>209</v>
      </c>
      <c r="I2748" s="51">
        <v>112</v>
      </c>
      <c r="J2748" s="51">
        <v>79</v>
      </c>
      <c r="K2748" s="51">
        <v>65</v>
      </c>
      <c r="L2748" s="51">
        <v>65</v>
      </c>
      <c r="M2748" s="51">
        <v>141</v>
      </c>
      <c r="N2748" s="51">
        <v>98</v>
      </c>
      <c r="O2748" s="51">
        <v>85</v>
      </c>
      <c r="P2748" s="51">
        <v>106</v>
      </c>
      <c r="Q2748" s="51">
        <v>886</v>
      </c>
      <c r="R2748" s="51">
        <v>889</v>
      </c>
      <c r="S2748" s="51">
        <v>6924.7065067736257</v>
      </c>
      <c r="T2748" s="51">
        <v>32645</v>
      </c>
      <c r="U2748" s="51">
        <v>10473</v>
      </c>
      <c r="V2748" s="51">
        <v>1388</v>
      </c>
    </row>
    <row r="2749" spans="1:22" x14ac:dyDescent="0.25">
      <c r="A2749" s="50" t="s">
        <v>109</v>
      </c>
      <c r="B2749" s="50" t="s">
        <v>229</v>
      </c>
      <c r="C2749" s="50" t="s">
        <v>196</v>
      </c>
      <c r="D2749" s="50" t="s">
        <v>282</v>
      </c>
      <c r="E2749" s="51">
        <v>2020</v>
      </c>
      <c r="F2749" s="50" t="s">
        <v>294</v>
      </c>
      <c r="G2749" s="52">
        <v>44166</v>
      </c>
      <c r="H2749" s="51">
        <v>248</v>
      </c>
      <c r="I2749" s="51">
        <v>107</v>
      </c>
      <c r="J2749" s="51">
        <v>75</v>
      </c>
      <c r="K2749" s="51">
        <v>82</v>
      </c>
      <c r="L2749" s="51">
        <v>82</v>
      </c>
      <c r="M2749" s="51">
        <v>160</v>
      </c>
      <c r="N2749" s="51">
        <v>100</v>
      </c>
      <c r="O2749" s="51">
        <v>91</v>
      </c>
      <c r="P2749" s="51">
        <v>157</v>
      </c>
      <c r="Q2749" s="51">
        <v>886</v>
      </c>
      <c r="R2749" s="51">
        <v>889</v>
      </c>
      <c r="S2749" s="51">
        <v>6924.7065067736257</v>
      </c>
      <c r="T2749" s="51">
        <v>32645</v>
      </c>
      <c r="U2749" s="51">
        <v>10473</v>
      </c>
      <c r="V2749" s="51">
        <v>1388</v>
      </c>
    </row>
    <row r="2750" spans="1:22" x14ac:dyDescent="0.25">
      <c r="A2750" s="50" t="s">
        <v>109</v>
      </c>
      <c r="B2750" s="50" t="s">
        <v>229</v>
      </c>
      <c r="C2750" s="50" t="s">
        <v>196</v>
      </c>
      <c r="D2750" s="50" t="s">
        <v>282</v>
      </c>
      <c r="E2750" s="51">
        <v>2021</v>
      </c>
      <c r="F2750" s="50" t="s">
        <v>283</v>
      </c>
      <c r="G2750" s="52">
        <v>44197</v>
      </c>
      <c r="H2750" s="51">
        <v>143</v>
      </c>
      <c r="I2750" s="51">
        <v>56</v>
      </c>
      <c r="J2750" s="51">
        <v>67</v>
      </c>
      <c r="K2750" s="51">
        <v>79</v>
      </c>
      <c r="L2750" s="51">
        <v>79</v>
      </c>
      <c r="M2750" s="51">
        <v>125</v>
      </c>
      <c r="N2750" s="51">
        <v>101</v>
      </c>
      <c r="O2750" s="51">
        <v>109</v>
      </c>
      <c r="P2750" s="51">
        <v>159</v>
      </c>
      <c r="Q2750" s="51">
        <v>738</v>
      </c>
      <c r="R2750" s="51">
        <v>740</v>
      </c>
      <c r="S2750" s="51">
        <v>7205.37323232985</v>
      </c>
      <c r="T2750" s="51">
        <v>33849</v>
      </c>
      <c r="U2750" s="51">
        <v>10792</v>
      </c>
      <c r="V2750" s="51">
        <v>1429</v>
      </c>
    </row>
    <row r="2751" spans="1:22" x14ac:dyDescent="0.25">
      <c r="A2751" s="50" t="s">
        <v>109</v>
      </c>
      <c r="B2751" s="50" t="s">
        <v>229</v>
      </c>
      <c r="C2751" s="50" t="s">
        <v>196</v>
      </c>
      <c r="D2751" s="50" t="s">
        <v>282</v>
      </c>
      <c r="E2751" s="51">
        <v>2021</v>
      </c>
      <c r="F2751" s="50" t="s">
        <v>284</v>
      </c>
      <c r="G2751" s="52">
        <v>44228</v>
      </c>
      <c r="H2751" s="51">
        <v>252</v>
      </c>
      <c r="I2751" s="51">
        <v>65</v>
      </c>
      <c r="J2751" s="51">
        <v>97</v>
      </c>
      <c r="K2751" s="51">
        <v>65</v>
      </c>
      <c r="L2751" s="51">
        <v>65</v>
      </c>
      <c r="M2751" s="51">
        <v>165</v>
      </c>
      <c r="N2751" s="51">
        <v>133</v>
      </c>
      <c r="O2751" s="51">
        <v>128</v>
      </c>
      <c r="P2751" s="51">
        <v>168</v>
      </c>
      <c r="Q2751" s="51">
        <v>738</v>
      </c>
      <c r="R2751" s="51">
        <v>740</v>
      </c>
      <c r="S2751" s="51">
        <v>7205.37323232985</v>
      </c>
      <c r="T2751" s="51">
        <v>33849</v>
      </c>
      <c r="U2751" s="51">
        <v>10792</v>
      </c>
      <c r="V2751" s="51">
        <v>1429</v>
      </c>
    </row>
    <row r="2752" spans="1:22" x14ac:dyDescent="0.25">
      <c r="A2752" s="50" t="s">
        <v>109</v>
      </c>
      <c r="B2752" s="50" t="s">
        <v>229</v>
      </c>
      <c r="C2752" s="50" t="s">
        <v>196</v>
      </c>
      <c r="D2752" s="50" t="s">
        <v>282</v>
      </c>
      <c r="E2752" s="51">
        <v>2021</v>
      </c>
      <c r="F2752" s="50" t="s">
        <v>285</v>
      </c>
      <c r="G2752" s="52">
        <v>44256</v>
      </c>
      <c r="H2752" s="51">
        <v>191</v>
      </c>
      <c r="I2752" s="51">
        <v>69</v>
      </c>
      <c r="J2752" s="51">
        <v>93</v>
      </c>
      <c r="K2752" s="51">
        <v>83</v>
      </c>
      <c r="L2752" s="51">
        <v>83</v>
      </c>
      <c r="M2752" s="51">
        <v>110</v>
      </c>
      <c r="N2752" s="51">
        <v>106</v>
      </c>
      <c r="O2752" s="51">
        <v>92</v>
      </c>
      <c r="P2752" s="51">
        <v>151</v>
      </c>
      <c r="Q2752" s="51">
        <v>738</v>
      </c>
      <c r="R2752" s="51">
        <v>740</v>
      </c>
      <c r="S2752" s="51">
        <v>7205.37323232985</v>
      </c>
      <c r="T2752" s="51">
        <v>33849</v>
      </c>
      <c r="U2752" s="51">
        <v>10792</v>
      </c>
      <c r="V2752" s="51">
        <v>1429</v>
      </c>
    </row>
    <row r="2753" spans="1:22" x14ac:dyDescent="0.25">
      <c r="A2753" s="50" t="s">
        <v>109</v>
      </c>
      <c r="B2753" s="50" t="s">
        <v>229</v>
      </c>
      <c r="C2753" s="50" t="s">
        <v>196</v>
      </c>
      <c r="D2753" s="50" t="s">
        <v>282</v>
      </c>
      <c r="E2753" s="51">
        <v>2021</v>
      </c>
      <c r="F2753" s="50" t="s">
        <v>286</v>
      </c>
      <c r="G2753" s="52">
        <v>44287</v>
      </c>
      <c r="H2753" s="51">
        <v>136</v>
      </c>
      <c r="I2753" s="51">
        <v>59</v>
      </c>
      <c r="J2753" s="51">
        <v>60</v>
      </c>
      <c r="K2753" s="51">
        <v>90</v>
      </c>
      <c r="L2753" s="51">
        <v>90</v>
      </c>
      <c r="M2753" s="51">
        <v>127</v>
      </c>
      <c r="N2753" s="51">
        <v>115</v>
      </c>
      <c r="O2753" s="51">
        <v>102</v>
      </c>
      <c r="P2753" s="51">
        <v>119</v>
      </c>
      <c r="Q2753" s="51">
        <v>738</v>
      </c>
      <c r="R2753" s="51">
        <v>740</v>
      </c>
      <c r="S2753" s="51">
        <v>7205.37323232985</v>
      </c>
      <c r="T2753" s="51">
        <v>33849</v>
      </c>
      <c r="U2753" s="51">
        <v>10792</v>
      </c>
      <c r="V2753" s="51">
        <v>1429</v>
      </c>
    </row>
    <row r="2754" spans="1:22" x14ac:dyDescent="0.25">
      <c r="A2754" s="50" t="s">
        <v>109</v>
      </c>
      <c r="B2754" s="50" t="s">
        <v>229</v>
      </c>
      <c r="C2754" s="50" t="s">
        <v>196</v>
      </c>
      <c r="D2754" s="50" t="s">
        <v>282</v>
      </c>
      <c r="E2754" s="51">
        <v>2021</v>
      </c>
      <c r="F2754" s="50" t="s">
        <v>287</v>
      </c>
      <c r="G2754" s="52">
        <v>44317</v>
      </c>
      <c r="H2754" s="51">
        <v>174</v>
      </c>
      <c r="I2754" s="51">
        <v>60</v>
      </c>
      <c r="J2754" s="51">
        <v>101</v>
      </c>
      <c r="K2754" s="51">
        <v>79</v>
      </c>
      <c r="L2754" s="51">
        <v>79</v>
      </c>
      <c r="M2754" s="51">
        <v>175</v>
      </c>
      <c r="N2754" s="51">
        <v>135</v>
      </c>
      <c r="O2754" s="51">
        <v>107</v>
      </c>
      <c r="P2754" s="51">
        <v>171</v>
      </c>
      <c r="Q2754" s="51">
        <v>738</v>
      </c>
      <c r="R2754" s="51">
        <v>740</v>
      </c>
      <c r="S2754" s="51">
        <v>7205.37323232985</v>
      </c>
      <c r="T2754" s="51">
        <v>33849</v>
      </c>
      <c r="U2754" s="51">
        <v>10792</v>
      </c>
      <c r="V2754" s="51">
        <v>1429</v>
      </c>
    </row>
    <row r="2755" spans="1:22" x14ac:dyDescent="0.25">
      <c r="A2755" s="50" t="s">
        <v>109</v>
      </c>
      <c r="B2755" s="50" t="s">
        <v>229</v>
      </c>
      <c r="C2755" s="50" t="s">
        <v>196</v>
      </c>
      <c r="D2755" s="50" t="s">
        <v>282</v>
      </c>
      <c r="E2755" s="51">
        <v>2021</v>
      </c>
      <c r="F2755" s="50" t="s">
        <v>288</v>
      </c>
      <c r="G2755" s="52">
        <v>44348</v>
      </c>
      <c r="H2755" s="51">
        <v>225</v>
      </c>
      <c r="I2755" s="51">
        <v>107</v>
      </c>
      <c r="J2755" s="51">
        <v>115</v>
      </c>
      <c r="K2755" s="51">
        <v>95</v>
      </c>
      <c r="L2755" s="51">
        <v>95</v>
      </c>
      <c r="M2755" s="51">
        <v>131</v>
      </c>
      <c r="N2755" s="51">
        <v>108</v>
      </c>
      <c r="O2755" s="51">
        <v>102</v>
      </c>
      <c r="P2755" s="51">
        <v>153</v>
      </c>
      <c r="Q2755" s="51">
        <v>738</v>
      </c>
      <c r="R2755" s="51">
        <v>740</v>
      </c>
      <c r="S2755" s="51">
        <v>7205.37323232985</v>
      </c>
      <c r="T2755" s="51">
        <v>33849</v>
      </c>
      <c r="U2755" s="51">
        <v>10792</v>
      </c>
      <c r="V2755" s="51">
        <v>1429</v>
      </c>
    </row>
    <row r="2756" spans="1:22" x14ac:dyDescent="0.25">
      <c r="A2756" s="50" t="s">
        <v>109</v>
      </c>
      <c r="B2756" s="50" t="s">
        <v>229</v>
      </c>
      <c r="C2756" s="50" t="s">
        <v>196</v>
      </c>
      <c r="D2756" s="50" t="s">
        <v>282</v>
      </c>
      <c r="E2756" s="51">
        <v>2021</v>
      </c>
      <c r="F2756" s="50" t="s">
        <v>289</v>
      </c>
      <c r="G2756" s="52">
        <v>44378</v>
      </c>
      <c r="H2756" s="51">
        <v>210</v>
      </c>
      <c r="I2756" s="51">
        <v>68</v>
      </c>
      <c r="J2756" s="51">
        <v>81</v>
      </c>
      <c r="K2756" s="51">
        <v>82</v>
      </c>
      <c r="L2756" s="51">
        <v>82</v>
      </c>
      <c r="M2756" s="51">
        <v>142</v>
      </c>
      <c r="N2756" s="51">
        <v>109</v>
      </c>
      <c r="O2756" s="51">
        <v>105</v>
      </c>
      <c r="P2756" s="51">
        <v>128</v>
      </c>
      <c r="Q2756" s="51">
        <v>738</v>
      </c>
      <c r="R2756" s="51">
        <v>740</v>
      </c>
      <c r="S2756" s="51">
        <v>7205.37323232985</v>
      </c>
      <c r="T2756" s="51">
        <v>33849</v>
      </c>
      <c r="U2756" s="51">
        <v>10792</v>
      </c>
      <c r="V2756" s="51">
        <v>1429</v>
      </c>
    </row>
    <row r="2757" spans="1:22" x14ac:dyDescent="0.25">
      <c r="A2757" s="50" t="s">
        <v>109</v>
      </c>
      <c r="B2757" s="50" t="s">
        <v>229</v>
      </c>
      <c r="C2757" s="50" t="s">
        <v>196</v>
      </c>
      <c r="D2757" s="50" t="s">
        <v>282</v>
      </c>
      <c r="E2757" s="51">
        <v>2021</v>
      </c>
      <c r="F2757" s="50" t="s">
        <v>290</v>
      </c>
      <c r="G2757" s="52">
        <v>44409</v>
      </c>
      <c r="H2757" s="51">
        <v>172</v>
      </c>
      <c r="I2757" s="51">
        <v>83</v>
      </c>
      <c r="J2757" s="51">
        <v>108</v>
      </c>
      <c r="K2757" s="51">
        <v>82</v>
      </c>
      <c r="L2757" s="51">
        <v>82</v>
      </c>
      <c r="M2757" s="51">
        <v>147</v>
      </c>
      <c r="N2757" s="51">
        <v>135</v>
      </c>
      <c r="O2757" s="51">
        <v>109</v>
      </c>
      <c r="P2757" s="51">
        <v>199</v>
      </c>
      <c r="Q2757" s="51">
        <v>738</v>
      </c>
      <c r="R2757" s="51">
        <v>740</v>
      </c>
      <c r="S2757" s="51">
        <v>7205.37323232985</v>
      </c>
      <c r="T2757" s="51">
        <v>33849</v>
      </c>
      <c r="U2757" s="51">
        <v>10792</v>
      </c>
      <c r="V2757" s="51">
        <v>1429</v>
      </c>
    </row>
    <row r="2758" spans="1:22" x14ac:dyDescent="0.25">
      <c r="A2758" s="50" t="s">
        <v>109</v>
      </c>
      <c r="B2758" s="50" t="s">
        <v>229</v>
      </c>
      <c r="C2758" s="50" t="s">
        <v>196</v>
      </c>
      <c r="D2758" s="50" t="s">
        <v>282</v>
      </c>
      <c r="E2758" s="51">
        <v>2021</v>
      </c>
      <c r="F2758" s="50" t="s">
        <v>291</v>
      </c>
      <c r="G2758" s="52">
        <v>44440</v>
      </c>
      <c r="H2758" s="51">
        <v>230</v>
      </c>
      <c r="I2758" s="51">
        <v>83</v>
      </c>
      <c r="J2758" s="51">
        <v>123</v>
      </c>
      <c r="K2758" s="51">
        <v>78</v>
      </c>
      <c r="L2758" s="51">
        <v>78</v>
      </c>
      <c r="M2758" s="51">
        <v>94</v>
      </c>
      <c r="N2758" s="51">
        <v>102</v>
      </c>
      <c r="O2758" s="51">
        <v>92</v>
      </c>
      <c r="P2758" s="51">
        <v>105</v>
      </c>
      <c r="Q2758" s="51">
        <v>738</v>
      </c>
      <c r="R2758" s="51">
        <v>740</v>
      </c>
      <c r="S2758" s="51">
        <v>7205.37323232985</v>
      </c>
      <c r="T2758" s="51">
        <v>33849</v>
      </c>
      <c r="U2758" s="51">
        <v>10792</v>
      </c>
      <c r="V2758" s="51">
        <v>1429</v>
      </c>
    </row>
    <row r="2759" spans="1:22" x14ac:dyDescent="0.25">
      <c r="A2759" s="50" t="s">
        <v>109</v>
      </c>
      <c r="B2759" s="50" t="s">
        <v>229</v>
      </c>
      <c r="C2759" s="50" t="s">
        <v>196</v>
      </c>
      <c r="D2759" s="50" t="s">
        <v>282</v>
      </c>
      <c r="E2759" s="51">
        <v>2021</v>
      </c>
      <c r="F2759" s="50" t="s">
        <v>292</v>
      </c>
      <c r="G2759" s="52">
        <v>44470</v>
      </c>
      <c r="H2759" s="51">
        <v>174</v>
      </c>
      <c r="I2759" s="51">
        <v>94</v>
      </c>
      <c r="J2759" s="51">
        <v>80</v>
      </c>
      <c r="K2759" s="51">
        <v>85</v>
      </c>
      <c r="L2759" s="51">
        <v>85</v>
      </c>
      <c r="M2759" s="51">
        <v>136</v>
      </c>
      <c r="N2759" s="51">
        <v>112</v>
      </c>
      <c r="O2759" s="51">
        <v>85</v>
      </c>
      <c r="P2759" s="51">
        <v>125</v>
      </c>
      <c r="Q2759" s="51">
        <v>738</v>
      </c>
      <c r="R2759" s="51">
        <v>740</v>
      </c>
      <c r="S2759" s="51">
        <v>7205.37323232985</v>
      </c>
      <c r="T2759" s="51">
        <v>33849</v>
      </c>
      <c r="U2759" s="51">
        <v>10792</v>
      </c>
      <c r="V2759" s="51">
        <v>1429</v>
      </c>
    </row>
    <row r="2760" spans="1:22" x14ac:dyDescent="0.25">
      <c r="A2760" s="50" t="s">
        <v>109</v>
      </c>
      <c r="B2760" s="50" t="s">
        <v>229</v>
      </c>
      <c r="C2760" s="50" t="s">
        <v>196</v>
      </c>
      <c r="D2760" s="50" t="s">
        <v>282</v>
      </c>
      <c r="E2760" s="51">
        <v>2021</v>
      </c>
      <c r="F2760" s="50" t="s">
        <v>293</v>
      </c>
      <c r="G2760" s="52">
        <v>44501</v>
      </c>
      <c r="H2760" s="51">
        <v>211</v>
      </c>
      <c r="I2760" s="51">
        <v>84</v>
      </c>
      <c r="J2760" s="51">
        <v>97</v>
      </c>
      <c r="K2760" s="51">
        <v>67</v>
      </c>
      <c r="L2760" s="51">
        <v>67</v>
      </c>
      <c r="M2760" s="51">
        <v>81</v>
      </c>
      <c r="N2760" s="51">
        <v>79</v>
      </c>
      <c r="O2760" s="51">
        <v>80</v>
      </c>
      <c r="P2760" s="51">
        <v>103</v>
      </c>
      <c r="Q2760" s="51">
        <v>738</v>
      </c>
      <c r="R2760" s="51">
        <v>740</v>
      </c>
      <c r="S2760" s="51">
        <v>7205.37323232985</v>
      </c>
      <c r="T2760" s="51">
        <v>33849</v>
      </c>
      <c r="U2760" s="51">
        <v>10792</v>
      </c>
      <c r="V2760" s="51">
        <v>1429</v>
      </c>
    </row>
    <row r="2761" spans="1:22" x14ac:dyDescent="0.25">
      <c r="A2761" s="50" t="s">
        <v>109</v>
      </c>
      <c r="B2761" s="50" t="s">
        <v>229</v>
      </c>
      <c r="C2761" s="50" t="s">
        <v>196</v>
      </c>
      <c r="D2761" s="50" t="s">
        <v>282</v>
      </c>
      <c r="E2761" s="51">
        <v>2021</v>
      </c>
      <c r="F2761" s="50" t="s">
        <v>294</v>
      </c>
      <c r="G2761" s="52">
        <v>44531</v>
      </c>
      <c r="H2761" s="51">
        <v>177</v>
      </c>
      <c r="I2761" s="51">
        <v>109</v>
      </c>
      <c r="J2761" s="51">
        <v>153</v>
      </c>
      <c r="K2761" s="51">
        <v>87</v>
      </c>
      <c r="L2761" s="51">
        <v>87</v>
      </c>
      <c r="M2761" s="51">
        <v>75</v>
      </c>
      <c r="N2761" s="51">
        <v>95</v>
      </c>
      <c r="O2761" s="51">
        <v>87</v>
      </c>
      <c r="P2761" s="51">
        <v>95</v>
      </c>
      <c r="Q2761" s="51">
        <v>738</v>
      </c>
      <c r="R2761" s="51">
        <v>740</v>
      </c>
      <c r="S2761" s="51">
        <v>7205.37323232985</v>
      </c>
      <c r="T2761" s="51">
        <v>33849</v>
      </c>
      <c r="U2761" s="51">
        <v>10792</v>
      </c>
      <c r="V2761" s="51">
        <v>1429</v>
      </c>
    </row>
    <row r="2762" spans="1:22" x14ac:dyDescent="0.25">
      <c r="A2762" s="50" t="s">
        <v>109</v>
      </c>
      <c r="B2762" s="50" t="s">
        <v>229</v>
      </c>
      <c r="C2762" s="50" t="s">
        <v>197</v>
      </c>
      <c r="D2762" s="50" t="s">
        <v>282</v>
      </c>
      <c r="E2762" s="51">
        <v>2017</v>
      </c>
      <c r="F2762" s="50" t="s">
        <v>283</v>
      </c>
      <c r="G2762" s="52">
        <v>42736</v>
      </c>
      <c r="H2762" s="51">
        <v>589</v>
      </c>
      <c r="I2762" s="51">
        <v>52</v>
      </c>
      <c r="J2762" s="51">
        <v>144</v>
      </c>
      <c r="K2762" s="51">
        <v>4</v>
      </c>
      <c r="L2762" s="51">
        <v>4</v>
      </c>
      <c r="M2762" s="51">
        <v>321</v>
      </c>
      <c r="N2762" s="51">
        <v>264</v>
      </c>
      <c r="O2762" s="51">
        <v>231</v>
      </c>
      <c r="P2762" s="51">
        <v>210</v>
      </c>
      <c r="Q2762" s="51">
        <v>487</v>
      </c>
      <c r="R2762" s="51">
        <v>559</v>
      </c>
      <c r="S2762" s="51">
        <v>35696</v>
      </c>
      <c r="T2762" s="51">
        <v>173630</v>
      </c>
      <c r="U2762" s="51">
        <v>33752</v>
      </c>
      <c r="V2762" s="51">
        <v>7158</v>
      </c>
    </row>
    <row r="2763" spans="1:22" x14ac:dyDescent="0.25">
      <c r="A2763" s="50" t="s">
        <v>109</v>
      </c>
      <c r="B2763" s="50" t="s">
        <v>229</v>
      </c>
      <c r="C2763" s="50" t="s">
        <v>197</v>
      </c>
      <c r="D2763" s="50" t="s">
        <v>282</v>
      </c>
      <c r="E2763" s="51">
        <v>2017</v>
      </c>
      <c r="F2763" s="50" t="s">
        <v>284</v>
      </c>
      <c r="G2763" s="52">
        <v>42767</v>
      </c>
      <c r="H2763" s="51">
        <v>641</v>
      </c>
      <c r="I2763" s="51">
        <v>21</v>
      </c>
      <c r="J2763" s="51">
        <v>93</v>
      </c>
      <c r="K2763" s="51">
        <v>11</v>
      </c>
      <c r="L2763" s="51">
        <v>11</v>
      </c>
      <c r="M2763" s="51">
        <v>394</v>
      </c>
      <c r="N2763" s="51">
        <v>360</v>
      </c>
      <c r="O2763" s="51">
        <v>301</v>
      </c>
      <c r="P2763" s="51">
        <v>128</v>
      </c>
      <c r="Q2763" s="51">
        <v>487</v>
      </c>
      <c r="R2763" s="51">
        <v>559</v>
      </c>
      <c r="S2763" s="51">
        <v>35696</v>
      </c>
      <c r="T2763" s="51">
        <v>173630</v>
      </c>
      <c r="U2763" s="51">
        <v>33752</v>
      </c>
      <c r="V2763" s="51">
        <v>7158</v>
      </c>
    </row>
    <row r="2764" spans="1:22" x14ac:dyDescent="0.25">
      <c r="A2764" s="50" t="s">
        <v>109</v>
      </c>
      <c r="B2764" s="50" t="s">
        <v>229</v>
      </c>
      <c r="C2764" s="50" t="s">
        <v>197</v>
      </c>
      <c r="D2764" s="50" t="s">
        <v>282</v>
      </c>
      <c r="E2764" s="51">
        <v>2017</v>
      </c>
      <c r="F2764" s="50" t="s">
        <v>285</v>
      </c>
      <c r="G2764" s="52">
        <v>42795</v>
      </c>
      <c r="H2764" s="51">
        <v>487</v>
      </c>
      <c r="I2764" s="51">
        <v>290</v>
      </c>
      <c r="J2764" s="51">
        <v>396</v>
      </c>
      <c r="K2764" s="51">
        <v>94</v>
      </c>
      <c r="L2764" s="51">
        <v>94</v>
      </c>
      <c r="M2764" s="51">
        <v>551</v>
      </c>
      <c r="N2764" s="51">
        <v>500</v>
      </c>
      <c r="O2764" s="51">
        <v>572</v>
      </c>
      <c r="P2764" s="51">
        <v>445</v>
      </c>
      <c r="Q2764" s="51">
        <v>487</v>
      </c>
      <c r="R2764" s="51">
        <v>559</v>
      </c>
      <c r="S2764" s="51">
        <v>35696</v>
      </c>
      <c r="T2764" s="51">
        <v>173630</v>
      </c>
      <c r="U2764" s="51">
        <v>33752</v>
      </c>
      <c r="V2764" s="51">
        <v>7158</v>
      </c>
    </row>
    <row r="2765" spans="1:22" x14ac:dyDescent="0.25">
      <c r="A2765" s="50" t="s">
        <v>109</v>
      </c>
      <c r="B2765" s="50" t="s">
        <v>229</v>
      </c>
      <c r="C2765" s="50" t="s">
        <v>197</v>
      </c>
      <c r="D2765" s="50" t="s">
        <v>282</v>
      </c>
      <c r="E2765" s="51">
        <v>2017</v>
      </c>
      <c r="F2765" s="50" t="s">
        <v>286</v>
      </c>
      <c r="G2765" s="52">
        <v>42826</v>
      </c>
      <c r="H2765" s="51">
        <v>362</v>
      </c>
      <c r="I2765" s="51">
        <v>28</v>
      </c>
      <c r="J2765" s="51">
        <v>127</v>
      </c>
      <c r="K2765" s="51">
        <v>100</v>
      </c>
      <c r="L2765" s="51">
        <v>100</v>
      </c>
      <c r="M2765" s="51">
        <v>683</v>
      </c>
      <c r="N2765" s="51">
        <v>606</v>
      </c>
      <c r="O2765" s="51">
        <v>614</v>
      </c>
      <c r="P2765" s="51">
        <v>350</v>
      </c>
      <c r="Q2765" s="51">
        <v>487</v>
      </c>
      <c r="R2765" s="51">
        <v>559</v>
      </c>
      <c r="S2765" s="51">
        <v>35696</v>
      </c>
      <c r="T2765" s="51">
        <v>173630</v>
      </c>
      <c r="U2765" s="51">
        <v>33752</v>
      </c>
      <c r="V2765" s="51">
        <v>7158</v>
      </c>
    </row>
    <row r="2766" spans="1:22" x14ac:dyDescent="0.25">
      <c r="A2766" s="50" t="s">
        <v>109</v>
      </c>
      <c r="B2766" s="50" t="s">
        <v>229</v>
      </c>
      <c r="C2766" s="50" t="s">
        <v>197</v>
      </c>
      <c r="D2766" s="50" t="s">
        <v>282</v>
      </c>
      <c r="E2766" s="51">
        <v>2017</v>
      </c>
      <c r="F2766" s="50" t="s">
        <v>287</v>
      </c>
      <c r="G2766" s="52">
        <v>42856</v>
      </c>
      <c r="H2766" s="51">
        <v>712</v>
      </c>
      <c r="I2766" s="51">
        <v>160</v>
      </c>
      <c r="J2766" s="51">
        <v>143</v>
      </c>
      <c r="K2766" s="51">
        <v>30</v>
      </c>
      <c r="L2766" s="51">
        <v>30</v>
      </c>
      <c r="M2766" s="51">
        <v>356</v>
      </c>
      <c r="N2766" s="51">
        <v>298</v>
      </c>
      <c r="O2766" s="51">
        <v>278</v>
      </c>
      <c r="P2766" s="51">
        <v>216</v>
      </c>
      <c r="Q2766" s="51">
        <v>487</v>
      </c>
      <c r="R2766" s="51">
        <v>559</v>
      </c>
      <c r="S2766" s="51">
        <v>35696</v>
      </c>
      <c r="T2766" s="51">
        <v>173630</v>
      </c>
      <c r="U2766" s="51">
        <v>33752</v>
      </c>
      <c r="V2766" s="51">
        <v>7158</v>
      </c>
    </row>
    <row r="2767" spans="1:22" x14ac:dyDescent="0.25">
      <c r="A2767" s="50" t="s">
        <v>109</v>
      </c>
      <c r="B2767" s="50" t="s">
        <v>229</v>
      </c>
      <c r="C2767" s="50" t="s">
        <v>197</v>
      </c>
      <c r="D2767" s="50" t="s">
        <v>282</v>
      </c>
      <c r="E2767" s="51">
        <v>2017</v>
      </c>
      <c r="F2767" s="50" t="s">
        <v>288</v>
      </c>
      <c r="G2767" s="52">
        <v>42887</v>
      </c>
      <c r="H2767" s="51">
        <v>287</v>
      </c>
      <c r="I2767" s="51">
        <v>130</v>
      </c>
      <c r="J2767" s="51">
        <v>263</v>
      </c>
      <c r="K2767" s="51">
        <v>89</v>
      </c>
      <c r="L2767" s="51">
        <v>89</v>
      </c>
      <c r="M2767" s="51">
        <v>565</v>
      </c>
      <c r="N2767" s="51">
        <v>491</v>
      </c>
      <c r="O2767" s="51">
        <v>464</v>
      </c>
      <c r="P2767" s="51">
        <v>457</v>
      </c>
      <c r="Q2767" s="51">
        <v>487</v>
      </c>
      <c r="R2767" s="51">
        <v>559</v>
      </c>
      <c r="S2767" s="51">
        <v>35696</v>
      </c>
      <c r="T2767" s="51">
        <v>173630</v>
      </c>
      <c r="U2767" s="51">
        <v>33752</v>
      </c>
      <c r="V2767" s="51">
        <v>7158</v>
      </c>
    </row>
    <row r="2768" spans="1:22" x14ac:dyDescent="0.25">
      <c r="A2768" s="50" t="s">
        <v>109</v>
      </c>
      <c r="B2768" s="50" t="s">
        <v>229</v>
      </c>
      <c r="C2768" s="50" t="s">
        <v>197</v>
      </c>
      <c r="D2768" s="50" t="s">
        <v>282</v>
      </c>
      <c r="E2768" s="51">
        <v>2017</v>
      </c>
      <c r="F2768" s="50" t="s">
        <v>289</v>
      </c>
      <c r="G2768" s="52">
        <v>42917</v>
      </c>
      <c r="H2768" s="51">
        <v>443</v>
      </c>
      <c r="I2768" s="51">
        <v>173</v>
      </c>
      <c r="J2768" s="51">
        <v>339</v>
      </c>
      <c r="K2768" s="51">
        <v>100</v>
      </c>
      <c r="L2768" s="51">
        <v>100</v>
      </c>
      <c r="M2768" s="51">
        <v>934</v>
      </c>
      <c r="N2768" s="51">
        <v>935</v>
      </c>
      <c r="O2768" s="51">
        <v>667</v>
      </c>
      <c r="P2768" s="51">
        <v>742</v>
      </c>
      <c r="Q2768" s="51">
        <v>487</v>
      </c>
      <c r="R2768" s="51">
        <v>559</v>
      </c>
      <c r="S2768" s="51">
        <v>35696</v>
      </c>
      <c r="T2768" s="51">
        <v>173630</v>
      </c>
      <c r="U2768" s="51">
        <v>33752</v>
      </c>
      <c r="V2768" s="51">
        <v>7158</v>
      </c>
    </row>
    <row r="2769" spans="1:22" x14ac:dyDescent="0.25">
      <c r="A2769" s="50" t="s">
        <v>109</v>
      </c>
      <c r="B2769" s="50" t="s">
        <v>229</v>
      </c>
      <c r="C2769" s="50" t="s">
        <v>197</v>
      </c>
      <c r="D2769" s="50" t="s">
        <v>282</v>
      </c>
      <c r="E2769" s="51">
        <v>2017</v>
      </c>
      <c r="F2769" s="50" t="s">
        <v>290</v>
      </c>
      <c r="G2769" s="52">
        <v>42948</v>
      </c>
      <c r="H2769" s="51">
        <v>543</v>
      </c>
      <c r="I2769" s="51">
        <v>183</v>
      </c>
      <c r="J2769" s="51">
        <v>259</v>
      </c>
      <c r="K2769" s="51">
        <v>113</v>
      </c>
      <c r="L2769" s="51">
        <v>113</v>
      </c>
      <c r="M2769" s="51">
        <v>488</v>
      </c>
      <c r="N2769" s="51">
        <v>472</v>
      </c>
      <c r="O2769" s="51">
        <v>425</v>
      </c>
      <c r="P2769" s="51">
        <v>216</v>
      </c>
      <c r="Q2769" s="51">
        <v>487</v>
      </c>
      <c r="R2769" s="51">
        <v>559</v>
      </c>
      <c r="S2769" s="51">
        <v>35696</v>
      </c>
      <c r="T2769" s="51">
        <v>173630</v>
      </c>
      <c r="U2769" s="51">
        <v>33752</v>
      </c>
      <c r="V2769" s="51">
        <v>7158</v>
      </c>
    </row>
    <row r="2770" spans="1:22" x14ac:dyDescent="0.25">
      <c r="A2770" s="50" t="s">
        <v>109</v>
      </c>
      <c r="B2770" s="50" t="s">
        <v>229</v>
      </c>
      <c r="C2770" s="50" t="s">
        <v>197</v>
      </c>
      <c r="D2770" s="50" t="s">
        <v>282</v>
      </c>
      <c r="E2770" s="51">
        <v>2017</v>
      </c>
      <c r="F2770" s="50" t="s">
        <v>291</v>
      </c>
      <c r="G2770" s="52">
        <v>42979</v>
      </c>
      <c r="H2770" s="51">
        <v>486</v>
      </c>
      <c r="I2770" s="51">
        <v>156</v>
      </c>
      <c r="J2770" s="51">
        <v>356</v>
      </c>
      <c r="K2770" s="51">
        <v>37</v>
      </c>
      <c r="L2770" s="51">
        <v>37</v>
      </c>
      <c r="M2770" s="51">
        <v>832</v>
      </c>
      <c r="N2770" s="51">
        <v>702</v>
      </c>
      <c r="O2770" s="51">
        <v>742</v>
      </c>
      <c r="P2770" s="51">
        <v>640</v>
      </c>
      <c r="Q2770" s="51">
        <v>487</v>
      </c>
      <c r="R2770" s="51">
        <v>559</v>
      </c>
      <c r="S2770" s="51">
        <v>35696</v>
      </c>
      <c r="T2770" s="51">
        <v>173630</v>
      </c>
      <c r="U2770" s="51">
        <v>33752</v>
      </c>
      <c r="V2770" s="51">
        <v>7158</v>
      </c>
    </row>
    <row r="2771" spans="1:22" x14ac:dyDescent="0.25">
      <c r="A2771" s="50" t="s">
        <v>109</v>
      </c>
      <c r="B2771" s="50" t="s">
        <v>229</v>
      </c>
      <c r="C2771" s="50" t="s">
        <v>197</v>
      </c>
      <c r="D2771" s="50" t="s">
        <v>282</v>
      </c>
      <c r="E2771" s="51">
        <v>2017</v>
      </c>
      <c r="F2771" s="50" t="s">
        <v>292</v>
      </c>
      <c r="G2771" s="52">
        <v>43009</v>
      </c>
      <c r="H2771" s="51">
        <v>501</v>
      </c>
      <c r="I2771" s="51">
        <v>171</v>
      </c>
      <c r="J2771" s="51">
        <v>373</v>
      </c>
      <c r="K2771" s="51">
        <v>109</v>
      </c>
      <c r="L2771" s="51">
        <v>109</v>
      </c>
      <c r="M2771" s="51">
        <v>933</v>
      </c>
      <c r="N2771" s="51">
        <v>818</v>
      </c>
      <c r="O2771" s="51">
        <v>779</v>
      </c>
      <c r="P2771" s="51">
        <v>809</v>
      </c>
      <c r="Q2771" s="51">
        <v>487</v>
      </c>
      <c r="R2771" s="51">
        <v>559</v>
      </c>
      <c r="S2771" s="51">
        <v>35696</v>
      </c>
      <c r="T2771" s="51">
        <v>173630</v>
      </c>
      <c r="U2771" s="51">
        <v>33752</v>
      </c>
      <c r="V2771" s="51">
        <v>7158</v>
      </c>
    </row>
    <row r="2772" spans="1:22" x14ac:dyDescent="0.25">
      <c r="A2772" s="50" t="s">
        <v>109</v>
      </c>
      <c r="B2772" s="50" t="s">
        <v>229</v>
      </c>
      <c r="C2772" s="50" t="s">
        <v>197</v>
      </c>
      <c r="D2772" s="50" t="s">
        <v>282</v>
      </c>
      <c r="E2772" s="51">
        <v>2017</v>
      </c>
      <c r="F2772" s="50" t="s">
        <v>293</v>
      </c>
      <c r="G2772" s="52">
        <v>43040</v>
      </c>
      <c r="H2772" s="51">
        <v>409</v>
      </c>
      <c r="I2772" s="51">
        <v>156</v>
      </c>
      <c r="J2772" s="51">
        <v>359</v>
      </c>
      <c r="K2772" s="51">
        <v>101</v>
      </c>
      <c r="L2772" s="51">
        <v>101</v>
      </c>
      <c r="M2772" s="51">
        <v>691</v>
      </c>
      <c r="N2772" s="51">
        <v>667</v>
      </c>
      <c r="O2772" s="51">
        <v>615</v>
      </c>
      <c r="P2772" s="51">
        <v>669</v>
      </c>
      <c r="Q2772" s="51">
        <v>487</v>
      </c>
      <c r="R2772" s="51">
        <v>559</v>
      </c>
      <c r="S2772" s="51">
        <v>35696</v>
      </c>
      <c r="T2772" s="51">
        <v>173630</v>
      </c>
      <c r="U2772" s="51">
        <v>33752</v>
      </c>
      <c r="V2772" s="51">
        <v>7158</v>
      </c>
    </row>
    <row r="2773" spans="1:22" x14ac:dyDescent="0.25">
      <c r="A2773" s="50" t="s">
        <v>109</v>
      </c>
      <c r="B2773" s="50" t="s">
        <v>229</v>
      </c>
      <c r="C2773" s="50" t="s">
        <v>197</v>
      </c>
      <c r="D2773" s="50" t="s">
        <v>282</v>
      </c>
      <c r="E2773" s="51">
        <v>2017</v>
      </c>
      <c r="F2773" s="50" t="s">
        <v>294</v>
      </c>
      <c r="G2773" s="52">
        <v>43070</v>
      </c>
      <c r="H2773" s="51">
        <v>375</v>
      </c>
      <c r="I2773" s="51">
        <v>139</v>
      </c>
      <c r="J2773" s="51">
        <v>299</v>
      </c>
      <c r="K2773" s="51">
        <v>128</v>
      </c>
      <c r="L2773" s="51">
        <v>128</v>
      </c>
      <c r="M2773" s="51">
        <v>382</v>
      </c>
      <c r="N2773" s="51">
        <v>396</v>
      </c>
      <c r="O2773" s="51">
        <v>369</v>
      </c>
      <c r="P2773" s="51">
        <v>376</v>
      </c>
      <c r="Q2773" s="51">
        <v>487</v>
      </c>
      <c r="R2773" s="51">
        <v>559</v>
      </c>
      <c r="S2773" s="51">
        <v>35696</v>
      </c>
      <c r="T2773" s="51">
        <v>173630</v>
      </c>
      <c r="U2773" s="51">
        <v>33752</v>
      </c>
      <c r="V2773" s="51">
        <v>7158</v>
      </c>
    </row>
    <row r="2774" spans="1:22" x14ac:dyDescent="0.25">
      <c r="A2774" s="50" t="s">
        <v>109</v>
      </c>
      <c r="B2774" s="50" t="s">
        <v>229</v>
      </c>
      <c r="C2774" s="50" t="s">
        <v>197</v>
      </c>
      <c r="D2774" s="50" t="s">
        <v>282</v>
      </c>
      <c r="E2774" s="51">
        <v>2018</v>
      </c>
      <c r="F2774" s="50" t="s">
        <v>283</v>
      </c>
      <c r="G2774" s="52">
        <v>43101</v>
      </c>
      <c r="H2774" s="51">
        <v>495</v>
      </c>
      <c r="I2774" s="51">
        <v>150</v>
      </c>
      <c r="J2774" s="51">
        <v>353</v>
      </c>
      <c r="K2774" s="51">
        <v>140</v>
      </c>
      <c r="L2774" s="51">
        <v>140</v>
      </c>
      <c r="M2774" s="51">
        <v>545</v>
      </c>
      <c r="N2774" s="51">
        <v>544</v>
      </c>
      <c r="O2774" s="51">
        <v>709</v>
      </c>
      <c r="P2774" s="51">
        <v>472</v>
      </c>
      <c r="Q2774" s="51">
        <v>348</v>
      </c>
      <c r="R2774" s="51">
        <v>416</v>
      </c>
      <c r="S2774" s="51">
        <v>37283</v>
      </c>
      <c r="T2774" s="51">
        <v>180090</v>
      </c>
      <c r="U2774" s="51">
        <v>34926</v>
      </c>
      <c r="V2774" s="51">
        <v>7368</v>
      </c>
    </row>
    <row r="2775" spans="1:22" x14ac:dyDescent="0.25">
      <c r="A2775" s="50" t="s">
        <v>109</v>
      </c>
      <c r="B2775" s="50" t="s">
        <v>229</v>
      </c>
      <c r="C2775" s="50" t="s">
        <v>197</v>
      </c>
      <c r="D2775" s="50" t="s">
        <v>282</v>
      </c>
      <c r="E2775" s="51">
        <v>2018</v>
      </c>
      <c r="F2775" s="50" t="s">
        <v>284</v>
      </c>
      <c r="G2775" s="52">
        <v>43132</v>
      </c>
      <c r="H2775" s="51">
        <v>407</v>
      </c>
      <c r="I2775" s="51">
        <v>139</v>
      </c>
      <c r="J2775" s="51">
        <v>242</v>
      </c>
      <c r="K2775" s="51">
        <v>88</v>
      </c>
      <c r="L2775" s="51">
        <v>88</v>
      </c>
      <c r="M2775" s="51">
        <v>526</v>
      </c>
      <c r="N2775" s="51">
        <v>485</v>
      </c>
      <c r="O2775" s="51">
        <v>438</v>
      </c>
      <c r="P2775" s="51">
        <v>321</v>
      </c>
      <c r="Q2775" s="51">
        <v>348</v>
      </c>
      <c r="R2775" s="51">
        <v>416</v>
      </c>
      <c r="S2775" s="51">
        <v>37283</v>
      </c>
      <c r="T2775" s="51">
        <v>180090</v>
      </c>
      <c r="U2775" s="51">
        <v>34926</v>
      </c>
      <c r="V2775" s="51">
        <v>7368</v>
      </c>
    </row>
    <row r="2776" spans="1:22" x14ac:dyDescent="0.25">
      <c r="A2776" s="50" t="s">
        <v>109</v>
      </c>
      <c r="B2776" s="50" t="s">
        <v>229</v>
      </c>
      <c r="C2776" s="50" t="s">
        <v>197</v>
      </c>
      <c r="D2776" s="50" t="s">
        <v>282</v>
      </c>
      <c r="E2776" s="51">
        <v>2018</v>
      </c>
      <c r="F2776" s="50" t="s">
        <v>285</v>
      </c>
      <c r="G2776" s="52">
        <v>43160</v>
      </c>
      <c r="H2776" s="51">
        <v>440</v>
      </c>
      <c r="I2776" s="51">
        <v>126</v>
      </c>
      <c r="J2776" s="51">
        <v>193</v>
      </c>
      <c r="K2776" s="51">
        <v>63</v>
      </c>
      <c r="L2776" s="51">
        <v>63</v>
      </c>
      <c r="M2776" s="51">
        <v>660</v>
      </c>
      <c r="N2776" s="51">
        <v>562</v>
      </c>
      <c r="O2776" s="51">
        <v>556</v>
      </c>
      <c r="P2776" s="51">
        <v>346</v>
      </c>
      <c r="Q2776" s="51">
        <v>348</v>
      </c>
      <c r="R2776" s="51">
        <v>416</v>
      </c>
      <c r="S2776" s="51">
        <v>37283</v>
      </c>
      <c r="T2776" s="51">
        <v>180090</v>
      </c>
      <c r="U2776" s="51">
        <v>34926</v>
      </c>
      <c r="V2776" s="51">
        <v>7368</v>
      </c>
    </row>
    <row r="2777" spans="1:22" x14ac:dyDescent="0.25">
      <c r="A2777" s="50" t="s">
        <v>109</v>
      </c>
      <c r="B2777" s="50" t="s">
        <v>229</v>
      </c>
      <c r="C2777" s="50" t="s">
        <v>197</v>
      </c>
      <c r="D2777" s="50" t="s">
        <v>282</v>
      </c>
      <c r="E2777" s="51">
        <v>2018</v>
      </c>
      <c r="F2777" s="50" t="s">
        <v>286</v>
      </c>
      <c r="G2777" s="52">
        <v>43191</v>
      </c>
      <c r="H2777" s="51">
        <v>438</v>
      </c>
      <c r="I2777" s="51">
        <v>169</v>
      </c>
      <c r="J2777" s="51">
        <v>323</v>
      </c>
      <c r="K2777" s="51">
        <v>90</v>
      </c>
      <c r="L2777" s="51">
        <v>90</v>
      </c>
      <c r="M2777" s="51">
        <v>474</v>
      </c>
      <c r="N2777" s="51">
        <v>450</v>
      </c>
      <c r="O2777" s="51">
        <v>377</v>
      </c>
      <c r="P2777" s="51">
        <v>405</v>
      </c>
      <c r="Q2777" s="51">
        <v>348</v>
      </c>
      <c r="R2777" s="51">
        <v>416</v>
      </c>
      <c r="S2777" s="51">
        <v>37283</v>
      </c>
      <c r="T2777" s="51">
        <v>180090</v>
      </c>
      <c r="U2777" s="51">
        <v>34926</v>
      </c>
      <c r="V2777" s="51">
        <v>7368</v>
      </c>
    </row>
    <row r="2778" spans="1:22" x14ac:dyDescent="0.25">
      <c r="A2778" s="50" t="s">
        <v>109</v>
      </c>
      <c r="B2778" s="50" t="s">
        <v>229</v>
      </c>
      <c r="C2778" s="50" t="s">
        <v>197</v>
      </c>
      <c r="D2778" s="50" t="s">
        <v>282</v>
      </c>
      <c r="E2778" s="51">
        <v>2018</v>
      </c>
      <c r="F2778" s="50" t="s">
        <v>287</v>
      </c>
      <c r="G2778" s="52">
        <v>43221</v>
      </c>
      <c r="H2778" s="51">
        <v>639</v>
      </c>
      <c r="I2778" s="51">
        <v>126</v>
      </c>
      <c r="J2778" s="51">
        <v>327</v>
      </c>
      <c r="K2778" s="51">
        <v>114</v>
      </c>
      <c r="L2778" s="51">
        <v>114</v>
      </c>
      <c r="M2778" s="51">
        <v>686</v>
      </c>
      <c r="N2778" s="51">
        <v>590</v>
      </c>
      <c r="O2778" s="51">
        <v>442</v>
      </c>
      <c r="P2778" s="51">
        <v>287</v>
      </c>
      <c r="Q2778" s="51">
        <v>348</v>
      </c>
      <c r="R2778" s="51">
        <v>416</v>
      </c>
      <c r="S2778" s="51">
        <v>37283</v>
      </c>
      <c r="T2778" s="51">
        <v>180090</v>
      </c>
      <c r="U2778" s="51">
        <v>34926</v>
      </c>
      <c r="V2778" s="51">
        <v>7368</v>
      </c>
    </row>
    <row r="2779" spans="1:22" x14ac:dyDescent="0.25">
      <c r="A2779" s="50" t="s">
        <v>109</v>
      </c>
      <c r="B2779" s="50" t="s">
        <v>229</v>
      </c>
      <c r="C2779" s="50" t="s">
        <v>197</v>
      </c>
      <c r="D2779" s="50" t="s">
        <v>282</v>
      </c>
      <c r="E2779" s="51">
        <v>2018</v>
      </c>
      <c r="F2779" s="50" t="s">
        <v>288</v>
      </c>
      <c r="G2779" s="52">
        <v>43252</v>
      </c>
      <c r="H2779" s="51">
        <v>660</v>
      </c>
      <c r="I2779" s="51">
        <v>259</v>
      </c>
      <c r="J2779" s="51">
        <v>0</v>
      </c>
      <c r="K2779" s="51">
        <v>38</v>
      </c>
      <c r="L2779" s="51">
        <v>38</v>
      </c>
      <c r="M2779" s="51">
        <v>560</v>
      </c>
      <c r="N2779" s="51">
        <v>467</v>
      </c>
      <c r="O2779" s="51">
        <v>520</v>
      </c>
      <c r="P2779" s="51">
        <v>254</v>
      </c>
      <c r="Q2779" s="51">
        <v>348</v>
      </c>
      <c r="R2779" s="51">
        <v>416</v>
      </c>
      <c r="S2779" s="51">
        <v>37283</v>
      </c>
      <c r="T2779" s="51">
        <v>180090</v>
      </c>
      <c r="U2779" s="51">
        <v>34926</v>
      </c>
      <c r="V2779" s="51">
        <v>7368</v>
      </c>
    </row>
    <row r="2780" spans="1:22" x14ac:dyDescent="0.25">
      <c r="A2780" s="50" t="s">
        <v>109</v>
      </c>
      <c r="B2780" s="50" t="s">
        <v>229</v>
      </c>
      <c r="C2780" s="50" t="s">
        <v>197</v>
      </c>
      <c r="D2780" s="50" t="s">
        <v>282</v>
      </c>
      <c r="E2780" s="51">
        <v>2018</v>
      </c>
      <c r="F2780" s="50" t="s">
        <v>289</v>
      </c>
      <c r="G2780" s="52">
        <v>43282</v>
      </c>
      <c r="H2780" s="51">
        <v>499</v>
      </c>
      <c r="I2780" s="51">
        <v>147</v>
      </c>
      <c r="J2780" s="51">
        <v>374</v>
      </c>
      <c r="K2780" s="51">
        <v>145</v>
      </c>
      <c r="L2780" s="51">
        <v>145</v>
      </c>
      <c r="M2780" s="51">
        <v>491</v>
      </c>
      <c r="N2780" s="51">
        <v>406</v>
      </c>
      <c r="O2780" s="51">
        <v>360</v>
      </c>
      <c r="P2780" s="51">
        <v>281</v>
      </c>
      <c r="Q2780" s="51">
        <v>348</v>
      </c>
      <c r="R2780" s="51">
        <v>416</v>
      </c>
      <c r="S2780" s="51">
        <v>37283</v>
      </c>
      <c r="T2780" s="51">
        <v>180090</v>
      </c>
      <c r="U2780" s="51">
        <v>34926</v>
      </c>
      <c r="V2780" s="51">
        <v>7368</v>
      </c>
    </row>
    <row r="2781" spans="1:22" x14ac:dyDescent="0.25">
      <c r="A2781" s="50" t="s">
        <v>109</v>
      </c>
      <c r="B2781" s="50" t="s">
        <v>229</v>
      </c>
      <c r="C2781" s="50" t="s">
        <v>197</v>
      </c>
      <c r="D2781" s="50" t="s">
        <v>282</v>
      </c>
      <c r="E2781" s="51">
        <v>2018</v>
      </c>
      <c r="F2781" s="50" t="s">
        <v>290</v>
      </c>
      <c r="G2781" s="52">
        <v>43313</v>
      </c>
      <c r="H2781" s="51">
        <v>464</v>
      </c>
      <c r="I2781" s="51">
        <v>108</v>
      </c>
      <c r="J2781" s="51">
        <v>361</v>
      </c>
      <c r="K2781" s="51">
        <v>157</v>
      </c>
      <c r="L2781" s="51">
        <v>157</v>
      </c>
      <c r="M2781" s="51">
        <v>553</v>
      </c>
      <c r="N2781" s="51">
        <v>570</v>
      </c>
      <c r="O2781" s="51">
        <v>511</v>
      </c>
      <c r="P2781" s="51">
        <v>415</v>
      </c>
      <c r="Q2781" s="51">
        <v>348</v>
      </c>
      <c r="R2781" s="51">
        <v>416</v>
      </c>
      <c r="S2781" s="51">
        <v>37283</v>
      </c>
      <c r="T2781" s="51">
        <v>180090</v>
      </c>
      <c r="U2781" s="51">
        <v>34926</v>
      </c>
      <c r="V2781" s="51">
        <v>7368</v>
      </c>
    </row>
    <row r="2782" spans="1:22" x14ac:dyDescent="0.25">
      <c r="A2782" s="50" t="s">
        <v>109</v>
      </c>
      <c r="B2782" s="50" t="s">
        <v>229</v>
      </c>
      <c r="C2782" s="50" t="s">
        <v>197</v>
      </c>
      <c r="D2782" s="50" t="s">
        <v>282</v>
      </c>
      <c r="E2782" s="51">
        <v>2018</v>
      </c>
      <c r="F2782" s="50" t="s">
        <v>291</v>
      </c>
      <c r="G2782" s="52">
        <v>43344</v>
      </c>
      <c r="H2782" s="51">
        <v>300</v>
      </c>
      <c r="I2782" s="51">
        <v>91</v>
      </c>
      <c r="J2782" s="51">
        <v>84</v>
      </c>
      <c r="K2782" s="51">
        <v>156</v>
      </c>
      <c r="L2782" s="51">
        <v>156</v>
      </c>
      <c r="M2782" s="51">
        <v>273</v>
      </c>
      <c r="N2782" s="51">
        <v>303</v>
      </c>
      <c r="O2782" s="51">
        <v>347</v>
      </c>
      <c r="P2782" s="51">
        <v>230</v>
      </c>
      <c r="Q2782" s="51">
        <v>348</v>
      </c>
      <c r="R2782" s="51">
        <v>416</v>
      </c>
      <c r="S2782" s="51">
        <v>37283</v>
      </c>
      <c r="T2782" s="51">
        <v>180090</v>
      </c>
      <c r="U2782" s="51">
        <v>34926</v>
      </c>
      <c r="V2782" s="51">
        <v>7368</v>
      </c>
    </row>
    <row r="2783" spans="1:22" x14ac:dyDescent="0.25">
      <c r="A2783" s="50" t="s">
        <v>109</v>
      </c>
      <c r="B2783" s="50" t="s">
        <v>229</v>
      </c>
      <c r="C2783" s="50" t="s">
        <v>197</v>
      </c>
      <c r="D2783" s="50" t="s">
        <v>282</v>
      </c>
      <c r="E2783" s="51">
        <v>2018</v>
      </c>
      <c r="F2783" s="50" t="s">
        <v>292</v>
      </c>
      <c r="G2783" s="52">
        <v>43374</v>
      </c>
      <c r="H2783" s="51">
        <v>366</v>
      </c>
      <c r="I2783" s="51">
        <v>89</v>
      </c>
      <c r="J2783" s="51">
        <v>177</v>
      </c>
      <c r="K2783" s="51">
        <v>38</v>
      </c>
      <c r="L2783" s="51">
        <v>38</v>
      </c>
      <c r="M2783" s="51">
        <v>519</v>
      </c>
      <c r="N2783" s="51">
        <v>544</v>
      </c>
      <c r="O2783" s="51">
        <v>514</v>
      </c>
      <c r="P2783" s="51">
        <v>475</v>
      </c>
      <c r="Q2783" s="51">
        <v>348</v>
      </c>
      <c r="R2783" s="51">
        <v>416</v>
      </c>
      <c r="S2783" s="51">
        <v>37283</v>
      </c>
      <c r="T2783" s="51">
        <v>180090</v>
      </c>
      <c r="U2783" s="51">
        <v>34926</v>
      </c>
      <c r="V2783" s="51">
        <v>7368</v>
      </c>
    </row>
    <row r="2784" spans="1:22" x14ac:dyDescent="0.25">
      <c r="A2784" s="50" t="s">
        <v>109</v>
      </c>
      <c r="B2784" s="50" t="s">
        <v>229</v>
      </c>
      <c r="C2784" s="50" t="s">
        <v>197</v>
      </c>
      <c r="D2784" s="50" t="s">
        <v>282</v>
      </c>
      <c r="E2784" s="51">
        <v>2018</v>
      </c>
      <c r="F2784" s="50" t="s">
        <v>293</v>
      </c>
      <c r="G2784" s="52">
        <v>43405</v>
      </c>
      <c r="H2784" s="51">
        <v>190</v>
      </c>
      <c r="I2784" s="51">
        <v>43</v>
      </c>
      <c r="J2784" s="51">
        <v>72</v>
      </c>
      <c r="K2784" s="51">
        <v>33</v>
      </c>
      <c r="L2784" s="51">
        <v>33</v>
      </c>
      <c r="M2784" s="51">
        <v>308</v>
      </c>
      <c r="N2784" s="51">
        <v>371</v>
      </c>
      <c r="O2784" s="51">
        <v>347</v>
      </c>
      <c r="P2784" s="51">
        <v>315</v>
      </c>
      <c r="Q2784" s="51">
        <v>348</v>
      </c>
      <c r="R2784" s="51">
        <v>416</v>
      </c>
      <c r="S2784" s="51">
        <v>37283</v>
      </c>
      <c r="T2784" s="51">
        <v>180090</v>
      </c>
      <c r="U2784" s="51">
        <v>34926</v>
      </c>
      <c r="V2784" s="51">
        <v>7368</v>
      </c>
    </row>
    <row r="2785" spans="1:22" x14ac:dyDescent="0.25">
      <c r="A2785" s="50" t="s">
        <v>109</v>
      </c>
      <c r="B2785" s="50" t="s">
        <v>229</v>
      </c>
      <c r="C2785" s="50" t="s">
        <v>197</v>
      </c>
      <c r="D2785" s="50" t="s">
        <v>282</v>
      </c>
      <c r="E2785" s="51">
        <v>2018</v>
      </c>
      <c r="F2785" s="50" t="s">
        <v>294</v>
      </c>
      <c r="G2785" s="52">
        <v>43435</v>
      </c>
      <c r="H2785" s="51">
        <v>210</v>
      </c>
      <c r="I2785" s="51">
        <v>68</v>
      </c>
      <c r="J2785" s="51">
        <v>172</v>
      </c>
      <c r="K2785" s="51">
        <v>78</v>
      </c>
      <c r="L2785" s="51">
        <v>78</v>
      </c>
      <c r="M2785" s="51">
        <v>310</v>
      </c>
      <c r="N2785" s="51">
        <v>357</v>
      </c>
      <c r="O2785" s="51">
        <v>295</v>
      </c>
      <c r="P2785" s="51">
        <v>297</v>
      </c>
      <c r="Q2785" s="51">
        <v>348</v>
      </c>
      <c r="R2785" s="51">
        <v>416</v>
      </c>
      <c r="S2785" s="51">
        <v>37283</v>
      </c>
      <c r="T2785" s="51">
        <v>180090</v>
      </c>
      <c r="U2785" s="51">
        <v>34926</v>
      </c>
      <c r="V2785" s="51">
        <v>7368</v>
      </c>
    </row>
    <row r="2786" spans="1:22" x14ac:dyDescent="0.25">
      <c r="A2786" s="50" t="s">
        <v>109</v>
      </c>
      <c r="B2786" s="50" t="s">
        <v>229</v>
      </c>
      <c r="C2786" s="50" t="s">
        <v>197</v>
      </c>
      <c r="D2786" s="50" t="s">
        <v>282</v>
      </c>
      <c r="E2786" s="51">
        <v>2019</v>
      </c>
      <c r="F2786" s="50" t="s">
        <v>283</v>
      </c>
      <c r="G2786" s="52">
        <v>43466</v>
      </c>
      <c r="H2786" s="51">
        <v>395</v>
      </c>
      <c r="I2786" s="51">
        <v>142</v>
      </c>
      <c r="J2786" s="51">
        <v>250</v>
      </c>
      <c r="K2786" s="51">
        <v>139</v>
      </c>
      <c r="L2786" s="51">
        <v>139</v>
      </c>
      <c r="M2786" s="51">
        <v>1044</v>
      </c>
      <c r="N2786" s="51">
        <v>1053</v>
      </c>
      <c r="O2786" s="51">
        <v>988</v>
      </c>
      <c r="P2786" s="51">
        <v>972</v>
      </c>
      <c r="Q2786" s="51">
        <v>1300</v>
      </c>
      <c r="R2786" s="51">
        <v>1377</v>
      </c>
      <c r="S2786" s="51">
        <v>40666.788109914392</v>
      </c>
      <c r="T2786" s="51">
        <v>192441</v>
      </c>
      <c r="U2786" s="51">
        <v>62164</v>
      </c>
      <c r="V2786" s="51">
        <v>8247</v>
      </c>
    </row>
    <row r="2787" spans="1:22" x14ac:dyDescent="0.25">
      <c r="A2787" s="50" t="s">
        <v>109</v>
      </c>
      <c r="B2787" s="50" t="s">
        <v>229</v>
      </c>
      <c r="C2787" s="50" t="s">
        <v>197</v>
      </c>
      <c r="D2787" s="50" t="s">
        <v>282</v>
      </c>
      <c r="E2787" s="51">
        <v>2019</v>
      </c>
      <c r="F2787" s="50" t="s">
        <v>284</v>
      </c>
      <c r="G2787" s="52">
        <v>43497</v>
      </c>
      <c r="H2787" s="51">
        <v>379</v>
      </c>
      <c r="I2787" s="51">
        <v>157</v>
      </c>
      <c r="J2787" s="51">
        <v>184</v>
      </c>
      <c r="K2787" s="51">
        <v>117</v>
      </c>
      <c r="L2787" s="51">
        <v>117</v>
      </c>
      <c r="M2787" s="51">
        <v>1049</v>
      </c>
      <c r="N2787" s="51">
        <v>1078</v>
      </c>
      <c r="O2787" s="51">
        <v>1077</v>
      </c>
      <c r="P2787" s="51">
        <v>1109</v>
      </c>
      <c r="Q2787" s="51">
        <v>1300</v>
      </c>
      <c r="R2787" s="51">
        <v>1377</v>
      </c>
      <c r="S2787" s="51">
        <v>40666.788109914392</v>
      </c>
      <c r="T2787" s="51">
        <v>192441</v>
      </c>
      <c r="U2787" s="51">
        <v>62164</v>
      </c>
      <c r="V2787" s="51">
        <v>8247</v>
      </c>
    </row>
    <row r="2788" spans="1:22" x14ac:dyDescent="0.25">
      <c r="A2788" s="50" t="s">
        <v>109</v>
      </c>
      <c r="B2788" s="50" t="s">
        <v>229</v>
      </c>
      <c r="C2788" s="50" t="s">
        <v>197</v>
      </c>
      <c r="D2788" s="50" t="s">
        <v>282</v>
      </c>
      <c r="E2788" s="51">
        <v>2019</v>
      </c>
      <c r="F2788" s="50" t="s">
        <v>285</v>
      </c>
      <c r="G2788" s="52">
        <v>43525</v>
      </c>
      <c r="H2788" s="51">
        <v>379</v>
      </c>
      <c r="I2788" s="51">
        <v>105</v>
      </c>
      <c r="J2788" s="51">
        <v>259</v>
      </c>
      <c r="K2788" s="51">
        <v>143</v>
      </c>
      <c r="L2788" s="51">
        <v>143</v>
      </c>
      <c r="M2788" s="51">
        <v>687</v>
      </c>
      <c r="N2788" s="51">
        <v>618</v>
      </c>
      <c r="O2788" s="51">
        <v>550</v>
      </c>
      <c r="P2788" s="51">
        <v>702</v>
      </c>
      <c r="Q2788" s="51">
        <v>1300</v>
      </c>
      <c r="R2788" s="51">
        <v>1377</v>
      </c>
      <c r="S2788" s="51">
        <v>40666.788109914392</v>
      </c>
      <c r="T2788" s="51">
        <v>192441</v>
      </c>
      <c r="U2788" s="51">
        <v>62164</v>
      </c>
      <c r="V2788" s="51">
        <v>8247</v>
      </c>
    </row>
    <row r="2789" spans="1:22" x14ac:dyDescent="0.25">
      <c r="A2789" s="50" t="s">
        <v>109</v>
      </c>
      <c r="B2789" s="50" t="s">
        <v>229</v>
      </c>
      <c r="C2789" s="50" t="s">
        <v>197</v>
      </c>
      <c r="D2789" s="50" t="s">
        <v>282</v>
      </c>
      <c r="E2789" s="51">
        <v>2019</v>
      </c>
      <c r="F2789" s="50" t="s">
        <v>286</v>
      </c>
      <c r="G2789" s="52">
        <v>43556</v>
      </c>
      <c r="H2789" s="51">
        <v>418</v>
      </c>
      <c r="I2789" s="51">
        <v>118</v>
      </c>
      <c r="J2789" s="51">
        <v>255</v>
      </c>
      <c r="K2789" s="51">
        <v>139</v>
      </c>
      <c r="L2789" s="51">
        <v>139</v>
      </c>
      <c r="M2789" s="51">
        <v>690</v>
      </c>
      <c r="N2789" s="51">
        <v>671</v>
      </c>
      <c r="O2789" s="51">
        <v>595</v>
      </c>
      <c r="P2789" s="51">
        <v>537</v>
      </c>
      <c r="Q2789" s="51">
        <v>1300</v>
      </c>
      <c r="R2789" s="51">
        <v>1377</v>
      </c>
      <c r="S2789" s="51">
        <v>40666.788109914392</v>
      </c>
      <c r="T2789" s="51">
        <v>192441</v>
      </c>
      <c r="U2789" s="51">
        <v>62164</v>
      </c>
      <c r="V2789" s="51">
        <v>8247</v>
      </c>
    </row>
    <row r="2790" spans="1:22" x14ac:dyDescent="0.25">
      <c r="A2790" s="50" t="s">
        <v>109</v>
      </c>
      <c r="B2790" s="50" t="s">
        <v>229</v>
      </c>
      <c r="C2790" s="50" t="s">
        <v>197</v>
      </c>
      <c r="D2790" s="50" t="s">
        <v>282</v>
      </c>
      <c r="E2790" s="51">
        <v>2019</v>
      </c>
      <c r="F2790" s="50" t="s">
        <v>287</v>
      </c>
      <c r="G2790" s="52">
        <v>43586</v>
      </c>
      <c r="H2790" s="51">
        <v>321</v>
      </c>
      <c r="I2790" s="51">
        <v>90</v>
      </c>
      <c r="J2790" s="51">
        <v>225</v>
      </c>
      <c r="K2790" s="51">
        <v>137</v>
      </c>
      <c r="L2790" s="51">
        <v>137</v>
      </c>
      <c r="M2790" s="51">
        <v>589</v>
      </c>
      <c r="N2790" s="51">
        <v>748</v>
      </c>
      <c r="O2790" s="51">
        <v>600</v>
      </c>
      <c r="P2790" s="51">
        <v>638</v>
      </c>
      <c r="Q2790" s="51">
        <v>1300</v>
      </c>
      <c r="R2790" s="51">
        <v>1377</v>
      </c>
      <c r="S2790" s="51">
        <v>40666.788109914392</v>
      </c>
      <c r="T2790" s="51">
        <v>192441</v>
      </c>
      <c r="U2790" s="51">
        <v>62164</v>
      </c>
      <c r="V2790" s="51">
        <v>8247</v>
      </c>
    </row>
    <row r="2791" spans="1:22" x14ac:dyDescent="0.25">
      <c r="A2791" s="50" t="s">
        <v>109</v>
      </c>
      <c r="B2791" s="50" t="s">
        <v>229</v>
      </c>
      <c r="C2791" s="50" t="s">
        <v>197</v>
      </c>
      <c r="D2791" s="50" t="s">
        <v>282</v>
      </c>
      <c r="E2791" s="51">
        <v>2019</v>
      </c>
      <c r="F2791" s="50" t="s">
        <v>288</v>
      </c>
      <c r="G2791" s="52">
        <v>43617</v>
      </c>
      <c r="H2791" s="51">
        <v>486</v>
      </c>
      <c r="I2791" s="51">
        <v>134</v>
      </c>
      <c r="J2791" s="51">
        <v>313</v>
      </c>
      <c r="K2791" s="51">
        <v>126</v>
      </c>
      <c r="L2791" s="51">
        <v>126</v>
      </c>
      <c r="M2791" s="51">
        <v>111</v>
      </c>
      <c r="N2791" s="51">
        <v>662</v>
      </c>
      <c r="O2791" s="51">
        <v>566</v>
      </c>
      <c r="P2791" s="51">
        <v>578</v>
      </c>
      <c r="Q2791" s="51">
        <v>1300</v>
      </c>
      <c r="R2791" s="51">
        <v>1377</v>
      </c>
      <c r="S2791" s="51">
        <v>40666.788109914392</v>
      </c>
      <c r="T2791" s="51">
        <v>192441</v>
      </c>
      <c r="U2791" s="51">
        <v>62164</v>
      </c>
      <c r="V2791" s="51">
        <v>8247</v>
      </c>
    </row>
    <row r="2792" spans="1:22" x14ac:dyDescent="0.25">
      <c r="A2792" s="50" t="s">
        <v>109</v>
      </c>
      <c r="B2792" s="50" t="s">
        <v>229</v>
      </c>
      <c r="C2792" s="50" t="s">
        <v>197</v>
      </c>
      <c r="D2792" s="50" t="s">
        <v>282</v>
      </c>
      <c r="E2792" s="51">
        <v>2019</v>
      </c>
      <c r="F2792" s="50" t="s">
        <v>289</v>
      </c>
      <c r="G2792" s="52">
        <v>43647</v>
      </c>
      <c r="H2792" s="51">
        <v>569</v>
      </c>
      <c r="I2792" s="51">
        <v>143</v>
      </c>
      <c r="J2792" s="51">
        <v>318</v>
      </c>
      <c r="K2792" s="51">
        <v>109</v>
      </c>
      <c r="L2792" s="51">
        <v>109</v>
      </c>
      <c r="M2792" s="51">
        <v>721</v>
      </c>
      <c r="N2792" s="51">
        <v>650</v>
      </c>
      <c r="O2792" s="51">
        <v>589</v>
      </c>
      <c r="P2792" s="51">
        <v>242</v>
      </c>
      <c r="Q2792" s="51">
        <v>1300</v>
      </c>
      <c r="R2792" s="51">
        <v>1377</v>
      </c>
      <c r="S2792" s="51">
        <v>40666.788109914392</v>
      </c>
      <c r="T2792" s="51">
        <v>192441</v>
      </c>
      <c r="U2792" s="51">
        <v>62164</v>
      </c>
      <c r="V2792" s="51">
        <v>8247</v>
      </c>
    </row>
    <row r="2793" spans="1:22" x14ac:dyDescent="0.25">
      <c r="A2793" s="50" t="s">
        <v>109</v>
      </c>
      <c r="B2793" s="50" t="s">
        <v>229</v>
      </c>
      <c r="C2793" s="50" t="s">
        <v>197</v>
      </c>
      <c r="D2793" s="50" t="s">
        <v>282</v>
      </c>
      <c r="E2793" s="51">
        <v>2019</v>
      </c>
      <c r="F2793" s="50" t="s">
        <v>290</v>
      </c>
      <c r="G2793" s="52">
        <v>43678</v>
      </c>
      <c r="H2793" s="51">
        <v>341</v>
      </c>
      <c r="I2793" s="51">
        <v>103</v>
      </c>
      <c r="J2793" s="51">
        <v>236</v>
      </c>
      <c r="K2793" s="51">
        <v>100</v>
      </c>
      <c r="L2793" s="51">
        <v>100</v>
      </c>
      <c r="M2793" s="51">
        <v>290</v>
      </c>
      <c r="N2793" s="51">
        <v>506</v>
      </c>
      <c r="O2793" s="51">
        <v>553</v>
      </c>
      <c r="P2793" s="51">
        <v>629</v>
      </c>
      <c r="Q2793" s="51">
        <v>1300</v>
      </c>
      <c r="R2793" s="51">
        <v>1377</v>
      </c>
      <c r="S2793" s="51">
        <v>40666.788109914392</v>
      </c>
      <c r="T2793" s="51">
        <v>192441</v>
      </c>
      <c r="U2793" s="51">
        <v>62164</v>
      </c>
      <c r="V2793" s="51">
        <v>8247</v>
      </c>
    </row>
    <row r="2794" spans="1:22" x14ac:dyDescent="0.25">
      <c r="A2794" s="50" t="s">
        <v>109</v>
      </c>
      <c r="B2794" s="50" t="s">
        <v>229</v>
      </c>
      <c r="C2794" s="50" t="s">
        <v>197</v>
      </c>
      <c r="D2794" s="50" t="s">
        <v>282</v>
      </c>
      <c r="E2794" s="51">
        <v>2019</v>
      </c>
      <c r="F2794" s="50" t="s">
        <v>291</v>
      </c>
      <c r="G2794" s="52">
        <v>43709</v>
      </c>
      <c r="H2794" s="51">
        <v>513</v>
      </c>
      <c r="I2794" s="51">
        <v>131</v>
      </c>
      <c r="J2794" s="51">
        <v>332</v>
      </c>
      <c r="K2794" s="51">
        <v>152</v>
      </c>
      <c r="L2794" s="51">
        <v>152</v>
      </c>
      <c r="M2794" s="51">
        <v>687</v>
      </c>
      <c r="N2794" s="51">
        <v>632</v>
      </c>
      <c r="O2794" s="51">
        <v>639</v>
      </c>
      <c r="P2794" s="51">
        <v>519</v>
      </c>
      <c r="Q2794" s="51">
        <v>1300</v>
      </c>
      <c r="R2794" s="51">
        <v>1377</v>
      </c>
      <c r="S2794" s="51">
        <v>40666.788109914392</v>
      </c>
      <c r="T2794" s="51">
        <v>192441</v>
      </c>
      <c r="U2794" s="51">
        <v>62164</v>
      </c>
      <c r="V2794" s="51">
        <v>8247</v>
      </c>
    </row>
    <row r="2795" spans="1:22" x14ac:dyDescent="0.25">
      <c r="A2795" s="50" t="s">
        <v>109</v>
      </c>
      <c r="B2795" s="50" t="s">
        <v>229</v>
      </c>
      <c r="C2795" s="50" t="s">
        <v>197</v>
      </c>
      <c r="D2795" s="50" t="s">
        <v>282</v>
      </c>
      <c r="E2795" s="51">
        <v>2019</v>
      </c>
      <c r="F2795" s="50" t="s">
        <v>292</v>
      </c>
      <c r="G2795" s="52">
        <v>43739</v>
      </c>
      <c r="H2795" s="51">
        <v>666</v>
      </c>
      <c r="I2795" s="51">
        <v>155</v>
      </c>
      <c r="J2795" s="51">
        <v>313</v>
      </c>
      <c r="K2795" s="51">
        <v>133</v>
      </c>
      <c r="L2795" s="51">
        <v>133</v>
      </c>
      <c r="M2795" s="51">
        <v>649</v>
      </c>
      <c r="N2795" s="51">
        <v>656</v>
      </c>
      <c r="O2795" s="51">
        <v>645</v>
      </c>
      <c r="P2795" s="51">
        <v>580</v>
      </c>
      <c r="Q2795" s="51">
        <v>1300</v>
      </c>
      <c r="R2795" s="51">
        <v>1377</v>
      </c>
      <c r="S2795" s="51">
        <v>40666.788109914392</v>
      </c>
      <c r="T2795" s="51">
        <v>192441</v>
      </c>
      <c r="U2795" s="51">
        <v>62164</v>
      </c>
      <c r="V2795" s="51">
        <v>8247</v>
      </c>
    </row>
    <row r="2796" spans="1:22" x14ac:dyDescent="0.25">
      <c r="A2796" s="50" t="s">
        <v>109</v>
      </c>
      <c r="B2796" s="50" t="s">
        <v>229</v>
      </c>
      <c r="C2796" s="50" t="s">
        <v>197</v>
      </c>
      <c r="D2796" s="50" t="s">
        <v>282</v>
      </c>
      <c r="E2796" s="51">
        <v>2019</v>
      </c>
      <c r="F2796" s="50" t="s">
        <v>293</v>
      </c>
      <c r="G2796" s="52">
        <v>43770</v>
      </c>
      <c r="H2796" s="51">
        <v>608</v>
      </c>
      <c r="I2796" s="51">
        <v>126</v>
      </c>
      <c r="J2796" s="51">
        <v>356</v>
      </c>
      <c r="K2796" s="51">
        <v>127</v>
      </c>
      <c r="L2796" s="51">
        <v>127</v>
      </c>
      <c r="M2796" s="51">
        <v>680</v>
      </c>
      <c r="N2796" s="51">
        <v>661</v>
      </c>
      <c r="O2796" s="51">
        <v>629</v>
      </c>
      <c r="P2796" s="51">
        <v>635</v>
      </c>
      <c r="Q2796" s="51">
        <v>1300</v>
      </c>
      <c r="R2796" s="51">
        <v>1377</v>
      </c>
      <c r="S2796" s="51">
        <v>40666.788109914392</v>
      </c>
      <c r="T2796" s="51">
        <v>192441</v>
      </c>
      <c r="U2796" s="51">
        <v>62164</v>
      </c>
      <c r="V2796" s="51">
        <v>8247</v>
      </c>
    </row>
    <row r="2797" spans="1:22" x14ac:dyDescent="0.25">
      <c r="A2797" s="50" t="s">
        <v>109</v>
      </c>
      <c r="B2797" s="50" t="s">
        <v>229</v>
      </c>
      <c r="C2797" s="50" t="s">
        <v>197</v>
      </c>
      <c r="D2797" s="50" t="s">
        <v>282</v>
      </c>
      <c r="E2797" s="51">
        <v>2019</v>
      </c>
      <c r="F2797" s="50" t="s">
        <v>294</v>
      </c>
      <c r="G2797" s="52">
        <v>43800</v>
      </c>
      <c r="H2797" s="51">
        <v>788</v>
      </c>
      <c r="I2797" s="51">
        <v>237</v>
      </c>
      <c r="J2797" s="51">
        <v>424</v>
      </c>
      <c r="K2797" s="51">
        <v>110</v>
      </c>
      <c r="L2797" s="51">
        <v>110</v>
      </c>
      <c r="M2797" s="51">
        <v>780</v>
      </c>
      <c r="N2797" s="51">
        <v>644</v>
      </c>
      <c r="O2797" s="51">
        <v>606</v>
      </c>
      <c r="P2797" s="51">
        <v>591</v>
      </c>
      <c r="Q2797" s="51">
        <v>1300</v>
      </c>
      <c r="R2797" s="51">
        <v>1377</v>
      </c>
      <c r="S2797" s="51">
        <v>40666.788109914392</v>
      </c>
      <c r="T2797" s="51">
        <v>192441</v>
      </c>
      <c r="U2797" s="51">
        <v>62164</v>
      </c>
      <c r="V2797" s="51">
        <v>8247</v>
      </c>
    </row>
    <row r="2798" spans="1:22" x14ac:dyDescent="0.25">
      <c r="A2798" s="50" t="s">
        <v>109</v>
      </c>
      <c r="B2798" s="50" t="s">
        <v>229</v>
      </c>
      <c r="C2798" s="50" t="s">
        <v>197</v>
      </c>
      <c r="D2798" s="50" t="s">
        <v>282</v>
      </c>
      <c r="E2798" s="51">
        <v>2020</v>
      </c>
      <c r="F2798" s="50" t="s">
        <v>283</v>
      </c>
      <c r="G2798" s="52">
        <v>43831</v>
      </c>
      <c r="H2798" s="51">
        <v>427</v>
      </c>
      <c r="I2798" s="51">
        <v>152</v>
      </c>
      <c r="J2798" s="51">
        <v>312</v>
      </c>
      <c r="K2798" s="51">
        <v>153</v>
      </c>
      <c r="L2798" s="51">
        <v>153</v>
      </c>
      <c r="M2798" s="51">
        <v>588</v>
      </c>
      <c r="N2798" s="51">
        <v>657</v>
      </c>
      <c r="O2798" s="51">
        <v>564</v>
      </c>
      <c r="P2798" s="51">
        <v>593</v>
      </c>
      <c r="Q2798" s="51">
        <v>1923</v>
      </c>
      <c r="R2798" s="51">
        <v>1971</v>
      </c>
      <c r="S2798" s="51">
        <v>41079.362482796678</v>
      </c>
      <c r="T2798" s="51">
        <v>193659</v>
      </c>
      <c r="U2798" s="51">
        <v>62126</v>
      </c>
      <c r="V2798" s="51">
        <v>8236</v>
      </c>
    </row>
    <row r="2799" spans="1:22" x14ac:dyDescent="0.25">
      <c r="A2799" s="50" t="s">
        <v>109</v>
      </c>
      <c r="B2799" s="50" t="s">
        <v>229</v>
      </c>
      <c r="C2799" s="50" t="s">
        <v>197</v>
      </c>
      <c r="D2799" s="50" t="s">
        <v>282</v>
      </c>
      <c r="E2799" s="51">
        <v>2020</v>
      </c>
      <c r="F2799" s="50" t="s">
        <v>284</v>
      </c>
      <c r="G2799" s="52">
        <v>43862</v>
      </c>
      <c r="H2799" s="51">
        <v>445</v>
      </c>
      <c r="I2799" s="51">
        <v>151</v>
      </c>
      <c r="J2799" s="51">
        <v>316</v>
      </c>
      <c r="K2799" s="51">
        <v>174</v>
      </c>
      <c r="L2799" s="51">
        <v>174</v>
      </c>
      <c r="M2799" s="51">
        <v>832</v>
      </c>
      <c r="N2799" s="51">
        <v>763</v>
      </c>
      <c r="O2799" s="51">
        <v>637</v>
      </c>
      <c r="P2799" s="51">
        <v>687</v>
      </c>
      <c r="Q2799" s="51">
        <v>1923</v>
      </c>
      <c r="R2799" s="51">
        <v>1971</v>
      </c>
      <c r="S2799" s="51">
        <v>41079.362482796678</v>
      </c>
      <c r="T2799" s="51">
        <v>193659</v>
      </c>
      <c r="U2799" s="51">
        <v>62126</v>
      </c>
      <c r="V2799" s="51">
        <v>8236</v>
      </c>
    </row>
    <row r="2800" spans="1:22" x14ac:dyDescent="0.25">
      <c r="A2800" s="50" t="s">
        <v>109</v>
      </c>
      <c r="B2800" s="50" t="s">
        <v>229</v>
      </c>
      <c r="C2800" s="50" t="s">
        <v>197</v>
      </c>
      <c r="D2800" s="50" t="s">
        <v>282</v>
      </c>
      <c r="E2800" s="51">
        <v>2020</v>
      </c>
      <c r="F2800" s="50" t="s">
        <v>285</v>
      </c>
      <c r="G2800" s="52">
        <v>43891</v>
      </c>
      <c r="H2800" s="51">
        <v>481</v>
      </c>
      <c r="I2800" s="51">
        <v>182</v>
      </c>
      <c r="J2800" s="51">
        <v>304</v>
      </c>
      <c r="K2800" s="51">
        <v>184</v>
      </c>
      <c r="L2800" s="51">
        <v>184</v>
      </c>
      <c r="M2800" s="51">
        <v>750</v>
      </c>
      <c r="N2800" s="51">
        <v>730</v>
      </c>
      <c r="O2800" s="51">
        <v>702</v>
      </c>
      <c r="P2800" s="51">
        <v>734</v>
      </c>
      <c r="Q2800" s="51">
        <v>1923</v>
      </c>
      <c r="R2800" s="51">
        <v>1971</v>
      </c>
      <c r="S2800" s="51">
        <v>41079.362482796678</v>
      </c>
      <c r="T2800" s="51">
        <v>193659</v>
      </c>
      <c r="U2800" s="51">
        <v>62126</v>
      </c>
      <c r="V2800" s="51">
        <v>8236</v>
      </c>
    </row>
    <row r="2801" spans="1:22" x14ac:dyDescent="0.25">
      <c r="A2801" s="50" t="s">
        <v>109</v>
      </c>
      <c r="B2801" s="50" t="s">
        <v>229</v>
      </c>
      <c r="C2801" s="50" t="s">
        <v>197</v>
      </c>
      <c r="D2801" s="50" t="s">
        <v>282</v>
      </c>
      <c r="E2801" s="51">
        <v>2020</v>
      </c>
      <c r="F2801" s="50" t="s">
        <v>286</v>
      </c>
      <c r="G2801" s="52">
        <v>43922</v>
      </c>
      <c r="H2801" s="51">
        <v>546</v>
      </c>
      <c r="I2801" s="51">
        <v>137</v>
      </c>
      <c r="J2801" s="51">
        <v>409</v>
      </c>
      <c r="K2801" s="51">
        <v>211</v>
      </c>
      <c r="L2801" s="51">
        <v>211</v>
      </c>
      <c r="M2801" s="51">
        <v>580</v>
      </c>
      <c r="N2801" s="51">
        <v>569</v>
      </c>
      <c r="O2801" s="51">
        <v>522</v>
      </c>
      <c r="P2801" s="51">
        <v>571</v>
      </c>
      <c r="Q2801" s="51">
        <v>1923</v>
      </c>
      <c r="R2801" s="51">
        <v>1971</v>
      </c>
      <c r="S2801" s="51">
        <v>41079.362482796678</v>
      </c>
      <c r="T2801" s="51">
        <v>193659</v>
      </c>
      <c r="U2801" s="51">
        <v>62126</v>
      </c>
      <c r="V2801" s="51">
        <v>8236</v>
      </c>
    </row>
    <row r="2802" spans="1:22" x14ac:dyDescent="0.25">
      <c r="A2802" s="50" t="s">
        <v>109</v>
      </c>
      <c r="B2802" s="50" t="s">
        <v>229</v>
      </c>
      <c r="C2802" s="50" t="s">
        <v>197</v>
      </c>
      <c r="D2802" s="50" t="s">
        <v>282</v>
      </c>
      <c r="E2802" s="51">
        <v>2020</v>
      </c>
      <c r="F2802" s="50" t="s">
        <v>287</v>
      </c>
      <c r="G2802" s="52">
        <v>43952</v>
      </c>
      <c r="H2802" s="51">
        <v>524</v>
      </c>
      <c r="I2802" s="51">
        <v>225</v>
      </c>
      <c r="J2802" s="51">
        <v>415</v>
      </c>
      <c r="K2802" s="51">
        <v>213</v>
      </c>
      <c r="L2802" s="51">
        <v>213</v>
      </c>
      <c r="M2802" s="51">
        <v>682</v>
      </c>
      <c r="N2802" s="51">
        <v>698</v>
      </c>
      <c r="O2802" s="51">
        <v>688</v>
      </c>
      <c r="P2802" s="51">
        <v>747</v>
      </c>
      <c r="Q2802" s="51">
        <v>1923</v>
      </c>
      <c r="R2802" s="51">
        <v>1971</v>
      </c>
      <c r="S2802" s="51">
        <v>41079.362482796678</v>
      </c>
      <c r="T2802" s="51">
        <v>193659</v>
      </c>
      <c r="U2802" s="51">
        <v>62126</v>
      </c>
      <c r="V2802" s="51">
        <v>8236</v>
      </c>
    </row>
    <row r="2803" spans="1:22" x14ac:dyDescent="0.25">
      <c r="A2803" s="50" t="s">
        <v>109</v>
      </c>
      <c r="B2803" s="50" t="s">
        <v>229</v>
      </c>
      <c r="C2803" s="50" t="s">
        <v>197</v>
      </c>
      <c r="D2803" s="50" t="s">
        <v>282</v>
      </c>
      <c r="E2803" s="51">
        <v>2020</v>
      </c>
      <c r="F2803" s="50" t="s">
        <v>288</v>
      </c>
      <c r="G2803" s="52">
        <v>43983</v>
      </c>
      <c r="H2803" s="51">
        <v>692</v>
      </c>
      <c r="I2803" s="51">
        <v>192</v>
      </c>
      <c r="J2803" s="51">
        <v>359</v>
      </c>
      <c r="K2803" s="51">
        <v>116</v>
      </c>
      <c r="L2803" s="51">
        <v>116</v>
      </c>
      <c r="M2803" s="51">
        <v>744</v>
      </c>
      <c r="N2803" s="51">
        <v>774</v>
      </c>
      <c r="O2803" s="51">
        <v>743</v>
      </c>
      <c r="P2803" s="51">
        <v>749</v>
      </c>
      <c r="Q2803" s="51">
        <v>1923</v>
      </c>
      <c r="R2803" s="51">
        <v>1971</v>
      </c>
      <c r="S2803" s="51">
        <v>41079.362482796678</v>
      </c>
      <c r="T2803" s="51">
        <v>193659</v>
      </c>
      <c r="U2803" s="51">
        <v>62126</v>
      </c>
      <c r="V2803" s="51">
        <v>8236</v>
      </c>
    </row>
    <row r="2804" spans="1:22" x14ac:dyDescent="0.25">
      <c r="A2804" s="50" t="s">
        <v>109</v>
      </c>
      <c r="B2804" s="50" t="s">
        <v>229</v>
      </c>
      <c r="C2804" s="50" t="s">
        <v>197</v>
      </c>
      <c r="D2804" s="50" t="s">
        <v>282</v>
      </c>
      <c r="E2804" s="51">
        <v>2020</v>
      </c>
      <c r="F2804" s="50" t="s">
        <v>289</v>
      </c>
      <c r="G2804" s="52">
        <v>44013</v>
      </c>
      <c r="H2804" s="51">
        <v>463</v>
      </c>
      <c r="I2804" s="51">
        <v>128</v>
      </c>
      <c r="J2804" s="51">
        <v>246</v>
      </c>
      <c r="K2804" s="51">
        <v>159</v>
      </c>
      <c r="L2804" s="51">
        <v>159</v>
      </c>
      <c r="M2804" s="51">
        <v>654</v>
      </c>
      <c r="N2804" s="51">
        <v>605</v>
      </c>
      <c r="O2804" s="51">
        <v>572</v>
      </c>
      <c r="P2804" s="51">
        <v>624</v>
      </c>
      <c r="Q2804" s="51">
        <v>1923</v>
      </c>
      <c r="R2804" s="51">
        <v>1971</v>
      </c>
      <c r="S2804" s="51">
        <v>41079.362482796678</v>
      </c>
      <c r="T2804" s="51">
        <v>193659</v>
      </c>
      <c r="U2804" s="51">
        <v>62126</v>
      </c>
      <c r="V2804" s="51">
        <v>8236</v>
      </c>
    </row>
    <row r="2805" spans="1:22" x14ac:dyDescent="0.25">
      <c r="A2805" s="50" t="s">
        <v>109</v>
      </c>
      <c r="B2805" s="50" t="s">
        <v>229</v>
      </c>
      <c r="C2805" s="50" t="s">
        <v>197</v>
      </c>
      <c r="D2805" s="50" t="s">
        <v>282</v>
      </c>
      <c r="E2805" s="51">
        <v>2020</v>
      </c>
      <c r="F2805" s="50" t="s">
        <v>290</v>
      </c>
      <c r="G2805" s="52">
        <v>44044</v>
      </c>
      <c r="H2805" s="51">
        <v>458</v>
      </c>
      <c r="I2805" s="51">
        <v>157</v>
      </c>
      <c r="J2805" s="51">
        <v>319</v>
      </c>
      <c r="K2805" s="51">
        <v>189</v>
      </c>
      <c r="L2805" s="51">
        <v>189</v>
      </c>
      <c r="M2805" s="51">
        <v>729</v>
      </c>
      <c r="N2805" s="51">
        <v>795</v>
      </c>
      <c r="O2805" s="51">
        <v>716</v>
      </c>
      <c r="P2805" s="51">
        <v>730</v>
      </c>
      <c r="Q2805" s="51">
        <v>1923</v>
      </c>
      <c r="R2805" s="51">
        <v>1971</v>
      </c>
      <c r="S2805" s="51">
        <v>41079.362482796678</v>
      </c>
      <c r="T2805" s="51">
        <v>193659</v>
      </c>
      <c r="U2805" s="51">
        <v>62126</v>
      </c>
      <c r="V2805" s="51">
        <v>8236</v>
      </c>
    </row>
    <row r="2806" spans="1:22" x14ac:dyDescent="0.25">
      <c r="A2806" s="50" t="s">
        <v>109</v>
      </c>
      <c r="B2806" s="50" t="s">
        <v>229</v>
      </c>
      <c r="C2806" s="50" t="s">
        <v>197</v>
      </c>
      <c r="D2806" s="50" t="s">
        <v>282</v>
      </c>
      <c r="E2806" s="51">
        <v>2020</v>
      </c>
      <c r="F2806" s="50" t="s">
        <v>291</v>
      </c>
      <c r="G2806" s="52">
        <v>44075</v>
      </c>
      <c r="H2806" s="51">
        <v>564</v>
      </c>
      <c r="I2806" s="51">
        <v>188</v>
      </c>
      <c r="J2806" s="51">
        <v>387</v>
      </c>
      <c r="K2806" s="51">
        <v>217</v>
      </c>
      <c r="L2806" s="51">
        <v>217</v>
      </c>
      <c r="M2806" s="51">
        <v>718</v>
      </c>
      <c r="N2806" s="51">
        <v>677</v>
      </c>
      <c r="O2806" s="51">
        <v>624</v>
      </c>
      <c r="P2806" s="51">
        <v>671</v>
      </c>
      <c r="Q2806" s="51">
        <v>1923</v>
      </c>
      <c r="R2806" s="51">
        <v>1971</v>
      </c>
      <c r="S2806" s="51">
        <v>41079.362482796678</v>
      </c>
      <c r="T2806" s="51">
        <v>193659</v>
      </c>
      <c r="U2806" s="51">
        <v>62126</v>
      </c>
      <c r="V2806" s="51">
        <v>8236</v>
      </c>
    </row>
    <row r="2807" spans="1:22" x14ac:dyDescent="0.25">
      <c r="A2807" s="50" t="s">
        <v>109</v>
      </c>
      <c r="B2807" s="50" t="s">
        <v>229</v>
      </c>
      <c r="C2807" s="50" t="s">
        <v>197</v>
      </c>
      <c r="D2807" s="50" t="s">
        <v>282</v>
      </c>
      <c r="E2807" s="51">
        <v>2020</v>
      </c>
      <c r="F2807" s="50" t="s">
        <v>292</v>
      </c>
      <c r="G2807" s="52">
        <v>44105</v>
      </c>
      <c r="H2807" s="51">
        <v>523</v>
      </c>
      <c r="I2807" s="51">
        <v>200</v>
      </c>
      <c r="J2807" s="51">
        <v>354</v>
      </c>
      <c r="K2807" s="51">
        <v>235</v>
      </c>
      <c r="L2807" s="51">
        <v>235</v>
      </c>
      <c r="M2807" s="51">
        <v>780</v>
      </c>
      <c r="N2807" s="51">
        <v>724</v>
      </c>
      <c r="O2807" s="51">
        <v>687</v>
      </c>
      <c r="P2807" s="51">
        <v>726</v>
      </c>
      <c r="Q2807" s="51">
        <v>1923</v>
      </c>
      <c r="R2807" s="51">
        <v>1971</v>
      </c>
      <c r="S2807" s="51">
        <v>41079.362482796678</v>
      </c>
      <c r="T2807" s="51">
        <v>193659</v>
      </c>
      <c r="U2807" s="51">
        <v>62126</v>
      </c>
      <c r="V2807" s="51">
        <v>8236</v>
      </c>
    </row>
    <row r="2808" spans="1:22" x14ac:dyDescent="0.25">
      <c r="A2808" s="50" t="s">
        <v>109</v>
      </c>
      <c r="B2808" s="50" t="s">
        <v>229</v>
      </c>
      <c r="C2808" s="50" t="s">
        <v>197</v>
      </c>
      <c r="D2808" s="50" t="s">
        <v>282</v>
      </c>
      <c r="E2808" s="51">
        <v>2020</v>
      </c>
      <c r="F2808" s="50" t="s">
        <v>293</v>
      </c>
      <c r="G2808" s="52">
        <v>44136</v>
      </c>
      <c r="H2808" s="51">
        <v>620</v>
      </c>
      <c r="I2808" s="51">
        <v>165</v>
      </c>
      <c r="J2808" s="51">
        <v>457</v>
      </c>
      <c r="K2808" s="51">
        <v>197</v>
      </c>
      <c r="L2808" s="51">
        <v>197</v>
      </c>
      <c r="M2808" s="51">
        <v>766</v>
      </c>
      <c r="N2808" s="51">
        <v>745</v>
      </c>
      <c r="O2808" s="51">
        <v>674</v>
      </c>
      <c r="P2808" s="51">
        <v>694</v>
      </c>
      <c r="Q2808" s="51">
        <v>1923</v>
      </c>
      <c r="R2808" s="51">
        <v>1971</v>
      </c>
      <c r="S2808" s="51">
        <v>41079.362482796678</v>
      </c>
      <c r="T2808" s="51">
        <v>193659</v>
      </c>
      <c r="U2808" s="51">
        <v>62126</v>
      </c>
      <c r="V2808" s="51">
        <v>8236</v>
      </c>
    </row>
    <row r="2809" spans="1:22" x14ac:dyDescent="0.25">
      <c r="A2809" s="50" t="s">
        <v>109</v>
      </c>
      <c r="B2809" s="50" t="s">
        <v>229</v>
      </c>
      <c r="C2809" s="50" t="s">
        <v>197</v>
      </c>
      <c r="D2809" s="50" t="s">
        <v>282</v>
      </c>
      <c r="E2809" s="51">
        <v>2020</v>
      </c>
      <c r="F2809" s="50" t="s">
        <v>294</v>
      </c>
      <c r="G2809" s="52">
        <v>44166</v>
      </c>
      <c r="H2809" s="51">
        <v>466</v>
      </c>
      <c r="I2809" s="51">
        <v>135</v>
      </c>
      <c r="J2809" s="51">
        <v>399</v>
      </c>
      <c r="K2809" s="51">
        <v>174</v>
      </c>
      <c r="L2809" s="51">
        <v>174</v>
      </c>
      <c r="M2809" s="51">
        <v>770</v>
      </c>
      <c r="N2809" s="51">
        <v>700</v>
      </c>
      <c r="O2809" s="51">
        <v>615</v>
      </c>
      <c r="P2809" s="51">
        <v>714</v>
      </c>
      <c r="Q2809" s="51">
        <v>1923</v>
      </c>
      <c r="R2809" s="51">
        <v>1971</v>
      </c>
      <c r="S2809" s="51">
        <v>41079.362482796678</v>
      </c>
      <c r="T2809" s="51">
        <v>193659</v>
      </c>
      <c r="U2809" s="51">
        <v>62126</v>
      </c>
      <c r="V2809" s="51">
        <v>8236</v>
      </c>
    </row>
    <row r="2810" spans="1:22" x14ac:dyDescent="0.25">
      <c r="A2810" s="50" t="s">
        <v>109</v>
      </c>
      <c r="B2810" s="50" t="s">
        <v>229</v>
      </c>
      <c r="C2810" s="50" t="s">
        <v>197</v>
      </c>
      <c r="D2810" s="50" t="s">
        <v>282</v>
      </c>
      <c r="E2810" s="51">
        <v>2021</v>
      </c>
      <c r="F2810" s="50" t="s">
        <v>283</v>
      </c>
      <c r="G2810" s="52">
        <v>44197</v>
      </c>
      <c r="H2810" s="51">
        <v>488</v>
      </c>
      <c r="I2810" s="51">
        <v>163</v>
      </c>
      <c r="J2810" s="51">
        <v>424</v>
      </c>
      <c r="K2810" s="51">
        <v>187</v>
      </c>
      <c r="L2810" s="51">
        <v>187</v>
      </c>
      <c r="M2810" s="51">
        <v>819</v>
      </c>
      <c r="N2810" s="51">
        <v>741</v>
      </c>
      <c r="O2810" s="51">
        <v>654</v>
      </c>
      <c r="P2810" s="51">
        <v>704</v>
      </c>
      <c r="Q2810" s="51">
        <v>1945</v>
      </c>
      <c r="R2810" s="51">
        <v>2020</v>
      </c>
      <c r="S2810" s="51">
        <v>42744.358702449543</v>
      </c>
      <c r="T2810" s="51">
        <v>200804</v>
      </c>
      <c r="U2810" s="51">
        <v>64019</v>
      </c>
      <c r="V2810" s="51">
        <v>8479</v>
      </c>
    </row>
    <row r="2811" spans="1:22" x14ac:dyDescent="0.25">
      <c r="A2811" s="50" t="s">
        <v>109</v>
      </c>
      <c r="B2811" s="50" t="s">
        <v>229</v>
      </c>
      <c r="C2811" s="50" t="s">
        <v>197</v>
      </c>
      <c r="D2811" s="50" t="s">
        <v>282</v>
      </c>
      <c r="E2811" s="51">
        <v>2021</v>
      </c>
      <c r="F2811" s="50" t="s">
        <v>284</v>
      </c>
      <c r="G2811" s="52">
        <v>44228</v>
      </c>
      <c r="H2811" s="51">
        <v>495</v>
      </c>
      <c r="I2811" s="51">
        <v>185</v>
      </c>
      <c r="J2811" s="51">
        <v>365</v>
      </c>
      <c r="K2811" s="51">
        <v>191</v>
      </c>
      <c r="L2811" s="51">
        <v>191</v>
      </c>
      <c r="M2811" s="51">
        <v>709</v>
      </c>
      <c r="N2811" s="51">
        <v>760</v>
      </c>
      <c r="O2811" s="51">
        <v>650</v>
      </c>
      <c r="P2811" s="51">
        <v>743</v>
      </c>
      <c r="Q2811" s="51">
        <v>1945</v>
      </c>
      <c r="R2811" s="51">
        <v>2020</v>
      </c>
      <c r="S2811" s="51">
        <v>42744.358702449543</v>
      </c>
      <c r="T2811" s="51">
        <v>200804</v>
      </c>
      <c r="U2811" s="51">
        <v>64019</v>
      </c>
      <c r="V2811" s="51">
        <v>8479</v>
      </c>
    </row>
    <row r="2812" spans="1:22" x14ac:dyDescent="0.25">
      <c r="A2812" s="50" t="s">
        <v>109</v>
      </c>
      <c r="B2812" s="50" t="s">
        <v>229</v>
      </c>
      <c r="C2812" s="50" t="s">
        <v>197</v>
      </c>
      <c r="D2812" s="50" t="s">
        <v>282</v>
      </c>
      <c r="E2812" s="51">
        <v>2021</v>
      </c>
      <c r="F2812" s="50" t="s">
        <v>285</v>
      </c>
      <c r="G2812" s="52">
        <v>44256</v>
      </c>
      <c r="H2812" s="51">
        <v>558</v>
      </c>
      <c r="I2812" s="51">
        <v>176</v>
      </c>
      <c r="J2812" s="51">
        <v>358</v>
      </c>
      <c r="K2812" s="51">
        <v>203</v>
      </c>
      <c r="L2812" s="51">
        <v>203</v>
      </c>
      <c r="M2812" s="51">
        <v>758</v>
      </c>
      <c r="N2812" s="51">
        <v>758</v>
      </c>
      <c r="O2812" s="51">
        <v>681</v>
      </c>
      <c r="P2812" s="51">
        <v>728</v>
      </c>
      <c r="Q2812" s="51">
        <v>1945</v>
      </c>
      <c r="R2812" s="51">
        <v>2020</v>
      </c>
      <c r="S2812" s="51">
        <v>42744.358702449543</v>
      </c>
      <c r="T2812" s="51">
        <v>200804</v>
      </c>
      <c r="U2812" s="51">
        <v>64019</v>
      </c>
      <c r="V2812" s="51">
        <v>8479</v>
      </c>
    </row>
    <row r="2813" spans="1:22" x14ac:dyDescent="0.25">
      <c r="A2813" s="50" t="s">
        <v>109</v>
      </c>
      <c r="B2813" s="50" t="s">
        <v>229</v>
      </c>
      <c r="C2813" s="50" t="s">
        <v>197</v>
      </c>
      <c r="D2813" s="50" t="s">
        <v>282</v>
      </c>
      <c r="E2813" s="51">
        <v>2021</v>
      </c>
      <c r="F2813" s="50" t="s">
        <v>286</v>
      </c>
      <c r="G2813" s="52">
        <v>44287</v>
      </c>
      <c r="H2813" s="51">
        <v>681</v>
      </c>
      <c r="I2813" s="51">
        <v>232</v>
      </c>
      <c r="J2813" s="51">
        <v>406</v>
      </c>
      <c r="K2813" s="51">
        <v>181</v>
      </c>
      <c r="L2813" s="51">
        <v>181</v>
      </c>
      <c r="M2813" s="51">
        <v>496</v>
      </c>
      <c r="N2813" s="51">
        <v>530</v>
      </c>
      <c r="O2813" s="51">
        <v>485</v>
      </c>
      <c r="P2813" s="51">
        <v>489</v>
      </c>
      <c r="Q2813" s="51">
        <v>1945</v>
      </c>
      <c r="R2813" s="51">
        <v>2020</v>
      </c>
      <c r="S2813" s="51">
        <v>42744.358702449543</v>
      </c>
      <c r="T2813" s="51">
        <v>200804</v>
      </c>
      <c r="U2813" s="51">
        <v>64019</v>
      </c>
      <c r="V2813" s="51">
        <v>8479</v>
      </c>
    </row>
    <row r="2814" spans="1:22" x14ac:dyDescent="0.25">
      <c r="A2814" s="50" t="s">
        <v>109</v>
      </c>
      <c r="B2814" s="50" t="s">
        <v>229</v>
      </c>
      <c r="C2814" s="50" t="s">
        <v>197</v>
      </c>
      <c r="D2814" s="50" t="s">
        <v>282</v>
      </c>
      <c r="E2814" s="51">
        <v>2021</v>
      </c>
      <c r="F2814" s="50" t="s">
        <v>287</v>
      </c>
      <c r="G2814" s="52">
        <v>44317</v>
      </c>
      <c r="H2814" s="51">
        <v>457</v>
      </c>
      <c r="I2814" s="51">
        <v>215</v>
      </c>
      <c r="J2814" s="51">
        <v>400</v>
      </c>
      <c r="K2814" s="51">
        <v>208</v>
      </c>
      <c r="L2814" s="51">
        <v>208</v>
      </c>
      <c r="M2814" s="51">
        <v>796</v>
      </c>
      <c r="N2814" s="51">
        <v>850</v>
      </c>
      <c r="O2814" s="51">
        <v>641</v>
      </c>
      <c r="P2814" s="51">
        <v>855</v>
      </c>
      <c r="Q2814" s="51">
        <v>1945</v>
      </c>
      <c r="R2814" s="51">
        <v>2020</v>
      </c>
      <c r="S2814" s="51">
        <v>42744.358702449543</v>
      </c>
      <c r="T2814" s="51">
        <v>200804</v>
      </c>
      <c r="U2814" s="51">
        <v>64019</v>
      </c>
      <c r="V2814" s="51">
        <v>8479</v>
      </c>
    </row>
    <row r="2815" spans="1:22" x14ac:dyDescent="0.25">
      <c r="A2815" s="50" t="s">
        <v>109</v>
      </c>
      <c r="B2815" s="50" t="s">
        <v>229</v>
      </c>
      <c r="C2815" s="50" t="s">
        <v>197</v>
      </c>
      <c r="D2815" s="50" t="s">
        <v>282</v>
      </c>
      <c r="E2815" s="51">
        <v>2021</v>
      </c>
      <c r="F2815" s="50" t="s">
        <v>288</v>
      </c>
      <c r="G2815" s="52">
        <v>44348</v>
      </c>
      <c r="H2815" s="51">
        <v>517</v>
      </c>
      <c r="I2815" s="51">
        <v>175</v>
      </c>
      <c r="J2815" s="51">
        <v>284</v>
      </c>
      <c r="K2815" s="51">
        <v>189</v>
      </c>
      <c r="L2815" s="51">
        <v>189</v>
      </c>
      <c r="M2815" s="51">
        <v>649</v>
      </c>
      <c r="N2815" s="51">
        <v>642</v>
      </c>
      <c r="O2815" s="51">
        <v>516</v>
      </c>
      <c r="P2815" s="51">
        <v>587</v>
      </c>
      <c r="Q2815" s="51">
        <v>1945</v>
      </c>
      <c r="R2815" s="51">
        <v>2020</v>
      </c>
      <c r="S2815" s="51">
        <v>42744.358702449543</v>
      </c>
      <c r="T2815" s="51">
        <v>200804</v>
      </c>
      <c r="U2815" s="51">
        <v>64019</v>
      </c>
      <c r="V2815" s="51">
        <v>8479</v>
      </c>
    </row>
    <row r="2816" spans="1:22" x14ac:dyDescent="0.25">
      <c r="A2816" s="50" t="s">
        <v>109</v>
      </c>
      <c r="B2816" s="50" t="s">
        <v>229</v>
      </c>
      <c r="C2816" s="50" t="s">
        <v>197</v>
      </c>
      <c r="D2816" s="50" t="s">
        <v>282</v>
      </c>
      <c r="E2816" s="51">
        <v>2021</v>
      </c>
      <c r="F2816" s="50" t="s">
        <v>289</v>
      </c>
      <c r="G2816" s="52">
        <v>44378</v>
      </c>
      <c r="H2816" s="51">
        <v>456</v>
      </c>
      <c r="I2816" s="51">
        <v>153</v>
      </c>
      <c r="J2816" s="51">
        <v>379</v>
      </c>
      <c r="K2816" s="51">
        <v>155</v>
      </c>
      <c r="L2816" s="51">
        <v>155</v>
      </c>
      <c r="M2816" s="51">
        <v>478</v>
      </c>
      <c r="N2816" s="51">
        <v>551</v>
      </c>
      <c r="O2816" s="51">
        <v>489</v>
      </c>
      <c r="P2816" s="51">
        <v>434</v>
      </c>
      <c r="Q2816" s="51">
        <v>1945</v>
      </c>
      <c r="R2816" s="51">
        <v>2020</v>
      </c>
      <c r="S2816" s="51">
        <v>42744.358702449543</v>
      </c>
      <c r="T2816" s="51">
        <v>200804</v>
      </c>
      <c r="U2816" s="51">
        <v>64019</v>
      </c>
      <c r="V2816" s="51">
        <v>8479</v>
      </c>
    </row>
    <row r="2817" spans="1:22" x14ac:dyDescent="0.25">
      <c r="A2817" s="50" t="s">
        <v>109</v>
      </c>
      <c r="B2817" s="50" t="s">
        <v>229</v>
      </c>
      <c r="C2817" s="50" t="s">
        <v>197</v>
      </c>
      <c r="D2817" s="50" t="s">
        <v>282</v>
      </c>
      <c r="E2817" s="51">
        <v>2021</v>
      </c>
      <c r="F2817" s="50" t="s">
        <v>290</v>
      </c>
      <c r="G2817" s="52">
        <v>44409</v>
      </c>
      <c r="H2817" s="51">
        <v>462</v>
      </c>
      <c r="I2817" s="51">
        <v>173</v>
      </c>
      <c r="J2817" s="51">
        <v>289</v>
      </c>
      <c r="K2817" s="51">
        <v>192</v>
      </c>
      <c r="L2817" s="51">
        <v>192</v>
      </c>
      <c r="M2817" s="51">
        <v>641</v>
      </c>
      <c r="N2817" s="51">
        <v>574</v>
      </c>
      <c r="O2817" s="51">
        <v>583</v>
      </c>
      <c r="P2817" s="51">
        <v>616</v>
      </c>
      <c r="Q2817" s="51">
        <v>1945</v>
      </c>
      <c r="R2817" s="51">
        <v>2020</v>
      </c>
      <c r="S2817" s="51">
        <v>42744.358702449543</v>
      </c>
      <c r="T2817" s="51">
        <v>200804</v>
      </c>
      <c r="U2817" s="51">
        <v>64019</v>
      </c>
      <c r="V2817" s="51">
        <v>8479</v>
      </c>
    </row>
    <row r="2818" spans="1:22" x14ac:dyDescent="0.25">
      <c r="A2818" s="50" t="s">
        <v>109</v>
      </c>
      <c r="B2818" s="50" t="s">
        <v>229</v>
      </c>
      <c r="C2818" s="50" t="s">
        <v>197</v>
      </c>
      <c r="D2818" s="50" t="s">
        <v>282</v>
      </c>
      <c r="E2818" s="51">
        <v>2021</v>
      </c>
      <c r="F2818" s="50" t="s">
        <v>291</v>
      </c>
      <c r="G2818" s="52">
        <v>44440</v>
      </c>
      <c r="H2818" s="51">
        <v>678</v>
      </c>
      <c r="I2818" s="51">
        <v>198</v>
      </c>
      <c r="J2818" s="51">
        <v>326</v>
      </c>
      <c r="K2818" s="51">
        <v>198</v>
      </c>
      <c r="L2818" s="51">
        <v>198</v>
      </c>
      <c r="M2818" s="51">
        <v>663</v>
      </c>
      <c r="N2818" s="51">
        <v>609</v>
      </c>
      <c r="O2818" s="51">
        <v>574</v>
      </c>
      <c r="P2818" s="51">
        <v>627</v>
      </c>
      <c r="Q2818" s="51">
        <v>1945</v>
      </c>
      <c r="R2818" s="51">
        <v>2020</v>
      </c>
      <c r="S2818" s="51">
        <v>42744.358702449543</v>
      </c>
      <c r="T2818" s="51">
        <v>200804</v>
      </c>
      <c r="U2818" s="51">
        <v>64019</v>
      </c>
      <c r="V2818" s="51">
        <v>8479</v>
      </c>
    </row>
    <row r="2819" spans="1:22" x14ac:dyDescent="0.25">
      <c r="A2819" s="50" t="s">
        <v>109</v>
      </c>
      <c r="B2819" s="50" t="s">
        <v>229</v>
      </c>
      <c r="C2819" s="50" t="s">
        <v>197</v>
      </c>
      <c r="D2819" s="50" t="s">
        <v>282</v>
      </c>
      <c r="E2819" s="51">
        <v>2021</v>
      </c>
      <c r="F2819" s="50" t="s">
        <v>292</v>
      </c>
      <c r="G2819" s="52">
        <v>44470</v>
      </c>
      <c r="H2819" s="51">
        <v>538</v>
      </c>
      <c r="I2819" s="51">
        <v>194</v>
      </c>
      <c r="J2819" s="51">
        <v>335</v>
      </c>
      <c r="K2819" s="51">
        <v>191</v>
      </c>
      <c r="L2819" s="51">
        <v>191</v>
      </c>
      <c r="M2819" s="51">
        <v>527</v>
      </c>
      <c r="N2819" s="51">
        <v>538</v>
      </c>
      <c r="O2819" s="51">
        <v>451</v>
      </c>
      <c r="P2819" s="51">
        <v>478</v>
      </c>
      <c r="Q2819" s="51">
        <v>1945</v>
      </c>
      <c r="R2819" s="51">
        <v>2020</v>
      </c>
      <c r="S2819" s="51">
        <v>42744.358702449543</v>
      </c>
      <c r="T2819" s="51">
        <v>200804</v>
      </c>
      <c r="U2819" s="51">
        <v>64019</v>
      </c>
      <c r="V2819" s="51">
        <v>8479</v>
      </c>
    </row>
    <row r="2820" spans="1:22" x14ac:dyDescent="0.25">
      <c r="A2820" s="50" t="s">
        <v>109</v>
      </c>
      <c r="B2820" s="50" t="s">
        <v>229</v>
      </c>
      <c r="C2820" s="50" t="s">
        <v>197</v>
      </c>
      <c r="D2820" s="50" t="s">
        <v>282</v>
      </c>
      <c r="E2820" s="51">
        <v>2021</v>
      </c>
      <c r="F2820" s="50" t="s">
        <v>293</v>
      </c>
      <c r="G2820" s="52">
        <v>44501</v>
      </c>
      <c r="H2820" s="51">
        <v>664</v>
      </c>
      <c r="I2820" s="51">
        <v>235</v>
      </c>
      <c r="J2820" s="51">
        <v>417</v>
      </c>
      <c r="K2820" s="51">
        <v>201</v>
      </c>
      <c r="L2820" s="51">
        <v>201</v>
      </c>
      <c r="M2820" s="51">
        <v>659</v>
      </c>
      <c r="N2820" s="51">
        <v>703</v>
      </c>
      <c r="O2820" s="51">
        <v>590</v>
      </c>
      <c r="P2820" s="51">
        <v>659</v>
      </c>
      <c r="Q2820" s="51">
        <v>1945</v>
      </c>
      <c r="R2820" s="51">
        <v>2020</v>
      </c>
      <c r="S2820" s="51">
        <v>42744.358702449543</v>
      </c>
      <c r="T2820" s="51">
        <v>200804</v>
      </c>
      <c r="U2820" s="51">
        <v>64019</v>
      </c>
      <c r="V2820" s="51">
        <v>8479</v>
      </c>
    </row>
    <row r="2821" spans="1:22" x14ac:dyDescent="0.25">
      <c r="A2821" s="50" t="s">
        <v>109</v>
      </c>
      <c r="B2821" s="50" t="s">
        <v>229</v>
      </c>
      <c r="C2821" s="50" t="s">
        <v>197</v>
      </c>
      <c r="D2821" s="50" t="s">
        <v>282</v>
      </c>
      <c r="E2821" s="51">
        <v>2021</v>
      </c>
      <c r="F2821" s="50" t="s">
        <v>294</v>
      </c>
      <c r="G2821" s="52">
        <v>44531</v>
      </c>
      <c r="H2821" s="51">
        <v>634</v>
      </c>
      <c r="I2821" s="51">
        <v>233</v>
      </c>
      <c r="J2821" s="51">
        <v>371</v>
      </c>
      <c r="K2821" s="51">
        <v>228</v>
      </c>
      <c r="L2821" s="51">
        <v>228</v>
      </c>
      <c r="M2821" s="51">
        <v>684</v>
      </c>
      <c r="N2821" s="51">
        <v>599</v>
      </c>
      <c r="O2821" s="51">
        <v>515</v>
      </c>
      <c r="P2821" s="51">
        <v>577</v>
      </c>
      <c r="Q2821" s="51">
        <v>1945</v>
      </c>
      <c r="R2821" s="51">
        <v>2020</v>
      </c>
      <c r="S2821" s="51">
        <v>42744.358702449543</v>
      </c>
      <c r="T2821" s="51">
        <v>200804</v>
      </c>
      <c r="U2821" s="51">
        <v>64019</v>
      </c>
      <c r="V2821" s="51">
        <v>8479</v>
      </c>
    </row>
    <row r="2822" spans="1:22" x14ac:dyDescent="0.25">
      <c r="A2822" s="50" t="s">
        <v>109</v>
      </c>
      <c r="B2822" s="50" t="s">
        <v>229</v>
      </c>
      <c r="C2822" s="50" t="s">
        <v>198</v>
      </c>
      <c r="D2822" s="50" t="s">
        <v>282</v>
      </c>
      <c r="E2822" s="51">
        <v>2017</v>
      </c>
      <c r="F2822" s="50" t="s">
        <v>283</v>
      </c>
      <c r="G2822" s="52">
        <v>42736</v>
      </c>
      <c r="H2822" s="51">
        <v>180</v>
      </c>
      <c r="I2822" s="51">
        <v>79</v>
      </c>
      <c r="J2822" s="51">
        <v>96</v>
      </c>
      <c r="K2822" s="51">
        <v>9</v>
      </c>
      <c r="L2822" s="51">
        <v>9</v>
      </c>
      <c r="M2822" s="51">
        <v>152</v>
      </c>
      <c r="N2822" s="51">
        <v>139</v>
      </c>
      <c r="O2822" s="51">
        <v>143</v>
      </c>
      <c r="P2822" s="51">
        <v>259</v>
      </c>
      <c r="Q2822" s="51">
        <v>382</v>
      </c>
      <c r="R2822" s="51">
        <v>403</v>
      </c>
      <c r="S2822" s="51">
        <v>9594</v>
      </c>
      <c r="T2822" s="51">
        <v>46665</v>
      </c>
      <c r="U2822" s="51">
        <v>9071</v>
      </c>
      <c r="V2822" s="51">
        <v>1924</v>
      </c>
    </row>
    <row r="2823" spans="1:22" x14ac:dyDescent="0.25">
      <c r="A2823" s="50" t="s">
        <v>109</v>
      </c>
      <c r="B2823" s="50" t="s">
        <v>229</v>
      </c>
      <c r="C2823" s="50" t="s">
        <v>198</v>
      </c>
      <c r="D2823" s="50" t="s">
        <v>282</v>
      </c>
      <c r="E2823" s="51">
        <v>2017</v>
      </c>
      <c r="F2823" s="50" t="s">
        <v>284</v>
      </c>
      <c r="G2823" s="52">
        <v>42767</v>
      </c>
      <c r="H2823" s="51">
        <v>170</v>
      </c>
      <c r="I2823" s="51">
        <v>56</v>
      </c>
      <c r="J2823" s="51">
        <v>78</v>
      </c>
      <c r="K2823" s="51">
        <v>28</v>
      </c>
      <c r="L2823" s="51">
        <v>28</v>
      </c>
      <c r="M2823" s="51">
        <v>153</v>
      </c>
      <c r="N2823" s="51">
        <v>137</v>
      </c>
      <c r="O2823" s="51">
        <v>120</v>
      </c>
      <c r="P2823" s="51">
        <v>170</v>
      </c>
      <c r="Q2823" s="51">
        <v>382</v>
      </c>
      <c r="R2823" s="51">
        <v>403</v>
      </c>
      <c r="S2823" s="51">
        <v>9594</v>
      </c>
      <c r="T2823" s="51">
        <v>46665</v>
      </c>
      <c r="U2823" s="51">
        <v>9071</v>
      </c>
      <c r="V2823" s="51">
        <v>1924</v>
      </c>
    </row>
    <row r="2824" spans="1:22" x14ac:dyDescent="0.25">
      <c r="A2824" s="50" t="s">
        <v>109</v>
      </c>
      <c r="B2824" s="50" t="s">
        <v>229</v>
      </c>
      <c r="C2824" s="50" t="s">
        <v>198</v>
      </c>
      <c r="D2824" s="50" t="s">
        <v>282</v>
      </c>
      <c r="E2824" s="51">
        <v>2017</v>
      </c>
      <c r="F2824" s="50" t="s">
        <v>285</v>
      </c>
      <c r="G2824" s="52">
        <v>42795</v>
      </c>
      <c r="H2824" s="51">
        <v>134</v>
      </c>
      <c r="I2824" s="51">
        <v>48</v>
      </c>
      <c r="J2824" s="51">
        <v>69</v>
      </c>
      <c r="K2824" s="51">
        <v>26</v>
      </c>
      <c r="L2824" s="51">
        <v>26</v>
      </c>
      <c r="M2824" s="51">
        <v>215</v>
      </c>
      <c r="N2824" s="51">
        <v>180</v>
      </c>
      <c r="O2824" s="51">
        <v>179</v>
      </c>
      <c r="P2824" s="51">
        <v>165</v>
      </c>
      <c r="Q2824" s="51">
        <v>382</v>
      </c>
      <c r="R2824" s="51">
        <v>403</v>
      </c>
      <c r="S2824" s="51">
        <v>9594</v>
      </c>
      <c r="T2824" s="51">
        <v>46665</v>
      </c>
      <c r="U2824" s="51">
        <v>9071</v>
      </c>
      <c r="V2824" s="51">
        <v>1924</v>
      </c>
    </row>
    <row r="2825" spans="1:22" x14ac:dyDescent="0.25">
      <c r="A2825" s="50" t="s">
        <v>109</v>
      </c>
      <c r="B2825" s="50" t="s">
        <v>229</v>
      </c>
      <c r="C2825" s="50" t="s">
        <v>198</v>
      </c>
      <c r="D2825" s="50" t="s">
        <v>282</v>
      </c>
      <c r="E2825" s="51">
        <v>2017</v>
      </c>
      <c r="F2825" s="50" t="s">
        <v>286</v>
      </c>
      <c r="G2825" s="52">
        <v>42826</v>
      </c>
      <c r="H2825" s="51">
        <v>0</v>
      </c>
      <c r="I2825" s="51">
        <v>0</v>
      </c>
      <c r="J2825" s="51">
        <v>30</v>
      </c>
      <c r="K2825" s="51">
        <v>34</v>
      </c>
      <c r="L2825" s="51">
        <v>34</v>
      </c>
      <c r="M2825" s="51">
        <v>229</v>
      </c>
      <c r="N2825" s="51">
        <v>263</v>
      </c>
      <c r="O2825" s="51">
        <v>156</v>
      </c>
      <c r="P2825" s="51">
        <v>221</v>
      </c>
      <c r="Q2825" s="51">
        <v>382</v>
      </c>
      <c r="R2825" s="51">
        <v>403</v>
      </c>
      <c r="S2825" s="51">
        <v>9594</v>
      </c>
      <c r="T2825" s="51">
        <v>46665</v>
      </c>
      <c r="U2825" s="51">
        <v>9071</v>
      </c>
      <c r="V2825" s="51">
        <v>1924</v>
      </c>
    </row>
    <row r="2826" spans="1:22" x14ac:dyDescent="0.25">
      <c r="A2826" s="50" t="s">
        <v>109</v>
      </c>
      <c r="B2826" s="50" t="s">
        <v>229</v>
      </c>
      <c r="C2826" s="50" t="s">
        <v>198</v>
      </c>
      <c r="D2826" s="50" t="s">
        <v>282</v>
      </c>
      <c r="E2826" s="51">
        <v>2017</v>
      </c>
      <c r="F2826" s="50" t="s">
        <v>287</v>
      </c>
      <c r="G2826" s="52">
        <v>42856</v>
      </c>
      <c r="H2826" s="51">
        <v>152</v>
      </c>
      <c r="I2826" s="51">
        <v>46</v>
      </c>
      <c r="J2826" s="51">
        <v>85</v>
      </c>
      <c r="K2826" s="51">
        <v>30</v>
      </c>
      <c r="L2826" s="51">
        <v>30</v>
      </c>
      <c r="M2826" s="51">
        <v>100</v>
      </c>
      <c r="N2826" s="51">
        <v>114</v>
      </c>
      <c r="O2826" s="51">
        <v>91</v>
      </c>
      <c r="P2826" s="51">
        <v>90</v>
      </c>
      <c r="Q2826" s="51">
        <v>382</v>
      </c>
      <c r="R2826" s="51">
        <v>403</v>
      </c>
      <c r="S2826" s="51">
        <v>9594</v>
      </c>
      <c r="T2826" s="51">
        <v>46665</v>
      </c>
      <c r="U2826" s="51">
        <v>9071</v>
      </c>
      <c r="V2826" s="51">
        <v>1924</v>
      </c>
    </row>
    <row r="2827" spans="1:22" x14ac:dyDescent="0.25">
      <c r="A2827" s="50" t="s">
        <v>109</v>
      </c>
      <c r="B2827" s="50" t="s">
        <v>229</v>
      </c>
      <c r="C2827" s="50" t="s">
        <v>198</v>
      </c>
      <c r="D2827" s="50" t="s">
        <v>282</v>
      </c>
      <c r="E2827" s="51">
        <v>2017</v>
      </c>
      <c r="F2827" s="50" t="s">
        <v>288</v>
      </c>
      <c r="G2827" s="52">
        <v>42887</v>
      </c>
      <c r="H2827" s="51">
        <v>94</v>
      </c>
      <c r="I2827" s="51">
        <v>66</v>
      </c>
      <c r="J2827" s="51">
        <v>74</v>
      </c>
      <c r="K2827" s="51">
        <v>27</v>
      </c>
      <c r="L2827" s="51">
        <v>27</v>
      </c>
      <c r="M2827" s="51">
        <v>189</v>
      </c>
      <c r="N2827" s="51">
        <v>125</v>
      </c>
      <c r="O2827" s="51">
        <v>142</v>
      </c>
      <c r="P2827" s="51">
        <v>110</v>
      </c>
      <c r="Q2827" s="51">
        <v>382</v>
      </c>
      <c r="R2827" s="51">
        <v>403</v>
      </c>
      <c r="S2827" s="51">
        <v>9594</v>
      </c>
      <c r="T2827" s="51">
        <v>46665</v>
      </c>
      <c r="U2827" s="51">
        <v>9071</v>
      </c>
      <c r="V2827" s="51">
        <v>1924</v>
      </c>
    </row>
    <row r="2828" spans="1:22" x14ac:dyDescent="0.25">
      <c r="A2828" s="50" t="s">
        <v>109</v>
      </c>
      <c r="B2828" s="50" t="s">
        <v>229</v>
      </c>
      <c r="C2828" s="50" t="s">
        <v>198</v>
      </c>
      <c r="D2828" s="50" t="s">
        <v>282</v>
      </c>
      <c r="E2828" s="51">
        <v>2017</v>
      </c>
      <c r="F2828" s="50" t="s">
        <v>289</v>
      </c>
      <c r="G2828" s="52">
        <v>42917</v>
      </c>
      <c r="H2828" s="51">
        <v>21</v>
      </c>
      <c r="I2828" s="51">
        <v>6</v>
      </c>
      <c r="J2828" s="51">
        <v>7</v>
      </c>
      <c r="K2828" s="51">
        <v>16</v>
      </c>
      <c r="L2828" s="51">
        <v>16</v>
      </c>
      <c r="M2828" s="51">
        <v>271</v>
      </c>
      <c r="N2828" s="51">
        <v>232</v>
      </c>
      <c r="O2828" s="51">
        <v>173</v>
      </c>
      <c r="P2828" s="51">
        <v>218</v>
      </c>
      <c r="Q2828" s="51">
        <v>382</v>
      </c>
      <c r="R2828" s="51">
        <v>403</v>
      </c>
      <c r="S2828" s="51">
        <v>9594</v>
      </c>
      <c r="T2828" s="51">
        <v>46665</v>
      </c>
      <c r="U2828" s="51">
        <v>9071</v>
      </c>
      <c r="V2828" s="51">
        <v>1924</v>
      </c>
    </row>
    <row r="2829" spans="1:22" x14ac:dyDescent="0.25">
      <c r="A2829" s="50" t="s">
        <v>109</v>
      </c>
      <c r="B2829" s="50" t="s">
        <v>229</v>
      </c>
      <c r="C2829" s="50" t="s">
        <v>198</v>
      </c>
      <c r="D2829" s="50" t="s">
        <v>282</v>
      </c>
      <c r="E2829" s="51">
        <v>2017</v>
      </c>
      <c r="F2829" s="50" t="s">
        <v>290</v>
      </c>
      <c r="G2829" s="52">
        <v>42948</v>
      </c>
      <c r="H2829" s="51">
        <v>119</v>
      </c>
      <c r="I2829" s="51">
        <v>53</v>
      </c>
      <c r="J2829" s="51">
        <v>95</v>
      </c>
      <c r="K2829" s="51">
        <v>26</v>
      </c>
      <c r="L2829" s="51">
        <v>26</v>
      </c>
      <c r="M2829" s="51">
        <v>199</v>
      </c>
      <c r="N2829" s="51">
        <v>173</v>
      </c>
      <c r="O2829" s="51">
        <v>111</v>
      </c>
      <c r="P2829" s="51">
        <v>214</v>
      </c>
      <c r="Q2829" s="51">
        <v>382</v>
      </c>
      <c r="R2829" s="51">
        <v>403</v>
      </c>
      <c r="S2829" s="51">
        <v>9594</v>
      </c>
      <c r="T2829" s="51">
        <v>46665</v>
      </c>
      <c r="U2829" s="51">
        <v>9071</v>
      </c>
      <c r="V2829" s="51">
        <v>1924</v>
      </c>
    </row>
    <row r="2830" spans="1:22" x14ac:dyDescent="0.25">
      <c r="A2830" s="50" t="s">
        <v>109</v>
      </c>
      <c r="B2830" s="50" t="s">
        <v>229</v>
      </c>
      <c r="C2830" s="50" t="s">
        <v>198</v>
      </c>
      <c r="D2830" s="50" t="s">
        <v>282</v>
      </c>
      <c r="E2830" s="51">
        <v>2017</v>
      </c>
      <c r="F2830" s="50" t="s">
        <v>291</v>
      </c>
      <c r="G2830" s="52">
        <v>42979</v>
      </c>
      <c r="H2830" s="51">
        <v>117</v>
      </c>
      <c r="I2830" s="51">
        <v>74</v>
      </c>
      <c r="J2830" s="51">
        <v>108</v>
      </c>
      <c r="K2830" s="51">
        <v>40</v>
      </c>
      <c r="L2830" s="51">
        <v>40</v>
      </c>
      <c r="M2830" s="51">
        <v>168</v>
      </c>
      <c r="N2830" s="51">
        <v>206</v>
      </c>
      <c r="O2830" s="51">
        <v>173</v>
      </c>
      <c r="P2830" s="51">
        <v>189</v>
      </c>
      <c r="Q2830" s="51">
        <v>382</v>
      </c>
      <c r="R2830" s="51">
        <v>403</v>
      </c>
      <c r="S2830" s="51">
        <v>9594</v>
      </c>
      <c r="T2830" s="51">
        <v>46665</v>
      </c>
      <c r="U2830" s="51">
        <v>9071</v>
      </c>
      <c r="V2830" s="51">
        <v>1924</v>
      </c>
    </row>
    <row r="2831" spans="1:22" x14ac:dyDescent="0.25">
      <c r="A2831" s="50" t="s">
        <v>109</v>
      </c>
      <c r="B2831" s="50" t="s">
        <v>229</v>
      </c>
      <c r="C2831" s="50" t="s">
        <v>198</v>
      </c>
      <c r="D2831" s="50" t="s">
        <v>282</v>
      </c>
      <c r="E2831" s="51">
        <v>2017</v>
      </c>
      <c r="F2831" s="50" t="s">
        <v>292</v>
      </c>
      <c r="G2831" s="52">
        <v>43009</v>
      </c>
      <c r="H2831" s="51">
        <v>106</v>
      </c>
      <c r="I2831" s="51">
        <v>62</v>
      </c>
      <c r="J2831" s="51">
        <v>71</v>
      </c>
      <c r="K2831" s="51">
        <v>26</v>
      </c>
      <c r="L2831" s="51">
        <v>26</v>
      </c>
      <c r="M2831" s="51">
        <v>142</v>
      </c>
      <c r="N2831" s="51">
        <v>125</v>
      </c>
      <c r="O2831" s="51">
        <v>97</v>
      </c>
      <c r="P2831" s="51">
        <v>107</v>
      </c>
      <c r="Q2831" s="51">
        <v>382</v>
      </c>
      <c r="R2831" s="51">
        <v>403</v>
      </c>
      <c r="S2831" s="51">
        <v>9594</v>
      </c>
      <c r="T2831" s="51">
        <v>46665</v>
      </c>
      <c r="U2831" s="51">
        <v>9071</v>
      </c>
      <c r="V2831" s="51">
        <v>1924</v>
      </c>
    </row>
    <row r="2832" spans="1:22" x14ac:dyDescent="0.25">
      <c r="A2832" s="50" t="s">
        <v>109</v>
      </c>
      <c r="B2832" s="50" t="s">
        <v>229</v>
      </c>
      <c r="C2832" s="50" t="s">
        <v>198</v>
      </c>
      <c r="D2832" s="50" t="s">
        <v>282</v>
      </c>
      <c r="E2832" s="51">
        <v>2017</v>
      </c>
      <c r="F2832" s="50" t="s">
        <v>293</v>
      </c>
      <c r="G2832" s="52">
        <v>43040</v>
      </c>
      <c r="H2832" s="51">
        <v>203</v>
      </c>
      <c r="I2832" s="51">
        <v>95</v>
      </c>
      <c r="J2832" s="51">
        <v>110</v>
      </c>
      <c r="K2832" s="51">
        <v>19</v>
      </c>
      <c r="L2832" s="51">
        <v>19</v>
      </c>
      <c r="M2832" s="51">
        <v>172</v>
      </c>
      <c r="N2832" s="51">
        <v>201</v>
      </c>
      <c r="O2832" s="51">
        <v>163</v>
      </c>
      <c r="P2832" s="51">
        <v>214</v>
      </c>
      <c r="Q2832" s="51">
        <v>382</v>
      </c>
      <c r="R2832" s="51">
        <v>403</v>
      </c>
      <c r="S2832" s="51">
        <v>9594</v>
      </c>
      <c r="T2832" s="51">
        <v>46665</v>
      </c>
      <c r="U2832" s="51">
        <v>9071</v>
      </c>
      <c r="V2832" s="51">
        <v>1924</v>
      </c>
    </row>
    <row r="2833" spans="1:22" x14ac:dyDescent="0.25">
      <c r="A2833" s="50" t="s">
        <v>109</v>
      </c>
      <c r="B2833" s="50" t="s">
        <v>229</v>
      </c>
      <c r="C2833" s="50" t="s">
        <v>198</v>
      </c>
      <c r="D2833" s="50" t="s">
        <v>282</v>
      </c>
      <c r="E2833" s="51">
        <v>2017</v>
      </c>
      <c r="F2833" s="50" t="s">
        <v>294</v>
      </c>
      <c r="G2833" s="52">
        <v>43070</v>
      </c>
      <c r="H2833" s="51">
        <v>82</v>
      </c>
      <c r="I2833" s="51">
        <v>44</v>
      </c>
      <c r="J2833" s="51">
        <v>109</v>
      </c>
      <c r="K2833" s="51">
        <v>24</v>
      </c>
      <c r="L2833" s="51">
        <v>24</v>
      </c>
      <c r="M2833" s="51">
        <v>114</v>
      </c>
      <c r="N2833" s="51">
        <v>126</v>
      </c>
      <c r="O2833" s="51">
        <v>125</v>
      </c>
      <c r="P2833" s="51">
        <v>100</v>
      </c>
      <c r="Q2833" s="51">
        <v>382</v>
      </c>
      <c r="R2833" s="51">
        <v>403</v>
      </c>
      <c r="S2833" s="51">
        <v>9594</v>
      </c>
      <c r="T2833" s="51">
        <v>46665</v>
      </c>
      <c r="U2833" s="51">
        <v>9071</v>
      </c>
      <c r="V2833" s="51">
        <v>1924</v>
      </c>
    </row>
    <row r="2834" spans="1:22" x14ac:dyDescent="0.25">
      <c r="A2834" s="50" t="s">
        <v>109</v>
      </c>
      <c r="B2834" s="50" t="s">
        <v>229</v>
      </c>
      <c r="C2834" s="50" t="s">
        <v>198</v>
      </c>
      <c r="D2834" s="50" t="s">
        <v>282</v>
      </c>
      <c r="E2834" s="51">
        <v>2018</v>
      </c>
      <c r="F2834" s="50" t="s">
        <v>283</v>
      </c>
      <c r="G2834" s="52">
        <v>43101</v>
      </c>
      <c r="H2834" s="51">
        <v>211</v>
      </c>
      <c r="I2834" s="51">
        <v>80</v>
      </c>
      <c r="J2834" s="51">
        <v>145</v>
      </c>
      <c r="K2834" s="51">
        <v>38</v>
      </c>
      <c r="L2834" s="51">
        <v>38</v>
      </c>
      <c r="M2834" s="51">
        <v>179</v>
      </c>
      <c r="N2834" s="51">
        <v>168</v>
      </c>
      <c r="O2834" s="51">
        <v>131</v>
      </c>
      <c r="P2834" s="51">
        <v>133</v>
      </c>
      <c r="Q2834" s="51">
        <v>422</v>
      </c>
      <c r="R2834" s="51">
        <v>425</v>
      </c>
      <c r="S2834" s="51">
        <v>10020</v>
      </c>
      <c r="T2834" s="51">
        <v>48402</v>
      </c>
      <c r="U2834" s="51">
        <v>9387</v>
      </c>
      <c r="V2834" s="51">
        <v>1980</v>
      </c>
    </row>
    <row r="2835" spans="1:22" x14ac:dyDescent="0.25">
      <c r="A2835" s="50" t="s">
        <v>109</v>
      </c>
      <c r="B2835" s="50" t="s">
        <v>229</v>
      </c>
      <c r="C2835" s="50" t="s">
        <v>198</v>
      </c>
      <c r="D2835" s="50" t="s">
        <v>282</v>
      </c>
      <c r="E2835" s="51">
        <v>2018</v>
      </c>
      <c r="F2835" s="50" t="s">
        <v>284</v>
      </c>
      <c r="G2835" s="52">
        <v>43132</v>
      </c>
      <c r="H2835" s="51">
        <v>160</v>
      </c>
      <c r="I2835" s="51">
        <v>143</v>
      </c>
      <c r="J2835" s="51">
        <v>101</v>
      </c>
      <c r="K2835" s="51">
        <v>19</v>
      </c>
      <c r="L2835" s="51">
        <v>19</v>
      </c>
      <c r="M2835" s="51">
        <v>189</v>
      </c>
      <c r="N2835" s="51">
        <v>148</v>
      </c>
      <c r="O2835" s="51">
        <v>140</v>
      </c>
      <c r="P2835" s="51">
        <v>170</v>
      </c>
      <c r="Q2835" s="51">
        <v>422</v>
      </c>
      <c r="R2835" s="51">
        <v>425</v>
      </c>
      <c r="S2835" s="51">
        <v>10020</v>
      </c>
      <c r="T2835" s="51">
        <v>48402</v>
      </c>
      <c r="U2835" s="51">
        <v>9387</v>
      </c>
      <c r="V2835" s="51">
        <v>1980</v>
      </c>
    </row>
    <row r="2836" spans="1:22" x14ac:dyDescent="0.25">
      <c r="A2836" s="50" t="s">
        <v>109</v>
      </c>
      <c r="B2836" s="50" t="s">
        <v>229</v>
      </c>
      <c r="C2836" s="50" t="s">
        <v>198</v>
      </c>
      <c r="D2836" s="50" t="s">
        <v>282</v>
      </c>
      <c r="E2836" s="51">
        <v>2018</v>
      </c>
      <c r="F2836" s="50" t="s">
        <v>285</v>
      </c>
      <c r="G2836" s="52">
        <v>43160</v>
      </c>
      <c r="H2836" s="51">
        <v>260</v>
      </c>
      <c r="I2836" s="51">
        <v>137</v>
      </c>
      <c r="J2836" s="51">
        <v>121</v>
      </c>
      <c r="K2836" s="51">
        <v>42</v>
      </c>
      <c r="L2836" s="51">
        <v>42</v>
      </c>
      <c r="M2836" s="51">
        <v>173</v>
      </c>
      <c r="N2836" s="51">
        <v>167</v>
      </c>
      <c r="O2836" s="51">
        <v>124</v>
      </c>
      <c r="P2836" s="51">
        <v>157</v>
      </c>
      <c r="Q2836" s="51">
        <v>422</v>
      </c>
      <c r="R2836" s="51">
        <v>425</v>
      </c>
      <c r="S2836" s="51">
        <v>10020</v>
      </c>
      <c r="T2836" s="51">
        <v>48402</v>
      </c>
      <c r="U2836" s="51">
        <v>9387</v>
      </c>
      <c r="V2836" s="51">
        <v>1980</v>
      </c>
    </row>
    <row r="2837" spans="1:22" x14ac:dyDescent="0.25">
      <c r="A2837" s="50" t="s">
        <v>109</v>
      </c>
      <c r="B2837" s="50" t="s">
        <v>229</v>
      </c>
      <c r="C2837" s="50" t="s">
        <v>198</v>
      </c>
      <c r="D2837" s="50" t="s">
        <v>282</v>
      </c>
      <c r="E2837" s="51">
        <v>2018</v>
      </c>
      <c r="F2837" s="50" t="s">
        <v>286</v>
      </c>
      <c r="G2837" s="52">
        <v>43191</v>
      </c>
      <c r="H2837" s="51">
        <v>125</v>
      </c>
      <c r="I2837" s="51">
        <v>95</v>
      </c>
      <c r="J2837" s="51">
        <v>71</v>
      </c>
      <c r="K2837" s="51">
        <v>64</v>
      </c>
      <c r="L2837" s="51">
        <v>64</v>
      </c>
      <c r="M2837" s="51">
        <v>114</v>
      </c>
      <c r="N2837" s="51">
        <v>299</v>
      </c>
      <c r="O2837" s="51">
        <v>144</v>
      </c>
      <c r="P2837" s="51">
        <v>134</v>
      </c>
      <c r="Q2837" s="51">
        <v>422</v>
      </c>
      <c r="R2837" s="51">
        <v>425</v>
      </c>
      <c r="S2837" s="51">
        <v>10020</v>
      </c>
      <c r="T2837" s="51">
        <v>48402</v>
      </c>
      <c r="U2837" s="51">
        <v>9387</v>
      </c>
      <c r="V2837" s="51">
        <v>1980</v>
      </c>
    </row>
    <row r="2838" spans="1:22" x14ac:dyDescent="0.25">
      <c r="A2838" s="50" t="s">
        <v>109</v>
      </c>
      <c r="B2838" s="50" t="s">
        <v>229</v>
      </c>
      <c r="C2838" s="50" t="s">
        <v>198</v>
      </c>
      <c r="D2838" s="50" t="s">
        <v>282</v>
      </c>
      <c r="E2838" s="51">
        <v>2018</v>
      </c>
      <c r="F2838" s="50" t="s">
        <v>287</v>
      </c>
      <c r="G2838" s="52">
        <v>43221</v>
      </c>
      <c r="H2838" s="51">
        <v>142</v>
      </c>
      <c r="I2838" s="51">
        <v>43</v>
      </c>
      <c r="J2838" s="51">
        <v>47</v>
      </c>
      <c r="K2838" s="51">
        <v>16</v>
      </c>
      <c r="L2838" s="51">
        <v>16</v>
      </c>
      <c r="M2838" s="51">
        <v>206</v>
      </c>
      <c r="N2838" s="51">
        <v>162</v>
      </c>
      <c r="O2838" s="51">
        <v>110</v>
      </c>
      <c r="P2838" s="51">
        <v>175</v>
      </c>
      <c r="Q2838" s="51">
        <v>422</v>
      </c>
      <c r="R2838" s="51">
        <v>425</v>
      </c>
      <c r="S2838" s="51">
        <v>10020</v>
      </c>
      <c r="T2838" s="51">
        <v>48402</v>
      </c>
      <c r="U2838" s="51">
        <v>9387</v>
      </c>
      <c r="V2838" s="51">
        <v>1980</v>
      </c>
    </row>
    <row r="2839" spans="1:22" x14ac:dyDescent="0.25">
      <c r="A2839" s="50" t="s">
        <v>109</v>
      </c>
      <c r="B2839" s="50" t="s">
        <v>229</v>
      </c>
      <c r="C2839" s="50" t="s">
        <v>198</v>
      </c>
      <c r="D2839" s="50" t="s">
        <v>282</v>
      </c>
      <c r="E2839" s="51">
        <v>2018</v>
      </c>
      <c r="F2839" s="50" t="s">
        <v>288</v>
      </c>
      <c r="G2839" s="52">
        <v>43252</v>
      </c>
      <c r="H2839" s="51">
        <v>159</v>
      </c>
      <c r="I2839" s="51">
        <v>105</v>
      </c>
      <c r="J2839" s="51">
        <v>92</v>
      </c>
      <c r="K2839" s="51">
        <v>20</v>
      </c>
      <c r="L2839" s="51">
        <v>20</v>
      </c>
      <c r="M2839" s="51">
        <v>186</v>
      </c>
      <c r="N2839" s="51">
        <v>161</v>
      </c>
      <c r="O2839" s="51">
        <v>167</v>
      </c>
      <c r="P2839" s="51">
        <v>201</v>
      </c>
      <c r="Q2839" s="51">
        <v>422</v>
      </c>
      <c r="R2839" s="51">
        <v>425</v>
      </c>
      <c r="S2839" s="51">
        <v>10020</v>
      </c>
      <c r="T2839" s="51">
        <v>48402</v>
      </c>
      <c r="U2839" s="51">
        <v>9387</v>
      </c>
      <c r="V2839" s="51">
        <v>1980</v>
      </c>
    </row>
    <row r="2840" spans="1:22" x14ac:dyDescent="0.25">
      <c r="A2840" s="50" t="s">
        <v>109</v>
      </c>
      <c r="B2840" s="50" t="s">
        <v>229</v>
      </c>
      <c r="C2840" s="50" t="s">
        <v>198</v>
      </c>
      <c r="D2840" s="50" t="s">
        <v>282</v>
      </c>
      <c r="E2840" s="51">
        <v>2018</v>
      </c>
      <c r="F2840" s="50" t="s">
        <v>289</v>
      </c>
      <c r="G2840" s="52">
        <v>43282</v>
      </c>
      <c r="H2840" s="51">
        <v>126</v>
      </c>
      <c r="I2840" s="51">
        <v>80</v>
      </c>
      <c r="J2840" s="51">
        <v>58</v>
      </c>
      <c r="K2840" s="51">
        <v>33</v>
      </c>
      <c r="L2840" s="51">
        <v>33</v>
      </c>
      <c r="M2840" s="51">
        <v>156</v>
      </c>
      <c r="N2840" s="51">
        <v>148</v>
      </c>
      <c r="O2840" s="51">
        <v>115</v>
      </c>
      <c r="P2840" s="51">
        <v>154</v>
      </c>
      <c r="Q2840" s="51">
        <v>422</v>
      </c>
      <c r="R2840" s="51">
        <v>425</v>
      </c>
      <c r="S2840" s="51">
        <v>10020</v>
      </c>
      <c r="T2840" s="51">
        <v>48402</v>
      </c>
      <c r="U2840" s="51">
        <v>9387</v>
      </c>
      <c r="V2840" s="51">
        <v>1980</v>
      </c>
    </row>
    <row r="2841" spans="1:22" x14ac:dyDescent="0.25">
      <c r="A2841" s="50" t="s">
        <v>109</v>
      </c>
      <c r="B2841" s="50" t="s">
        <v>229</v>
      </c>
      <c r="C2841" s="50" t="s">
        <v>198</v>
      </c>
      <c r="D2841" s="50" t="s">
        <v>282</v>
      </c>
      <c r="E2841" s="51">
        <v>2018</v>
      </c>
      <c r="F2841" s="50" t="s">
        <v>290</v>
      </c>
      <c r="G2841" s="52">
        <v>43313</v>
      </c>
      <c r="H2841" s="51">
        <v>238</v>
      </c>
      <c r="I2841" s="51">
        <v>183</v>
      </c>
      <c r="J2841" s="51">
        <v>203</v>
      </c>
      <c r="K2841" s="51">
        <v>26</v>
      </c>
      <c r="L2841" s="51">
        <v>26</v>
      </c>
      <c r="M2841" s="51">
        <v>125</v>
      </c>
      <c r="N2841" s="51">
        <v>136</v>
      </c>
      <c r="O2841" s="51">
        <v>123</v>
      </c>
      <c r="P2841" s="51">
        <v>151</v>
      </c>
      <c r="Q2841" s="51">
        <v>422</v>
      </c>
      <c r="R2841" s="51">
        <v>425</v>
      </c>
      <c r="S2841" s="51">
        <v>10020</v>
      </c>
      <c r="T2841" s="51">
        <v>48402</v>
      </c>
      <c r="U2841" s="51">
        <v>9387</v>
      </c>
      <c r="V2841" s="51">
        <v>1980</v>
      </c>
    </row>
    <row r="2842" spans="1:22" x14ac:dyDescent="0.25">
      <c r="A2842" s="50" t="s">
        <v>109</v>
      </c>
      <c r="B2842" s="50" t="s">
        <v>229</v>
      </c>
      <c r="C2842" s="50" t="s">
        <v>198</v>
      </c>
      <c r="D2842" s="50" t="s">
        <v>282</v>
      </c>
      <c r="E2842" s="51">
        <v>2018</v>
      </c>
      <c r="F2842" s="50" t="s">
        <v>291</v>
      </c>
      <c r="G2842" s="52">
        <v>43344</v>
      </c>
      <c r="H2842" s="51">
        <v>122</v>
      </c>
      <c r="I2842" s="51">
        <v>87</v>
      </c>
      <c r="J2842" s="51">
        <v>74</v>
      </c>
      <c r="K2842" s="51">
        <v>40</v>
      </c>
      <c r="L2842" s="51">
        <v>40</v>
      </c>
      <c r="M2842" s="51">
        <v>135</v>
      </c>
      <c r="N2842" s="51">
        <v>127</v>
      </c>
      <c r="O2842" s="51">
        <v>119</v>
      </c>
      <c r="P2842" s="51">
        <v>127</v>
      </c>
      <c r="Q2842" s="51">
        <v>422</v>
      </c>
      <c r="R2842" s="51">
        <v>425</v>
      </c>
      <c r="S2842" s="51">
        <v>10020</v>
      </c>
      <c r="T2842" s="51">
        <v>48402</v>
      </c>
      <c r="U2842" s="51">
        <v>9387</v>
      </c>
      <c r="V2842" s="51">
        <v>1980</v>
      </c>
    </row>
    <row r="2843" spans="1:22" x14ac:dyDescent="0.25">
      <c r="A2843" s="50" t="s">
        <v>109</v>
      </c>
      <c r="B2843" s="50" t="s">
        <v>229</v>
      </c>
      <c r="C2843" s="50" t="s">
        <v>198</v>
      </c>
      <c r="D2843" s="50" t="s">
        <v>282</v>
      </c>
      <c r="E2843" s="51">
        <v>2018</v>
      </c>
      <c r="F2843" s="50" t="s">
        <v>292</v>
      </c>
      <c r="G2843" s="52">
        <v>43374</v>
      </c>
      <c r="H2843" s="51">
        <v>206</v>
      </c>
      <c r="I2843" s="51">
        <v>62</v>
      </c>
      <c r="J2843" s="51">
        <v>54</v>
      </c>
      <c r="K2843" s="51">
        <v>36</v>
      </c>
      <c r="L2843" s="51">
        <v>36</v>
      </c>
      <c r="M2843" s="51">
        <v>154</v>
      </c>
      <c r="N2843" s="51">
        <v>130</v>
      </c>
      <c r="O2843" s="51">
        <v>124</v>
      </c>
      <c r="P2843" s="51">
        <v>167</v>
      </c>
      <c r="Q2843" s="51">
        <v>422</v>
      </c>
      <c r="R2843" s="51">
        <v>425</v>
      </c>
      <c r="S2843" s="51">
        <v>10020</v>
      </c>
      <c r="T2843" s="51">
        <v>48402</v>
      </c>
      <c r="U2843" s="51">
        <v>9387</v>
      </c>
      <c r="V2843" s="51">
        <v>1980</v>
      </c>
    </row>
    <row r="2844" spans="1:22" x14ac:dyDescent="0.25">
      <c r="A2844" s="50" t="s">
        <v>109</v>
      </c>
      <c r="B2844" s="50" t="s">
        <v>229</v>
      </c>
      <c r="C2844" s="50" t="s">
        <v>198</v>
      </c>
      <c r="D2844" s="50" t="s">
        <v>282</v>
      </c>
      <c r="E2844" s="51">
        <v>2018</v>
      </c>
      <c r="F2844" s="50" t="s">
        <v>293</v>
      </c>
      <c r="G2844" s="52">
        <v>43405</v>
      </c>
      <c r="H2844" s="51">
        <v>92</v>
      </c>
      <c r="I2844" s="51">
        <v>123</v>
      </c>
      <c r="J2844" s="51">
        <v>18</v>
      </c>
      <c r="K2844" s="51">
        <v>37</v>
      </c>
      <c r="L2844" s="51">
        <v>37</v>
      </c>
      <c r="M2844" s="51">
        <v>129</v>
      </c>
      <c r="N2844" s="51">
        <v>131</v>
      </c>
      <c r="O2844" s="51">
        <v>115</v>
      </c>
      <c r="P2844" s="51">
        <v>139</v>
      </c>
      <c r="Q2844" s="51">
        <v>422</v>
      </c>
      <c r="R2844" s="51">
        <v>425</v>
      </c>
      <c r="S2844" s="51">
        <v>10020</v>
      </c>
      <c r="T2844" s="51">
        <v>48402</v>
      </c>
      <c r="U2844" s="51">
        <v>9387</v>
      </c>
      <c r="V2844" s="51">
        <v>1980</v>
      </c>
    </row>
    <row r="2845" spans="1:22" x14ac:dyDescent="0.25">
      <c r="A2845" s="50" t="s">
        <v>109</v>
      </c>
      <c r="B2845" s="50" t="s">
        <v>229</v>
      </c>
      <c r="C2845" s="50" t="s">
        <v>198</v>
      </c>
      <c r="D2845" s="50" t="s">
        <v>282</v>
      </c>
      <c r="E2845" s="51">
        <v>2018</v>
      </c>
      <c r="F2845" s="50" t="s">
        <v>294</v>
      </c>
      <c r="G2845" s="52">
        <v>43435</v>
      </c>
      <c r="H2845" s="51">
        <v>109</v>
      </c>
      <c r="I2845" s="51">
        <v>44</v>
      </c>
      <c r="J2845" s="51">
        <v>69</v>
      </c>
      <c r="K2845" s="51">
        <v>21</v>
      </c>
      <c r="L2845" s="51">
        <v>21</v>
      </c>
      <c r="M2845" s="51">
        <v>107</v>
      </c>
      <c r="N2845" s="51">
        <v>114</v>
      </c>
      <c r="O2845" s="51">
        <v>110</v>
      </c>
      <c r="P2845" s="51">
        <v>146</v>
      </c>
      <c r="Q2845" s="51">
        <v>422</v>
      </c>
      <c r="R2845" s="51">
        <v>425</v>
      </c>
      <c r="S2845" s="51">
        <v>10020</v>
      </c>
      <c r="T2845" s="51">
        <v>48402</v>
      </c>
      <c r="U2845" s="51">
        <v>9387</v>
      </c>
      <c r="V2845" s="51">
        <v>1980</v>
      </c>
    </row>
    <row r="2846" spans="1:22" x14ac:dyDescent="0.25">
      <c r="A2846" s="50" t="s">
        <v>109</v>
      </c>
      <c r="B2846" s="50" t="s">
        <v>229</v>
      </c>
      <c r="C2846" s="50" t="s">
        <v>198</v>
      </c>
      <c r="D2846" s="50" t="s">
        <v>282</v>
      </c>
      <c r="E2846" s="51">
        <v>2019</v>
      </c>
      <c r="F2846" s="50" t="s">
        <v>283</v>
      </c>
      <c r="G2846" s="52">
        <v>43466</v>
      </c>
      <c r="H2846" s="51">
        <v>220</v>
      </c>
      <c r="I2846" s="51">
        <v>80</v>
      </c>
      <c r="J2846" s="51">
        <v>216</v>
      </c>
      <c r="K2846" s="51">
        <v>46</v>
      </c>
      <c r="L2846" s="51">
        <v>46</v>
      </c>
      <c r="M2846" s="51">
        <v>163</v>
      </c>
      <c r="N2846" s="51">
        <v>183</v>
      </c>
      <c r="O2846" s="51">
        <v>136</v>
      </c>
      <c r="P2846" s="51">
        <v>174</v>
      </c>
      <c r="Q2846" s="51">
        <v>276</v>
      </c>
      <c r="R2846" s="51">
        <v>283</v>
      </c>
      <c r="S2846" s="51">
        <v>10607.23712396154</v>
      </c>
      <c r="T2846" s="51">
        <v>50195</v>
      </c>
      <c r="U2846" s="51">
        <v>16215</v>
      </c>
      <c r="V2846" s="51">
        <v>2151</v>
      </c>
    </row>
    <row r="2847" spans="1:22" x14ac:dyDescent="0.25">
      <c r="A2847" s="50" t="s">
        <v>109</v>
      </c>
      <c r="B2847" s="50" t="s">
        <v>229</v>
      </c>
      <c r="C2847" s="50" t="s">
        <v>198</v>
      </c>
      <c r="D2847" s="50" t="s">
        <v>282</v>
      </c>
      <c r="E2847" s="51">
        <v>2019</v>
      </c>
      <c r="F2847" s="50" t="s">
        <v>284</v>
      </c>
      <c r="G2847" s="52">
        <v>43497</v>
      </c>
      <c r="H2847" s="51">
        <v>192</v>
      </c>
      <c r="I2847" s="51">
        <v>86</v>
      </c>
      <c r="J2847" s="51">
        <v>122</v>
      </c>
      <c r="K2847" s="51">
        <v>35</v>
      </c>
      <c r="L2847" s="51">
        <v>35</v>
      </c>
      <c r="M2847" s="51">
        <v>194</v>
      </c>
      <c r="N2847" s="51">
        <v>172</v>
      </c>
      <c r="O2847" s="51">
        <v>166</v>
      </c>
      <c r="P2847" s="51">
        <v>242</v>
      </c>
      <c r="Q2847" s="51">
        <v>276</v>
      </c>
      <c r="R2847" s="51">
        <v>283</v>
      </c>
      <c r="S2847" s="51">
        <v>10607.23712396154</v>
      </c>
      <c r="T2847" s="51">
        <v>50195</v>
      </c>
      <c r="U2847" s="51">
        <v>16215</v>
      </c>
      <c r="V2847" s="51">
        <v>2151</v>
      </c>
    </row>
    <row r="2848" spans="1:22" x14ac:dyDescent="0.25">
      <c r="A2848" s="50" t="s">
        <v>109</v>
      </c>
      <c r="B2848" s="50" t="s">
        <v>229</v>
      </c>
      <c r="C2848" s="50" t="s">
        <v>198</v>
      </c>
      <c r="D2848" s="50" t="s">
        <v>282</v>
      </c>
      <c r="E2848" s="51">
        <v>2019</v>
      </c>
      <c r="F2848" s="50" t="s">
        <v>285</v>
      </c>
      <c r="G2848" s="52">
        <v>43525</v>
      </c>
      <c r="H2848" s="51">
        <v>289</v>
      </c>
      <c r="I2848" s="51">
        <v>108</v>
      </c>
      <c r="J2848" s="51">
        <v>133</v>
      </c>
      <c r="K2848" s="51">
        <v>37</v>
      </c>
      <c r="L2848" s="51">
        <v>37</v>
      </c>
      <c r="M2848" s="51">
        <v>104</v>
      </c>
      <c r="N2848" s="51">
        <v>83</v>
      </c>
      <c r="O2848" s="51">
        <v>80</v>
      </c>
      <c r="P2848" s="51">
        <v>123</v>
      </c>
      <c r="Q2848" s="51">
        <v>276</v>
      </c>
      <c r="R2848" s="51">
        <v>283</v>
      </c>
      <c r="S2848" s="51">
        <v>10607.23712396154</v>
      </c>
      <c r="T2848" s="51">
        <v>50195</v>
      </c>
      <c r="U2848" s="51">
        <v>16215</v>
      </c>
      <c r="V2848" s="51">
        <v>2151</v>
      </c>
    </row>
    <row r="2849" spans="1:22" x14ac:dyDescent="0.25">
      <c r="A2849" s="50" t="s">
        <v>109</v>
      </c>
      <c r="B2849" s="50" t="s">
        <v>229</v>
      </c>
      <c r="C2849" s="50" t="s">
        <v>198</v>
      </c>
      <c r="D2849" s="50" t="s">
        <v>282</v>
      </c>
      <c r="E2849" s="51">
        <v>2019</v>
      </c>
      <c r="F2849" s="50" t="s">
        <v>286</v>
      </c>
      <c r="G2849" s="52">
        <v>43556</v>
      </c>
      <c r="H2849" s="51">
        <v>226</v>
      </c>
      <c r="I2849" s="51">
        <v>147</v>
      </c>
      <c r="J2849" s="51">
        <v>109</v>
      </c>
      <c r="K2849" s="51">
        <v>42</v>
      </c>
      <c r="L2849" s="51">
        <v>42</v>
      </c>
      <c r="M2849" s="51">
        <v>115</v>
      </c>
      <c r="N2849" s="51">
        <v>192</v>
      </c>
      <c r="O2849" s="51">
        <v>166</v>
      </c>
      <c r="P2849" s="51">
        <v>153</v>
      </c>
      <c r="Q2849" s="51">
        <v>276</v>
      </c>
      <c r="R2849" s="51">
        <v>283</v>
      </c>
      <c r="S2849" s="51">
        <v>10607.23712396154</v>
      </c>
      <c r="T2849" s="51">
        <v>50195</v>
      </c>
      <c r="U2849" s="51">
        <v>16215</v>
      </c>
      <c r="V2849" s="51">
        <v>2151</v>
      </c>
    </row>
    <row r="2850" spans="1:22" x14ac:dyDescent="0.25">
      <c r="A2850" s="50" t="s">
        <v>109</v>
      </c>
      <c r="B2850" s="50" t="s">
        <v>229</v>
      </c>
      <c r="C2850" s="50" t="s">
        <v>198</v>
      </c>
      <c r="D2850" s="50" t="s">
        <v>282</v>
      </c>
      <c r="E2850" s="51">
        <v>2019</v>
      </c>
      <c r="F2850" s="50" t="s">
        <v>287</v>
      </c>
      <c r="G2850" s="52">
        <v>43586</v>
      </c>
      <c r="H2850" s="51">
        <v>199</v>
      </c>
      <c r="I2850" s="51">
        <v>73</v>
      </c>
      <c r="J2850" s="51">
        <v>122</v>
      </c>
      <c r="K2850" s="51">
        <v>35</v>
      </c>
      <c r="L2850" s="51">
        <v>35</v>
      </c>
      <c r="M2850" s="51">
        <v>141</v>
      </c>
      <c r="N2850" s="51">
        <v>161</v>
      </c>
      <c r="O2850" s="51">
        <v>154</v>
      </c>
      <c r="P2850" s="51">
        <v>191</v>
      </c>
      <c r="Q2850" s="51">
        <v>276</v>
      </c>
      <c r="R2850" s="51">
        <v>283</v>
      </c>
      <c r="S2850" s="51">
        <v>10607.23712396154</v>
      </c>
      <c r="T2850" s="51">
        <v>50195</v>
      </c>
      <c r="U2850" s="51">
        <v>16215</v>
      </c>
      <c r="V2850" s="51">
        <v>2151</v>
      </c>
    </row>
    <row r="2851" spans="1:22" x14ac:dyDescent="0.25">
      <c r="A2851" s="50" t="s">
        <v>109</v>
      </c>
      <c r="B2851" s="50" t="s">
        <v>229</v>
      </c>
      <c r="C2851" s="50" t="s">
        <v>198</v>
      </c>
      <c r="D2851" s="50" t="s">
        <v>282</v>
      </c>
      <c r="E2851" s="51">
        <v>2019</v>
      </c>
      <c r="F2851" s="50" t="s">
        <v>288</v>
      </c>
      <c r="G2851" s="52">
        <v>43617</v>
      </c>
      <c r="H2851" s="51">
        <v>196</v>
      </c>
      <c r="I2851" s="51">
        <v>77</v>
      </c>
      <c r="J2851" s="51">
        <v>95</v>
      </c>
      <c r="K2851" s="51">
        <v>39</v>
      </c>
      <c r="L2851" s="51">
        <v>39</v>
      </c>
      <c r="M2851" s="51">
        <v>16</v>
      </c>
      <c r="N2851" s="51">
        <v>160</v>
      </c>
      <c r="O2851" s="51">
        <v>164</v>
      </c>
      <c r="P2851" s="51">
        <v>155</v>
      </c>
      <c r="Q2851" s="51">
        <v>276</v>
      </c>
      <c r="R2851" s="51">
        <v>283</v>
      </c>
      <c r="S2851" s="51">
        <v>10607.23712396154</v>
      </c>
      <c r="T2851" s="51">
        <v>50195</v>
      </c>
      <c r="U2851" s="51">
        <v>16215</v>
      </c>
      <c r="V2851" s="51">
        <v>2151</v>
      </c>
    </row>
    <row r="2852" spans="1:22" x14ac:dyDescent="0.25">
      <c r="A2852" s="50" t="s">
        <v>109</v>
      </c>
      <c r="B2852" s="50" t="s">
        <v>229</v>
      </c>
      <c r="C2852" s="50" t="s">
        <v>198</v>
      </c>
      <c r="D2852" s="50" t="s">
        <v>282</v>
      </c>
      <c r="E2852" s="51">
        <v>2019</v>
      </c>
      <c r="F2852" s="50" t="s">
        <v>289</v>
      </c>
      <c r="G2852" s="52">
        <v>43647</v>
      </c>
      <c r="H2852" s="51">
        <v>187</v>
      </c>
      <c r="I2852" s="51">
        <v>86</v>
      </c>
      <c r="J2852" s="51">
        <v>127</v>
      </c>
      <c r="K2852" s="51">
        <v>21</v>
      </c>
      <c r="L2852" s="51">
        <v>21</v>
      </c>
      <c r="M2852" s="51">
        <v>181</v>
      </c>
      <c r="N2852" s="51">
        <v>169</v>
      </c>
      <c r="O2852" s="51">
        <v>142</v>
      </c>
      <c r="P2852" s="51">
        <v>135</v>
      </c>
      <c r="Q2852" s="51">
        <v>276</v>
      </c>
      <c r="R2852" s="51">
        <v>283</v>
      </c>
      <c r="S2852" s="51">
        <v>10607.23712396154</v>
      </c>
      <c r="T2852" s="51">
        <v>50195</v>
      </c>
      <c r="U2852" s="51">
        <v>16215</v>
      </c>
      <c r="V2852" s="51">
        <v>2151</v>
      </c>
    </row>
    <row r="2853" spans="1:22" x14ac:dyDescent="0.25">
      <c r="A2853" s="50" t="s">
        <v>109</v>
      </c>
      <c r="B2853" s="50" t="s">
        <v>229</v>
      </c>
      <c r="C2853" s="50" t="s">
        <v>198</v>
      </c>
      <c r="D2853" s="50" t="s">
        <v>282</v>
      </c>
      <c r="E2853" s="51">
        <v>2019</v>
      </c>
      <c r="F2853" s="50" t="s">
        <v>290</v>
      </c>
      <c r="G2853" s="52">
        <v>43678</v>
      </c>
      <c r="H2853" s="51">
        <v>129</v>
      </c>
      <c r="I2853" s="51">
        <v>72</v>
      </c>
      <c r="J2853" s="51">
        <v>169</v>
      </c>
      <c r="K2853" s="51">
        <v>62</v>
      </c>
      <c r="L2853" s="51">
        <v>62</v>
      </c>
      <c r="M2853" s="51">
        <v>162</v>
      </c>
      <c r="N2853" s="51">
        <v>130</v>
      </c>
      <c r="O2853" s="51">
        <v>139</v>
      </c>
      <c r="P2853" s="51">
        <v>161</v>
      </c>
      <c r="Q2853" s="51">
        <v>276</v>
      </c>
      <c r="R2853" s="51">
        <v>283</v>
      </c>
      <c r="S2853" s="51">
        <v>10607.23712396154</v>
      </c>
      <c r="T2853" s="51">
        <v>50195</v>
      </c>
      <c r="U2853" s="51">
        <v>16215</v>
      </c>
      <c r="V2853" s="51">
        <v>2151</v>
      </c>
    </row>
    <row r="2854" spans="1:22" x14ac:dyDescent="0.25">
      <c r="A2854" s="50" t="s">
        <v>109</v>
      </c>
      <c r="B2854" s="50" t="s">
        <v>229</v>
      </c>
      <c r="C2854" s="50" t="s">
        <v>198</v>
      </c>
      <c r="D2854" s="50" t="s">
        <v>282</v>
      </c>
      <c r="E2854" s="51">
        <v>2019</v>
      </c>
      <c r="F2854" s="50" t="s">
        <v>291</v>
      </c>
      <c r="G2854" s="52">
        <v>43709</v>
      </c>
      <c r="H2854" s="51">
        <v>73</v>
      </c>
      <c r="I2854" s="51">
        <v>39</v>
      </c>
      <c r="J2854" s="51">
        <v>59</v>
      </c>
      <c r="K2854" s="51">
        <v>26</v>
      </c>
      <c r="L2854" s="51">
        <v>26</v>
      </c>
      <c r="M2854" s="51">
        <v>161</v>
      </c>
      <c r="N2854" s="51">
        <v>141</v>
      </c>
      <c r="O2854" s="51">
        <v>135</v>
      </c>
      <c r="P2854" s="51">
        <v>147</v>
      </c>
      <c r="Q2854" s="51">
        <v>276</v>
      </c>
      <c r="R2854" s="51">
        <v>283</v>
      </c>
      <c r="S2854" s="51">
        <v>10607.23712396154</v>
      </c>
      <c r="T2854" s="51">
        <v>50195</v>
      </c>
      <c r="U2854" s="51">
        <v>16215</v>
      </c>
      <c r="V2854" s="51">
        <v>2151</v>
      </c>
    </row>
    <row r="2855" spans="1:22" x14ac:dyDescent="0.25">
      <c r="A2855" s="50" t="s">
        <v>109</v>
      </c>
      <c r="B2855" s="50" t="s">
        <v>229</v>
      </c>
      <c r="C2855" s="50" t="s">
        <v>198</v>
      </c>
      <c r="D2855" s="50" t="s">
        <v>282</v>
      </c>
      <c r="E2855" s="51">
        <v>2019</v>
      </c>
      <c r="F2855" s="50" t="s">
        <v>292</v>
      </c>
      <c r="G2855" s="52">
        <v>43739</v>
      </c>
      <c r="H2855" s="51">
        <v>158</v>
      </c>
      <c r="I2855" s="51">
        <v>53</v>
      </c>
      <c r="J2855" s="51">
        <v>185</v>
      </c>
      <c r="K2855" s="51">
        <v>42</v>
      </c>
      <c r="L2855" s="51">
        <v>42</v>
      </c>
      <c r="M2855" s="51">
        <v>155</v>
      </c>
      <c r="N2855" s="51">
        <v>150</v>
      </c>
      <c r="O2855" s="51">
        <v>112</v>
      </c>
      <c r="P2855" s="51">
        <v>122</v>
      </c>
      <c r="Q2855" s="51">
        <v>276</v>
      </c>
      <c r="R2855" s="51">
        <v>283</v>
      </c>
      <c r="S2855" s="51">
        <v>10607.23712396154</v>
      </c>
      <c r="T2855" s="51">
        <v>50195</v>
      </c>
      <c r="U2855" s="51">
        <v>16215</v>
      </c>
      <c r="V2855" s="51">
        <v>2151</v>
      </c>
    </row>
    <row r="2856" spans="1:22" x14ac:dyDescent="0.25">
      <c r="A2856" s="50" t="s">
        <v>109</v>
      </c>
      <c r="B2856" s="50" t="s">
        <v>229</v>
      </c>
      <c r="C2856" s="50" t="s">
        <v>198</v>
      </c>
      <c r="D2856" s="50" t="s">
        <v>282</v>
      </c>
      <c r="E2856" s="51">
        <v>2019</v>
      </c>
      <c r="F2856" s="50" t="s">
        <v>293</v>
      </c>
      <c r="G2856" s="52">
        <v>43770</v>
      </c>
      <c r="H2856" s="51">
        <v>139</v>
      </c>
      <c r="I2856" s="51">
        <v>60</v>
      </c>
      <c r="J2856" s="51">
        <v>100</v>
      </c>
      <c r="K2856" s="51">
        <v>40</v>
      </c>
      <c r="L2856" s="51">
        <v>40</v>
      </c>
      <c r="M2856" s="51">
        <v>181</v>
      </c>
      <c r="N2856" s="51">
        <v>194</v>
      </c>
      <c r="O2856" s="51">
        <v>119</v>
      </c>
      <c r="P2856" s="51">
        <v>180</v>
      </c>
      <c r="Q2856" s="51">
        <v>276</v>
      </c>
      <c r="R2856" s="51">
        <v>283</v>
      </c>
      <c r="S2856" s="51">
        <v>10607.23712396154</v>
      </c>
      <c r="T2856" s="51">
        <v>50195</v>
      </c>
      <c r="U2856" s="51">
        <v>16215</v>
      </c>
      <c r="V2856" s="51">
        <v>2151</v>
      </c>
    </row>
    <row r="2857" spans="1:22" x14ac:dyDescent="0.25">
      <c r="A2857" s="50" t="s">
        <v>109</v>
      </c>
      <c r="B2857" s="50" t="s">
        <v>229</v>
      </c>
      <c r="C2857" s="50" t="s">
        <v>198</v>
      </c>
      <c r="D2857" s="50" t="s">
        <v>282</v>
      </c>
      <c r="E2857" s="51">
        <v>2019</v>
      </c>
      <c r="F2857" s="50" t="s">
        <v>294</v>
      </c>
      <c r="G2857" s="52">
        <v>43800</v>
      </c>
      <c r="H2857" s="51">
        <v>116</v>
      </c>
      <c r="I2857" s="51">
        <v>65</v>
      </c>
      <c r="J2857" s="51">
        <v>113</v>
      </c>
      <c r="K2857" s="51">
        <v>33</v>
      </c>
      <c r="L2857" s="51">
        <v>33</v>
      </c>
      <c r="M2857" s="51">
        <v>118</v>
      </c>
      <c r="N2857" s="51">
        <v>118</v>
      </c>
      <c r="O2857" s="51">
        <v>97</v>
      </c>
      <c r="P2857" s="51">
        <v>114</v>
      </c>
      <c r="Q2857" s="51">
        <v>276</v>
      </c>
      <c r="R2857" s="51">
        <v>283</v>
      </c>
      <c r="S2857" s="51">
        <v>10607.23712396154</v>
      </c>
      <c r="T2857" s="51">
        <v>50195</v>
      </c>
      <c r="U2857" s="51">
        <v>16215</v>
      </c>
      <c r="V2857" s="51">
        <v>2151</v>
      </c>
    </row>
    <row r="2858" spans="1:22" x14ac:dyDescent="0.25">
      <c r="A2858" s="50" t="s">
        <v>109</v>
      </c>
      <c r="B2858" s="50" t="s">
        <v>229</v>
      </c>
      <c r="C2858" s="50" t="s">
        <v>198</v>
      </c>
      <c r="D2858" s="50" t="s">
        <v>282</v>
      </c>
      <c r="E2858" s="51">
        <v>2020</v>
      </c>
      <c r="F2858" s="50" t="s">
        <v>283</v>
      </c>
      <c r="G2858" s="52">
        <v>43831</v>
      </c>
      <c r="H2858" s="51">
        <v>246</v>
      </c>
      <c r="I2858" s="51">
        <v>96</v>
      </c>
      <c r="J2858" s="51">
        <v>167</v>
      </c>
      <c r="K2858" s="51">
        <v>50</v>
      </c>
      <c r="L2858" s="51">
        <v>50</v>
      </c>
      <c r="M2858" s="51">
        <v>137</v>
      </c>
      <c r="N2858" s="51">
        <v>177</v>
      </c>
      <c r="O2858" s="51">
        <v>140</v>
      </c>
      <c r="P2858" s="51">
        <v>177</v>
      </c>
      <c r="Q2858" s="51">
        <v>571</v>
      </c>
      <c r="R2858" s="51">
        <v>582</v>
      </c>
      <c r="S2858" s="51">
        <v>11040.683874765131</v>
      </c>
      <c r="T2858" s="51">
        <v>52049</v>
      </c>
      <c r="U2858" s="51">
        <v>16697</v>
      </c>
      <c r="V2858" s="51">
        <v>2214</v>
      </c>
    </row>
    <row r="2859" spans="1:22" x14ac:dyDescent="0.25">
      <c r="A2859" s="50" t="s">
        <v>109</v>
      </c>
      <c r="B2859" s="50" t="s">
        <v>229</v>
      </c>
      <c r="C2859" s="50" t="s">
        <v>198</v>
      </c>
      <c r="D2859" s="50" t="s">
        <v>282</v>
      </c>
      <c r="E2859" s="51">
        <v>2020</v>
      </c>
      <c r="F2859" s="50" t="s">
        <v>284</v>
      </c>
      <c r="G2859" s="52">
        <v>43862</v>
      </c>
      <c r="H2859" s="51">
        <v>264</v>
      </c>
      <c r="I2859" s="51">
        <v>102</v>
      </c>
      <c r="J2859" s="51">
        <v>110</v>
      </c>
      <c r="K2859" s="51">
        <v>46</v>
      </c>
      <c r="L2859" s="51">
        <v>46</v>
      </c>
      <c r="M2859" s="51">
        <v>201</v>
      </c>
      <c r="N2859" s="51">
        <v>154</v>
      </c>
      <c r="O2859" s="51">
        <v>125</v>
      </c>
      <c r="P2859" s="51">
        <v>137</v>
      </c>
      <c r="Q2859" s="51">
        <v>571</v>
      </c>
      <c r="R2859" s="51">
        <v>582</v>
      </c>
      <c r="S2859" s="51">
        <v>11040.683874765131</v>
      </c>
      <c r="T2859" s="51">
        <v>52049</v>
      </c>
      <c r="U2859" s="51">
        <v>16697</v>
      </c>
      <c r="V2859" s="51">
        <v>2214</v>
      </c>
    </row>
    <row r="2860" spans="1:22" x14ac:dyDescent="0.25">
      <c r="A2860" s="50" t="s">
        <v>109</v>
      </c>
      <c r="B2860" s="50" t="s">
        <v>229</v>
      </c>
      <c r="C2860" s="50" t="s">
        <v>198</v>
      </c>
      <c r="D2860" s="50" t="s">
        <v>282</v>
      </c>
      <c r="E2860" s="51">
        <v>2020</v>
      </c>
      <c r="F2860" s="50" t="s">
        <v>285</v>
      </c>
      <c r="G2860" s="52">
        <v>43891</v>
      </c>
      <c r="H2860" s="51">
        <v>197</v>
      </c>
      <c r="I2860" s="51">
        <v>104</v>
      </c>
      <c r="J2860" s="51">
        <v>158</v>
      </c>
      <c r="K2860" s="51">
        <v>49</v>
      </c>
      <c r="L2860" s="51">
        <v>49</v>
      </c>
      <c r="M2860" s="51">
        <v>158</v>
      </c>
      <c r="N2860" s="51">
        <v>119</v>
      </c>
      <c r="O2860" s="51">
        <v>122</v>
      </c>
      <c r="P2860" s="51">
        <v>141</v>
      </c>
      <c r="Q2860" s="51">
        <v>571</v>
      </c>
      <c r="R2860" s="51">
        <v>582</v>
      </c>
      <c r="S2860" s="51">
        <v>11040.683874765131</v>
      </c>
      <c r="T2860" s="51">
        <v>52049</v>
      </c>
      <c r="U2860" s="51">
        <v>16697</v>
      </c>
      <c r="V2860" s="51">
        <v>2214</v>
      </c>
    </row>
    <row r="2861" spans="1:22" x14ac:dyDescent="0.25">
      <c r="A2861" s="50" t="s">
        <v>109</v>
      </c>
      <c r="B2861" s="50" t="s">
        <v>229</v>
      </c>
      <c r="C2861" s="50" t="s">
        <v>198</v>
      </c>
      <c r="D2861" s="50" t="s">
        <v>282</v>
      </c>
      <c r="E2861" s="51">
        <v>2020</v>
      </c>
      <c r="F2861" s="50" t="s">
        <v>286</v>
      </c>
      <c r="G2861" s="52">
        <v>43922</v>
      </c>
      <c r="H2861" s="51">
        <v>272</v>
      </c>
      <c r="I2861" s="51">
        <v>83</v>
      </c>
      <c r="J2861" s="51">
        <v>104</v>
      </c>
      <c r="K2861" s="51">
        <v>39</v>
      </c>
      <c r="L2861" s="51">
        <v>39</v>
      </c>
      <c r="M2861" s="51">
        <v>126</v>
      </c>
      <c r="N2861" s="51">
        <v>111</v>
      </c>
      <c r="O2861" s="51">
        <v>113</v>
      </c>
      <c r="P2861" s="51">
        <v>112</v>
      </c>
      <c r="Q2861" s="51">
        <v>571</v>
      </c>
      <c r="R2861" s="51">
        <v>582</v>
      </c>
      <c r="S2861" s="51">
        <v>11040.683874765131</v>
      </c>
      <c r="T2861" s="51">
        <v>52049</v>
      </c>
      <c r="U2861" s="51">
        <v>16697</v>
      </c>
      <c r="V2861" s="51">
        <v>2214</v>
      </c>
    </row>
    <row r="2862" spans="1:22" x14ac:dyDescent="0.25">
      <c r="A2862" s="50" t="s">
        <v>109</v>
      </c>
      <c r="B2862" s="50" t="s">
        <v>229</v>
      </c>
      <c r="C2862" s="50" t="s">
        <v>198</v>
      </c>
      <c r="D2862" s="50" t="s">
        <v>282</v>
      </c>
      <c r="E2862" s="51">
        <v>2020</v>
      </c>
      <c r="F2862" s="50" t="s">
        <v>287</v>
      </c>
      <c r="G2862" s="52">
        <v>43952</v>
      </c>
      <c r="H2862" s="51">
        <v>259</v>
      </c>
      <c r="I2862" s="51">
        <v>130</v>
      </c>
      <c r="J2862" s="51">
        <v>96</v>
      </c>
      <c r="K2862" s="51">
        <v>51</v>
      </c>
      <c r="L2862" s="51">
        <v>51</v>
      </c>
      <c r="M2862" s="51">
        <v>130</v>
      </c>
      <c r="N2862" s="51">
        <v>113</v>
      </c>
      <c r="O2862" s="51">
        <v>147</v>
      </c>
      <c r="P2862" s="51">
        <v>141</v>
      </c>
      <c r="Q2862" s="51">
        <v>571</v>
      </c>
      <c r="R2862" s="51">
        <v>582</v>
      </c>
      <c r="S2862" s="51">
        <v>11040.683874765131</v>
      </c>
      <c r="T2862" s="51">
        <v>52049</v>
      </c>
      <c r="U2862" s="51">
        <v>16697</v>
      </c>
      <c r="V2862" s="51">
        <v>2214</v>
      </c>
    </row>
    <row r="2863" spans="1:22" x14ac:dyDescent="0.25">
      <c r="A2863" s="50" t="s">
        <v>109</v>
      </c>
      <c r="B2863" s="50" t="s">
        <v>229</v>
      </c>
      <c r="C2863" s="50" t="s">
        <v>198</v>
      </c>
      <c r="D2863" s="50" t="s">
        <v>282</v>
      </c>
      <c r="E2863" s="51">
        <v>2020</v>
      </c>
      <c r="F2863" s="50" t="s">
        <v>288</v>
      </c>
      <c r="G2863" s="52">
        <v>43983</v>
      </c>
      <c r="H2863" s="51">
        <v>313</v>
      </c>
      <c r="I2863" s="51">
        <v>105</v>
      </c>
      <c r="J2863" s="51">
        <v>121</v>
      </c>
      <c r="K2863" s="51">
        <v>44</v>
      </c>
      <c r="L2863" s="51">
        <v>44</v>
      </c>
      <c r="M2863" s="51">
        <v>95</v>
      </c>
      <c r="N2863" s="51">
        <v>115</v>
      </c>
      <c r="O2863" s="51">
        <v>100</v>
      </c>
      <c r="P2863" s="51">
        <v>105</v>
      </c>
      <c r="Q2863" s="51">
        <v>571</v>
      </c>
      <c r="R2863" s="51">
        <v>582</v>
      </c>
      <c r="S2863" s="51">
        <v>11040.683874765131</v>
      </c>
      <c r="T2863" s="51">
        <v>52049</v>
      </c>
      <c r="U2863" s="51">
        <v>16697</v>
      </c>
      <c r="V2863" s="51">
        <v>2214</v>
      </c>
    </row>
    <row r="2864" spans="1:22" x14ac:dyDescent="0.25">
      <c r="A2864" s="50" t="s">
        <v>109</v>
      </c>
      <c r="B2864" s="50" t="s">
        <v>229</v>
      </c>
      <c r="C2864" s="50" t="s">
        <v>198</v>
      </c>
      <c r="D2864" s="50" t="s">
        <v>282</v>
      </c>
      <c r="E2864" s="51">
        <v>2020</v>
      </c>
      <c r="F2864" s="50" t="s">
        <v>289</v>
      </c>
      <c r="G2864" s="52">
        <v>44013</v>
      </c>
      <c r="H2864" s="51">
        <v>276</v>
      </c>
      <c r="I2864" s="51">
        <v>102</v>
      </c>
      <c r="J2864" s="51">
        <v>151</v>
      </c>
      <c r="K2864" s="51">
        <v>47</v>
      </c>
      <c r="L2864" s="51">
        <v>47</v>
      </c>
      <c r="M2864" s="51">
        <v>142</v>
      </c>
      <c r="N2864" s="51">
        <v>146</v>
      </c>
      <c r="O2864" s="51">
        <v>153</v>
      </c>
      <c r="P2864" s="51">
        <v>107</v>
      </c>
      <c r="Q2864" s="51">
        <v>571</v>
      </c>
      <c r="R2864" s="51">
        <v>582</v>
      </c>
      <c r="S2864" s="51">
        <v>11040.683874765131</v>
      </c>
      <c r="T2864" s="51">
        <v>52049</v>
      </c>
      <c r="U2864" s="51">
        <v>16697</v>
      </c>
      <c r="V2864" s="51">
        <v>2214</v>
      </c>
    </row>
    <row r="2865" spans="1:22" x14ac:dyDescent="0.25">
      <c r="A2865" s="50" t="s">
        <v>109</v>
      </c>
      <c r="B2865" s="50" t="s">
        <v>229</v>
      </c>
      <c r="C2865" s="50" t="s">
        <v>198</v>
      </c>
      <c r="D2865" s="50" t="s">
        <v>282</v>
      </c>
      <c r="E2865" s="51">
        <v>2020</v>
      </c>
      <c r="F2865" s="50" t="s">
        <v>290</v>
      </c>
      <c r="G2865" s="52">
        <v>44044</v>
      </c>
      <c r="H2865" s="51">
        <v>266</v>
      </c>
      <c r="I2865" s="51">
        <v>111</v>
      </c>
      <c r="J2865" s="51">
        <v>126</v>
      </c>
      <c r="K2865" s="51">
        <v>59</v>
      </c>
      <c r="L2865" s="51">
        <v>59</v>
      </c>
      <c r="M2865" s="51">
        <v>144</v>
      </c>
      <c r="N2865" s="51">
        <v>202</v>
      </c>
      <c r="O2865" s="51">
        <v>153</v>
      </c>
      <c r="P2865" s="51">
        <v>201</v>
      </c>
      <c r="Q2865" s="51">
        <v>571</v>
      </c>
      <c r="R2865" s="51">
        <v>582</v>
      </c>
      <c r="S2865" s="51">
        <v>11040.683874765131</v>
      </c>
      <c r="T2865" s="51">
        <v>52049</v>
      </c>
      <c r="U2865" s="51">
        <v>16697</v>
      </c>
      <c r="V2865" s="51">
        <v>2214</v>
      </c>
    </row>
    <row r="2866" spans="1:22" x14ac:dyDescent="0.25">
      <c r="A2866" s="50" t="s">
        <v>109</v>
      </c>
      <c r="B2866" s="50" t="s">
        <v>229</v>
      </c>
      <c r="C2866" s="50" t="s">
        <v>198</v>
      </c>
      <c r="D2866" s="50" t="s">
        <v>282</v>
      </c>
      <c r="E2866" s="51">
        <v>2020</v>
      </c>
      <c r="F2866" s="50" t="s">
        <v>291</v>
      </c>
      <c r="G2866" s="52">
        <v>44075</v>
      </c>
      <c r="H2866" s="51">
        <v>226</v>
      </c>
      <c r="I2866" s="51">
        <v>86</v>
      </c>
      <c r="J2866" s="51">
        <v>151</v>
      </c>
      <c r="K2866" s="51">
        <v>49</v>
      </c>
      <c r="L2866" s="51">
        <v>49</v>
      </c>
      <c r="M2866" s="51">
        <v>107</v>
      </c>
      <c r="N2866" s="51">
        <v>109</v>
      </c>
      <c r="O2866" s="51">
        <v>115</v>
      </c>
      <c r="P2866" s="51">
        <v>117</v>
      </c>
      <c r="Q2866" s="51">
        <v>571</v>
      </c>
      <c r="R2866" s="51">
        <v>582</v>
      </c>
      <c r="S2866" s="51">
        <v>11040.683874765131</v>
      </c>
      <c r="T2866" s="51">
        <v>52049</v>
      </c>
      <c r="U2866" s="51">
        <v>16697</v>
      </c>
      <c r="V2866" s="51">
        <v>2214</v>
      </c>
    </row>
    <row r="2867" spans="1:22" x14ac:dyDescent="0.25">
      <c r="A2867" s="50" t="s">
        <v>109</v>
      </c>
      <c r="B2867" s="50" t="s">
        <v>229</v>
      </c>
      <c r="C2867" s="50" t="s">
        <v>198</v>
      </c>
      <c r="D2867" s="50" t="s">
        <v>282</v>
      </c>
      <c r="E2867" s="51">
        <v>2020</v>
      </c>
      <c r="F2867" s="50" t="s">
        <v>292</v>
      </c>
      <c r="G2867" s="52">
        <v>44105</v>
      </c>
      <c r="H2867" s="51">
        <v>252</v>
      </c>
      <c r="I2867" s="51">
        <v>113</v>
      </c>
      <c r="J2867" s="51">
        <v>140</v>
      </c>
      <c r="K2867" s="51">
        <v>47</v>
      </c>
      <c r="L2867" s="51">
        <v>47</v>
      </c>
      <c r="M2867" s="51">
        <v>203</v>
      </c>
      <c r="N2867" s="51">
        <v>182</v>
      </c>
      <c r="O2867" s="51">
        <v>194</v>
      </c>
      <c r="P2867" s="51">
        <v>154</v>
      </c>
      <c r="Q2867" s="51">
        <v>571</v>
      </c>
      <c r="R2867" s="51">
        <v>582</v>
      </c>
      <c r="S2867" s="51">
        <v>11040.683874765131</v>
      </c>
      <c r="T2867" s="51">
        <v>52049</v>
      </c>
      <c r="U2867" s="51">
        <v>16697</v>
      </c>
      <c r="V2867" s="51">
        <v>2214</v>
      </c>
    </row>
    <row r="2868" spans="1:22" x14ac:dyDescent="0.25">
      <c r="A2868" s="50" t="s">
        <v>109</v>
      </c>
      <c r="B2868" s="50" t="s">
        <v>229</v>
      </c>
      <c r="C2868" s="50" t="s">
        <v>198</v>
      </c>
      <c r="D2868" s="50" t="s">
        <v>282</v>
      </c>
      <c r="E2868" s="51">
        <v>2020</v>
      </c>
      <c r="F2868" s="50" t="s">
        <v>293</v>
      </c>
      <c r="G2868" s="52">
        <v>44136</v>
      </c>
      <c r="H2868" s="51">
        <v>268</v>
      </c>
      <c r="I2868" s="51">
        <v>97</v>
      </c>
      <c r="J2868" s="51">
        <v>109</v>
      </c>
      <c r="K2868" s="51">
        <v>52</v>
      </c>
      <c r="L2868" s="51">
        <v>52</v>
      </c>
      <c r="M2868" s="51">
        <v>119</v>
      </c>
      <c r="N2868" s="51">
        <v>105</v>
      </c>
      <c r="O2868" s="51">
        <v>84</v>
      </c>
      <c r="P2868" s="51">
        <v>92</v>
      </c>
      <c r="Q2868" s="51">
        <v>571</v>
      </c>
      <c r="R2868" s="51">
        <v>582</v>
      </c>
      <c r="S2868" s="51">
        <v>11040.683874765131</v>
      </c>
      <c r="T2868" s="51">
        <v>52049</v>
      </c>
      <c r="U2868" s="51">
        <v>16697</v>
      </c>
      <c r="V2868" s="51">
        <v>2214</v>
      </c>
    </row>
    <row r="2869" spans="1:22" x14ac:dyDescent="0.25">
      <c r="A2869" s="50" t="s">
        <v>109</v>
      </c>
      <c r="B2869" s="50" t="s">
        <v>229</v>
      </c>
      <c r="C2869" s="50" t="s">
        <v>198</v>
      </c>
      <c r="D2869" s="50" t="s">
        <v>282</v>
      </c>
      <c r="E2869" s="51">
        <v>2020</v>
      </c>
      <c r="F2869" s="50" t="s">
        <v>294</v>
      </c>
      <c r="G2869" s="52">
        <v>44166</v>
      </c>
      <c r="H2869" s="51">
        <v>309</v>
      </c>
      <c r="I2869" s="51">
        <v>125</v>
      </c>
      <c r="J2869" s="51">
        <v>151</v>
      </c>
      <c r="K2869" s="51">
        <v>61</v>
      </c>
      <c r="L2869" s="51">
        <v>61</v>
      </c>
      <c r="M2869" s="51">
        <v>197</v>
      </c>
      <c r="N2869" s="51">
        <v>168</v>
      </c>
      <c r="O2869" s="51">
        <v>145</v>
      </c>
      <c r="P2869" s="51">
        <v>164</v>
      </c>
      <c r="Q2869" s="51">
        <v>571</v>
      </c>
      <c r="R2869" s="51">
        <v>582</v>
      </c>
      <c r="S2869" s="51">
        <v>11040.683874765131</v>
      </c>
      <c r="T2869" s="51">
        <v>52049</v>
      </c>
      <c r="U2869" s="51">
        <v>16697</v>
      </c>
      <c r="V2869" s="51">
        <v>2214</v>
      </c>
    </row>
    <row r="2870" spans="1:22" x14ac:dyDescent="0.25">
      <c r="A2870" s="50" t="s">
        <v>109</v>
      </c>
      <c r="B2870" s="50" t="s">
        <v>229</v>
      </c>
      <c r="C2870" s="50" t="s">
        <v>198</v>
      </c>
      <c r="D2870" s="50" t="s">
        <v>282</v>
      </c>
      <c r="E2870" s="51">
        <v>2021</v>
      </c>
      <c r="F2870" s="50" t="s">
        <v>283</v>
      </c>
      <c r="G2870" s="52">
        <v>44197</v>
      </c>
      <c r="H2870" s="51">
        <v>178</v>
      </c>
      <c r="I2870" s="51">
        <v>85</v>
      </c>
      <c r="J2870" s="51">
        <v>134</v>
      </c>
      <c r="K2870" s="51">
        <v>46</v>
      </c>
      <c r="L2870" s="51">
        <v>46</v>
      </c>
      <c r="M2870" s="51">
        <v>116</v>
      </c>
      <c r="N2870" s="51">
        <v>95</v>
      </c>
      <c r="O2870" s="51">
        <v>89</v>
      </c>
      <c r="P2870" s="51">
        <v>103</v>
      </c>
      <c r="Q2870" s="51">
        <v>575</v>
      </c>
      <c r="R2870" s="51">
        <v>587</v>
      </c>
      <c r="S2870" s="51">
        <v>11488.176138588949</v>
      </c>
      <c r="T2870" s="51">
        <v>53969</v>
      </c>
      <c r="U2870" s="51">
        <v>17206</v>
      </c>
      <c r="V2870" s="51">
        <v>2279</v>
      </c>
    </row>
    <row r="2871" spans="1:22" x14ac:dyDescent="0.25">
      <c r="A2871" s="50" t="s">
        <v>109</v>
      </c>
      <c r="B2871" s="50" t="s">
        <v>229</v>
      </c>
      <c r="C2871" s="50" t="s">
        <v>198</v>
      </c>
      <c r="D2871" s="50" t="s">
        <v>282</v>
      </c>
      <c r="E2871" s="51">
        <v>2021</v>
      </c>
      <c r="F2871" s="50" t="s">
        <v>284</v>
      </c>
      <c r="G2871" s="52">
        <v>44228</v>
      </c>
      <c r="H2871" s="51">
        <v>210</v>
      </c>
      <c r="I2871" s="51">
        <v>100</v>
      </c>
      <c r="J2871" s="51">
        <v>113</v>
      </c>
      <c r="K2871" s="51">
        <v>50</v>
      </c>
      <c r="L2871" s="51">
        <v>50</v>
      </c>
      <c r="M2871" s="51">
        <v>201</v>
      </c>
      <c r="N2871" s="51">
        <v>178</v>
      </c>
      <c r="O2871" s="51">
        <v>154</v>
      </c>
      <c r="P2871" s="51">
        <v>269</v>
      </c>
      <c r="Q2871" s="51">
        <v>575</v>
      </c>
      <c r="R2871" s="51">
        <v>587</v>
      </c>
      <c r="S2871" s="51">
        <v>11488.176138588949</v>
      </c>
      <c r="T2871" s="51">
        <v>53969</v>
      </c>
      <c r="U2871" s="51">
        <v>17206</v>
      </c>
      <c r="V2871" s="51">
        <v>2279</v>
      </c>
    </row>
    <row r="2872" spans="1:22" x14ac:dyDescent="0.25">
      <c r="A2872" s="50" t="s">
        <v>109</v>
      </c>
      <c r="B2872" s="50" t="s">
        <v>229</v>
      </c>
      <c r="C2872" s="50" t="s">
        <v>198</v>
      </c>
      <c r="D2872" s="50" t="s">
        <v>282</v>
      </c>
      <c r="E2872" s="51">
        <v>2021</v>
      </c>
      <c r="F2872" s="50" t="s">
        <v>285</v>
      </c>
      <c r="G2872" s="52">
        <v>44256</v>
      </c>
      <c r="H2872" s="51">
        <v>223</v>
      </c>
      <c r="I2872" s="51">
        <v>80</v>
      </c>
      <c r="J2872" s="51">
        <v>119</v>
      </c>
      <c r="K2872" s="51">
        <v>52</v>
      </c>
      <c r="L2872" s="51">
        <v>52</v>
      </c>
      <c r="M2872" s="51">
        <v>140</v>
      </c>
      <c r="N2872" s="51">
        <v>107</v>
      </c>
      <c r="O2872" s="51">
        <v>95</v>
      </c>
      <c r="P2872" s="51">
        <v>144</v>
      </c>
      <c r="Q2872" s="51">
        <v>575</v>
      </c>
      <c r="R2872" s="51">
        <v>587</v>
      </c>
      <c r="S2872" s="51">
        <v>11488.176138588949</v>
      </c>
      <c r="T2872" s="51">
        <v>53969</v>
      </c>
      <c r="U2872" s="51">
        <v>17206</v>
      </c>
      <c r="V2872" s="51">
        <v>2279</v>
      </c>
    </row>
    <row r="2873" spans="1:22" x14ac:dyDescent="0.25">
      <c r="A2873" s="50" t="s">
        <v>109</v>
      </c>
      <c r="B2873" s="50" t="s">
        <v>229</v>
      </c>
      <c r="C2873" s="50" t="s">
        <v>198</v>
      </c>
      <c r="D2873" s="50" t="s">
        <v>282</v>
      </c>
      <c r="E2873" s="51">
        <v>2021</v>
      </c>
      <c r="F2873" s="50" t="s">
        <v>286</v>
      </c>
      <c r="G2873" s="52">
        <v>44287</v>
      </c>
      <c r="H2873" s="51">
        <v>268</v>
      </c>
      <c r="I2873" s="51">
        <v>95</v>
      </c>
      <c r="J2873" s="51">
        <v>155</v>
      </c>
      <c r="K2873" s="51">
        <v>41</v>
      </c>
      <c r="L2873" s="51">
        <v>41</v>
      </c>
      <c r="M2873" s="51">
        <v>182</v>
      </c>
      <c r="N2873" s="51">
        <v>150</v>
      </c>
      <c r="O2873" s="51">
        <v>126</v>
      </c>
      <c r="P2873" s="51">
        <v>176</v>
      </c>
      <c r="Q2873" s="51">
        <v>575</v>
      </c>
      <c r="R2873" s="51">
        <v>587</v>
      </c>
      <c r="S2873" s="51">
        <v>11488.176138588949</v>
      </c>
      <c r="T2873" s="51">
        <v>53969</v>
      </c>
      <c r="U2873" s="51">
        <v>17206</v>
      </c>
      <c r="V2873" s="51">
        <v>2279</v>
      </c>
    </row>
    <row r="2874" spans="1:22" x14ac:dyDescent="0.25">
      <c r="A2874" s="50" t="s">
        <v>109</v>
      </c>
      <c r="B2874" s="50" t="s">
        <v>229</v>
      </c>
      <c r="C2874" s="50" t="s">
        <v>198</v>
      </c>
      <c r="D2874" s="50" t="s">
        <v>282</v>
      </c>
      <c r="E2874" s="51">
        <v>2021</v>
      </c>
      <c r="F2874" s="50" t="s">
        <v>287</v>
      </c>
      <c r="G2874" s="52">
        <v>44317</v>
      </c>
      <c r="H2874" s="51">
        <v>258</v>
      </c>
      <c r="I2874" s="51">
        <v>98</v>
      </c>
      <c r="J2874" s="51">
        <v>82</v>
      </c>
      <c r="K2874" s="51">
        <v>34</v>
      </c>
      <c r="L2874" s="51">
        <v>34</v>
      </c>
      <c r="M2874" s="51">
        <v>164</v>
      </c>
      <c r="N2874" s="51">
        <v>118</v>
      </c>
      <c r="O2874" s="51">
        <v>125</v>
      </c>
      <c r="P2874" s="51">
        <v>142</v>
      </c>
      <c r="Q2874" s="51">
        <v>575</v>
      </c>
      <c r="R2874" s="51">
        <v>587</v>
      </c>
      <c r="S2874" s="51">
        <v>11488.176138588949</v>
      </c>
      <c r="T2874" s="51">
        <v>53969</v>
      </c>
      <c r="U2874" s="51">
        <v>17206</v>
      </c>
      <c r="V2874" s="51">
        <v>2279</v>
      </c>
    </row>
    <row r="2875" spans="1:22" x14ac:dyDescent="0.25">
      <c r="A2875" s="50" t="s">
        <v>109</v>
      </c>
      <c r="B2875" s="50" t="s">
        <v>229</v>
      </c>
      <c r="C2875" s="50" t="s">
        <v>198</v>
      </c>
      <c r="D2875" s="50" t="s">
        <v>282</v>
      </c>
      <c r="E2875" s="51">
        <v>2021</v>
      </c>
      <c r="F2875" s="50" t="s">
        <v>288</v>
      </c>
      <c r="G2875" s="52">
        <v>44348</v>
      </c>
      <c r="H2875" s="51">
        <v>268</v>
      </c>
      <c r="I2875" s="51">
        <v>82</v>
      </c>
      <c r="J2875" s="51">
        <v>168</v>
      </c>
      <c r="K2875" s="51">
        <v>60</v>
      </c>
      <c r="L2875" s="51">
        <v>60</v>
      </c>
      <c r="M2875" s="51">
        <v>109</v>
      </c>
      <c r="N2875" s="51">
        <v>98</v>
      </c>
      <c r="O2875" s="51">
        <v>126</v>
      </c>
      <c r="P2875" s="51">
        <v>127</v>
      </c>
      <c r="Q2875" s="51">
        <v>575</v>
      </c>
      <c r="R2875" s="51">
        <v>587</v>
      </c>
      <c r="S2875" s="51">
        <v>11488.176138588949</v>
      </c>
      <c r="T2875" s="51">
        <v>53969</v>
      </c>
      <c r="U2875" s="51">
        <v>17206</v>
      </c>
      <c r="V2875" s="51">
        <v>2279</v>
      </c>
    </row>
    <row r="2876" spans="1:22" x14ac:dyDescent="0.25">
      <c r="A2876" s="50" t="s">
        <v>109</v>
      </c>
      <c r="B2876" s="50" t="s">
        <v>229</v>
      </c>
      <c r="C2876" s="50" t="s">
        <v>198</v>
      </c>
      <c r="D2876" s="50" t="s">
        <v>282</v>
      </c>
      <c r="E2876" s="51">
        <v>2021</v>
      </c>
      <c r="F2876" s="50" t="s">
        <v>289</v>
      </c>
      <c r="G2876" s="52">
        <v>44378</v>
      </c>
      <c r="H2876" s="51">
        <v>94</v>
      </c>
      <c r="I2876" s="51">
        <v>59</v>
      </c>
      <c r="J2876" s="51">
        <v>99</v>
      </c>
      <c r="K2876" s="51">
        <v>29</v>
      </c>
      <c r="L2876" s="51">
        <v>29</v>
      </c>
      <c r="M2876" s="51">
        <v>165</v>
      </c>
      <c r="N2876" s="51">
        <v>109</v>
      </c>
      <c r="O2876" s="51">
        <v>85</v>
      </c>
      <c r="P2876" s="51">
        <v>103</v>
      </c>
      <c r="Q2876" s="51">
        <v>575</v>
      </c>
      <c r="R2876" s="51">
        <v>587</v>
      </c>
      <c r="S2876" s="51">
        <v>11488.176138588949</v>
      </c>
      <c r="T2876" s="51">
        <v>53969</v>
      </c>
      <c r="U2876" s="51">
        <v>17206</v>
      </c>
      <c r="V2876" s="51">
        <v>2279</v>
      </c>
    </row>
    <row r="2877" spans="1:22" x14ac:dyDescent="0.25">
      <c r="A2877" s="50" t="s">
        <v>109</v>
      </c>
      <c r="B2877" s="50" t="s">
        <v>229</v>
      </c>
      <c r="C2877" s="50" t="s">
        <v>198</v>
      </c>
      <c r="D2877" s="50" t="s">
        <v>282</v>
      </c>
      <c r="E2877" s="51">
        <v>2021</v>
      </c>
      <c r="F2877" s="50" t="s">
        <v>290</v>
      </c>
      <c r="G2877" s="52">
        <v>44409</v>
      </c>
      <c r="H2877" s="51">
        <v>283</v>
      </c>
      <c r="I2877" s="51">
        <v>91</v>
      </c>
      <c r="J2877" s="51">
        <v>124</v>
      </c>
      <c r="K2877" s="51">
        <v>53</v>
      </c>
      <c r="L2877" s="51">
        <v>53</v>
      </c>
      <c r="M2877" s="51">
        <v>193</v>
      </c>
      <c r="N2877" s="51">
        <v>181</v>
      </c>
      <c r="O2877" s="51">
        <v>148</v>
      </c>
      <c r="P2877" s="51">
        <v>298</v>
      </c>
      <c r="Q2877" s="51">
        <v>575</v>
      </c>
      <c r="R2877" s="51">
        <v>587</v>
      </c>
      <c r="S2877" s="51">
        <v>11488.176138588949</v>
      </c>
      <c r="T2877" s="51">
        <v>53969</v>
      </c>
      <c r="U2877" s="51">
        <v>17206</v>
      </c>
      <c r="V2877" s="51">
        <v>2279</v>
      </c>
    </row>
    <row r="2878" spans="1:22" x14ac:dyDescent="0.25">
      <c r="A2878" s="50" t="s">
        <v>109</v>
      </c>
      <c r="B2878" s="50" t="s">
        <v>229</v>
      </c>
      <c r="C2878" s="50" t="s">
        <v>198</v>
      </c>
      <c r="D2878" s="50" t="s">
        <v>282</v>
      </c>
      <c r="E2878" s="51">
        <v>2021</v>
      </c>
      <c r="F2878" s="50" t="s">
        <v>291</v>
      </c>
      <c r="G2878" s="52">
        <v>44440</v>
      </c>
      <c r="H2878" s="51">
        <v>291</v>
      </c>
      <c r="I2878" s="51">
        <v>99</v>
      </c>
      <c r="J2878" s="51">
        <v>165</v>
      </c>
      <c r="K2878" s="51">
        <v>63</v>
      </c>
      <c r="L2878" s="51">
        <v>63</v>
      </c>
      <c r="M2878" s="51">
        <v>176</v>
      </c>
      <c r="N2878" s="51">
        <v>147</v>
      </c>
      <c r="O2878" s="51">
        <v>113</v>
      </c>
      <c r="P2878" s="51">
        <v>151</v>
      </c>
      <c r="Q2878" s="51">
        <v>575</v>
      </c>
      <c r="R2878" s="51">
        <v>587</v>
      </c>
      <c r="S2878" s="51">
        <v>11488.176138588949</v>
      </c>
      <c r="T2878" s="51">
        <v>53969</v>
      </c>
      <c r="U2878" s="51">
        <v>17206</v>
      </c>
      <c r="V2878" s="51">
        <v>2279</v>
      </c>
    </row>
    <row r="2879" spans="1:22" x14ac:dyDescent="0.25">
      <c r="A2879" s="50" t="s">
        <v>109</v>
      </c>
      <c r="B2879" s="50" t="s">
        <v>229</v>
      </c>
      <c r="C2879" s="50" t="s">
        <v>198</v>
      </c>
      <c r="D2879" s="50" t="s">
        <v>282</v>
      </c>
      <c r="E2879" s="51">
        <v>2021</v>
      </c>
      <c r="F2879" s="50" t="s">
        <v>292</v>
      </c>
      <c r="G2879" s="52">
        <v>44470</v>
      </c>
      <c r="H2879" s="51">
        <v>250</v>
      </c>
      <c r="I2879" s="51">
        <v>100</v>
      </c>
      <c r="J2879" s="51">
        <v>172</v>
      </c>
      <c r="K2879" s="51">
        <v>48</v>
      </c>
      <c r="L2879" s="51">
        <v>48</v>
      </c>
      <c r="M2879" s="51">
        <v>98</v>
      </c>
      <c r="N2879" s="51">
        <v>100</v>
      </c>
      <c r="O2879" s="51">
        <v>109</v>
      </c>
      <c r="P2879" s="51">
        <v>110</v>
      </c>
      <c r="Q2879" s="51">
        <v>575</v>
      </c>
      <c r="R2879" s="51">
        <v>587</v>
      </c>
      <c r="S2879" s="51">
        <v>11488.176138588949</v>
      </c>
      <c r="T2879" s="51">
        <v>53969</v>
      </c>
      <c r="U2879" s="51">
        <v>17206</v>
      </c>
      <c r="V2879" s="51">
        <v>2279</v>
      </c>
    </row>
    <row r="2880" spans="1:22" x14ac:dyDescent="0.25">
      <c r="A2880" s="50" t="s">
        <v>109</v>
      </c>
      <c r="B2880" s="50" t="s">
        <v>229</v>
      </c>
      <c r="C2880" s="50" t="s">
        <v>198</v>
      </c>
      <c r="D2880" s="50" t="s">
        <v>282</v>
      </c>
      <c r="E2880" s="51">
        <v>2021</v>
      </c>
      <c r="F2880" s="50" t="s">
        <v>293</v>
      </c>
      <c r="G2880" s="52">
        <v>44501</v>
      </c>
      <c r="H2880" s="51">
        <v>281</v>
      </c>
      <c r="I2880" s="51">
        <v>103</v>
      </c>
      <c r="J2880" s="51">
        <v>171</v>
      </c>
      <c r="K2880" s="51">
        <v>56</v>
      </c>
      <c r="L2880" s="51">
        <v>56</v>
      </c>
      <c r="M2880" s="51">
        <v>112</v>
      </c>
      <c r="N2880" s="51">
        <v>118</v>
      </c>
      <c r="O2880" s="51">
        <v>105</v>
      </c>
      <c r="P2880" s="51">
        <v>129</v>
      </c>
      <c r="Q2880" s="51">
        <v>575</v>
      </c>
      <c r="R2880" s="51">
        <v>587</v>
      </c>
      <c r="S2880" s="51">
        <v>11488.176138588949</v>
      </c>
      <c r="T2880" s="51">
        <v>53969</v>
      </c>
      <c r="U2880" s="51">
        <v>17206</v>
      </c>
      <c r="V2880" s="51">
        <v>2279</v>
      </c>
    </row>
    <row r="2881" spans="1:22" x14ac:dyDescent="0.25">
      <c r="A2881" s="50" t="s">
        <v>109</v>
      </c>
      <c r="B2881" s="50" t="s">
        <v>229</v>
      </c>
      <c r="C2881" s="50" t="s">
        <v>198</v>
      </c>
      <c r="D2881" s="50" t="s">
        <v>282</v>
      </c>
      <c r="E2881" s="51">
        <v>2021</v>
      </c>
      <c r="F2881" s="50" t="s">
        <v>294</v>
      </c>
      <c r="G2881" s="52">
        <v>44531</v>
      </c>
      <c r="H2881" s="51">
        <v>244</v>
      </c>
      <c r="I2881" s="51">
        <v>82</v>
      </c>
      <c r="J2881" s="51">
        <v>76</v>
      </c>
      <c r="K2881" s="51">
        <v>46</v>
      </c>
      <c r="L2881" s="51">
        <v>46</v>
      </c>
      <c r="M2881" s="51">
        <v>73</v>
      </c>
      <c r="N2881" s="51">
        <v>79</v>
      </c>
      <c r="O2881" s="51">
        <v>71</v>
      </c>
      <c r="P2881" s="51">
        <v>77</v>
      </c>
      <c r="Q2881" s="51">
        <v>575</v>
      </c>
      <c r="R2881" s="51">
        <v>587</v>
      </c>
      <c r="S2881" s="51">
        <v>11488.176138588949</v>
      </c>
      <c r="T2881" s="51">
        <v>53969</v>
      </c>
      <c r="U2881" s="51">
        <v>17206</v>
      </c>
      <c r="V2881" s="51">
        <v>2279</v>
      </c>
    </row>
    <row r="2882" spans="1:22" x14ac:dyDescent="0.25">
      <c r="A2882" s="50" t="s">
        <v>109</v>
      </c>
      <c r="B2882" s="50" t="s">
        <v>230</v>
      </c>
      <c r="C2882" s="50" t="s">
        <v>199</v>
      </c>
      <c r="D2882" s="50" t="s">
        <v>282</v>
      </c>
      <c r="E2882" s="51">
        <v>2017</v>
      </c>
      <c r="F2882" s="50" t="s">
        <v>283</v>
      </c>
      <c r="G2882" s="52">
        <v>42736</v>
      </c>
      <c r="H2882" s="51">
        <v>720</v>
      </c>
      <c r="I2882" s="51">
        <v>155</v>
      </c>
      <c r="J2882" s="51">
        <v>364</v>
      </c>
      <c r="K2882" s="51">
        <v>210</v>
      </c>
      <c r="L2882" s="51">
        <v>210</v>
      </c>
      <c r="M2882" s="51">
        <v>761</v>
      </c>
      <c r="N2882" s="51">
        <v>632</v>
      </c>
      <c r="O2882" s="51">
        <v>640</v>
      </c>
      <c r="P2882" s="51">
        <v>510</v>
      </c>
      <c r="Q2882" s="51">
        <v>2382</v>
      </c>
      <c r="R2882" s="51">
        <v>2424</v>
      </c>
      <c r="S2882" s="51">
        <v>36684</v>
      </c>
      <c r="T2882" s="51">
        <v>173852</v>
      </c>
      <c r="U2882" s="51">
        <v>35432</v>
      </c>
      <c r="V2882" s="51">
        <v>7739</v>
      </c>
    </row>
    <row r="2883" spans="1:22" x14ac:dyDescent="0.25">
      <c r="A2883" s="50" t="s">
        <v>109</v>
      </c>
      <c r="B2883" s="50" t="s">
        <v>230</v>
      </c>
      <c r="C2883" s="50" t="s">
        <v>199</v>
      </c>
      <c r="D2883" s="50" t="s">
        <v>282</v>
      </c>
      <c r="E2883" s="51">
        <v>2017</v>
      </c>
      <c r="F2883" s="50" t="s">
        <v>284</v>
      </c>
      <c r="G2883" s="52">
        <v>42767</v>
      </c>
      <c r="H2883" s="51">
        <v>692</v>
      </c>
      <c r="I2883" s="51">
        <v>136</v>
      </c>
      <c r="J2883" s="51">
        <v>413</v>
      </c>
      <c r="K2883" s="51">
        <v>210</v>
      </c>
      <c r="L2883" s="51">
        <v>210</v>
      </c>
      <c r="M2883" s="51">
        <v>463</v>
      </c>
      <c r="N2883" s="51">
        <v>463</v>
      </c>
      <c r="O2883" s="51">
        <v>500</v>
      </c>
      <c r="P2883" s="51">
        <v>414</v>
      </c>
      <c r="Q2883" s="51">
        <v>2382</v>
      </c>
      <c r="R2883" s="51">
        <v>2424</v>
      </c>
      <c r="S2883" s="51">
        <v>36684</v>
      </c>
      <c r="T2883" s="51">
        <v>173852</v>
      </c>
      <c r="U2883" s="51">
        <v>35432</v>
      </c>
      <c r="V2883" s="51">
        <v>7739</v>
      </c>
    </row>
    <row r="2884" spans="1:22" x14ac:dyDescent="0.25">
      <c r="A2884" s="50" t="s">
        <v>109</v>
      </c>
      <c r="B2884" s="50" t="s">
        <v>230</v>
      </c>
      <c r="C2884" s="50" t="s">
        <v>199</v>
      </c>
      <c r="D2884" s="50" t="s">
        <v>282</v>
      </c>
      <c r="E2884" s="51">
        <v>2017</v>
      </c>
      <c r="F2884" s="50" t="s">
        <v>285</v>
      </c>
      <c r="G2884" s="52">
        <v>42795</v>
      </c>
      <c r="H2884" s="51">
        <v>607</v>
      </c>
      <c r="I2884" s="51">
        <v>148</v>
      </c>
      <c r="J2884" s="51">
        <v>109</v>
      </c>
      <c r="K2884" s="51">
        <v>247</v>
      </c>
      <c r="L2884" s="51">
        <v>247</v>
      </c>
      <c r="M2884" s="51">
        <v>400</v>
      </c>
      <c r="N2884" s="51">
        <v>438</v>
      </c>
      <c r="O2884" s="51">
        <v>427</v>
      </c>
      <c r="P2884" s="51">
        <v>419</v>
      </c>
      <c r="Q2884" s="51">
        <v>2382</v>
      </c>
      <c r="R2884" s="51">
        <v>2424</v>
      </c>
      <c r="S2884" s="51">
        <v>36684</v>
      </c>
      <c r="T2884" s="51">
        <v>173852</v>
      </c>
      <c r="U2884" s="51">
        <v>35432</v>
      </c>
      <c r="V2884" s="51">
        <v>7739</v>
      </c>
    </row>
    <row r="2885" spans="1:22" x14ac:dyDescent="0.25">
      <c r="A2885" s="50" t="s">
        <v>109</v>
      </c>
      <c r="B2885" s="50" t="s">
        <v>230</v>
      </c>
      <c r="C2885" s="50" t="s">
        <v>199</v>
      </c>
      <c r="D2885" s="50" t="s">
        <v>282</v>
      </c>
      <c r="E2885" s="51">
        <v>2017</v>
      </c>
      <c r="F2885" s="50" t="s">
        <v>286</v>
      </c>
      <c r="G2885" s="52">
        <v>42826</v>
      </c>
      <c r="H2885" s="51">
        <v>620</v>
      </c>
      <c r="I2885" s="51">
        <v>167</v>
      </c>
      <c r="J2885" s="51">
        <v>228</v>
      </c>
      <c r="K2885" s="51">
        <v>211</v>
      </c>
      <c r="L2885" s="51">
        <v>211</v>
      </c>
      <c r="M2885" s="51">
        <v>603</v>
      </c>
      <c r="N2885" s="51">
        <v>600</v>
      </c>
      <c r="O2885" s="51">
        <v>524</v>
      </c>
      <c r="P2885" s="51">
        <v>459</v>
      </c>
      <c r="Q2885" s="51">
        <v>2382</v>
      </c>
      <c r="R2885" s="51">
        <v>2424</v>
      </c>
      <c r="S2885" s="51">
        <v>36684</v>
      </c>
      <c r="T2885" s="51">
        <v>173852</v>
      </c>
      <c r="U2885" s="51">
        <v>35432</v>
      </c>
      <c r="V2885" s="51">
        <v>7739</v>
      </c>
    </row>
    <row r="2886" spans="1:22" x14ac:dyDescent="0.25">
      <c r="A2886" s="50" t="s">
        <v>109</v>
      </c>
      <c r="B2886" s="50" t="s">
        <v>230</v>
      </c>
      <c r="C2886" s="50" t="s">
        <v>199</v>
      </c>
      <c r="D2886" s="50" t="s">
        <v>282</v>
      </c>
      <c r="E2886" s="51">
        <v>2017</v>
      </c>
      <c r="F2886" s="50" t="s">
        <v>287</v>
      </c>
      <c r="G2886" s="52">
        <v>42856</v>
      </c>
      <c r="H2886" s="51">
        <v>586</v>
      </c>
      <c r="I2886" s="51">
        <v>148</v>
      </c>
      <c r="J2886" s="51">
        <v>356</v>
      </c>
      <c r="K2886" s="51">
        <v>157</v>
      </c>
      <c r="L2886" s="51">
        <v>157</v>
      </c>
      <c r="M2886" s="51">
        <v>468</v>
      </c>
      <c r="N2886" s="51">
        <v>579</v>
      </c>
      <c r="O2886" s="51">
        <v>523</v>
      </c>
      <c r="P2886" s="51">
        <v>526</v>
      </c>
      <c r="Q2886" s="51">
        <v>2382</v>
      </c>
      <c r="R2886" s="51">
        <v>2424</v>
      </c>
      <c r="S2886" s="51">
        <v>36684</v>
      </c>
      <c r="T2886" s="51">
        <v>173852</v>
      </c>
      <c r="U2886" s="51">
        <v>35432</v>
      </c>
      <c r="V2886" s="51">
        <v>7739</v>
      </c>
    </row>
    <row r="2887" spans="1:22" x14ac:dyDescent="0.25">
      <c r="A2887" s="50" t="s">
        <v>109</v>
      </c>
      <c r="B2887" s="50" t="s">
        <v>230</v>
      </c>
      <c r="C2887" s="50" t="s">
        <v>199</v>
      </c>
      <c r="D2887" s="50" t="s">
        <v>282</v>
      </c>
      <c r="E2887" s="51">
        <v>2017</v>
      </c>
      <c r="F2887" s="50" t="s">
        <v>288</v>
      </c>
      <c r="G2887" s="52">
        <v>42887</v>
      </c>
      <c r="H2887" s="51">
        <v>356</v>
      </c>
      <c r="I2887" s="51">
        <v>71</v>
      </c>
      <c r="J2887" s="51">
        <v>80</v>
      </c>
      <c r="K2887" s="51">
        <v>130</v>
      </c>
      <c r="L2887" s="51">
        <v>130</v>
      </c>
      <c r="M2887" s="51">
        <v>287</v>
      </c>
      <c r="N2887" s="51">
        <v>226</v>
      </c>
      <c r="O2887" s="51">
        <v>184</v>
      </c>
      <c r="P2887" s="51">
        <v>142</v>
      </c>
      <c r="Q2887" s="51">
        <v>2382</v>
      </c>
      <c r="R2887" s="51">
        <v>2424</v>
      </c>
      <c r="S2887" s="51">
        <v>36684</v>
      </c>
      <c r="T2887" s="51">
        <v>173852</v>
      </c>
      <c r="U2887" s="51">
        <v>35432</v>
      </c>
      <c r="V2887" s="51">
        <v>7739</v>
      </c>
    </row>
    <row r="2888" spans="1:22" x14ac:dyDescent="0.25">
      <c r="A2888" s="50" t="s">
        <v>109</v>
      </c>
      <c r="B2888" s="50" t="s">
        <v>230</v>
      </c>
      <c r="C2888" s="50" t="s">
        <v>199</v>
      </c>
      <c r="D2888" s="50" t="s">
        <v>282</v>
      </c>
      <c r="E2888" s="51">
        <v>2017</v>
      </c>
      <c r="F2888" s="50" t="s">
        <v>289</v>
      </c>
      <c r="G2888" s="52">
        <v>42917</v>
      </c>
      <c r="H2888" s="51">
        <v>526</v>
      </c>
      <c r="I2888" s="51">
        <v>130</v>
      </c>
      <c r="J2888" s="51">
        <v>122</v>
      </c>
      <c r="K2888" s="51">
        <v>179</v>
      </c>
      <c r="L2888" s="51">
        <v>179</v>
      </c>
      <c r="M2888" s="51">
        <v>659</v>
      </c>
      <c r="N2888" s="51">
        <v>664</v>
      </c>
      <c r="O2888" s="51">
        <v>532</v>
      </c>
      <c r="P2888" s="51">
        <v>528</v>
      </c>
      <c r="Q2888" s="51">
        <v>2382</v>
      </c>
      <c r="R2888" s="51">
        <v>2424</v>
      </c>
      <c r="S2888" s="51">
        <v>36684</v>
      </c>
      <c r="T2888" s="51">
        <v>173852</v>
      </c>
      <c r="U2888" s="51">
        <v>35432</v>
      </c>
      <c r="V2888" s="51">
        <v>7739</v>
      </c>
    </row>
    <row r="2889" spans="1:22" x14ac:dyDescent="0.25">
      <c r="A2889" s="50" t="s">
        <v>109</v>
      </c>
      <c r="B2889" s="50" t="s">
        <v>230</v>
      </c>
      <c r="C2889" s="50" t="s">
        <v>199</v>
      </c>
      <c r="D2889" s="50" t="s">
        <v>282</v>
      </c>
      <c r="E2889" s="51">
        <v>2017</v>
      </c>
      <c r="F2889" s="50" t="s">
        <v>290</v>
      </c>
      <c r="G2889" s="52">
        <v>42948</v>
      </c>
      <c r="H2889" s="51">
        <v>494</v>
      </c>
      <c r="I2889" s="51">
        <v>199</v>
      </c>
      <c r="J2889" s="51">
        <v>128</v>
      </c>
      <c r="K2889" s="51">
        <v>214</v>
      </c>
      <c r="L2889" s="51">
        <v>214</v>
      </c>
      <c r="M2889" s="51">
        <v>723</v>
      </c>
      <c r="N2889" s="51">
        <v>469</v>
      </c>
      <c r="O2889" s="51">
        <v>427</v>
      </c>
      <c r="P2889" s="51">
        <v>438</v>
      </c>
      <c r="Q2889" s="51">
        <v>2382</v>
      </c>
      <c r="R2889" s="51">
        <v>2424</v>
      </c>
      <c r="S2889" s="51">
        <v>36684</v>
      </c>
      <c r="T2889" s="51">
        <v>173852</v>
      </c>
      <c r="U2889" s="51">
        <v>35432</v>
      </c>
      <c r="V2889" s="51">
        <v>7739</v>
      </c>
    </row>
    <row r="2890" spans="1:22" x14ac:dyDescent="0.25">
      <c r="A2890" s="50" t="s">
        <v>109</v>
      </c>
      <c r="B2890" s="50" t="s">
        <v>230</v>
      </c>
      <c r="C2890" s="50" t="s">
        <v>199</v>
      </c>
      <c r="D2890" s="50" t="s">
        <v>282</v>
      </c>
      <c r="E2890" s="51">
        <v>2017</v>
      </c>
      <c r="F2890" s="50" t="s">
        <v>291</v>
      </c>
      <c r="G2890" s="52">
        <v>42979</v>
      </c>
      <c r="H2890" s="51">
        <v>551</v>
      </c>
      <c r="I2890" s="51">
        <v>115</v>
      </c>
      <c r="J2890" s="51">
        <v>219</v>
      </c>
      <c r="K2890" s="51">
        <v>165</v>
      </c>
      <c r="L2890" s="51">
        <v>165</v>
      </c>
      <c r="M2890" s="51">
        <v>483</v>
      </c>
      <c r="N2890" s="51">
        <v>520</v>
      </c>
      <c r="O2890" s="51">
        <v>408</v>
      </c>
      <c r="P2890" s="51">
        <v>432</v>
      </c>
      <c r="Q2890" s="51">
        <v>2382</v>
      </c>
      <c r="R2890" s="51">
        <v>2424</v>
      </c>
      <c r="S2890" s="51">
        <v>36684</v>
      </c>
      <c r="T2890" s="51">
        <v>173852</v>
      </c>
      <c r="U2890" s="51">
        <v>35432</v>
      </c>
      <c r="V2890" s="51">
        <v>7739</v>
      </c>
    </row>
    <row r="2891" spans="1:22" x14ac:dyDescent="0.25">
      <c r="A2891" s="50" t="s">
        <v>109</v>
      </c>
      <c r="B2891" s="50" t="s">
        <v>230</v>
      </c>
      <c r="C2891" s="50" t="s">
        <v>199</v>
      </c>
      <c r="D2891" s="50" t="s">
        <v>282</v>
      </c>
      <c r="E2891" s="51">
        <v>2017</v>
      </c>
      <c r="F2891" s="50" t="s">
        <v>292</v>
      </c>
      <c r="G2891" s="52">
        <v>43009</v>
      </c>
      <c r="H2891" s="51">
        <v>515</v>
      </c>
      <c r="I2891" s="51">
        <v>135</v>
      </c>
      <c r="J2891" s="51">
        <v>335</v>
      </c>
      <c r="K2891" s="51">
        <v>179</v>
      </c>
      <c r="L2891" s="51">
        <v>179</v>
      </c>
      <c r="M2891" s="51">
        <v>673</v>
      </c>
      <c r="N2891" s="51">
        <v>596</v>
      </c>
      <c r="O2891" s="51">
        <v>480</v>
      </c>
      <c r="P2891" s="51">
        <v>513</v>
      </c>
      <c r="Q2891" s="51">
        <v>2382</v>
      </c>
      <c r="R2891" s="51">
        <v>2424</v>
      </c>
      <c r="S2891" s="51">
        <v>36684</v>
      </c>
      <c r="T2891" s="51">
        <v>173852</v>
      </c>
      <c r="U2891" s="51">
        <v>35432</v>
      </c>
      <c r="V2891" s="51">
        <v>7739</v>
      </c>
    </row>
    <row r="2892" spans="1:22" x14ac:dyDescent="0.25">
      <c r="A2892" s="50" t="s">
        <v>109</v>
      </c>
      <c r="B2892" s="50" t="s">
        <v>230</v>
      </c>
      <c r="C2892" s="50" t="s">
        <v>199</v>
      </c>
      <c r="D2892" s="50" t="s">
        <v>282</v>
      </c>
      <c r="E2892" s="51">
        <v>2017</v>
      </c>
      <c r="F2892" s="50" t="s">
        <v>293</v>
      </c>
      <c r="G2892" s="52">
        <v>43040</v>
      </c>
      <c r="H2892" s="51">
        <v>638</v>
      </c>
      <c r="I2892" s="51">
        <v>149</v>
      </c>
      <c r="J2892" s="51">
        <v>215</v>
      </c>
      <c r="K2892" s="51">
        <v>219</v>
      </c>
      <c r="L2892" s="51">
        <v>219</v>
      </c>
      <c r="M2892" s="51">
        <v>659</v>
      </c>
      <c r="N2892" s="51">
        <v>660</v>
      </c>
      <c r="O2892" s="51">
        <v>611</v>
      </c>
      <c r="P2892" s="51">
        <v>634</v>
      </c>
      <c r="Q2892" s="51">
        <v>2382</v>
      </c>
      <c r="R2892" s="51">
        <v>2424</v>
      </c>
      <c r="S2892" s="51">
        <v>36684</v>
      </c>
      <c r="T2892" s="51">
        <v>173852</v>
      </c>
      <c r="U2892" s="51">
        <v>35432</v>
      </c>
      <c r="V2892" s="51">
        <v>7739</v>
      </c>
    </row>
    <row r="2893" spans="1:22" x14ac:dyDescent="0.25">
      <c r="A2893" s="50" t="s">
        <v>109</v>
      </c>
      <c r="B2893" s="50" t="s">
        <v>230</v>
      </c>
      <c r="C2893" s="50" t="s">
        <v>199</v>
      </c>
      <c r="D2893" s="50" t="s">
        <v>282</v>
      </c>
      <c r="E2893" s="51">
        <v>2017</v>
      </c>
      <c r="F2893" s="50" t="s">
        <v>294</v>
      </c>
      <c r="G2893" s="52">
        <v>43070</v>
      </c>
      <c r="H2893" s="51">
        <v>654</v>
      </c>
      <c r="I2893" s="51">
        <v>166</v>
      </c>
      <c r="J2893" s="51">
        <v>186</v>
      </c>
      <c r="K2893" s="51">
        <v>237</v>
      </c>
      <c r="L2893" s="51">
        <v>237</v>
      </c>
      <c r="M2893" s="51">
        <v>413</v>
      </c>
      <c r="N2893" s="51">
        <v>358</v>
      </c>
      <c r="O2893" s="51">
        <v>415</v>
      </c>
      <c r="P2893" s="51">
        <v>412</v>
      </c>
      <c r="Q2893" s="51">
        <v>2382</v>
      </c>
      <c r="R2893" s="51">
        <v>2424</v>
      </c>
      <c r="S2893" s="51">
        <v>36684</v>
      </c>
      <c r="T2893" s="51">
        <v>173852</v>
      </c>
      <c r="U2893" s="51">
        <v>35432</v>
      </c>
      <c r="V2893" s="51">
        <v>7739</v>
      </c>
    </row>
    <row r="2894" spans="1:22" x14ac:dyDescent="0.25">
      <c r="A2894" s="50" t="s">
        <v>109</v>
      </c>
      <c r="B2894" s="50" t="s">
        <v>230</v>
      </c>
      <c r="C2894" s="50" t="s">
        <v>199</v>
      </c>
      <c r="D2894" s="50" t="s">
        <v>282</v>
      </c>
      <c r="E2894" s="51">
        <v>2018</v>
      </c>
      <c r="F2894" s="50" t="s">
        <v>283</v>
      </c>
      <c r="G2894" s="52">
        <v>43101</v>
      </c>
      <c r="H2894" s="51">
        <v>760</v>
      </c>
      <c r="I2894" s="51">
        <v>164</v>
      </c>
      <c r="J2894" s="51">
        <v>228</v>
      </c>
      <c r="K2894" s="51">
        <v>265</v>
      </c>
      <c r="L2894" s="51">
        <v>265</v>
      </c>
      <c r="M2894" s="51">
        <v>889</v>
      </c>
      <c r="N2894" s="51">
        <v>765</v>
      </c>
      <c r="O2894" s="51">
        <v>680</v>
      </c>
      <c r="P2894" s="51">
        <v>690</v>
      </c>
      <c r="Q2894" s="51">
        <v>2751</v>
      </c>
      <c r="R2894" s="51">
        <v>2812</v>
      </c>
      <c r="S2894" s="51">
        <v>38232</v>
      </c>
      <c r="T2894" s="51">
        <v>180707</v>
      </c>
      <c r="U2894" s="51">
        <v>36705</v>
      </c>
      <c r="V2894" s="51">
        <v>8014</v>
      </c>
    </row>
    <row r="2895" spans="1:22" x14ac:dyDescent="0.25">
      <c r="A2895" s="50" t="s">
        <v>109</v>
      </c>
      <c r="B2895" s="50" t="s">
        <v>230</v>
      </c>
      <c r="C2895" s="50" t="s">
        <v>199</v>
      </c>
      <c r="D2895" s="50" t="s">
        <v>282</v>
      </c>
      <c r="E2895" s="51">
        <v>2018</v>
      </c>
      <c r="F2895" s="50" t="s">
        <v>284</v>
      </c>
      <c r="G2895" s="52">
        <v>43132</v>
      </c>
      <c r="H2895" s="51">
        <v>757</v>
      </c>
      <c r="I2895" s="51">
        <v>174</v>
      </c>
      <c r="J2895" s="51">
        <v>259</v>
      </c>
      <c r="K2895" s="51">
        <v>243</v>
      </c>
      <c r="L2895" s="51">
        <v>243</v>
      </c>
      <c r="M2895" s="51">
        <v>681</v>
      </c>
      <c r="N2895" s="51">
        <v>623</v>
      </c>
      <c r="O2895" s="51">
        <v>513</v>
      </c>
      <c r="P2895" s="51">
        <v>508</v>
      </c>
      <c r="Q2895" s="51">
        <v>2751</v>
      </c>
      <c r="R2895" s="51">
        <v>2812</v>
      </c>
      <c r="S2895" s="51">
        <v>38232</v>
      </c>
      <c r="T2895" s="51">
        <v>180707</v>
      </c>
      <c r="U2895" s="51">
        <v>36705</v>
      </c>
      <c r="V2895" s="51">
        <v>8014</v>
      </c>
    </row>
    <row r="2896" spans="1:22" x14ac:dyDescent="0.25">
      <c r="A2896" s="50" t="s">
        <v>109</v>
      </c>
      <c r="B2896" s="50" t="s">
        <v>230</v>
      </c>
      <c r="C2896" s="50" t="s">
        <v>199</v>
      </c>
      <c r="D2896" s="50" t="s">
        <v>282</v>
      </c>
      <c r="E2896" s="51">
        <v>2018</v>
      </c>
      <c r="F2896" s="50" t="s">
        <v>285</v>
      </c>
      <c r="G2896" s="52">
        <v>43160</v>
      </c>
      <c r="H2896" s="51">
        <v>635</v>
      </c>
      <c r="I2896" s="51">
        <v>208</v>
      </c>
      <c r="J2896" s="51">
        <v>300</v>
      </c>
      <c r="K2896" s="51">
        <v>291</v>
      </c>
      <c r="L2896" s="51">
        <v>291</v>
      </c>
      <c r="M2896" s="51">
        <v>808</v>
      </c>
      <c r="N2896" s="51">
        <v>749</v>
      </c>
      <c r="O2896" s="51">
        <v>614</v>
      </c>
      <c r="P2896" s="51">
        <v>693</v>
      </c>
      <c r="Q2896" s="51">
        <v>2751</v>
      </c>
      <c r="R2896" s="51">
        <v>2812</v>
      </c>
      <c r="S2896" s="51">
        <v>38232</v>
      </c>
      <c r="T2896" s="51">
        <v>180707</v>
      </c>
      <c r="U2896" s="51">
        <v>36705</v>
      </c>
      <c r="V2896" s="51">
        <v>8014</v>
      </c>
    </row>
    <row r="2897" spans="1:22" x14ac:dyDescent="0.25">
      <c r="A2897" s="50" t="s">
        <v>109</v>
      </c>
      <c r="B2897" s="50" t="s">
        <v>230</v>
      </c>
      <c r="C2897" s="50" t="s">
        <v>199</v>
      </c>
      <c r="D2897" s="50" t="s">
        <v>282</v>
      </c>
      <c r="E2897" s="51">
        <v>2018</v>
      </c>
      <c r="F2897" s="50" t="s">
        <v>286</v>
      </c>
      <c r="G2897" s="52">
        <v>43191</v>
      </c>
      <c r="H2897" s="51">
        <v>523</v>
      </c>
      <c r="I2897" s="51">
        <v>161</v>
      </c>
      <c r="J2897" s="51">
        <v>355</v>
      </c>
      <c r="K2897" s="51">
        <v>201</v>
      </c>
      <c r="L2897" s="51">
        <v>201</v>
      </c>
      <c r="M2897" s="51">
        <v>796</v>
      </c>
      <c r="N2897" s="51">
        <v>769</v>
      </c>
      <c r="O2897" s="51">
        <v>607</v>
      </c>
      <c r="P2897" s="51">
        <v>610</v>
      </c>
      <c r="Q2897" s="51">
        <v>2751</v>
      </c>
      <c r="R2897" s="51">
        <v>2812</v>
      </c>
      <c r="S2897" s="51">
        <v>38232</v>
      </c>
      <c r="T2897" s="51">
        <v>180707</v>
      </c>
      <c r="U2897" s="51">
        <v>36705</v>
      </c>
      <c r="V2897" s="51">
        <v>8014</v>
      </c>
    </row>
    <row r="2898" spans="1:22" x14ac:dyDescent="0.25">
      <c r="A2898" s="50" t="s">
        <v>109</v>
      </c>
      <c r="B2898" s="50" t="s">
        <v>230</v>
      </c>
      <c r="C2898" s="50" t="s">
        <v>199</v>
      </c>
      <c r="D2898" s="50" t="s">
        <v>282</v>
      </c>
      <c r="E2898" s="51">
        <v>2018</v>
      </c>
      <c r="F2898" s="50" t="s">
        <v>287</v>
      </c>
      <c r="G2898" s="52">
        <v>43221</v>
      </c>
      <c r="H2898" s="51">
        <v>772</v>
      </c>
      <c r="I2898" s="51">
        <v>210</v>
      </c>
      <c r="J2898" s="51">
        <v>312</v>
      </c>
      <c r="K2898" s="51">
        <v>298</v>
      </c>
      <c r="L2898" s="51">
        <v>298</v>
      </c>
      <c r="M2898" s="51">
        <v>796</v>
      </c>
      <c r="N2898" s="51">
        <v>818</v>
      </c>
      <c r="O2898" s="51">
        <v>629</v>
      </c>
      <c r="P2898" s="51">
        <v>766</v>
      </c>
      <c r="Q2898" s="51">
        <v>2751</v>
      </c>
      <c r="R2898" s="51">
        <v>2812</v>
      </c>
      <c r="S2898" s="51">
        <v>38232</v>
      </c>
      <c r="T2898" s="51">
        <v>180707</v>
      </c>
      <c r="U2898" s="51">
        <v>36705</v>
      </c>
      <c r="V2898" s="51">
        <v>8014</v>
      </c>
    </row>
    <row r="2899" spans="1:22" x14ac:dyDescent="0.25">
      <c r="A2899" s="50" t="s">
        <v>109</v>
      </c>
      <c r="B2899" s="50" t="s">
        <v>230</v>
      </c>
      <c r="C2899" s="50" t="s">
        <v>199</v>
      </c>
      <c r="D2899" s="50" t="s">
        <v>282</v>
      </c>
      <c r="E2899" s="51">
        <v>2018</v>
      </c>
      <c r="F2899" s="50" t="s">
        <v>288</v>
      </c>
      <c r="G2899" s="52">
        <v>43252</v>
      </c>
      <c r="H2899" s="51">
        <v>615</v>
      </c>
      <c r="I2899" s="51">
        <v>218</v>
      </c>
      <c r="J2899" s="51">
        <v>356</v>
      </c>
      <c r="K2899" s="51">
        <v>243</v>
      </c>
      <c r="L2899" s="51">
        <v>243</v>
      </c>
      <c r="M2899" s="51">
        <v>333</v>
      </c>
      <c r="N2899" s="51">
        <v>782</v>
      </c>
      <c r="O2899" s="51">
        <v>599</v>
      </c>
      <c r="P2899" s="51">
        <v>609</v>
      </c>
      <c r="Q2899" s="51">
        <v>2751</v>
      </c>
      <c r="R2899" s="51">
        <v>2812</v>
      </c>
      <c r="S2899" s="51">
        <v>38232</v>
      </c>
      <c r="T2899" s="51">
        <v>180707</v>
      </c>
      <c r="U2899" s="51">
        <v>36705</v>
      </c>
      <c r="V2899" s="51">
        <v>8014</v>
      </c>
    </row>
    <row r="2900" spans="1:22" x14ac:dyDescent="0.25">
      <c r="A2900" s="50" t="s">
        <v>109</v>
      </c>
      <c r="B2900" s="50" t="s">
        <v>230</v>
      </c>
      <c r="C2900" s="50" t="s">
        <v>199</v>
      </c>
      <c r="D2900" s="50" t="s">
        <v>282</v>
      </c>
      <c r="E2900" s="51">
        <v>2018</v>
      </c>
      <c r="F2900" s="50" t="s">
        <v>289</v>
      </c>
      <c r="G2900" s="52">
        <v>43282</v>
      </c>
      <c r="H2900" s="51">
        <v>570</v>
      </c>
      <c r="I2900" s="51">
        <v>168</v>
      </c>
      <c r="J2900" s="51">
        <v>392</v>
      </c>
      <c r="K2900" s="51">
        <v>208</v>
      </c>
      <c r="L2900" s="51">
        <v>208</v>
      </c>
      <c r="M2900" s="51">
        <v>874</v>
      </c>
      <c r="N2900" s="51">
        <v>646</v>
      </c>
      <c r="O2900" s="51">
        <v>582</v>
      </c>
      <c r="P2900" s="51">
        <v>591</v>
      </c>
      <c r="Q2900" s="51">
        <v>2751</v>
      </c>
      <c r="R2900" s="51">
        <v>2812</v>
      </c>
      <c r="S2900" s="51">
        <v>38232</v>
      </c>
      <c r="T2900" s="51">
        <v>180707</v>
      </c>
      <c r="U2900" s="51">
        <v>36705</v>
      </c>
      <c r="V2900" s="51">
        <v>8014</v>
      </c>
    </row>
    <row r="2901" spans="1:22" x14ac:dyDescent="0.25">
      <c r="A2901" s="50" t="s">
        <v>109</v>
      </c>
      <c r="B2901" s="50" t="s">
        <v>230</v>
      </c>
      <c r="C2901" s="50" t="s">
        <v>199</v>
      </c>
      <c r="D2901" s="50" t="s">
        <v>282</v>
      </c>
      <c r="E2901" s="51">
        <v>2018</v>
      </c>
      <c r="F2901" s="50" t="s">
        <v>290</v>
      </c>
      <c r="G2901" s="52">
        <v>43313</v>
      </c>
      <c r="H2901" s="51">
        <v>659</v>
      </c>
      <c r="I2901" s="51">
        <v>205</v>
      </c>
      <c r="J2901" s="51">
        <v>266</v>
      </c>
      <c r="K2901" s="51">
        <v>317</v>
      </c>
      <c r="L2901" s="51">
        <v>317</v>
      </c>
      <c r="M2901" s="51">
        <v>729</v>
      </c>
      <c r="N2901" s="51">
        <v>683</v>
      </c>
      <c r="O2901" s="51">
        <v>595</v>
      </c>
      <c r="P2901" s="51">
        <v>625</v>
      </c>
      <c r="Q2901" s="51">
        <v>2751</v>
      </c>
      <c r="R2901" s="51">
        <v>2812</v>
      </c>
      <c r="S2901" s="51">
        <v>38232</v>
      </c>
      <c r="T2901" s="51">
        <v>180707</v>
      </c>
      <c r="U2901" s="51">
        <v>36705</v>
      </c>
      <c r="V2901" s="51">
        <v>8014</v>
      </c>
    </row>
    <row r="2902" spans="1:22" x14ac:dyDescent="0.25">
      <c r="A2902" s="50" t="s">
        <v>109</v>
      </c>
      <c r="B2902" s="50" t="s">
        <v>230</v>
      </c>
      <c r="C2902" s="50" t="s">
        <v>199</v>
      </c>
      <c r="D2902" s="50" t="s">
        <v>282</v>
      </c>
      <c r="E2902" s="51">
        <v>2018</v>
      </c>
      <c r="F2902" s="50" t="s">
        <v>291</v>
      </c>
      <c r="G2902" s="52">
        <v>43344</v>
      </c>
      <c r="H2902" s="51">
        <v>678</v>
      </c>
      <c r="I2902" s="51">
        <v>163</v>
      </c>
      <c r="J2902" s="51">
        <v>333</v>
      </c>
      <c r="K2902" s="51">
        <v>230</v>
      </c>
      <c r="L2902" s="51">
        <v>230</v>
      </c>
      <c r="M2902" s="51">
        <v>769</v>
      </c>
      <c r="N2902" s="51">
        <v>752</v>
      </c>
      <c r="O2902" s="51">
        <v>611</v>
      </c>
      <c r="P2902" s="51">
        <v>700</v>
      </c>
      <c r="Q2902" s="51">
        <v>2751</v>
      </c>
      <c r="R2902" s="51">
        <v>2812</v>
      </c>
      <c r="S2902" s="51">
        <v>38232</v>
      </c>
      <c r="T2902" s="51">
        <v>180707</v>
      </c>
      <c r="U2902" s="51">
        <v>36705</v>
      </c>
      <c r="V2902" s="51">
        <v>8014</v>
      </c>
    </row>
    <row r="2903" spans="1:22" x14ac:dyDescent="0.25">
      <c r="A2903" s="50" t="s">
        <v>109</v>
      </c>
      <c r="B2903" s="50" t="s">
        <v>230</v>
      </c>
      <c r="C2903" s="50" t="s">
        <v>199</v>
      </c>
      <c r="D2903" s="50" t="s">
        <v>282</v>
      </c>
      <c r="E2903" s="51">
        <v>2018</v>
      </c>
      <c r="F2903" s="50" t="s">
        <v>292</v>
      </c>
      <c r="G2903" s="52">
        <v>43374</v>
      </c>
      <c r="H2903" s="51">
        <v>758</v>
      </c>
      <c r="I2903" s="51">
        <v>220</v>
      </c>
      <c r="J2903" s="51">
        <v>515</v>
      </c>
      <c r="K2903" s="51">
        <v>216</v>
      </c>
      <c r="L2903" s="51">
        <v>216</v>
      </c>
      <c r="M2903" s="51">
        <v>793</v>
      </c>
      <c r="N2903" s="51">
        <v>622</v>
      </c>
      <c r="O2903" s="51">
        <v>495</v>
      </c>
      <c r="P2903" s="51">
        <v>620</v>
      </c>
      <c r="Q2903" s="51">
        <v>2751</v>
      </c>
      <c r="R2903" s="51">
        <v>2812</v>
      </c>
      <c r="S2903" s="51">
        <v>38232</v>
      </c>
      <c r="T2903" s="51">
        <v>180707</v>
      </c>
      <c r="U2903" s="51">
        <v>36705</v>
      </c>
      <c r="V2903" s="51">
        <v>8014</v>
      </c>
    </row>
    <row r="2904" spans="1:22" x14ac:dyDescent="0.25">
      <c r="A2904" s="50" t="s">
        <v>109</v>
      </c>
      <c r="B2904" s="50" t="s">
        <v>230</v>
      </c>
      <c r="C2904" s="50" t="s">
        <v>199</v>
      </c>
      <c r="D2904" s="50" t="s">
        <v>282</v>
      </c>
      <c r="E2904" s="51">
        <v>2018</v>
      </c>
      <c r="F2904" s="50" t="s">
        <v>293</v>
      </c>
      <c r="G2904" s="52">
        <v>43405</v>
      </c>
      <c r="H2904" s="51">
        <v>786</v>
      </c>
      <c r="I2904" s="51">
        <v>169</v>
      </c>
      <c r="J2904" s="51">
        <v>452</v>
      </c>
      <c r="K2904" s="51">
        <v>241</v>
      </c>
      <c r="L2904" s="51">
        <v>241</v>
      </c>
      <c r="M2904" s="51">
        <v>824</v>
      </c>
      <c r="N2904" s="51">
        <v>665</v>
      </c>
      <c r="O2904" s="51">
        <v>551</v>
      </c>
      <c r="P2904" s="51">
        <v>680</v>
      </c>
      <c r="Q2904" s="51">
        <v>2751</v>
      </c>
      <c r="R2904" s="51">
        <v>2812</v>
      </c>
      <c r="S2904" s="51">
        <v>38232</v>
      </c>
      <c r="T2904" s="51">
        <v>180707</v>
      </c>
      <c r="U2904" s="51">
        <v>36705</v>
      </c>
      <c r="V2904" s="51">
        <v>8014</v>
      </c>
    </row>
    <row r="2905" spans="1:22" x14ac:dyDescent="0.25">
      <c r="A2905" s="50" t="s">
        <v>109</v>
      </c>
      <c r="B2905" s="50" t="s">
        <v>230</v>
      </c>
      <c r="C2905" s="50" t="s">
        <v>199</v>
      </c>
      <c r="D2905" s="50" t="s">
        <v>282</v>
      </c>
      <c r="E2905" s="51">
        <v>2018</v>
      </c>
      <c r="F2905" s="50" t="s">
        <v>294</v>
      </c>
      <c r="G2905" s="52">
        <v>43435</v>
      </c>
      <c r="H2905" s="51">
        <v>893</v>
      </c>
      <c r="I2905" s="51">
        <v>239</v>
      </c>
      <c r="J2905" s="51">
        <v>426</v>
      </c>
      <c r="K2905" s="51">
        <v>214</v>
      </c>
      <c r="L2905" s="51">
        <v>214</v>
      </c>
      <c r="M2905" s="51">
        <v>623</v>
      </c>
      <c r="N2905" s="51">
        <v>574</v>
      </c>
      <c r="O2905" s="51">
        <v>420</v>
      </c>
      <c r="P2905" s="51">
        <v>683</v>
      </c>
      <c r="Q2905" s="51">
        <v>2751</v>
      </c>
      <c r="R2905" s="51">
        <v>2812</v>
      </c>
      <c r="S2905" s="51">
        <v>38232</v>
      </c>
      <c r="T2905" s="51">
        <v>180707</v>
      </c>
      <c r="U2905" s="51">
        <v>36705</v>
      </c>
      <c r="V2905" s="51">
        <v>8014</v>
      </c>
    </row>
    <row r="2906" spans="1:22" x14ac:dyDescent="0.25">
      <c r="A2906" s="50" t="s">
        <v>109</v>
      </c>
      <c r="B2906" s="50" t="s">
        <v>230</v>
      </c>
      <c r="C2906" s="50" t="s">
        <v>199</v>
      </c>
      <c r="D2906" s="50" t="s">
        <v>282</v>
      </c>
      <c r="E2906" s="51">
        <v>2019</v>
      </c>
      <c r="F2906" s="50" t="s">
        <v>283</v>
      </c>
      <c r="G2906" s="52">
        <v>43466</v>
      </c>
      <c r="H2906" s="51">
        <v>629</v>
      </c>
      <c r="I2906" s="51">
        <v>177</v>
      </c>
      <c r="J2906" s="51">
        <v>454</v>
      </c>
      <c r="K2906" s="51">
        <v>254</v>
      </c>
      <c r="L2906" s="51">
        <v>254</v>
      </c>
      <c r="M2906" s="51">
        <v>862</v>
      </c>
      <c r="N2906" s="51">
        <v>744</v>
      </c>
      <c r="O2906" s="51">
        <v>719</v>
      </c>
      <c r="P2906" s="51">
        <v>896</v>
      </c>
      <c r="Q2906" s="51">
        <v>2940</v>
      </c>
      <c r="R2906" s="51">
        <v>2997</v>
      </c>
      <c r="S2906" s="51">
        <v>39487.98760017629</v>
      </c>
      <c r="T2906" s="51">
        <v>185234</v>
      </c>
      <c r="U2906" s="51">
        <v>59836</v>
      </c>
      <c r="V2906" s="51">
        <v>7938</v>
      </c>
    </row>
    <row r="2907" spans="1:22" x14ac:dyDescent="0.25">
      <c r="A2907" s="50" t="s">
        <v>109</v>
      </c>
      <c r="B2907" s="50" t="s">
        <v>230</v>
      </c>
      <c r="C2907" s="50" t="s">
        <v>199</v>
      </c>
      <c r="D2907" s="50" t="s">
        <v>282</v>
      </c>
      <c r="E2907" s="51">
        <v>2019</v>
      </c>
      <c r="F2907" s="50" t="s">
        <v>284</v>
      </c>
      <c r="G2907" s="52">
        <v>43497</v>
      </c>
      <c r="H2907" s="51">
        <v>621</v>
      </c>
      <c r="I2907" s="51">
        <v>168</v>
      </c>
      <c r="J2907" s="51">
        <v>433</v>
      </c>
      <c r="K2907" s="51">
        <v>270</v>
      </c>
      <c r="L2907" s="51">
        <v>270</v>
      </c>
      <c r="M2907" s="51">
        <v>817</v>
      </c>
      <c r="N2907" s="51">
        <v>727</v>
      </c>
      <c r="O2907" s="51">
        <v>627</v>
      </c>
      <c r="P2907" s="51">
        <v>825</v>
      </c>
      <c r="Q2907" s="51">
        <v>2940</v>
      </c>
      <c r="R2907" s="51">
        <v>2997</v>
      </c>
      <c r="S2907" s="51">
        <v>39487.98760017629</v>
      </c>
      <c r="T2907" s="51">
        <v>185234</v>
      </c>
      <c r="U2907" s="51">
        <v>59836</v>
      </c>
      <c r="V2907" s="51">
        <v>7938</v>
      </c>
    </row>
    <row r="2908" spans="1:22" x14ac:dyDescent="0.25">
      <c r="A2908" s="50" t="s">
        <v>109</v>
      </c>
      <c r="B2908" s="50" t="s">
        <v>230</v>
      </c>
      <c r="C2908" s="50" t="s">
        <v>199</v>
      </c>
      <c r="D2908" s="50" t="s">
        <v>282</v>
      </c>
      <c r="E2908" s="51">
        <v>2019</v>
      </c>
      <c r="F2908" s="50" t="s">
        <v>285</v>
      </c>
      <c r="G2908" s="52">
        <v>43525</v>
      </c>
      <c r="H2908" s="51">
        <v>527</v>
      </c>
      <c r="I2908" s="51">
        <v>239</v>
      </c>
      <c r="J2908" s="51">
        <v>250</v>
      </c>
      <c r="K2908" s="51">
        <v>304</v>
      </c>
      <c r="L2908" s="51">
        <v>304</v>
      </c>
      <c r="M2908" s="51">
        <v>842</v>
      </c>
      <c r="N2908" s="51">
        <v>676</v>
      </c>
      <c r="O2908" s="51">
        <v>586</v>
      </c>
      <c r="P2908" s="51">
        <v>683</v>
      </c>
      <c r="Q2908" s="51">
        <v>2940</v>
      </c>
      <c r="R2908" s="51">
        <v>2997</v>
      </c>
      <c r="S2908" s="51">
        <v>39487.98760017629</v>
      </c>
      <c r="T2908" s="51">
        <v>185234</v>
      </c>
      <c r="U2908" s="51">
        <v>59836</v>
      </c>
      <c r="V2908" s="51">
        <v>7938</v>
      </c>
    </row>
    <row r="2909" spans="1:22" x14ac:dyDescent="0.25">
      <c r="A2909" s="50" t="s">
        <v>109</v>
      </c>
      <c r="B2909" s="50" t="s">
        <v>230</v>
      </c>
      <c r="C2909" s="50" t="s">
        <v>199</v>
      </c>
      <c r="D2909" s="50" t="s">
        <v>282</v>
      </c>
      <c r="E2909" s="51">
        <v>2019</v>
      </c>
      <c r="F2909" s="50" t="s">
        <v>286</v>
      </c>
      <c r="G2909" s="52">
        <v>43556</v>
      </c>
      <c r="H2909" s="51">
        <v>437</v>
      </c>
      <c r="I2909" s="51">
        <v>152</v>
      </c>
      <c r="J2909" s="51">
        <v>290</v>
      </c>
      <c r="K2909" s="51">
        <v>270</v>
      </c>
      <c r="L2909" s="51">
        <v>270</v>
      </c>
      <c r="M2909" s="51">
        <v>784</v>
      </c>
      <c r="N2909" s="51">
        <v>689</v>
      </c>
      <c r="O2909" s="51">
        <v>627</v>
      </c>
      <c r="P2909" s="51">
        <v>617</v>
      </c>
      <c r="Q2909" s="51">
        <v>2940</v>
      </c>
      <c r="R2909" s="51">
        <v>2997</v>
      </c>
      <c r="S2909" s="51">
        <v>39487.98760017629</v>
      </c>
      <c r="T2909" s="51">
        <v>185234</v>
      </c>
      <c r="U2909" s="51">
        <v>59836</v>
      </c>
      <c r="V2909" s="51">
        <v>7938</v>
      </c>
    </row>
    <row r="2910" spans="1:22" x14ac:dyDescent="0.25">
      <c r="A2910" s="50" t="s">
        <v>109</v>
      </c>
      <c r="B2910" s="50" t="s">
        <v>230</v>
      </c>
      <c r="C2910" s="50" t="s">
        <v>199</v>
      </c>
      <c r="D2910" s="50" t="s">
        <v>282</v>
      </c>
      <c r="E2910" s="51">
        <v>2019</v>
      </c>
      <c r="F2910" s="50" t="s">
        <v>287</v>
      </c>
      <c r="G2910" s="52">
        <v>43586</v>
      </c>
      <c r="H2910" s="51">
        <v>624</v>
      </c>
      <c r="I2910" s="51">
        <v>237</v>
      </c>
      <c r="J2910" s="51">
        <v>356</v>
      </c>
      <c r="K2910" s="51">
        <v>272</v>
      </c>
      <c r="L2910" s="51">
        <v>272</v>
      </c>
      <c r="M2910" s="51">
        <v>821</v>
      </c>
      <c r="N2910" s="51">
        <v>722</v>
      </c>
      <c r="O2910" s="51">
        <v>611</v>
      </c>
      <c r="P2910" s="51">
        <v>735</v>
      </c>
      <c r="Q2910" s="51">
        <v>2940</v>
      </c>
      <c r="R2910" s="51">
        <v>2997</v>
      </c>
      <c r="S2910" s="51">
        <v>39487.98760017629</v>
      </c>
      <c r="T2910" s="51">
        <v>185234</v>
      </c>
      <c r="U2910" s="51">
        <v>59836</v>
      </c>
      <c r="V2910" s="51">
        <v>7938</v>
      </c>
    </row>
    <row r="2911" spans="1:22" x14ac:dyDescent="0.25">
      <c r="A2911" s="50" t="s">
        <v>109</v>
      </c>
      <c r="B2911" s="50" t="s">
        <v>230</v>
      </c>
      <c r="C2911" s="50" t="s">
        <v>199</v>
      </c>
      <c r="D2911" s="50" t="s">
        <v>282</v>
      </c>
      <c r="E2911" s="51">
        <v>2019</v>
      </c>
      <c r="F2911" s="50" t="s">
        <v>288</v>
      </c>
      <c r="G2911" s="52">
        <v>43617</v>
      </c>
      <c r="H2911" s="51">
        <v>685</v>
      </c>
      <c r="I2911" s="51">
        <v>188</v>
      </c>
      <c r="J2911" s="51">
        <v>422</v>
      </c>
      <c r="K2911" s="51">
        <v>230</v>
      </c>
      <c r="L2911" s="51">
        <v>230</v>
      </c>
      <c r="M2911" s="51">
        <v>842</v>
      </c>
      <c r="N2911" s="51">
        <v>799</v>
      </c>
      <c r="O2911" s="51">
        <v>670</v>
      </c>
      <c r="P2911" s="51">
        <v>755</v>
      </c>
      <c r="Q2911" s="51">
        <v>2940</v>
      </c>
      <c r="R2911" s="51">
        <v>2997</v>
      </c>
      <c r="S2911" s="51">
        <v>39487.98760017629</v>
      </c>
      <c r="T2911" s="51">
        <v>185234</v>
      </c>
      <c r="U2911" s="51">
        <v>59836</v>
      </c>
      <c r="V2911" s="51">
        <v>7938</v>
      </c>
    </row>
    <row r="2912" spans="1:22" x14ac:dyDescent="0.25">
      <c r="A2912" s="50" t="s">
        <v>109</v>
      </c>
      <c r="B2912" s="50" t="s">
        <v>230</v>
      </c>
      <c r="C2912" s="50" t="s">
        <v>199</v>
      </c>
      <c r="D2912" s="50" t="s">
        <v>282</v>
      </c>
      <c r="E2912" s="51">
        <v>2019</v>
      </c>
      <c r="F2912" s="50" t="s">
        <v>289</v>
      </c>
      <c r="G2912" s="52">
        <v>43647</v>
      </c>
      <c r="H2912" s="51">
        <v>650</v>
      </c>
      <c r="I2912" s="51">
        <v>181</v>
      </c>
      <c r="J2912" s="51">
        <v>344</v>
      </c>
      <c r="K2912" s="51">
        <v>256</v>
      </c>
      <c r="L2912" s="51">
        <v>256</v>
      </c>
      <c r="M2912" s="51">
        <v>1046</v>
      </c>
      <c r="N2912" s="51">
        <v>810</v>
      </c>
      <c r="O2912" s="51">
        <v>718</v>
      </c>
      <c r="P2912" s="51">
        <v>791</v>
      </c>
      <c r="Q2912" s="51">
        <v>2940</v>
      </c>
      <c r="R2912" s="51">
        <v>2997</v>
      </c>
      <c r="S2912" s="51">
        <v>39487.98760017629</v>
      </c>
      <c r="T2912" s="51">
        <v>185234</v>
      </c>
      <c r="U2912" s="51">
        <v>59836</v>
      </c>
      <c r="V2912" s="51">
        <v>7938</v>
      </c>
    </row>
    <row r="2913" spans="1:22" x14ac:dyDescent="0.25">
      <c r="A2913" s="50" t="s">
        <v>109</v>
      </c>
      <c r="B2913" s="50" t="s">
        <v>230</v>
      </c>
      <c r="C2913" s="50" t="s">
        <v>199</v>
      </c>
      <c r="D2913" s="50" t="s">
        <v>282</v>
      </c>
      <c r="E2913" s="51">
        <v>2019</v>
      </c>
      <c r="F2913" s="50" t="s">
        <v>290</v>
      </c>
      <c r="G2913" s="52">
        <v>43678</v>
      </c>
      <c r="H2913" s="51">
        <v>645</v>
      </c>
      <c r="I2913" s="51">
        <v>276</v>
      </c>
      <c r="J2913" s="51">
        <v>348</v>
      </c>
      <c r="K2913" s="51">
        <v>364</v>
      </c>
      <c r="L2913" s="51">
        <v>364</v>
      </c>
      <c r="M2913" s="51">
        <v>448</v>
      </c>
      <c r="N2913" s="51">
        <v>733</v>
      </c>
      <c r="O2913" s="51">
        <v>608</v>
      </c>
      <c r="P2913" s="51">
        <v>731</v>
      </c>
      <c r="Q2913" s="51">
        <v>2940</v>
      </c>
      <c r="R2913" s="51">
        <v>2997</v>
      </c>
      <c r="S2913" s="51">
        <v>39487.98760017629</v>
      </c>
      <c r="T2913" s="51">
        <v>185234</v>
      </c>
      <c r="U2913" s="51">
        <v>59836</v>
      </c>
      <c r="V2913" s="51">
        <v>7938</v>
      </c>
    </row>
    <row r="2914" spans="1:22" x14ac:dyDescent="0.25">
      <c r="A2914" s="50" t="s">
        <v>109</v>
      </c>
      <c r="B2914" s="50" t="s">
        <v>230</v>
      </c>
      <c r="C2914" s="50" t="s">
        <v>199</v>
      </c>
      <c r="D2914" s="50" t="s">
        <v>282</v>
      </c>
      <c r="E2914" s="51">
        <v>2019</v>
      </c>
      <c r="F2914" s="50" t="s">
        <v>291</v>
      </c>
      <c r="G2914" s="52">
        <v>43709</v>
      </c>
      <c r="H2914" s="51">
        <v>629</v>
      </c>
      <c r="I2914" s="51">
        <v>110</v>
      </c>
      <c r="J2914" s="51">
        <v>394</v>
      </c>
      <c r="K2914" s="51">
        <v>296</v>
      </c>
      <c r="L2914" s="51">
        <v>296</v>
      </c>
      <c r="M2914" s="51">
        <v>982</v>
      </c>
      <c r="N2914" s="51">
        <v>659</v>
      </c>
      <c r="O2914" s="51">
        <v>730</v>
      </c>
      <c r="P2914" s="51">
        <v>678</v>
      </c>
      <c r="Q2914" s="51">
        <v>2940</v>
      </c>
      <c r="R2914" s="51">
        <v>2997</v>
      </c>
      <c r="S2914" s="51">
        <v>39487.98760017629</v>
      </c>
      <c r="T2914" s="51">
        <v>185234</v>
      </c>
      <c r="U2914" s="51">
        <v>59836</v>
      </c>
      <c r="V2914" s="51">
        <v>7938</v>
      </c>
    </row>
    <row r="2915" spans="1:22" x14ac:dyDescent="0.25">
      <c r="A2915" s="50" t="s">
        <v>109</v>
      </c>
      <c r="B2915" s="50" t="s">
        <v>230</v>
      </c>
      <c r="C2915" s="50" t="s">
        <v>199</v>
      </c>
      <c r="D2915" s="50" t="s">
        <v>282</v>
      </c>
      <c r="E2915" s="51">
        <v>2019</v>
      </c>
      <c r="F2915" s="50" t="s">
        <v>292</v>
      </c>
      <c r="G2915" s="52">
        <v>43739</v>
      </c>
      <c r="H2915" s="51">
        <v>793</v>
      </c>
      <c r="I2915" s="51">
        <v>182</v>
      </c>
      <c r="J2915" s="51">
        <v>355</v>
      </c>
      <c r="K2915" s="51">
        <v>234</v>
      </c>
      <c r="L2915" s="51">
        <v>234</v>
      </c>
      <c r="M2915" s="51">
        <v>947</v>
      </c>
      <c r="N2915" s="51">
        <v>694</v>
      </c>
      <c r="O2915" s="51">
        <v>721</v>
      </c>
      <c r="P2915" s="51">
        <v>672</v>
      </c>
      <c r="Q2915" s="51">
        <v>2940</v>
      </c>
      <c r="R2915" s="51">
        <v>2997</v>
      </c>
      <c r="S2915" s="51">
        <v>39487.98760017629</v>
      </c>
      <c r="T2915" s="51">
        <v>185234</v>
      </c>
      <c r="U2915" s="51">
        <v>59836</v>
      </c>
      <c r="V2915" s="51">
        <v>7938</v>
      </c>
    </row>
    <row r="2916" spans="1:22" x14ac:dyDescent="0.25">
      <c r="A2916" s="50" t="s">
        <v>109</v>
      </c>
      <c r="B2916" s="50" t="s">
        <v>230</v>
      </c>
      <c r="C2916" s="50" t="s">
        <v>199</v>
      </c>
      <c r="D2916" s="50" t="s">
        <v>282</v>
      </c>
      <c r="E2916" s="51">
        <v>2019</v>
      </c>
      <c r="F2916" s="50" t="s">
        <v>293</v>
      </c>
      <c r="G2916" s="52">
        <v>43770</v>
      </c>
      <c r="H2916" s="51">
        <v>829</v>
      </c>
      <c r="I2916" s="51">
        <v>136</v>
      </c>
      <c r="J2916" s="51">
        <v>395</v>
      </c>
      <c r="K2916" s="51">
        <v>191</v>
      </c>
      <c r="L2916" s="51">
        <v>191</v>
      </c>
      <c r="M2916" s="51">
        <v>723</v>
      </c>
      <c r="N2916" s="51">
        <v>608</v>
      </c>
      <c r="O2916" s="51">
        <v>547</v>
      </c>
      <c r="P2916" s="51">
        <v>592</v>
      </c>
      <c r="Q2916" s="51">
        <v>2940</v>
      </c>
      <c r="R2916" s="51">
        <v>2997</v>
      </c>
      <c r="S2916" s="51">
        <v>39487.98760017629</v>
      </c>
      <c r="T2916" s="51">
        <v>185234</v>
      </c>
      <c r="U2916" s="51">
        <v>59836</v>
      </c>
      <c r="V2916" s="51">
        <v>7938</v>
      </c>
    </row>
    <row r="2917" spans="1:22" x14ac:dyDescent="0.25">
      <c r="A2917" s="50" t="s">
        <v>109</v>
      </c>
      <c r="B2917" s="50" t="s">
        <v>230</v>
      </c>
      <c r="C2917" s="50" t="s">
        <v>199</v>
      </c>
      <c r="D2917" s="50" t="s">
        <v>282</v>
      </c>
      <c r="E2917" s="51">
        <v>2019</v>
      </c>
      <c r="F2917" s="50" t="s">
        <v>294</v>
      </c>
      <c r="G2917" s="52">
        <v>43800</v>
      </c>
      <c r="H2917" s="51">
        <v>850</v>
      </c>
      <c r="I2917" s="51">
        <v>155</v>
      </c>
      <c r="J2917" s="51">
        <v>599</v>
      </c>
      <c r="K2917" s="51">
        <v>208</v>
      </c>
      <c r="L2917" s="51">
        <v>208</v>
      </c>
      <c r="M2917" s="51">
        <v>883</v>
      </c>
      <c r="N2917" s="51">
        <v>619</v>
      </c>
      <c r="O2917" s="51">
        <v>666</v>
      </c>
      <c r="P2917" s="51">
        <v>696</v>
      </c>
      <c r="Q2917" s="51">
        <v>2940</v>
      </c>
      <c r="R2917" s="51">
        <v>2997</v>
      </c>
      <c r="S2917" s="51">
        <v>39487.98760017629</v>
      </c>
      <c r="T2917" s="51">
        <v>185234</v>
      </c>
      <c r="U2917" s="51">
        <v>59836</v>
      </c>
      <c r="V2917" s="51">
        <v>7938</v>
      </c>
    </row>
    <row r="2918" spans="1:22" x14ac:dyDescent="0.25">
      <c r="A2918" s="50" t="s">
        <v>109</v>
      </c>
      <c r="B2918" s="50" t="s">
        <v>230</v>
      </c>
      <c r="C2918" s="50" t="s">
        <v>199</v>
      </c>
      <c r="D2918" s="50" t="s">
        <v>282</v>
      </c>
      <c r="E2918" s="51">
        <v>2020</v>
      </c>
      <c r="F2918" s="50" t="s">
        <v>283</v>
      </c>
      <c r="G2918" s="52">
        <v>43831</v>
      </c>
      <c r="H2918" s="51">
        <v>655</v>
      </c>
      <c r="I2918" s="51">
        <v>174</v>
      </c>
      <c r="J2918" s="51">
        <v>481</v>
      </c>
      <c r="K2918" s="51">
        <v>254</v>
      </c>
      <c r="L2918" s="51">
        <v>254</v>
      </c>
      <c r="M2918" s="51">
        <v>776</v>
      </c>
      <c r="N2918" s="51">
        <v>542</v>
      </c>
      <c r="O2918" s="51">
        <v>584</v>
      </c>
      <c r="P2918" s="51">
        <v>574</v>
      </c>
      <c r="Q2918" s="51">
        <v>3040</v>
      </c>
      <c r="R2918" s="51">
        <v>3113</v>
      </c>
      <c r="S2918" s="51">
        <v>41125.952216946644</v>
      </c>
      <c r="T2918" s="51">
        <v>192184</v>
      </c>
      <c r="U2918" s="51">
        <v>61653</v>
      </c>
      <c r="V2918" s="51">
        <v>8174</v>
      </c>
    </row>
    <row r="2919" spans="1:22" x14ac:dyDescent="0.25">
      <c r="A2919" s="50" t="s">
        <v>109</v>
      </c>
      <c r="B2919" s="50" t="s">
        <v>230</v>
      </c>
      <c r="C2919" s="50" t="s">
        <v>199</v>
      </c>
      <c r="D2919" s="50" t="s">
        <v>282</v>
      </c>
      <c r="E2919" s="51">
        <v>2020</v>
      </c>
      <c r="F2919" s="50" t="s">
        <v>284</v>
      </c>
      <c r="G2919" s="52">
        <v>43862</v>
      </c>
      <c r="H2919" s="51">
        <v>694</v>
      </c>
      <c r="I2919" s="51">
        <v>193</v>
      </c>
      <c r="J2919" s="51">
        <v>407</v>
      </c>
      <c r="K2919" s="51">
        <v>300</v>
      </c>
      <c r="L2919" s="51">
        <v>300</v>
      </c>
      <c r="M2919" s="51">
        <v>449</v>
      </c>
      <c r="N2919" s="51">
        <v>786</v>
      </c>
      <c r="O2919" s="51">
        <v>746</v>
      </c>
      <c r="P2919" s="51">
        <v>797</v>
      </c>
      <c r="Q2919" s="51">
        <v>3040</v>
      </c>
      <c r="R2919" s="51">
        <v>3113</v>
      </c>
      <c r="S2919" s="51">
        <v>41125.952216946644</v>
      </c>
      <c r="T2919" s="51">
        <v>192184</v>
      </c>
      <c r="U2919" s="51">
        <v>61653</v>
      </c>
      <c r="V2919" s="51">
        <v>8174</v>
      </c>
    </row>
    <row r="2920" spans="1:22" x14ac:dyDescent="0.25">
      <c r="A2920" s="50" t="s">
        <v>109</v>
      </c>
      <c r="B2920" s="50" t="s">
        <v>230</v>
      </c>
      <c r="C2920" s="50" t="s">
        <v>199</v>
      </c>
      <c r="D2920" s="50" t="s">
        <v>282</v>
      </c>
      <c r="E2920" s="51">
        <v>2020</v>
      </c>
      <c r="F2920" s="50" t="s">
        <v>285</v>
      </c>
      <c r="G2920" s="52">
        <v>43891</v>
      </c>
      <c r="H2920" s="51">
        <v>591</v>
      </c>
      <c r="I2920" s="51">
        <v>189</v>
      </c>
      <c r="J2920" s="51">
        <v>322</v>
      </c>
      <c r="K2920" s="51">
        <v>280</v>
      </c>
      <c r="L2920" s="51">
        <v>280</v>
      </c>
      <c r="M2920" s="51">
        <v>856</v>
      </c>
      <c r="N2920" s="51">
        <v>731</v>
      </c>
      <c r="O2920" s="51">
        <v>717</v>
      </c>
      <c r="P2920" s="51">
        <v>657</v>
      </c>
      <c r="Q2920" s="51">
        <v>3040</v>
      </c>
      <c r="R2920" s="51">
        <v>3113</v>
      </c>
      <c r="S2920" s="51">
        <v>41125.952216946644</v>
      </c>
      <c r="T2920" s="51">
        <v>192184</v>
      </c>
      <c r="U2920" s="51">
        <v>61653</v>
      </c>
      <c r="V2920" s="51">
        <v>8174</v>
      </c>
    </row>
    <row r="2921" spans="1:22" x14ac:dyDescent="0.25">
      <c r="A2921" s="50" t="s">
        <v>109</v>
      </c>
      <c r="B2921" s="50" t="s">
        <v>230</v>
      </c>
      <c r="C2921" s="50" t="s">
        <v>199</v>
      </c>
      <c r="D2921" s="50" t="s">
        <v>282</v>
      </c>
      <c r="E2921" s="51">
        <v>2020</v>
      </c>
      <c r="F2921" s="50" t="s">
        <v>286</v>
      </c>
      <c r="G2921" s="52">
        <v>43922</v>
      </c>
      <c r="H2921" s="51">
        <v>792</v>
      </c>
      <c r="I2921" s="51">
        <v>153</v>
      </c>
      <c r="J2921" s="51">
        <v>504</v>
      </c>
      <c r="K2921" s="51">
        <v>248</v>
      </c>
      <c r="L2921" s="51">
        <v>248</v>
      </c>
      <c r="M2921" s="51">
        <v>798</v>
      </c>
      <c r="N2921" s="51">
        <v>679</v>
      </c>
      <c r="O2921" s="51">
        <v>677</v>
      </c>
      <c r="P2921" s="51">
        <v>687</v>
      </c>
      <c r="Q2921" s="51">
        <v>3040</v>
      </c>
      <c r="R2921" s="51">
        <v>3113</v>
      </c>
      <c r="S2921" s="51">
        <v>41125.952216946644</v>
      </c>
      <c r="T2921" s="51">
        <v>192184</v>
      </c>
      <c r="U2921" s="51">
        <v>61653</v>
      </c>
      <c r="V2921" s="51">
        <v>8174</v>
      </c>
    </row>
    <row r="2922" spans="1:22" x14ac:dyDescent="0.25">
      <c r="A2922" s="50" t="s">
        <v>109</v>
      </c>
      <c r="B2922" s="50" t="s">
        <v>230</v>
      </c>
      <c r="C2922" s="50" t="s">
        <v>199</v>
      </c>
      <c r="D2922" s="50" t="s">
        <v>282</v>
      </c>
      <c r="E2922" s="51">
        <v>2020</v>
      </c>
      <c r="F2922" s="50" t="s">
        <v>287</v>
      </c>
      <c r="G2922" s="52">
        <v>43952</v>
      </c>
      <c r="H2922" s="51">
        <v>736</v>
      </c>
      <c r="I2922" s="51">
        <v>229</v>
      </c>
      <c r="J2922" s="51">
        <v>442</v>
      </c>
      <c r="K2922" s="51">
        <v>308</v>
      </c>
      <c r="L2922" s="51">
        <v>308</v>
      </c>
      <c r="M2922" s="51">
        <v>1135</v>
      </c>
      <c r="N2922" s="51">
        <v>841</v>
      </c>
      <c r="O2922" s="51">
        <v>798</v>
      </c>
      <c r="P2922" s="51">
        <v>888</v>
      </c>
      <c r="Q2922" s="51">
        <v>3040</v>
      </c>
      <c r="R2922" s="51">
        <v>3113</v>
      </c>
      <c r="S2922" s="51">
        <v>41125.952216946644</v>
      </c>
      <c r="T2922" s="51">
        <v>192184</v>
      </c>
      <c r="U2922" s="51">
        <v>61653</v>
      </c>
      <c r="V2922" s="51">
        <v>8174</v>
      </c>
    </row>
    <row r="2923" spans="1:22" x14ac:dyDescent="0.25">
      <c r="A2923" s="50" t="s">
        <v>109</v>
      </c>
      <c r="B2923" s="50" t="s">
        <v>230</v>
      </c>
      <c r="C2923" s="50" t="s">
        <v>199</v>
      </c>
      <c r="D2923" s="50" t="s">
        <v>282</v>
      </c>
      <c r="E2923" s="51">
        <v>2020</v>
      </c>
      <c r="F2923" s="50" t="s">
        <v>288</v>
      </c>
      <c r="G2923" s="52">
        <v>43983</v>
      </c>
      <c r="H2923" s="51">
        <v>836</v>
      </c>
      <c r="I2923" s="51">
        <v>182</v>
      </c>
      <c r="J2923" s="51">
        <v>518</v>
      </c>
      <c r="K2923" s="51">
        <v>238</v>
      </c>
      <c r="L2923" s="51">
        <v>238</v>
      </c>
      <c r="M2923" s="51">
        <v>941</v>
      </c>
      <c r="N2923" s="51">
        <v>766</v>
      </c>
      <c r="O2923" s="51">
        <v>690</v>
      </c>
      <c r="P2923" s="51">
        <v>755</v>
      </c>
      <c r="Q2923" s="51">
        <v>3040</v>
      </c>
      <c r="R2923" s="51">
        <v>3113</v>
      </c>
      <c r="S2923" s="51">
        <v>41125.952216946644</v>
      </c>
      <c r="T2923" s="51">
        <v>192184</v>
      </c>
      <c r="U2923" s="51">
        <v>61653</v>
      </c>
      <c r="V2923" s="51">
        <v>8174</v>
      </c>
    </row>
    <row r="2924" spans="1:22" x14ac:dyDescent="0.25">
      <c r="A2924" s="50" t="s">
        <v>109</v>
      </c>
      <c r="B2924" s="50" t="s">
        <v>230</v>
      </c>
      <c r="C2924" s="50" t="s">
        <v>199</v>
      </c>
      <c r="D2924" s="50" t="s">
        <v>282</v>
      </c>
      <c r="E2924" s="51">
        <v>2020</v>
      </c>
      <c r="F2924" s="50" t="s">
        <v>289</v>
      </c>
      <c r="G2924" s="52">
        <v>44013</v>
      </c>
      <c r="H2924" s="51">
        <v>749</v>
      </c>
      <c r="I2924" s="51">
        <v>206</v>
      </c>
      <c r="J2924" s="51">
        <v>553</v>
      </c>
      <c r="K2924" s="51">
        <v>213</v>
      </c>
      <c r="L2924" s="51">
        <v>213</v>
      </c>
      <c r="M2924" s="51">
        <v>677</v>
      </c>
      <c r="N2924" s="51">
        <v>550</v>
      </c>
      <c r="O2924" s="51">
        <v>563</v>
      </c>
      <c r="P2924" s="51">
        <v>484</v>
      </c>
      <c r="Q2924" s="51">
        <v>3040</v>
      </c>
      <c r="R2924" s="51">
        <v>3113</v>
      </c>
      <c r="S2924" s="51">
        <v>41125.952216946644</v>
      </c>
      <c r="T2924" s="51">
        <v>192184</v>
      </c>
      <c r="U2924" s="51">
        <v>61653</v>
      </c>
      <c r="V2924" s="51">
        <v>8174</v>
      </c>
    </row>
    <row r="2925" spans="1:22" x14ac:dyDescent="0.25">
      <c r="A2925" s="50" t="s">
        <v>109</v>
      </c>
      <c r="B2925" s="50" t="s">
        <v>230</v>
      </c>
      <c r="C2925" s="50" t="s">
        <v>199</v>
      </c>
      <c r="D2925" s="50" t="s">
        <v>282</v>
      </c>
      <c r="E2925" s="51">
        <v>2020</v>
      </c>
      <c r="F2925" s="50" t="s">
        <v>290</v>
      </c>
      <c r="G2925" s="52">
        <v>44044</v>
      </c>
      <c r="H2925" s="51">
        <v>618</v>
      </c>
      <c r="I2925" s="51">
        <v>197</v>
      </c>
      <c r="J2925" s="51">
        <v>544</v>
      </c>
      <c r="K2925" s="51">
        <v>266</v>
      </c>
      <c r="L2925" s="51">
        <v>266</v>
      </c>
      <c r="M2925" s="51">
        <v>875</v>
      </c>
      <c r="N2925" s="51">
        <v>690</v>
      </c>
      <c r="O2925" s="51">
        <v>685</v>
      </c>
      <c r="P2925" s="51">
        <v>708</v>
      </c>
      <c r="Q2925" s="51">
        <v>3040</v>
      </c>
      <c r="R2925" s="51">
        <v>3113</v>
      </c>
      <c r="S2925" s="51">
        <v>41125.952216946644</v>
      </c>
      <c r="T2925" s="51">
        <v>192184</v>
      </c>
      <c r="U2925" s="51">
        <v>61653</v>
      </c>
      <c r="V2925" s="51">
        <v>8174</v>
      </c>
    </row>
    <row r="2926" spans="1:22" x14ac:dyDescent="0.25">
      <c r="A2926" s="50" t="s">
        <v>109</v>
      </c>
      <c r="B2926" s="50" t="s">
        <v>230</v>
      </c>
      <c r="C2926" s="50" t="s">
        <v>199</v>
      </c>
      <c r="D2926" s="50" t="s">
        <v>282</v>
      </c>
      <c r="E2926" s="51">
        <v>2020</v>
      </c>
      <c r="F2926" s="50" t="s">
        <v>291</v>
      </c>
      <c r="G2926" s="52">
        <v>44075</v>
      </c>
      <c r="H2926" s="51">
        <v>723</v>
      </c>
      <c r="I2926" s="51">
        <v>194</v>
      </c>
      <c r="J2926" s="51">
        <v>460</v>
      </c>
      <c r="K2926" s="51">
        <v>281</v>
      </c>
      <c r="L2926" s="51">
        <v>281</v>
      </c>
      <c r="M2926" s="51">
        <v>949</v>
      </c>
      <c r="N2926" s="51">
        <v>727</v>
      </c>
      <c r="O2926" s="51">
        <v>659</v>
      </c>
      <c r="P2926" s="51">
        <v>583</v>
      </c>
      <c r="Q2926" s="51">
        <v>3040</v>
      </c>
      <c r="R2926" s="51">
        <v>3113</v>
      </c>
      <c r="S2926" s="51">
        <v>41125.952216946644</v>
      </c>
      <c r="T2926" s="51">
        <v>192184</v>
      </c>
      <c r="U2926" s="51">
        <v>61653</v>
      </c>
      <c r="V2926" s="51">
        <v>8174</v>
      </c>
    </row>
    <row r="2927" spans="1:22" x14ac:dyDescent="0.25">
      <c r="A2927" s="50" t="s">
        <v>109</v>
      </c>
      <c r="B2927" s="50" t="s">
        <v>230</v>
      </c>
      <c r="C2927" s="50" t="s">
        <v>199</v>
      </c>
      <c r="D2927" s="50" t="s">
        <v>282</v>
      </c>
      <c r="E2927" s="51">
        <v>2020</v>
      </c>
      <c r="F2927" s="50" t="s">
        <v>292</v>
      </c>
      <c r="G2927" s="52">
        <v>44105</v>
      </c>
      <c r="H2927" s="51">
        <v>787</v>
      </c>
      <c r="I2927" s="51">
        <v>243</v>
      </c>
      <c r="J2927" s="51">
        <v>486</v>
      </c>
      <c r="K2927" s="51">
        <v>284</v>
      </c>
      <c r="L2927" s="51">
        <v>284</v>
      </c>
      <c r="M2927" s="51">
        <v>981</v>
      </c>
      <c r="N2927" s="51">
        <v>791</v>
      </c>
      <c r="O2927" s="51">
        <v>681</v>
      </c>
      <c r="P2927" s="51">
        <v>688</v>
      </c>
      <c r="Q2927" s="51">
        <v>3040</v>
      </c>
      <c r="R2927" s="51">
        <v>3113</v>
      </c>
      <c r="S2927" s="51">
        <v>41125.952216946644</v>
      </c>
      <c r="T2927" s="51">
        <v>192184</v>
      </c>
      <c r="U2927" s="51">
        <v>61653</v>
      </c>
      <c r="V2927" s="51">
        <v>8174</v>
      </c>
    </row>
    <row r="2928" spans="1:22" x14ac:dyDescent="0.25">
      <c r="A2928" s="50" t="s">
        <v>109</v>
      </c>
      <c r="B2928" s="50" t="s">
        <v>230</v>
      </c>
      <c r="C2928" s="50" t="s">
        <v>199</v>
      </c>
      <c r="D2928" s="50" t="s">
        <v>282</v>
      </c>
      <c r="E2928" s="51">
        <v>2020</v>
      </c>
      <c r="F2928" s="50" t="s">
        <v>293</v>
      </c>
      <c r="G2928" s="52">
        <v>44136</v>
      </c>
      <c r="H2928" s="51">
        <v>716</v>
      </c>
      <c r="I2928" s="51">
        <v>159</v>
      </c>
      <c r="J2928" s="51">
        <v>520</v>
      </c>
      <c r="K2928" s="51">
        <v>225</v>
      </c>
      <c r="L2928" s="51">
        <v>225</v>
      </c>
      <c r="M2928" s="51">
        <v>948</v>
      </c>
      <c r="N2928" s="51">
        <v>673</v>
      </c>
      <c r="O2928" s="51">
        <v>707</v>
      </c>
      <c r="P2928" s="51">
        <v>715</v>
      </c>
      <c r="Q2928" s="51">
        <v>3040</v>
      </c>
      <c r="R2928" s="51">
        <v>3113</v>
      </c>
      <c r="S2928" s="51">
        <v>41125.952216946644</v>
      </c>
      <c r="T2928" s="51">
        <v>192184</v>
      </c>
      <c r="U2928" s="51">
        <v>61653</v>
      </c>
      <c r="V2928" s="51">
        <v>8174</v>
      </c>
    </row>
    <row r="2929" spans="1:22" x14ac:dyDescent="0.25">
      <c r="A2929" s="50" t="s">
        <v>109</v>
      </c>
      <c r="B2929" s="50" t="s">
        <v>230</v>
      </c>
      <c r="C2929" s="50" t="s">
        <v>199</v>
      </c>
      <c r="D2929" s="50" t="s">
        <v>282</v>
      </c>
      <c r="E2929" s="51">
        <v>2020</v>
      </c>
      <c r="F2929" s="50" t="s">
        <v>294</v>
      </c>
      <c r="G2929" s="52">
        <v>44166</v>
      </c>
      <c r="H2929" s="51">
        <v>735</v>
      </c>
      <c r="I2929" s="51">
        <v>183</v>
      </c>
      <c r="J2929" s="51">
        <v>493</v>
      </c>
      <c r="K2929" s="51">
        <v>272</v>
      </c>
      <c r="L2929" s="51">
        <v>272</v>
      </c>
      <c r="M2929" s="51">
        <v>1028</v>
      </c>
      <c r="N2929" s="51">
        <v>754</v>
      </c>
      <c r="O2929" s="51">
        <v>782</v>
      </c>
      <c r="P2929" s="51">
        <v>807</v>
      </c>
      <c r="Q2929" s="51">
        <v>3040</v>
      </c>
      <c r="R2929" s="51">
        <v>3113</v>
      </c>
      <c r="S2929" s="51">
        <v>41125.952216946644</v>
      </c>
      <c r="T2929" s="51">
        <v>192184</v>
      </c>
      <c r="U2929" s="51">
        <v>61653</v>
      </c>
      <c r="V2929" s="51">
        <v>8174</v>
      </c>
    </row>
    <row r="2930" spans="1:22" x14ac:dyDescent="0.25">
      <c r="A2930" s="50" t="s">
        <v>109</v>
      </c>
      <c r="B2930" s="50" t="s">
        <v>230</v>
      </c>
      <c r="C2930" s="50" t="s">
        <v>199</v>
      </c>
      <c r="D2930" s="50" t="s">
        <v>282</v>
      </c>
      <c r="E2930" s="51">
        <v>2021</v>
      </c>
      <c r="F2930" s="50" t="s">
        <v>283</v>
      </c>
      <c r="G2930" s="52">
        <v>44197</v>
      </c>
      <c r="H2930" s="51">
        <v>684</v>
      </c>
      <c r="I2930" s="51">
        <v>141</v>
      </c>
      <c r="J2930" s="51">
        <v>466</v>
      </c>
      <c r="K2930" s="51">
        <v>291</v>
      </c>
      <c r="L2930" s="51">
        <v>291</v>
      </c>
      <c r="M2930" s="51">
        <v>803</v>
      </c>
      <c r="N2930" s="51">
        <v>803</v>
      </c>
      <c r="O2930" s="51">
        <v>804</v>
      </c>
      <c r="P2930" s="51">
        <v>910</v>
      </c>
      <c r="Q2930" s="51">
        <v>3172</v>
      </c>
      <c r="R2930" s="51">
        <v>3276</v>
      </c>
      <c r="S2930" s="51">
        <v>42820.18901145173</v>
      </c>
      <c r="T2930" s="51">
        <v>199398</v>
      </c>
      <c r="U2930" s="51">
        <v>63571</v>
      </c>
      <c r="V2930" s="51">
        <v>8420</v>
      </c>
    </row>
    <row r="2931" spans="1:22" x14ac:dyDescent="0.25">
      <c r="A2931" s="50" t="s">
        <v>109</v>
      </c>
      <c r="B2931" s="50" t="s">
        <v>230</v>
      </c>
      <c r="C2931" s="50" t="s">
        <v>199</v>
      </c>
      <c r="D2931" s="50" t="s">
        <v>282</v>
      </c>
      <c r="E2931" s="51">
        <v>2021</v>
      </c>
      <c r="F2931" s="50" t="s">
        <v>284</v>
      </c>
      <c r="G2931" s="52">
        <v>44228</v>
      </c>
      <c r="H2931" s="51">
        <v>656</v>
      </c>
      <c r="I2931" s="51">
        <v>131</v>
      </c>
      <c r="J2931" s="51">
        <v>421</v>
      </c>
      <c r="K2931" s="51">
        <v>293</v>
      </c>
      <c r="L2931" s="51">
        <v>293</v>
      </c>
      <c r="M2931" s="51">
        <v>1043</v>
      </c>
      <c r="N2931" s="51">
        <v>807</v>
      </c>
      <c r="O2931" s="51">
        <v>812</v>
      </c>
      <c r="P2931" s="51">
        <v>865</v>
      </c>
      <c r="Q2931" s="51">
        <v>3172</v>
      </c>
      <c r="R2931" s="51">
        <v>3276</v>
      </c>
      <c r="S2931" s="51">
        <v>42820.18901145173</v>
      </c>
      <c r="T2931" s="51">
        <v>199398</v>
      </c>
      <c r="U2931" s="51">
        <v>63571</v>
      </c>
      <c r="V2931" s="51">
        <v>8420</v>
      </c>
    </row>
    <row r="2932" spans="1:22" x14ac:dyDescent="0.25">
      <c r="A2932" s="50" t="s">
        <v>109</v>
      </c>
      <c r="B2932" s="50" t="s">
        <v>230</v>
      </c>
      <c r="C2932" s="50" t="s">
        <v>199</v>
      </c>
      <c r="D2932" s="50" t="s">
        <v>282</v>
      </c>
      <c r="E2932" s="51">
        <v>2021</v>
      </c>
      <c r="F2932" s="50" t="s">
        <v>285</v>
      </c>
      <c r="G2932" s="52">
        <v>44256</v>
      </c>
      <c r="H2932" s="51">
        <v>758</v>
      </c>
      <c r="I2932" s="51">
        <v>272</v>
      </c>
      <c r="J2932" s="51">
        <v>492</v>
      </c>
      <c r="K2932" s="51">
        <v>307</v>
      </c>
      <c r="L2932" s="51">
        <v>307</v>
      </c>
      <c r="M2932" s="51">
        <v>890</v>
      </c>
      <c r="N2932" s="51">
        <v>813</v>
      </c>
      <c r="O2932" s="51">
        <v>777</v>
      </c>
      <c r="P2932" s="51">
        <v>802</v>
      </c>
      <c r="Q2932" s="51">
        <v>3172</v>
      </c>
      <c r="R2932" s="51">
        <v>3276</v>
      </c>
      <c r="S2932" s="51">
        <v>42820.18901145173</v>
      </c>
      <c r="T2932" s="51">
        <v>199398</v>
      </c>
      <c r="U2932" s="51">
        <v>63571</v>
      </c>
      <c r="V2932" s="51">
        <v>8420</v>
      </c>
    </row>
    <row r="2933" spans="1:22" x14ac:dyDescent="0.25">
      <c r="A2933" s="50" t="s">
        <v>109</v>
      </c>
      <c r="B2933" s="50" t="s">
        <v>230</v>
      </c>
      <c r="C2933" s="50" t="s">
        <v>199</v>
      </c>
      <c r="D2933" s="50" t="s">
        <v>282</v>
      </c>
      <c r="E2933" s="51">
        <v>2021</v>
      </c>
      <c r="F2933" s="50" t="s">
        <v>286</v>
      </c>
      <c r="G2933" s="52">
        <v>44287</v>
      </c>
      <c r="H2933" s="51">
        <v>878</v>
      </c>
      <c r="I2933" s="51">
        <v>262</v>
      </c>
      <c r="J2933" s="51">
        <v>621</v>
      </c>
      <c r="K2933" s="51">
        <v>279</v>
      </c>
      <c r="L2933" s="51">
        <v>279</v>
      </c>
      <c r="M2933" s="51">
        <v>855</v>
      </c>
      <c r="N2933" s="51">
        <v>715</v>
      </c>
      <c r="O2933" s="51">
        <v>695</v>
      </c>
      <c r="P2933" s="51">
        <v>760</v>
      </c>
      <c r="Q2933" s="51">
        <v>3172</v>
      </c>
      <c r="R2933" s="51">
        <v>3276</v>
      </c>
      <c r="S2933" s="51">
        <v>42820.18901145173</v>
      </c>
      <c r="T2933" s="51">
        <v>199398</v>
      </c>
      <c r="U2933" s="51">
        <v>63571</v>
      </c>
      <c r="V2933" s="51">
        <v>8420</v>
      </c>
    </row>
    <row r="2934" spans="1:22" x14ac:dyDescent="0.25">
      <c r="A2934" s="50" t="s">
        <v>109</v>
      </c>
      <c r="B2934" s="50" t="s">
        <v>230</v>
      </c>
      <c r="C2934" s="50" t="s">
        <v>199</v>
      </c>
      <c r="D2934" s="50" t="s">
        <v>282</v>
      </c>
      <c r="E2934" s="51">
        <v>2021</v>
      </c>
      <c r="F2934" s="50" t="s">
        <v>287</v>
      </c>
      <c r="G2934" s="52">
        <v>44317</v>
      </c>
      <c r="H2934" s="51">
        <v>716</v>
      </c>
      <c r="I2934" s="51">
        <v>200</v>
      </c>
      <c r="J2934" s="51">
        <v>449</v>
      </c>
      <c r="K2934" s="51">
        <v>243</v>
      </c>
      <c r="L2934" s="51">
        <v>243</v>
      </c>
      <c r="M2934" s="51">
        <v>986</v>
      </c>
      <c r="N2934" s="51">
        <v>808</v>
      </c>
      <c r="O2934" s="51">
        <v>716</v>
      </c>
      <c r="P2934" s="51">
        <v>844</v>
      </c>
      <c r="Q2934" s="51">
        <v>3172</v>
      </c>
      <c r="R2934" s="51">
        <v>3276</v>
      </c>
      <c r="S2934" s="51">
        <v>42820.18901145173</v>
      </c>
      <c r="T2934" s="51">
        <v>199398</v>
      </c>
      <c r="U2934" s="51">
        <v>63571</v>
      </c>
      <c r="V2934" s="51">
        <v>8420</v>
      </c>
    </row>
    <row r="2935" spans="1:22" x14ac:dyDescent="0.25">
      <c r="A2935" s="50" t="s">
        <v>109</v>
      </c>
      <c r="B2935" s="50" t="s">
        <v>230</v>
      </c>
      <c r="C2935" s="50" t="s">
        <v>199</v>
      </c>
      <c r="D2935" s="50" t="s">
        <v>282</v>
      </c>
      <c r="E2935" s="51">
        <v>2021</v>
      </c>
      <c r="F2935" s="50" t="s">
        <v>288</v>
      </c>
      <c r="G2935" s="52">
        <v>44348</v>
      </c>
      <c r="H2935" s="51">
        <v>1133</v>
      </c>
      <c r="I2935" s="51">
        <v>288</v>
      </c>
      <c r="J2935" s="51">
        <v>725</v>
      </c>
      <c r="K2935" s="51">
        <v>244</v>
      </c>
      <c r="L2935" s="51">
        <v>244</v>
      </c>
      <c r="M2935" s="51">
        <v>918</v>
      </c>
      <c r="N2935" s="51">
        <v>798</v>
      </c>
      <c r="O2935" s="51">
        <v>746</v>
      </c>
      <c r="P2935" s="51">
        <v>757</v>
      </c>
      <c r="Q2935" s="51">
        <v>3172</v>
      </c>
      <c r="R2935" s="51">
        <v>3276</v>
      </c>
      <c r="S2935" s="51">
        <v>42820.18901145173</v>
      </c>
      <c r="T2935" s="51">
        <v>199398</v>
      </c>
      <c r="U2935" s="51">
        <v>63571</v>
      </c>
      <c r="V2935" s="51">
        <v>8420</v>
      </c>
    </row>
    <row r="2936" spans="1:22" x14ac:dyDescent="0.25">
      <c r="A2936" s="50" t="s">
        <v>109</v>
      </c>
      <c r="B2936" s="50" t="s">
        <v>230</v>
      </c>
      <c r="C2936" s="50" t="s">
        <v>199</v>
      </c>
      <c r="D2936" s="50" t="s">
        <v>282</v>
      </c>
      <c r="E2936" s="51">
        <v>2021</v>
      </c>
      <c r="F2936" s="50" t="s">
        <v>289</v>
      </c>
      <c r="G2936" s="52">
        <v>44378</v>
      </c>
      <c r="H2936" s="51">
        <v>693</v>
      </c>
      <c r="I2936" s="51">
        <v>210</v>
      </c>
      <c r="J2936" s="51">
        <v>513</v>
      </c>
      <c r="K2936" s="51">
        <v>259</v>
      </c>
      <c r="L2936" s="51">
        <v>259</v>
      </c>
      <c r="M2936" s="51">
        <v>931</v>
      </c>
      <c r="N2936" s="51">
        <v>797</v>
      </c>
      <c r="O2936" s="51">
        <v>769</v>
      </c>
      <c r="P2936" s="51">
        <v>731</v>
      </c>
      <c r="Q2936" s="51">
        <v>3172</v>
      </c>
      <c r="R2936" s="51">
        <v>3276</v>
      </c>
      <c r="S2936" s="51">
        <v>42820.18901145173</v>
      </c>
      <c r="T2936" s="51">
        <v>199398</v>
      </c>
      <c r="U2936" s="51">
        <v>63571</v>
      </c>
      <c r="V2936" s="51">
        <v>8420</v>
      </c>
    </row>
    <row r="2937" spans="1:22" x14ac:dyDescent="0.25">
      <c r="A2937" s="50" t="s">
        <v>109</v>
      </c>
      <c r="B2937" s="50" t="s">
        <v>230</v>
      </c>
      <c r="C2937" s="50" t="s">
        <v>199</v>
      </c>
      <c r="D2937" s="50" t="s">
        <v>282</v>
      </c>
      <c r="E2937" s="51">
        <v>2021</v>
      </c>
      <c r="F2937" s="50" t="s">
        <v>290</v>
      </c>
      <c r="G2937" s="52">
        <v>44409</v>
      </c>
      <c r="H2937" s="51">
        <v>605</v>
      </c>
      <c r="I2937" s="51">
        <v>187</v>
      </c>
      <c r="J2937" s="51">
        <v>490</v>
      </c>
      <c r="K2937" s="51">
        <v>321</v>
      </c>
      <c r="L2937" s="51">
        <v>321</v>
      </c>
      <c r="M2937" s="51">
        <v>953</v>
      </c>
      <c r="N2937" s="51">
        <v>725</v>
      </c>
      <c r="O2937" s="51">
        <v>724</v>
      </c>
      <c r="P2937" s="51">
        <v>783</v>
      </c>
      <c r="Q2937" s="51">
        <v>3172</v>
      </c>
      <c r="R2937" s="51">
        <v>3276</v>
      </c>
      <c r="S2937" s="51">
        <v>42820.18901145173</v>
      </c>
      <c r="T2937" s="51">
        <v>199398</v>
      </c>
      <c r="U2937" s="51">
        <v>63571</v>
      </c>
      <c r="V2937" s="51">
        <v>8420</v>
      </c>
    </row>
    <row r="2938" spans="1:22" x14ac:dyDescent="0.25">
      <c r="A2938" s="50" t="s">
        <v>109</v>
      </c>
      <c r="B2938" s="50" t="s">
        <v>230</v>
      </c>
      <c r="C2938" s="50" t="s">
        <v>199</v>
      </c>
      <c r="D2938" s="50" t="s">
        <v>282</v>
      </c>
      <c r="E2938" s="51">
        <v>2021</v>
      </c>
      <c r="F2938" s="50" t="s">
        <v>291</v>
      </c>
      <c r="G2938" s="52">
        <v>44440</v>
      </c>
      <c r="H2938" s="51">
        <v>803</v>
      </c>
      <c r="I2938" s="51">
        <v>234</v>
      </c>
      <c r="J2938" s="51">
        <v>563</v>
      </c>
      <c r="K2938" s="51">
        <v>283</v>
      </c>
      <c r="L2938" s="51">
        <v>283</v>
      </c>
      <c r="M2938" s="51">
        <v>956</v>
      </c>
      <c r="N2938" s="51">
        <v>784</v>
      </c>
      <c r="O2938" s="51">
        <v>728</v>
      </c>
      <c r="P2938" s="51">
        <v>792</v>
      </c>
      <c r="Q2938" s="51">
        <v>3172</v>
      </c>
      <c r="R2938" s="51">
        <v>3276</v>
      </c>
      <c r="S2938" s="51">
        <v>42820.18901145173</v>
      </c>
      <c r="T2938" s="51">
        <v>199398</v>
      </c>
      <c r="U2938" s="51">
        <v>63571</v>
      </c>
      <c r="V2938" s="51">
        <v>8420</v>
      </c>
    </row>
    <row r="2939" spans="1:22" x14ac:dyDescent="0.25">
      <c r="A2939" s="50" t="s">
        <v>109</v>
      </c>
      <c r="B2939" s="50" t="s">
        <v>230</v>
      </c>
      <c r="C2939" s="50" t="s">
        <v>199</v>
      </c>
      <c r="D2939" s="50" t="s">
        <v>282</v>
      </c>
      <c r="E2939" s="51">
        <v>2021</v>
      </c>
      <c r="F2939" s="50" t="s">
        <v>292</v>
      </c>
      <c r="G2939" s="52">
        <v>44470</v>
      </c>
      <c r="H2939" s="51">
        <v>741</v>
      </c>
      <c r="I2939" s="51">
        <v>161</v>
      </c>
      <c r="J2939" s="51">
        <v>470</v>
      </c>
      <c r="K2939" s="51">
        <v>326</v>
      </c>
      <c r="L2939" s="51">
        <v>326</v>
      </c>
      <c r="M2939" s="51">
        <v>932</v>
      </c>
      <c r="N2939" s="51">
        <v>792</v>
      </c>
      <c r="O2939" s="51">
        <v>757</v>
      </c>
      <c r="P2939" s="51">
        <v>599</v>
      </c>
      <c r="Q2939" s="51">
        <v>3172</v>
      </c>
      <c r="R2939" s="51">
        <v>3276</v>
      </c>
      <c r="S2939" s="51">
        <v>42820.18901145173</v>
      </c>
      <c r="T2939" s="51">
        <v>199398</v>
      </c>
      <c r="U2939" s="51">
        <v>63571</v>
      </c>
      <c r="V2939" s="51">
        <v>8420</v>
      </c>
    </row>
    <row r="2940" spans="1:22" x14ac:dyDescent="0.25">
      <c r="A2940" s="50" t="s">
        <v>109</v>
      </c>
      <c r="B2940" s="50" t="s">
        <v>230</v>
      </c>
      <c r="C2940" s="50" t="s">
        <v>199</v>
      </c>
      <c r="D2940" s="50" t="s">
        <v>282</v>
      </c>
      <c r="E2940" s="51">
        <v>2021</v>
      </c>
      <c r="F2940" s="50" t="s">
        <v>293</v>
      </c>
      <c r="G2940" s="52">
        <v>44501</v>
      </c>
      <c r="H2940" s="51">
        <v>917</v>
      </c>
      <c r="I2940" s="51">
        <v>241</v>
      </c>
      <c r="J2940" s="51">
        <v>566</v>
      </c>
      <c r="K2940" s="51">
        <v>338</v>
      </c>
      <c r="L2940" s="51">
        <v>338</v>
      </c>
      <c r="M2940" s="51">
        <v>951</v>
      </c>
      <c r="N2940" s="51">
        <v>815</v>
      </c>
      <c r="O2940" s="51">
        <v>737</v>
      </c>
      <c r="P2940" s="51">
        <v>827</v>
      </c>
      <c r="Q2940" s="51">
        <v>3172</v>
      </c>
      <c r="R2940" s="51">
        <v>3276</v>
      </c>
      <c r="S2940" s="51">
        <v>42820.18901145173</v>
      </c>
      <c r="T2940" s="51">
        <v>199398</v>
      </c>
      <c r="U2940" s="51">
        <v>63571</v>
      </c>
      <c r="V2940" s="51">
        <v>8420</v>
      </c>
    </row>
    <row r="2941" spans="1:22" x14ac:dyDescent="0.25">
      <c r="A2941" s="50" t="s">
        <v>109</v>
      </c>
      <c r="B2941" s="50" t="s">
        <v>230</v>
      </c>
      <c r="C2941" s="50" t="s">
        <v>199</v>
      </c>
      <c r="D2941" s="50" t="s">
        <v>282</v>
      </c>
      <c r="E2941" s="51">
        <v>2021</v>
      </c>
      <c r="F2941" s="50" t="s">
        <v>294</v>
      </c>
      <c r="G2941" s="52">
        <v>44531</v>
      </c>
      <c r="H2941" s="51">
        <v>865</v>
      </c>
      <c r="I2941" s="51">
        <v>247</v>
      </c>
      <c r="J2941" s="51">
        <v>543</v>
      </c>
      <c r="K2941" s="51">
        <v>355</v>
      </c>
      <c r="L2941" s="51">
        <v>355</v>
      </c>
      <c r="M2941" s="51">
        <v>964</v>
      </c>
      <c r="N2941" s="51">
        <v>856</v>
      </c>
      <c r="O2941" s="51">
        <v>792</v>
      </c>
      <c r="P2941" s="51">
        <v>766</v>
      </c>
      <c r="Q2941" s="51">
        <v>3172</v>
      </c>
      <c r="R2941" s="51">
        <v>3276</v>
      </c>
      <c r="S2941" s="51">
        <v>42820.18901145173</v>
      </c>
      <c r="T2941" s="51">
        <v>199398</v>
      </c>
      <c r="U2941" s="51">
        <v>63571</v>
      </c>
      <c r="V2941" s="51">
        <v>8420</v>
      </c>
    </row>
    <row r="2942" spans="1:22" x14ac:dyDescent="0.25">
      <c r="A2942" s="50" t="s">
        <v>109</v>
      </c>
      <c r="B2942" s="50" t="s">
        <v>230</v>
      </c>
      <c r="C2942" s="50" t="s">
        <v>200</v>
      </c>
      <c r="D2942" s="50" t="s">
        <v>282</v>
      </c>
      <c r="E2942" s="51">
        <v>2017</v>
      </c>
      <c r="F2942" s="50" t="s">
        <v>283</v>
      </c>
      <c r="G2942" s="52">
        <v>42736</v>
      </c>
      <c r="H2942" s="51">
        <v>147</v>
      </c>
      <c r="I2942" s="51">
        <v>72</v>
      </c>
      <c r="J2942" s="51">
        <v>139</v>
      </c>
      <c r="K2942" s="51">
        <v>72</v>
      </c>
      <c r="L2942" s="51">
        <v>72</v>
      </c>
      <c r="M2942" s="51">
        <v>140</v>
      </c>
      <c r="N2942" s="51">
        <v>147</v>
      </c>
      <c r="O2942" s="51">
        <v>100</v>
      </c>
      <c r="P2942" s="51">
        <v>104</v>
      </c>
      <c r="Q2942" s="51">
        <v>685</v>
      </c>
      <c r="R2942" s="51">
        <v>697</v>
      </c>
      <c r="S2942" s="51">
        <v>14500</v>
      </c>
      <c r="T2942" s="51">
        <v>68716</v>
      </c>
      <c r="U2942" s="51">
        <v>14005</v>
      </c>
      <c r="V2942" s="51">
        <v>3059</v>
      </c>
    </row>
    <row r="2943" spans="1:22" x14ac:dyDescent="0.25">
      <c r="A2943" s="50" t="s">
        <v>109</v>
      </c>
      <c r="B2943" s="50" t="s">
        <v>230</v>
      </c>
      <c r="C2943" s="50" t="s">
        <v>200</v>
      </c>
      <c r="D2943" s="50" t="s">
        <v>282</v>
      </c>
      <c r="E2943" s="51">
        <v>2017</v>
      </c>
      <c r="F2943" s="50" t="s">
        <v>284</v>
      </c>
      <c r="G2943" s="52">
        <v>42767</v>
      </c>
      <c r="H2943" s="51">
        <v>195</v>
      </c>
      <c r="I2943" s="51">
        <v>98</v>
      </c>
      <c r="J2943" s="51">
        <v>108</v>
      </c>
      <c r="K2943" s="51">
        <v>52</v>
      </c>
      <c r="L2943" s="51">
        <v>52</v>
      </c>
      <c r="M2943" s="51">
        <v>112</v>
      </c>
      <c r="N2943" s="51">
        <v>134</v>
      </c>
      <c r="O2943" s="51">
        <v>121</v>
      </c>
      <c r="P2943" s="51">
        <v>95</v>
      </c>
      <c r="Q2943" s="51">
        <v>685</v>
      </c>
      <c r="R2943" s="51">
        <v>697</v>
      </c>
      <c r="S2943" s="51">
        <v>14500</v>
      </c>
      <c r="T2943" s="51">
        <v>68716</v>
      </c>
      <c r="U2943" s="51">
        <v>14005</v>
      </c>
      <c r="V2943" s="51">
        <v>3059</v>
      </c>
    </row>
    <row r="2944" spans="1:22" x14ac:dyDescent="0.25">
      <c r="A2944" s="50" t="s">
        <v>109</v>
      </c>
      <c r="B2944" s="50" t="s">
        <v>230</v>
      </c>
      <c r="C2944" s="50" t="s">
        <v>200</v>
      </c>
      <c r="D2944" s="50" t="s">
        <v>282</v>
      </c>
      <c r="E2944" s="51">
        <v>2017</v>
      </c>
      <c r="F2944" s="50" t="s">
        <v>285</v>
      </c>
      <c r="G2944" s="52">
        <v>42795</v>
      </c>
      <c r="H2944" s="51">
        <v>130</v>
      </c>
      <c r="I2944" s="51">
        <v>108</v>
      </c>
      <c r="J2944" s="51">
        <v>123</v>
      </c>
      <c r="K2944" s="51">
        <v>49</v>
      </c>
      <c r="L2944" s="51">
        <v>49</v>
      </c>
      <c r="M2944" s="51">
        <v>246</v>
      </c>
      <c r="N2944" s="51">
        <v>206</v>
      </c>
      <c r="O2944" s="51">
        <v>190</v>
      </c>
      <c r="P2944" s="51">
        <v>157</v>
      </c>
      <c r="Q2944" s="51">
        <v>685</v>
      </c>
      <c r="R2944" s="51">
        <v>697</v>
      </c>
      <c r="S2944" s="51">
        <v>14500</v>
      </c>
      <c r="T2944" s="51">
        <v>68716</v>
      </c>
      <c r="U2944" s="51">
        <v>14005</v>
      </c>
      <c r="V2944" s="51">
        <v>3059</v>
      </c>
    </row>
    <row r="2945" spans="1:22" x14ac:dyDescent="0.25">
      <c r="A2945" s="50" t="s">
        <v>109</v>
      </c>
      <c r="B2945" s="50" t="s">
        <v>230</v>
      </c>
      <c r="C2945" s="50" t="s">
        <v>200</v>
      </c>
      <c r="D2945" s="50" t="s">
        <v>282</v>
      </c>
      <c r="E2945" s="51">
        <v>2017</v>
      </c>
      <c r="F2945" s="50" t="s">
        <v>286</v>
      </c>
      <c r="G2945" s="52">
        <v>42826</v>
      </c>
      <c r="H2945" s="51">
        <v>38</v>
      </c>
      <c r="I2945" s="51">
        <v>120</v>
      </c>
      <c r="J2945" s="51">
        <v>59</v>
      </c>
      <c r="K2945" s="51">
        <v>85</v>
      </c>
      <c r="L2945" s="51">
        <v>85</v>
      </c>
      <c r="M2945" s="51">
        <v>179</v>
      </c>
      <c r="N2945" s="51">
        <v>170</v>
      </c>
      <c r="O2945" s="51">
        <v>160</v>
      </c>
      <c r="P2945" s="51">
        <v>118</v>
      </c>
      <c r="Q2945" s="51">
        <v>685</v>
      </c>
      <c r="R2945" s="51">
        <v>697</v>
      </c>
      <c r="S2945" s="51">
        <v>14500</v>
      </c>
      <c r="T2945" s="51">
        <v>68716</v>
      </c>
      <c r="U2945" s="51">
        <v>14005</v>
      </c>
      <c r="V2945" s="51">
        <v>3059</v>
      </c>
    </row>
    <row r="2946" spans="1:22" x14ac:dyDescent="0.25">
      <c r="A2946" s="50" t="s">
        <v>109</v>
      </c>
      <c r="B2946" s="50" t="s">
        <v>230</v>
      </c>
      <c r="C2946" s="50" t="s">
        <v>200</v>
      </c>
      <c r="D2946" s="50" t="s">
        <v>282</v>
      </c>
      <c r="E2946" s="51">
        <v>2017</v>
      </c>
      <c r="F2946" s="50" t="s">
        <v>287</v>
      </c>
      <c r="G2946" s="52">
        <v>42856</v>
      </c>
      <c r="H2946" s="51">
        <v>202</v>
      </c>
      <c r="I2946" s="51">
        <v>98</v>
      </c>
      <c r="J2946" s="51">
        <v>123</v>
      </c>
      <c r="K2946" s="51">
        <v>52</v>
      </c>
      <c r="L2946" s="51">
        <v>52</v>
      </c>
      <c r="M2946" s="51">
        <v>144</v>
      </c>
      <c r="N2946" s="51">
        <v>210</v>
      </c>
      <c r="O2946" s="51">
        <v>104</v>
      </c>
      <c r="P2946" s="51">
        <v>101</v>
      </c>
      <c r="Q2946" s="51">
        <v>685</v>
      </c>
      <c r="R2946" s="51">
        <v>697</v>
      </c>
      <c r="S2946" s="51">
        <v>14500</v>
      </c>
      <c r="T2946" s="51">
        <v>68716</v>
      </c>
      <c r="U2946" s="51">
        <v>14005</v>
      </c>
      <c r="V2946" s="51">
        <v>3059</v>
      </c>
    </row>
    <row r="2947" spans="1:22" x14ac:dyDescent="0.25">
      <c r="A2947" s="50" t="s">
        <v>109</v>
      </c>
      <c r="B2947" s="50" t="s">
        <v>230</v>
      </c>
      <c r="C2947" s="50" t="s">
        <v>200</v>
      </c>
      <c r="D2947" s="50" t="s">
        <v>282</v>
      </c>
      <c r="E2947" s="51">
        <v>2017</v>
      </c>
      <c r="F2947" s="50" t="s">
        <v>288</v>
      </c>
      <c r="G2947" s="52">
        <v>42887</v>
      </c>
      <c r="H2947" s="51">
        <v>150</v>
      </c>
      <c r="I2947" s="51">
        <v>112</v>
      </c>
      <c r="J2947" s="51">
        <v>90</v>
      </c>
      <c r="K2947" s="51">
        <v>88</v>
      </c>
      <c r="L2947" s="51">
        <v>88</v>
      </c>
      <c r="M2947" s="51">
        <v>222</v>
      </c>
      <c r="N2947" s="51">
        <v>307</v>
      </c>
      <c r="O2947" s="51">
        <v>184</v>
      </c>
      <c r="P2947" s="51">
        <v>217</v>
      </c>
      <c r="Q2947" s="51">
        <v>685</v>
      </c>
      <c r="R2947" s="51">
        <v>697</v>
      </c>
      <c r="S2947" s="51">
        <v>14500</v>
      </c>
      <c r="T2947" s="51">
        <v>68716</v>
      </c>
      <c r="U2947" s="51">
        <v>14005</v>
      </c>
      <c r="V2947" s="51">
        <v>3059</v>
      </c>
    </row>
    <row r="2948" spans="1:22" x14ac:dyDescent="0.25">
      <c r="A2948" s="50" t="s">
        <v>109</v>
      </c>
      <c r="B2948" s="50" t="s">
        <v>230</v>
      </c>
      <c r="C2948" s="50" t="s">
        <v>200</v>
      </c>
      <c r="D2948" s="50" t="s">
        <v>282</v>
      </c>
      <c r="E2948" s="51">
        <v>2017</v>
      </c>
      <c r="F2948" s="50" t="s">
        <v>289</v>
      </c>
      <c r="G2948" s="52">
        <v>42917</v>
      </c>
      <c r="H2948" s="51">
        <v>159</v>
      </c>
      <c r="I2948" s="51">
        <v>49</v>
      </c>
      <c r="J2948" s="51">
        <v>56</v>
      </c>
      <c r="K2948" s="51">
        <v>68</v>
      </c>
      <c r="L2948" s="51">
        <v>68</v>
      </c>
      <c r="M2948" s="51">
        <v>248</v>
      </c>
      <c r="N2948" s="51">
        <v>267</v>
      </c>
      <c r="O2948" s="51">
        <v>202</v>
      </c>
      <c r="P2948" s="51">
        <v>195</v>
      </c>
      <c r="Q2948" s="51">
        <v>685</v>
      </c>
      <c r="R2948" s="51">
        <v>697</v>
      </c>
      <c r="S2948" s="51">
        <v>14500</v>
      </c>
      <c r="T2948" s="51">
        <v>68716</v>
      </c>
      <c r="U2948" s="51">
        <v>14005</v>
      </c>
      <c r="V2948" s="51">
        <v>3059</v>
      </c>
    </row>
    <row r="2949" spans="1:22" x14ac:dyDescent="0.25">
      <c r="A2949" s="50" t="s">
        <v>109</v>
      </c>
      <c r="B2949" s="50" t="s">
        <v>230</v>
      </c>
      <c r="C2949" s="50" t="s">
        <v>200</v>
      </c>
      <c r="D2949" s="50" t="s">
        <v>282</v>
      </c>
      <c r="E2949" s="51">
        <v>2017</v>
      </c>
      <c r="F2949" s="50" t="s">
        <v>290</v>
      </c>
      <c r="G2949" s="52">
        <v>42948</v>
      </c>
      <c r="H2949" s="51">
        <v>193</v>
      </c>
      <c r="I2949" s="51">
        <v>70</v>
      </c>
      <c r="J2949" s="51">
        <v>133</v>
      </c>
      <c r="K2949" s="51">
        <v>65</v>
      </c>
      <c r="L2949" s="51">
        <v>65</v>
      </c>
      <c r="M2949" s="51">
        <v>194</v>
      </c>
      <c r="N2949" s="51">
        <v>245</v>
      </c>
      <c r="O2949" s="51">
        <v>232</v>
      </c>
      <c r="P2949" s="51">
        <v>181</v>
      </c>
      <c r="Q2949" s="51">
        <v>685</v>
      </c>
      <c r="R2949" s="51">
        <v>697</v>
      </c>
      <c r="S2949" s="51">
        <v>14500</v>
      </c>
      <c r="T2949" s="51">
        <v>68716</v>
      </c>
      <c r="U2949" s="51">
        <v>14005</v>
      </c>
      <c r="V2949" s="51">
        <v>3059</v>
      </c>
    </row>
    <row r="2950" spans="1:22" x14ac:dyDescent="0.25">
      <c r="A2950" s="50" t="s">
        <v>109</v>
      </c>
      <c r="B2950" s="50" t="s">
        <v>230</v>
      </c>
      <c r="C2950" s="50" t="s">
        <v>200</v>
      </c>
      <c r="D2950" s="50" t="s">
        <v>282</v>
      </c>
      <c r="E2950" s="51">
        <v>2017</v>
      </c>
      <c r="F2950" s="50" t="s">
        <v>291</v>
      </c>
      <c r="G2950" s="52">
        <v>42979</v>
      </c>
      <c r="H2950" s="51">
        <v>278</v>
      </c>
      <c r="I2950" s="51">
        <v>25</v>
      </c>
      <c r="J2950" s="51">
        <v>89</v>
      </c>
      <c r="K2950" s="51">
        <v>54</v>
      </c>
      <c r="L2950" s="51">
        <v>54</v>
      </c>
      <c r="M2950" s="51">
        <v>210</v>
      </c>
      <c r="N2950" s="51">
        <v>218</v>
      </c>
      <c r="O2950" s="51">
        <v>188</v>
      </c>
      <c r="P2950" s="51">
        <v>137</v>
      </c>
      <c r="Q2950" s="51">
        <v>685</v>
      </c>
      <c r="R2950" s="51">
        <v>697</v>
      </c>
      <c r="S2950" s="51">
        <v>14500</v>
      </c>
      <c r="T2950" s="51">
        <v>68716</v>
      </c>
      <c r="U2950" s="51">
        <v>14005</v>
      </c>
      <c r="V2950" s="51">
        <v>3059</v>
      </c>
    </row>
    <row r="2951" spans="1:22" x14ac:dyDescent="0.25">
      <c r="A2951" s="50" t="s">
        <v>109</v>
      </c>
      <c r="B2951" s="50" t="s">
        <v>230</v>
      </c>
      <c r="C2951" s="50" t="s">
        <v>200</v>
      </c>
      <c r="D2951" s="50" t="s">
        <v>282</v>
      </c>
      <c r="E2951" s="51">
        <v>2017</v>
      </c>
      <c r="F2951" s="50" t="s">
        <v>292</v>
      </c>
      <c r="G2951" s="52">
        <v>43009</v>
      </c>
      <c r="H2951" s="51">
        <v>316</v>
      </c>
      <c r="I2951" s="51">
        <v>68</v>
      </c>
      <c r="J2951" s="51">
        <v>74</v>
      </c>
      <c r="K2951" s="51">
        <v>99</v>
      </c>
      <c r="L2951" s="51">
        <v>99</v>
      </c>
      <c r="M2951" s="51">
        <v>254</v>
      </c>
      <c r="N2951" s="51">
        <v>206</v>
      </c>
      <c r="O2951" s="51">
        <v>151</v>
      </c>
      <c r="P2951" s="51">
        <v>125</v>
      </c>
      <c r="Q2951" s="51">
        <v>685</v>
      </c>
      <c r="R2951" s="51">
        <v>697</v>
      </c>
      <c r="S2951" s="51">
        <v>14500</v>
      </c>
      <c r="T2951" s="51">
        <v>68716</v>
      </c>
      <c r="U2951" s="51">
        <v>14005</v>
      </c>
      <c r="V2951" s="51">
        <v>3059</v>
      </c>
    </row>
    <row r="2952" spans="1:22" x14ac:dyDescent="0.25">
      <c r="A2952" s="50" t="s">
        <v>109</v>
      </c>
      <c r="B2952" s="50" t="s">
        <v>230</v>
      </c>
      <c r="C2952" s="50" t="s">
        <v>200</v>
      </c>
      <c r="D2952" s="50" t="s">
        <v>282</v>
      </c>
      <c r="E2952" s="51">
        <v>2017</v>
      </c>
      <c r="F2952" s="50" t="s">
        <v>293</v>
      </c>
      <c r="G2952" s="52">
        <v>43040</v>
      </c>
      <c r="H2952" s="51">
        <v>208</v>
      </c>
      <c r="I2952" s="51">
        <v>63</v>
      </c>
      <c r="J2952" s="51">
        <v>81</v>
      </c>
      <c r="K2952" s="51">
        <v>79</v>
      </c>
      <c r="L2952" s="51">
        <v>79</v>
      </c>
      <c r="M2952" s="51">
        <v>241</v>
      </c>
      <c r="N2952" s="51">
        <v>286</v>
      </c>
      <c r="O2952" s="51">
        <v>203</v>
      </c>
      <c r="P2952" s="51">
        <v>194</v>
      </c>
      <c r="Q2952" s="51">
        <v>685</v>
      </c>
      <c r="R2952" s="51">
        <v>697</v>
      </c>
      <c r="S2952" s="51">
        <v>14500</v>
      </c>
      <c r="T2952" s="51">
        <v>68716</v>
      </c>
      <c r="U2952" s="51">
        <v>14005</v>
      </c>
      <c r="V2952" s="51">
        <v>3059</v>
      </c>
    </row>
    <row r="2953" spans="1:22" x14ac:dyDescent="0.25">
      <c r="A2953" s="50" t="s">
        <v>109</v>
      </c>
      <c r="B2953" s="50" t="s">
        <v>230</v>
      </c>
      <c r="C2953" s="50" t="s">
        <v>200</v>
      </c>
      <c r="D2953" s="50" t="s">
        <v>282</v>
      </c>
      <c r="E2953" s="51">
        <v>2017</v>
      </c>
      <c r="F2953" s="50" t="s">
        <v>294</v>
      </c>
      <c r="G2953" s="52">
        <v>43070</v>
      </c>
      <c r="H2953" s="51">
        <v>232</v>
      </c>
      <c r="I2953" s="51">
        <v>64</v>
      </c>
      <c r="J2953" s="51">
        <v>162</v>
      </c>
      <c r="K2953" s="51">
        <v>85</v>
      </c>
      <c r="L2953" s="51">
        <v>85</v>
      </c>
      <c r="M2953" s="51">
        <v>251</v>
      </c>
      <c r="N2953" s="51">
        <v>261</v>
      </c>
      <c r="O2953" s="51">
        <v>249</v>
      </c>
      <c r="P2953" s="51">
        <v>173</v>
      </c>
      <c r="Q2953" s="51">
        <v>685</v>
      </c>
      <c r="R2953" s="51">
        <v>697</v>
      </c>
      <c r="S2953" s="51">
        <v>14500</v>
      </c>
      <c r="T2953" s="51">
        <v>68716</v>
      </c>
      <c r="U2953" s="51">
        <v>14005</v>
      </c>
      <c r="V2953" s="51">
        <v>3059</v>
      </c>
    </row>
    <row r="2954" spans="1:22" x14ac:dyDescent="0.25">
      <c r="A2954" s="50" t="s">
        <v>109</v>
      </c>
      <c r="B2954" s="50" t="s">
        <v>230</v>
      </c>
      <c r="C2954" s="50" t="s">
        <v>200</v>
      </c>
      <c r="D2954" s="50" t="s">
        <v>282</v>
      </c>
      <c r="E2954" s="51">
        <v>2018</v>
      </c>
      <c r="F2954" s="50" t="s">
        <v>283</v>
      </c>
      <c r="G2954" s="52">
        <v>43101</v>
      </c>
      <c r="H2954" s="51">
        <v>221</v>
      </c>
      <c r="I2954" s="51">
        <v>83</v>
      </c>
      <c r="J2954" s="51">
        <v>91</v>
      </c>
      <c r="K2954" s="51">
        <v>82</v>
      </c>
      <c r="L2954" s="51">
        <v>82</v>
      </c>
      <c r="M2954" s="51">
        <v>142</v>
      </c>
      <c r="N2954" s="51">
        <v>226</v>
      </c>
      <c r="O2954" s="51">
        <v>245</v>
      </c>
      <c r="P2954" s="51">
        <v>198</v>
      </c>
      <c r="Q2954" s="51">
        <v>389</v>
      </c>
      <c r="R2954" s="51">
        <v>411</v>
      </c>
      <c r="S2954" s="51">
        <v>15112</v>
      </c>
      <c r="T2954" s="51">
        <v>71425</v>
      </c>
      <c r="U2954" s="51">
        <v>14508</v>
      </c>
      <c r="V2954" s="51">
        <v>3167</v>
      </c>
    </row>
    <row r="2955" spans="1:22" x14ac:dyDescent="0.25">
      <c r="A2955" s="50" t="s">
        <v>109</v>
      </c>
      <c r="B2955" s="50" t="s">
        <v>230</v>
      </c>
      <c r="C2955" s="50" t="s">
        <v>200</v>
      </c>
      <c r="D2955" s="50" t="s">
        <v>282</v>
      </c>
      <c r="E2955" s="51">
        <v>2018</v>
      </c>
      <c r="F2955" s="50" t="s">
        <v>284</v>
      </c>
      <c r="G2955" s="52">
        <v>43132</v>
      </c>
      <c r="H2955" s="51">
        <v>231</v>
      </c>
      <c r="I2955" s="51">
        <v>125</v>
      </c>
      <c r="J2955" s="51">
        <v>135</v>
      </c>
      <c r="K2955" s="51">
        <v>101</v>
      </c>
      <c r="L2955" s="51">
        <v>101</v>
      </c>
      <c r="M2955" s="51">
        <v>276</v>
      </c>
      <c r="N2955" s="51">
        <v>304</v>
      </c>
      <c r="O2955" s="51">
        <v>270</v>
      </c>
      <c r="P2955" s="51">
        <v>236</v>
      </c>
      <c r="Q2955" s="51">
        <v>389</v>
      </c>
      <c r="R2955" s="51">
        <v>411</v>
      </c>
      <c r="S2955" s="51">
        <v>15112</v>
      </c>
      <c r="T2955" s="51">
        <v>71425</v>
      </c>
      <c r="U2955" s="51">
        <v>14508</v>
      </c>
      <c r="V2955" s="51">
        <v>3167</v>
      </c>
    </row>
    <row r="2956" spans="1:22" x14ac:dyDescent="0.25">
      <c r="A2956" s="50" t="s">
        <v>109</v>
      </c>
      <c r="B2956" s="50" t="s">
        <v>230</v>
      </c>
      <c r="C2956" s="50" t="s">
        <v>200</v>
      </c>
      <c r="D2956" s="50" t="s">
        <v>282</v>
      </c>
      <c r="E2956" s="51">
        <v>2018</v>
      </c>
      <c r="F2956" s="50" t="s">
        <v>285</v>
      </c>
      <c r="G2956" s="52">
        <v>43160</v>
      </c>
      <c r="H2956" s="51">
        <v>268</v>
      </c>
      <c r="I2956" s="51">
        <v>106</v>
      </c>
      <c r="J2956" s="51">
        <v>169</v>
      </c>
      <c r="K2956" s="51">
        <v>124</v>
      </c>
      <c r="L2956" s="51">
        <v>124</v>
      </c>
      <c r="M2956" s="51">
        <v>145</v>
      </c>
      <c r="N2956" s="51">
        <v>302</v>
      </c>
      <c r="O2956" s="51">
        <v>294</v>
      </c>
      <c r="P2956" s="51">
        <v>205</v>
      </c>
      <c r="Q2956" s="51">
        <v>389</v>
      </c>
      <c r="R2956" s="51">
        <v>411</v>
      </c>
      <c r="S2956" s="51">
        <v>15112</v>
      </c>
      <c r="T2956" s="51">
        <v>71425</v>
      </c>
      <c r="U2956" s="51">
        <v>14508</v>
      </c>
      <c r="V2956" s="51">
        <v>3167</v>
      </c>
    </row>
    <row r="2957" spans="1:22" x14ac:dyDescent="0.25">
      <c r="A2957" s="50" t="s">
        <v>109</v>
      </c>
      <c r="B2957" s="50" t="s">
        <v>230</v>
      </c>
      <c r="C2957" s="50" t="s">
        <v>200</v>
      </c>
      <c r="D2957" s="50" t="s">
        <v>282</v>
      </c>
      <c r="E2957" s="51">
        <v>2018</v>
      </c>
      <c r="F2957" s="50" t="s">
        <v>286</v>
      </c>
      <c r="G2957" s="52">
        <v>43191</v>
      </c>
      <c r="H2957" s="51">
        <v>258</v>
      </c>
      <c r="I2957" s="51">
        <v>78</v>
      </c>
      <c r="J2957" s="51">
        <v>185</v>
      </c>
      <c r="K2957" s="51">
        <v>104</v>
      </c>
      <c r="L2957" s="51">
        <v>104</v>
      </c>
      <c r="M2957" s="51">
        <v>337</v>
      </c>
      <c r="N2957" s="51">
        <v>380</v>
      </c>
      <c r="O2957" s="51">
        <v>313</v>
      </c>
      <c r="P2957" s="51">
        <v>293</v>
      </c>
      <c r="Q2957" s="51">
        <v>389</v>
      </c>
      <c r="R2957" s="51">
        <v>411</v>
      </c>
      <c r="S2957" s="51">
        <v>15112</v>
      </c>
      <c r="T2957" s="51">
        <v>71425</v>
      </c>
      <c r="U2957" s="51">
        <v>14508</v>
      </c>
      <c r="V2957" s="51">
        <v>3167</v>
      </c>
    </row>
    <row r="2958" spans="1:22" x14ac:dyDescent="0.25">
      <c r="A2958" s="50" t="s">
        <v>109</v>
      </c>
      <c r="B2958" s="50" t="s">
        <v>230</v>
      </c>
      <c r="C2958" s="50" t="s">
        <v>200</v>
      </c>
      <c r="D2958" s="50" t="s">
        <v>282</v>
      </c>
      <c r="E2958" s="51">
        <v>2018</v>
      </c>
      <c r="F2958" s="50" t="s">
        <v>287</v>
      </c>
      <c r="G2958" s="52">
        <v>43221</v>
      </c>
      <c r="H2958" s="51">
        <v>233</v>
      </c>
      <c r="I2958" s="51">
        <v>113</v>
      </c>
      <c r="J2958" s="51">
        <v>117</v>
      </c>
      <c r="K2958" s="51">
        <v>66</v>
      </c>
      <c r="L2958" s="51">
        <v>66</v>
      </c>
      <c r="M2958" s="51">
        <v>325</v>
      </c>
      <c r="N2958" s="51">
        <v>383</v>
      </c>
      <c r="O2958" s="51">
        <v>254</v>
      </c>
      <c r="P2958" s="51">
        <v>267</v>
      </c>
      <c r="Q2958" s="51">
        <v>389</v>
      </c>
      <c r="R2958" s="51">
        <v>411</v>
      </c>
      <c r="S2958" s="51">
        <v>15112</v>
      </c>
      <c r="T2958" s="51">
        <v>71425</v>
      </c>
      <c r="U2958" s="51">
        <v>14508</v>
      </c>
      <c r="V2958" s="51">
        <v>3167</v>
      </c>
    </row>
    <row r="2959" spans="1:22" x14ac:dyDescent="0.25">
      <c r="A2959" s="50" t="s">
        <v>109</v>
      </c>
      <c r="B2959" s="50" t="s">
        <v>230</v>
      </c>
      <c r="C2959" s="50" t="s">
        <v>200</v>
      </c>
      <c r="D2959" s="50" t="s">
        <v>282</v>
      </c>
      <c r="E2959" s="51">
        <v>2018</v>
      </c>
      <c r="F2959" s="50" t="s">
        <v>288</v>
      </c>
      <c r="G2959" s="52">
        <v>43252</v>
      </c>
      <c r="H2959" s="51">
        <v>216</v>
      </c>
      <c r="I2959" s="51">
        <v>96</v>
      </c>
      <c r="J2959" s="51">
        <v>186</v>
      </c>
      <c r="K2959" s="51">
        <v>87</v>
      </c>
      <c r="L2959" s="51">
        <v>87</v>
      </c>
      <c r="M2959" s="51">
        <v>49</v>
      </c>
      <c r="N2959" s="51">
        <v>335</v>
      </c>
      <c r="O2959" s="51">
        <v>294</v>
      </c>
      <c r="P2959" s="51">
        <v>254</v>
      </c>
      <c r="Q2959" s="51">
        <v>389</v>
      </c>
      <c r="R2959" s="51">
        <v>411</v>
      </c>
      <c r="S2959" s="51">
        <v>15112</v>
      </c>
      <c r="T2959" s="51">
        <v>71425</v>
      </c>
      <c r="U2959" s="51">
        <v>14508</v>
      </c>
      <c r="V2959" s="51">
        <v>3167</v>
      </c>
    </row>
    <row r="2960" spans="1:22" x14ac:dyDescent="0.25">
      <c r="A2960" s="50" t="s">
        <v>109</v>
      </c>
      <c r="B2960" s="50" t="s">
        <v>230</v>
      </c>
      <c r="C2960" s="50" t="s">
        <v>200</v>
      </c>
      <c r="D2960" s="50" t="s">
        <v>282</v>
      </c>
      <c r="E2960" s="51">
        <v>2018</v>
      </c>
      <c r="F2960" s="50" t="s">
        <v>289</v>
      </c>
      <c r="G2960" s="52">
        <v>43282</v>
      </c>
      <c r="H2960" s="51">
        <v>294</v>
      </c>
      <c r="I2960" s="51">
        <v>67</v>
      </c>
      <c r="J2960" s="51">
        <v>110</v>
      </c>
      <c r="K2960" s="51">
        <v>59</v>
      </c>
      <c r="L2960" s="51">
        <v>59</v>
      </c>
      <c r="M2960" s="51">
        <v>355</v>
      </c>
      <c r="N2960" s="51">
        <v>482</v>
      </c>
      <c r="O2960" s="51">
        <v>394</v>
      </c>
      <c r="P2960" s="51">
        <v>227</v>
      </c>
      <c r="Q2960" s="51">
        <v>389</v>
      </c>
      <c r="R2960" s="51">
        <v>411</v>
      </c>
      <c r="S2960" s="51">
        <v>15112</v>
      </c>
      <c r="T2960" s="51">
        <v>71425</v>
      </c>
      <c r="U2960" s="51">
        <v>14508</v>
      </c>
      <c r="V2960" s="51">
        <v>3167</v>
      </c>
    </row>
    <row r="2961" spans="1:22" x14ac:dyDescent="0.25">
      <c r="A2961" s="50" t="s">
        <v>109</v>
      </c>
      <c r="B2961" s="50" t="s">
        <v>230</v>
      </c>
      <c r="C2961" s="50" t="s">
        <v>200</v>
      </c>
      <c r="D2961" s="50" t="s">
        <v>282</v>
      </c>
      <c r="E2961" s="51">
        <v>2018</v>
      </c>
      <c r="F2961" s="50" t="s">
        <v>290</v>
      </c>
      <c r="G2961" s="52">
        <v>43313</v>
      </c>
      <c r="H2961" s="51">
        <v>253</v>
      </c>
      <c r="I2961" s="51">
        <v>97</v>
      </c>
      <c r="J2961" s="51">
        <v>192</v>
      </c>
      <c r="K2961" s="51">
        <v>87</v>
      </c>
      <c r="L2961" s="51">
        <v>87</v>
      </c>
      <c r="M2961" s="51">
        <v>331</v>
      </c>
      <c r="N2961" s="51">
        <v>334</v>
      </c>
      <c r="O2961" s="51">
        <v>274</v>
      </c>
      <c r="P2961" s="51">
        <v>322</v>
      </c>
      <c r="Q2961" s="51">
        <v>389</v>
      </c>
      <c r="R2961" s="51">
        <v>411</v>
      </c>
      <c r="S2961" s="51">
        <v>15112</v>
      </c>
      <c r="T2961" s="51">
        <v>71425</v>
      </c>
      <c r="U2961" s="51">
        <v>14508</v>
      </c>
      <c r="V2961" s="51">
        <v>3167</v>
      </c>
    </row>
    <row r="2962" spans="1:22" x14ac:dyDescent="0.25">
      <c r="A2962" s="50" t="s">
        <v>109</v>
      </c>
      <c r="B2962" s="50" t="s">
        <v>230</v>
      </c>
      <c r="C2962" s="50" t="s">
        <v>200</v>
      </c>
      <c r="D2962" s="50" t="s">
        <v>282</v>
      </c>
      <c r="E2962" s="51">
        <v>2018</v>
      </c>
      <c r="F2962" s="50" t="s">
        <v>291</v>
      </c>
      <c r="G2962" s="52">
        <v>43344</v>
      </c>
      <c r="H2962" s="51">
        <v>210</v>
      </c>
      <c r="I2962" s="51">
        <v>62</v>
      </c>
      <c r="J2962" s="51">
        <v>112</v>
      </c>
      <c r="K2962" s="51">
        <v>91</v>
      </c>
      <c r="L2962" s="51">
        <v>91</v>
      </c>
      <c r="M2962" s="51">
        <v>277</v>
      </c>
      <c r="N2962" s="51">
        <v>297</v>
      </c>
      <c r="O2962" s="51">
        <v>337</v>
      </c>
      <c r="P2962" s="51">
        <v>444</v>
      </c>
      <c r="Q2962" s="51">
        <v>389</v>
      </c>
      <c r="R2962" s="51">
        <v>411</v>
      </c>
      <c r="S2962" s="51">
        <v>15112</v>
      </c>
      <c r="T2962" s="51">
        <v>71425</v>
      </c>
      <c r="U2962" s="51">
        <v>14508</v>
      </c>
      <c r="V2962" s="51">
        <v>3167</v>
      </c>
    </row>
    <row r="2963" spans="1:22" x14ac:dyDescent="0.25">
      <c r="A2963" s="50" t="s">
        <v>109</v>
      </c>
      <c r="B2963" s="50" t="s">
        <v>230</v>
      </c>
      <c r="C2963" s="50" t="s">
        <v>200</v>
      </c>
      <c r="D2963" s="50" t="s">
        <v>282</v>
      </c>
      <c r="E2963" s="51">
        <v>2018</v>
      </c>
      <c r="F2963" s="50" t="s">
        <v>292</v>
      </c>
      <c r="G2963" s="52">
        <v>43374</v>
      </c>
      <c r="H2963" s="51">
        <v>229</v>
      </c>
      <c r="I2963" s="51">
        <v>84</v>
      </c>
      <c r="J2963" s="51">
        <v>113</v>
      </c>
      <c r="K2963" s="51">
        <v>97</v>
      </c>
      <c r="L2963" s="51">
        <v>97</v>
      </c>
      <c r="M2963" s="51">
        <v>149</v>
      </c>
      <c r="N2963" s="51">
        <v>203</v>
      </c>
      <c r="O2963" s="51">
        <v>228</v>
      </c>
      <c r="P2963" s="51">
        <v>205</v>
      </c>
      <c r="Q2963" s="51">
        <v>389</v>
      </c>
      <c r="R2963" s="51">
        <v>411</v>
      </c>
      <c r="S2963" s="51">
        <v>15112</v>
      </c>
      <c r="T2963" s="51">
        <v>71425</v>
      </c>
      <c r="U2963" s="51">
        <v>14508</v>
      </c>
      <c r="V2963" s="51">
        <v>3167</v>
      </c>
    </row>
    <row r="2964" spans="1:22" x14ac:dyDescent="0.25">
      <c r="A2964" s="50" t="s">
        <v>109</v>
      </c>
      <c r="B2964" s="50" t="s">
        <v>230</v>
      </c>
      <c r="C2964" s="50" t="s">
        <v>200</v>
      </c>
      <c r="D2964" s="50" t="s">
        <v>282</v>
      </c>
      <c r="E2964" s="51">
        <v>2018</v>
      </c>
      <c r="F2964" s="50" t="s">
        <v>293</v>
      </c>
      <c r="G2964" s="52">
        <v>43405</v>
      </c>
      <c r="H2964" s="51">
        <v>213</v>
      </c>
      <c r="I2964" s="51">
        <v>99</v>
      </c>
      <c r="J2964" s="51">
        <v>124</v>
      </c>
      <c r="K2964" s="51">
        <v>118</v>
      </c>
      <c r="L2964" s="51">
        <v>118</v>
      </c>
      <c r="M2964" s="51">
        <v>268</v>
      </c>
      <c r="N2964" s="51">
        <v>368</v>
      </c>
      <c r="O2964" s="51">
        <v>332</v>
      </c>
      <c r="P2964" s="51">
        <v>416</v>
      </c>
      <c r="Q2964" s="51">
        <v>389</v>
      </c>
      <c r="R2964" s="51">
        <v>411</v>
      </c>
      <c r="S2964" s="51">
        <v>15112</v>
      </c>
      <c r="T2964" s="51">
        <v>71425</v>
      </c>
      <c r="U2964" s="51">
        <v>14508</v>
      </c>
      <c r="V2964" s="51">
        <v>3167</v>
      </c>
    </row>
    <row r="2965" spans="1:22" x14ac:dyDescent="0.25">
      <c r="A2965" s="50" t="s">
        <v>109</v>
      </c>
      <c r="B2965" s="50" t="s">
        <v>230</v>
      </c>
      <c r="C2965" s="50" t="s">
        <v>200</v>
      </c>
      <c r="D2965" s="50" t="s">
        <v>282</v>
      </c>
      <c r="E2965" s="51">
        <v>2018</v>
      </c>
      <c r="F2965" s="50" t="s">
        <v>294</v>
      </c>
      <c r="G2965" s="52">
        <v>43435</v>
      </c>
      <c r="H2965" s="51">
        <v>210</v>
      </c>
      <c r="I2965" s="51">
        <v>44</v>
      </c>
      <c r="J2965" s="51">
        <v>203</v>
      </c>
      <c r="K2965" s="51">
        <v>97</v>
      </c>
      <c r="L2965" s="51">
        <v>97</v>
      </c>
      <c r="M2965" s="51">
        <v>254</v>
      </c>
      <c r="N2965" s="51">
        <v>290</v>
      </c>
      <c r="O2965" s="51">
        <v>238</v>
      </c>
      <c r="P2965" s="51">
        <v>267</v>
      </c>
      <c r="Q2965" s="51">
        <v>389</v>
      </c>
      <c r="R2965" s="51">
        <v>411</v>
      </c>
      <c r="S2965" s="51">
        <v>15112</v>
      </c>
      <c r="T2965" s="51">
        <v>71425</v>
      </c>
      <c r="U2965" s="51">
        <v>14508</v>
      </c>
      <c r="V2965" s="51">
        <v>3167</v>
      </c>
    </row>
    <row r="2966" spans="1:22" x14ac:dyDescent="0.25">
      <c r="A2966" s="50" t="s">
        <v>109</v>
      </c>
      <c r="B2966" s="50" t="s">
        <v>230</v>
      </c>
      <c r="C2966" s="50" t="s">
        <v>200</v>
      </c>
      <c r="D2966" s="50" t="s">
        <v>282</v>
      </c>
      <c r="E2966" s="51">
        <v>2019</v>
      </c>
      <c r="F2966" s="50" t="s">
        <v>283</v>
      </c>
      <c r="G2966" s="52">
        <v>43466</v>
      </c>
      <c r="H2966" s="51">
        <v>248</v>
      </c>
      <c r="I2966" s="51">
        <v>122</v>
      </c>
      <c r="J2966" s="51">
        <v>203</v>
      </c>
      <c r="K2966" s="51">
        <v>77</v>
      </c>
      <c r="L2966" s="51">
        <v>77</v>
      </c>
      <c r="M2966" s="51">
        <v>35</v>
      </c>
      <c r="N2966" s="51">
        <v>334</v>
      </c>
      <c r="O2966" s="51">
        <v>364</v>
      </c>
      <c r="P2966" s="51">
        <v>391</v>
      </c>
      <c r="Q2966" s="51">
        <v>920</v>
      </c>
      <c r="R2966" s="51">
        <v>960</v>
      </c>
      <c r="S2966" s="51">
        <v>15607.78124736153</v>
      </c>
      <c r="T2966" s="51">
        <v>73215</v>
      </c>
      <c r="U2966" s="51">
        <v>23651</v>
      </c>
      <c r="V2966" s="51">
        <v>3138</v>
      </c>
    </row>
    <row r="2967" spans="1:22" x14ac:dyDescent="0.25">
      <c r="A2967" s="50" t="s">
        <v>109</v>
      </c>
      <c r="B2967" s="50" t="s">
        <v>230</v>
      </c>
      <c r="C2967" s="50" t="s">
        <v>200</v>
      </c>
      <c r="D2967" s="50" t="s">
        <v>282</v>
      </c>
      <c r="E2967" s="51">
        <v>2019</v>
      </c>
      <c r="F2967" s="50" t="s">
        <v>284</v>
      </c>
      <c r="G2967" s="52">
        <v>43497</v>
      </c>
      <c r="H2967" s="51">
        <v>211</v>
      </c>
      <c r="I2967" s="51">
        <v>109</v>
      </c>
      <c r="J2967" s="51">
        <v>142</v>
      </c>
      <c r="K2967" s="51">
        <v>89</v>
      </c>
      <c r="L2967" s="51">
        <v>89</v>
      </c>
      <c r="M2967" s="51">
        <v>256</v>
      </c>
      <c r="N2967" s="51">
        <v>270</v>
      </c>
      <c r="O2967" s="51">
        <v>382</v>
      </c>
      <c r="P2967" s="51">
        <v>358</v>
      </c>
      <c r="Q2967" s="51">
        <v>920</v>
      </c>
      <c r="R2967" s="51">
        <v>960</v>
      </c>
      <c r="S2967" s="51">
        <v>15607.78124736153</v>
      </c>
      <c r="T2967" s="51">
        <v>73215</v>
      </c>
      <c r="U2967" s="51">
        <v>23651</v>
      </c>
      <c r="V2967" s="51">
        <v>3138</v>
      </c>
    </row>
    <row r="2968" spans="1:22" x14ac:dyDescent="0.25">
      <c r="A2968" s="50" t="s">
        <v>109</v>
      </c>
      <c r="B2968" s="50" t="s">
        <v>230</v>
      </c>
      <c r="C2968" s="50" t="s">
        <v>200</v>
      </c>
      <c r="D2968" s="50" t="s">
        <v>282</v>
      </c>
      <c r="E2968" s="51">
        <v>2019</v>
      </c>
      <c r="F2968" s="50" t="s">
        <v>285</v>
      </c>
      <c r="G2968" s="52">
        <v>43525</v>
      </c>
      <c r="H2968" s="51">
        <v>211</v>
      </c>
      <c r="I2968" s="51">
        <v>130</v>
      </c>
      <c r="J2968" s="51">
        <v>126</v>
      </c>
      <c r="K2968" s="51">
        <v>91</v>
      </c>
      <c r="L2968" s="51">
        <v>91</v>
      </c>
      <c r="M2968" s="51">
        <v>4</v>
      </c>
      <c r="N2968" s="51">
        <v>296</v>
      </c>
      <c r="O2968" s="51">
        <v>267</v>
      </c>
      <c r="P2968" s="51">
        <v>231</v>
      </c>
      <c r="Q2968" s="51">
        <v>920</v>
      </c>
      <c r="R2968" s="51">
        <v>960</v>
      </c>
      <c r="S2968" s="51">
        <v>15607.78124736153</v>
      </c>
      <c r="T2968" s="51">
        <v>73215</v>
      </c>
      <c r="U2968" s="51">
        <v>23651</v>
      </c>
      <c r="V2968" s="51">
        <v>3138</v>
      </c>
    </row>
    <row r="2969" spans="1:22" x14ac:dyDescent="0.25">
      <c r="A2969" s="50" t="s">
        <v>109</v>
      </c>
      <c r="B2969" s="50" t="s">
        <v>230</v>
      </c>
      <c r="C2969" s="50" t="s">
        <v>200</v>
      </c>
      <c r="D2969" s="50" t="s">
        <v>282</v>
      </c>
      <c r="E2969" s="51">
        <v>2019</v>
      </c>
      <c r="F2969" s="50" t="s">
        <v>286</v>
      </c>
      <c r="G2969" s="52">
        <v>43556</v>
      </c>
      <c r="H2969" s="51">
        <v>207</v>
      </c>
      <c r="I2969" s="51">
        <v>119</v>
      </c>
      <c r="J2969" s="51">
        <v>157</v>
      </c>
      <c r="K2969" s="51">
        <v>85</v>
      </c>
      <c r="L2969" s="51">
        <v>85</v>
      </c>
      <c r="M2969" s="51">
        <v>312</v>
      </c>
      <c r="N2969" s="51">
        <v>185</v>
      </c>
      <c r="O2969" s="51">
        <v>203</v>
      </c>
      <c r="P2969" s="51">
        <v>215</v>
      </c>
      <c r="Q2969" s="51">
        <v>920</v>
      </c>
      <c r="R2969" s="51">
        <v>960</v>
      </c>
      <c r="S2969" s="51">
        <v>15607.78124736153</v>
      </c>
      <c r="T2969" s="51">
        <v>73215</v>
      </c>
      <c r="U2969" s="51">
        <v>23651</v>
      </c>
      <c r="V2969" s="51">
        <v>3138</v>
      </c>
    </row>
    <row r="2970" spans="1:22" x14ac:dyDescent="0.25">
      <c r="A2970" s="50" t="s">
        <v>109</v>
      </c>
      <c r="B2970" s="50" t="s">
        <v>230</v>
      </c>
      <c r="C2970" s="50" t="s">
        <v>200</v>
      </c>
      <c r="D2970" s="50" t="s">
        <v>282</v>
      </c>
      <c r="E2970" s="51">
        <v>2019</v>
      </c>
      <c r="F2970" s="50" t="s">
        <v>287</v>
      </c>
      <c r="G2970" s="52">
        <v>43586</v>
      </c>
      <c r="H2970" s="51">
        <v>261</v>
      </c>
      <c r="I2970" s="51">
        <v>118</v>
      </c>
      <c r="J2970" s="51">
        <v>89</v>
      </c>
      <c r="K2970" s="51">
        <v>79</v>
      </c>
      <c r="L2970" s="51">
        <v>79</v>
      </c>
      <c r="M2970" s="51">
        <v>280</v>
      </c>
      <c r="N2970" s="51">
        <v>300</v>
      </c>
      <c r="O2970" s="51">
        <v>256</v>
      </c>
      <c r="P2970" s="51">
        <v>248</v>
      </c>
      <c r="Q2970" s="51">
        <v>920</v>
      </c>
      <c r="R2970" s="51">
        <v>960</v>
      </c>
      <c r="S2970" s="51">
        <v>15607.78124736153</v>
      </c>
      <c r="T2970" s="51">
        <v>73215</v>
      </c>
      <c r="U2970" s="51">
        <v>23651</v>
      </c>
      <c r="V2970" s="51">
        <v>3138</v>
      </c>
    </row>
    <row r="2971" spans="1:22" x14ac:dyDescent="0.25">
      <c r="A2971" s="50" t="s">
        <v>109</v>
      </c>
      <c r="B2971" s="50" t="s">
        <v>230</v>
      </c>
      <c r="C2971" s="50" t="s">
        <v>200</v>
      </c>
      <c r="D2971" s="50" t="s">
        <v>282</v>
      </c>
      <c r="E2971" s="51">
        <v>2019</v>
      </c>
      <c r="F2971" s="50" t="s">
        <v>288</v>
      </c>
      <c r="G2971" s="52">
        <v>43617</v>
      </c>
      <c r="H2971" s="51">
        <v>229</v>
      </c>
      <c r="I2971" s="51">
        <v>78</v>
      </c>
      <c r="J2971" s="51">
        <v>169</v>
      </c>
      <c r="K2971" s="51">
        <v>112</v>
      </c>
      <c r="L2971" s="51">
        <v>112</v>
      </c>
      <c r="M2971" s="51">
        <v>179</v>
      </c>
      <c r="N2971" s="51">
        <v>266</v>
      </c>
      <c r="O2971" s="51">
        <v>227</v>
      </c>
      <c r="P2971" s="51">
        <v>231</v>
      </c>
      <c r="Q2971" s="51">
        <v>920</v>
      </c>
      <c r="R2971" s="51">
        <v>960</v>
      </c>
      <c r="S2971" s="51">
        <v>15607.78124736153</v>
      </c>
      <c r="T2971" s="51">
        <v>73215</v>
      </c>
      <c r="U2971" s="51">
        <v>23651</v>
      </c>
      <c r="V2971" s="51">
        <v>3138</v>
      </c>
    </row>
    <row r="2972" spans="1:22" x14ac:dyDescent="0.25">
      <c r="A2972" s="50" t="s">
        <v>109</v>
      </c>
      <c r="B2972" s="50" t="s">
        <v>230</v>
      </c>
      <c r="C2972" s="50" t="s">
        <v>200</v>
      </c>
      <c r="D2972" s="50" t="s">
        <v>282</v>
      </c>
      <c r="E2972" s="51">
        <v>2019</v>
      </c>
      <c r="F2972" s="50" t="s">
        <v>289</v>
      </c>
      <c r="G2972" s="52">
        <v>43647</v>
      </c>
      <c r="H2972" s="51">
        <v>227</v>
      </c>
      <c r="I2972" s="51">
        <v>76</v>
      </c>
      <c r="J2972" s="51">
        <v>142</v>
      </c>
      <c r="K2972" s="51">
        <v>165</v>
      </c>
      <c r="L2972" s="51">
        <v>165</v>
      </c>
      <c r="M2972" s="51">
        <v>171</v>
      </c>
      <c r="N2972" s="51">
        <v>212</v>
      </c>
      <c r="O2972" s="51">
        <v>207</v>
      </c>
      <c r="P2972" s="51">
        <v>190</v>
      </c>
      <c r="Q2972" s="51">
        <v>920</v>
      </c>
      <c r="R2972" s="51">
        <v>960</v>
      </c>
      <c r="S2972" s="51">
        <v>15607.78124736153</v>
      </c>
      <c r="T2972" s="51">
        <v>73215</v>
      </c>
      <c r="U2972" s="51">
        <v>23651</v>
      </c>
      <c r="V2972" s="51">
        <v>3138</v>
      </c>
    </row>
    <row r="2973" spans="1:22" x14ac:dyDescent="0.25">
      <c r="A2973" s="50" t="s">
        <v>109</v>
      </c>
      <c r="B2973" s="50" t="s">
        <v>230</v>
      </c>
      <c r="C2973" s="50" t="s">
        <v>200</v>
      </c>
      <c r="D2973" s="50" t="s">
        <v>282</v>
      </c>
      <c r="E2973" s="51">
        <v>2019</v>
      </c>
      <c r="F2973" s="50" t="s">
        <v>290</v>
      </c>
      <c r="G2973" s="52">
        <v>43678</v>
      </c>
      <c r="H2973" s="51">
        <v>186</v>
      </c>
      <c r="I2973" s="51">
        <v>84</v>
      </c>
      <c r="J2973" s="51">
        <v>164</v>
      </c>
      <c r="K2973" s="51">
        <v>95</v>
      </c>
      <c r="L2973" s="51">
        <v>95</v>
      </c>
      <c r="M2973" s="51">
        <v>100</v>
      </c>
      <c r="N2973" s="51">
        <v>115</v>
      </c>
      <c r="O2973" s="51">
        <v>129</v>
      </c>
      <c r="P2973" s="51">
        <v>120</v>
      </c>
      <c r="Q2973" s="51">
        <v>920</v>
      </c>
      <c r="R2973" s="51">
        <v>960</v>
      </c>
      <c r="S2973" s="51">
        <v>15607.78124736153</v>
      </c>
      <c r="T2973" s="51">
        <v>73215</v>
      </c>
      <c r="U2973" s="51">
        <v>23651</v>
      </c>
      <c r="V2973" s="51">
        <v>3138</v>
      </c>
    </row>
    <row r="2974" spans="1:22" x14ac:dyDescent="0.25">
      <c r="A2974" s="50" t="s">
        <v>109</v>
      </c>
      <c r="B2974" s="50" t="s">
        <v>230</v>
      </c>
      <c r="C2974" s="50" t="s">
        <v>200</v>
      </c>
      <c r="D2974" s="50" t="s">
        <v>282</v>
      </c>
      <c r="E2974" s="51">
        <v>2019</v>
      </c>
      <c r="F2974" s="50" t="s">
        <v>291</v>
      </c>
      <c r="G2974" s="52">
        <v>43709</v>
      </c>
      <c r="H2974" s="51">
        <v>247</v>
      </c>
      <c r="I2974" s="51">
        <v>124</v>
      </c>
      <c r="J2974" s="51">
        <v>172</v>
      </c>
      <c r="K2974" s="51">
        <v>70</v>
      </c>
      <c r="L2974" s="51">
        <v>70</v>
      </c>
      <c r="M2974" s="51">
        <v>179</v>
      </c>
      <c r="N2974" s="51">
        <v>151</v>
      </c>
      <c r="O2974" s="51">
        <v>145</v>
      </c>
      <c r="P2974" s="51">
        <v>147</v>
      </c>
      <c r="Q2974" s="51">
        <v>920</v>
      </c>
      <c r="R2974" s="51">
        <v>960</v>
      </c>
      <c r="S2974" s="51">
        <v>15607.78124736153</v>
      </c>
      <c r="T2974" s="51">
        <v>73215</v>
      </c>
      <c r="U2974" s="51">
        <v>23651</v>
      </c>
      <c r="V2974" s="51">
        <v>3138</v>
      </c>
    </row>
    <row r="2975" spans="1:22" x14ac:dyDescent="0.25">
      <c r="A2975" s="50" t="s">
        <v>109</v>
      </c>
      <c r="B2975" s="50" t="s">
        <v>230</v>
      </c>
      <c r="C2975" s="50" t="s">
        <v>200</v>
      </c>
      <c r="D2975" s="50" t="s">
        <v>282</v>
      </c>
      <c r="E2975" s="51">
        <v>2019</v>
      </c>
      <c r="F2975" s="50" t="s">
        <v>292</v>
      </c>
      <c r="G2975" s="52">
        <v>43739</v>
      </c>
      <c r="H2975" s="51">
        <v>176</v>
      </c>
      <c r="I2975" s="51">
        <v>109</v>
      </c>
      <c r="J2975" s="51">
        <v>121</v>
      </c>
      <c r="K2975" s="51">
        <v>80</v>
      </c>
      <c r="L2975" s="51">
        <v>80</v>
      </c>
      <c r="M2975" s="51">
        <v>231</v>
      </c>
      <c r="N2975" s="51">
        <v>204</v>
      </c>
      <c r="O2975" s="51">
        <v>195</v>
      </c>
      <c r="P2975" s="51">
        <v>194</v>
      </c>
      <c r="Q2975" s="51">
        <v>920</v>
      </c>
      <c r="R2975" s="51">
        <v>960</v>
      </c>
      <c r="S2975" s="51">
        <v>15607.78124736153</v>
      </c>
      <c r="T2975" s="51">
        <v>73215</v>
      </c>
      <c r="U2975" s="51">
        <v>23651</v>
      </c>
      <c r="V2975" s="51">
        <v>3138</v>
      </c>
    </row>
    <row r="2976" spans="1:22" x14ac:dyDescent="0.25">
      <c r="A2976" s="50" t="s">
        <v>109</v>
      </c>
      <c r="B2976" s="50" t="s">
        <v>230</v>
      </c>
      <c r="C2976" s="50" t="s">
        <v>200</v>
      </c>
      <c r="D2976" s="50" t="s">
        <v>282</v>
      </c>
      <c r="E2976" s="51">
        <v>2019</v>
      </c>
      <c r="F2976" s="50" t="s">
        <v>293</v>
      </c>
      <c r="G2976" s="52">
        <v>43770</v>
      </c>
      <c r="H2976" s="51">
        <v>288</v>
      </c>
      <c r="I2976" s="51">
        <v>131</v>
      </c>
      <c r="J2976" s="51">
        <v>238</v>
      </c>
      <c r="K2976" s="51">
        <v>101</v>
      </c>
      <c r="L2976" s="51">
        <v>101</v>
      </c>
      <c r="M2976" s="51">
        <v>93</v>
      </c>
      <c r="N2976" s="51">
        <v>153</v>
      </c>
      <c r="O2976" s="51">
        <v>146</v>
      </c>
      <c r="P2976" s="51">
        <v>101</v>
      </c>
      <c r="Q2976" s="51">
        <v>920</v>
      </c>
      <c r="R2976" s="51">
        <v>960</v>
      </c>
      <c r="S2976" s="51">
        <v>15607.78124736153</v>
      </c>
      <c r="T2976" s="51">
        <v>73215</v>
      </c>
      <c r="U2976" s="51">
        <v>23651</v>
      </c>
      <c r="V2976" s="51">
        <v>3138</v>
      </c>
    </row>
    <row r="2977" spans="1:22" x14ac:dyDescent="0.25">
      <c r="A2977" s="50" t="s">
        <v>109</v>
      </c>
      <c r="B2977" s="50" t="s">
        <v>230</v>
      </c>
      <c r="C2977" s="50" t="s">
        <v>200</v>
      </c>
      <c r="D2977" s="50" t="s">
        <v>282</v>
      </c>
      <c r="E2977" s="51">
        <v>2019</v>
      </c>
      <c r="F2977" s="50" t="s">
        <v>294</v>
      </c>
      <c r="G2977" s="52">
        <v>43800</v>
      </c>
      <c r="H2977" s="51">
        <v>206</v>
      </c>
      <c r="I2977" s="51">
        <v>63</v>
      </c>
      <c r="J2977" s="51">
        <v>104</v>
      </c>
      <c r="K2977" s="51">
        <v>76</v>
      </c>
      <c r="L2977" s="51">
        <v>76</v>
      </c>
      <c r="M2977" s="51">
        <v>217</v>
      </c>
      <c r="N2977" s="51">
        <v>193</v>
      </c>
      <c r="O2977" s="51">
        <v>173</v>
      </c>
      <c r="P2977" s="51">
        <v>163</v>
      </c>
      <c r="Q2977" s="51">
        <v>920</v>
      </c>
      <c r="R2977" s="51">
        <v>960</v>
      </c>
      <c r="S2977" s="51">
        <v>15607.78124736153</v>
      </c>
      <c r="T2977" s="51">
        <v>73215</v>
      </c>
      <c r="U2977" s="51">
        <v>23651</v>
      </c>
      <c r="V2977" s="51">
        <v>3138</v>
      </c>
    </row>
    <row r="2978" spans="1:22" x14ac:dyDescent="0.25">
      <c r="A2978" s="50" t="s">
        <v>109</v>
      </c>
      <c r="B2978" s="50" t="s">
        <v>230</v>
      </c>
      <c r="C2978" s="50" t="s">
        <v>200</v>
      </c>
      <c r="D2978" s="50" t="s">
        <v>282</v>
      </c>
      <c r="E2978" s="51">
        <v>2020</v>
      </c>
      <c r="F2978" s="50" t="s">
        <v>283</v>
      </c>
      <c r="G2978" s="52">
        <v>43831</v>
      </c>
      <c r="H2978" s="51">
        <v>248</v>
      </c>
      <c r="I2978" s="51">
        <v>104</v>
      </c>
      <c r="J2978" s="51">
        <v>204</v>
      </c>
      <c r="K2978" s="51">
        <v>73</v>
      </c>
      <c r="L2978" s="51">
        <v>73</v>
      </c>
      <c r="M2978" s="51">
        <v>261</v>
      </c>
      <c r="N2978" s="51">
        <v>275</v>
      </c>
      <c r="O2978" s="51">
        <v>191</v>
      </c>
      <c r="P2978" s="51">
        <v>181</v>
      </c>
      <c r="Q2978" s="51">
        <v>1034</v>
      </c>
      <c r="R2978" s="51">
        <v>1080</v>
      </c>
      <c r="S2978" s="51">
        <v>16255.193156226591</v>
      </c>
      <c r="T2978" s="51">
        <v>75962</v>
      </c>
      <c r="U2978" s="51">
        <v>24369</v>
      </c>
      <c r="V2978" s="51">
        <v>3231</v>
      </c>
    </row>
    <row r="2979" spans="1:22" x14ac:dyDescent="0.25">
      <c r="A2979" s="50" t="s">
        <v>109</v>
      </c>
      <c r="B2979" s="50" t="s">
        <v>230</v>
      </c>
      <c r="C2979" s="50" t="s">
        <v>200</v>
      </c>
      <c r="D2979" s="50" t="s">
        <v>282</v>
      </c>
      <c r="E2979" s="51">
        <v>2020</v>
      </c>
      <c r="F2979" s="50" t="s">
        <v>284</v>
      </c>
      <c r="G2979" s="52">
        <v>43862</v>
      </c>
      <c r="H2979" s="51">
        <v>208</v>
      </c>
      <c r="I2979" s="51">
        <v>103</v>
      </c>
      <c r="J2979" s="51">
        <v>344</v>
      </c>
      <c r="K2979" s="51">
        <v>86</v>
      </c>
      <c r="L2979" s="51">
        <v>86</v>
      </c>
      <c r="M2979" s="51">
        <v>239</v>
      </c>
      <c r="N2979" s="51">
        <v>201</v>
      </c>
      <c r="O2979" s="51">
        <v>173</v>
      </c>
      <c r="P2979" s="51">
        <v>151</v>
      </c>
      <c r="Q2979" s="51">
        <v>1034</v>
      </c>
      <c r="R2979" s="51">
        <v>1080</v>
      </c>
      <c r="S2979" s="51">
        <v>16255.193156226591</v>
      </c>
      <c r="T2979" s="51">
        <v>75962</v>
      </c>
      <c r="U2979" s="51">
        <v>24369</v>
      </c>
      <c r="V2979" s="51">
        <v>3231</v>
      </c>
    </row>
    <row r="2980" spans="1:22" x14ac:dyDescent="0.25">
      <c r="A2980" s="50" t="s">
        <v>109</v>
      </c>
      <c r="B2980" s="50" t="s">
        <v>230</v>
      </c>
      <c r="C2980" s="50" t="s">
        <v>200</v>
      </c>
      <c r="D2980" s="50" t="s">
        <v>282</v>
      </c>
      <c r="E2980" s="51">
        <v>2020</v>
      </c>
      <c r="F2980" s="50" t="s">
        <v>285</v>
      </c>
      <c r="G2980" s="52">
        <v>43891</v>
      </c>
      <c r="H2980" s="51">
        <v>171</v>
      </c>
      <c r="I2980" s="51">
        <v>109</v>
      </c>
      <c r="J2980" s="51">
        <v>171</v>
      </c>
      <c r="K2980" s="51">
        <v>95</v>
      </c>
      <c r="L2980" s="51">
        <v>95</v>
      </c>
      <c r="M2980" s="51">
        <v>200</v>
      </c>
      <c r="N2980" s="51">
        <v>206</v>
      </c>
      <c r="O2980" s="51">
        <v>196</v>
      </c>
      <c r="P2980" s="51">
        <v>131</v>
      </c>
      <c r="Q2980" s="51">
        <v>1034</v>
      </c>
      <c r="R2980" s="51">
        <v>1080</v>
      </c>
      <c r="S2980" s="51">
        <v>16255.193156226591</v>
      </c>
      <c r="T2980" s="51">
        <v>75962</v>
      </c>
      <c r="U2980" s="51">
        <v>24369</v>
      </c>
      <c r="V2980" s="51">
        <v>3231</v>
      </c>
    </row>
    <row r="2981" spans="1:22" x14ac:dyDescent="0.25">
      <c r="A2981" s="50" t="s">
        <v>109</v>
      </c>
      <c r="B2981" s="50" t="s">
        <v>230</v>
      </c>
      <c r="C2981" s="50" t="s">
        <v>200</v>
      </c>
      <c r="D2981" s="50" t="s">
        <v>282</v>
      </c>
      <c r="E2981" s="51">
        <v>2020</v>
      </c>
      <c r="F2981" s="50" t="s">
        <v>286</v>
      </c>
      <c r="G2981" s="52">
        <v>43922</v>
      </c>
      <c r="H2981" s="51">
        <v>194</v>
      </c>
      <c r="I2981" s="51">
        <v>136</v>
      </c>
      <c r="J2981" s="51">
        <v>138</v>
      </c>
      <c r="K2981" s="51">
        <v>102</v>
      </c>
      <c r="L2981" s="51">
        <v>102</v>
      </c>
      <c r="M2981" s="51">
        <v>215</v>
      </c>
      <c r="N2981" s="51">
        <v>245</v>
      </c>
      <c r="O2981" s="51">
        <v>177</v>
      </c>
      <c r="P2981" s="51">
        <v>207</v>
      </c>
      <c r="Q2981" s="51">
        <v>1034</v>
      </c>
      <c r="R2981" s="51">
        <v>1080</v>
      </c>
      <c r="S2981" s="51">
        <v>16255.193156226591</v>
      </c>
      <c r="T2981" s="51">
        <v>75962</v>
      </c>
      <c r="U2981" s="51">
        <v>24369</v>
      </c>
      <c r="V2981" s="51">
        <v>3231</v>
      </c>
    </row>
    <row r="2982" spans="1:22" x14ac:dyDescent="0.25">
      <c r="A2982" s="50" t="s">
        <v>109</v>
      </c>
      <c r="B2982" s="50" t="s">
        <v>230</v>
      </c>
      <c r="C2982" s="50" t="s">
        <v>200</v>
      </c>
      <c r="D2982" s="50" t="s">
        <v>282</v>
      </c>
      <c r="E2982" s="51">
        <v>2020</v>
      </c>
      <c r="F2982" s="50" t="s">
        <v>287</v>
      </c>
      <c r="G2982" s="52">
        <v>43952</v>
      </c>
      <c r="H2982" s="51">
        <v>265</v>
      </c>
      <c r="I2982" s="51">
        <v>142</v>
      </c>
      <c r="J2982" s="51">
        <v>181</v>
      </c>
      <c r="K2982" s="51">
        <v>75</v>
      </c>
      <c r="L2982" s="51">
        <v>75</v>
      </c>
      <c r="M2982" s="51">
        <v>156</v>
      </c>
      <c r="N2982" s="51">
        <v>187</v>
      </c>
      <c r="O2982" s="51">
        <v>169</v>
      </c>
      <c r="P2982" s="51">
        <v>133</v>
      </c>
      <c r="Q2982" s="51">
        <v>1034</v>
      </c>
      <c r="R2982" s="51">
        <v>1080</v>
      </c>
      <c r="S2982" s="51">
        <v>16255.193156226591</v>
      </c>
      <c r="T2982" s="51">
        <v>75962</v>
      </c>
      <c r="U2982" s="51">
        <v>24369</v>
      </c>
      <c r="V2982" s="51">
        <v>3231</v>
      </c>
    </row>
    <row r="2983" spans="1:22" x14ac:dyDescent="0.25">
      <c r="A2983" s="50" t="s">
        <v>109</v>
      </c>
      <c r="B2983" s="50" t="s">
        <v>230</v>
      </c>
      <c r="C2983" s="50" t="s">
        <v>200</v>
      </c>
      <c r="D2983" s="50" t="s">
        <v>282</v>
      </c>
      <c r="E2983" s="51">
        <v>2020</v>
      </c>
      <c r="F2983" s="50" t="s">
        <v>288</v>
      </c>
      <c r="G2983" s="52">
        <v>43983</v>
      </c>
      <c r="H2983" s="51">
        <v>228</v>
      </c>
      <c r="I2983" s="51">
        <v>147</v>
      </c>
      <c r="J2983" s="51">
        <v>159</v>
      </c>
      <c r="K2983" s="51">
        <v>83</v>
      </c>
      <c r="L2983" s="51">
        <v>83</v>
      </c>
      <c r="M2983" s="51">
        <v>247</v>
      </c>
      <c r="N2983" s="51">
        <v>287</v>
      </c>
      <c r="O2983" s="51">
        <v>227</v>
      </c>
      <c r="P2983" s="51">
        <v>183</v>
      </c>
      <c r="Q2983" s="51">
        <v>1034</v>
      </c>
      <c r="R2983" s="51">
        <v>1080</v>
      </c>
      <c r="S2983" s="51">
        <v>16255.193156226591</v>
      </c>
      <c r="T2983" s="51">
        <v>75962</v>
      </c>
      <c r="U2983" s="51">
        <v>24369</v>
      </c>
      <c r="V2983" s="51">
        <v>3231</v>
      </c>
    </row>
    <row r="2984" spans="1:22" x14ac:dyDescent="0.25">
      <c r="A2984" s="50" t="s">
        <v>109</v>
      </c>
      <c r="B2984" s="50" t="s">
        <v>230</v>
      </c>
      <c r="C2984" s="50" t="s">
        <v>200</v>
      </c>
      <c r="D2984" s="50" t="s">
        <v>282</v>
      </c>
      <c r="E2984" s="51">
        <v>2020</v>
      </c>
      <c r="F2984" s="50" t="s">
        <v>289</v>
      </c>
      <c r="G2984" s="52">
        <v>44013</v>
      </c>
      <c r="H2984" s="51">
        <v>218</v>
      </c>
      <c r="I2984" s="51">
        <v>167</v>
      </c>
      <c r="J2984" s="51">
        <v>229</v>
      </c>
      <c r="K2984" s="51">
        <v>72</v>
      </c>
      <c r="L2984" s="51">
        <v>72</v>
      </c>
      <c r="M2984" s="51">
        <v>165</v>
      </c>
      <c r="N2984" s="51">
        <v>195</v>
      </c>
      <c r="O2984" s="51">
        <v>142</v>
      </c>
      <c r="P2984" s="51">
        <v>160</v>
      </c>
      <c r="Q2984" s="51">
        <v>1034</v>
      </c>
      <c r="R2984" s="51">
        <v>1080</v>
      </c>
      <c r="S2984" s="51">
        <v>16255.193156226591</v>
      </c>
      <c r="T2984" s="51">
        <v>75962</v>
      </c>
      <c r="U2984" s="51">
        <v>24369</v>
      </c>
      <c r="V2984" s="51">
        <v>3231</v>
      </c>
    </row>
    <row r="2985" spans="1:22" x14ac:dyDescent="0.25">
      <c r="A2985" s="50" t="s">
        <v>109</v>
      </c>
      <c r="B2985" s="50" t="s">
        <v>230</v>
      </c>
      <c r="C2985" s="50" t="s">
        <v>200</v>
      </c>
      <c r="D2985" s="50" t="s">
        <v>282</v>
      </c>
      <c r="E2985" s="51">
        <v>2020</v>
      </c>
      <c r="F2985" s="50" t="s">
        <v>290</v>
      </c>
      <c r="G2985" s="52">
        <v>44044</v>
      </c>
      <c r="H2985" s="51">
        <v>194</v>
      </c>
      <c r="I2985" s="51">
        <v>103</v>
      </c>
      <c r="J2985" s="51">
        <v>176</v>
      </c>
      <c r="K2985" s="51">
        <v>100</v>
      </c>
      <c r="L2985" s="51">
        <v>100</v>
      </c>
      <c r="M2985" s="51">
        <v>157</v>
      </c>
      <c r="N2985" s="51">
        <v>163</v>
      </c>
      <c r="O2985" s="51">
        <v>142</v>
      </c>
      <c r="P2985" s="51">
        <v>141</v>
      </c>
      <c r="Q2985" s="51">
        <v>1034</v>
      </c>
      <c r="R2985" s="51">
        <v>1080</v>
      </c>
      <c r="S2985" s="51">
        <v>16255.193156226591</v>
      </c>
      <c r="T2985" s="51">
        <v>75962</v>
      </c>
      <c r="U2985" s="51">
        <v>24369</v>
      </c>
      <c r="V2985" s="51">
        <v>3231</v>
      </c>
    </row>
    <row r="2986" spans="1:22" x14ac:dyDescent="0.25">
      <c r="A2986" s="50" t="s">
        <v>109</v>
      </c>
      <c r="B2986" s="50" t="s">
        <v>230</v>
      </c>
      <c r="C2986" s="50" t="s">
        <v>200</v>
      </c>
      <c r="D2986" s="50" t="s">
        <v>282</v>
      </c>
      <c r="E2986" s="51">
        <v>2020</v>
      </c>
      <c r="F2986" s="50" t="s">
        <v>291</v>
      </c>
      <c r="G2986" s="52">
        <v>44075</v>
      </c>
      <c r="H2986" s="51">
        <v>245</v>
      </c>
      <c r="I2986" s="51">
        <v>129</v>
      </c>
      <c r="J2986" s="51">
        <v>165</v>
      </c>
      <c r="K2986" s="51">
        <v>107</v>
      </c>
      <c r="L2986" s="51">
        <v>107</v>
      </c>
      <c r="M2986" s="51">
        <v>209</v>
      </c>
      <c r="N2986" s="51">
        <v>254</v>
      </c>
      <c r="O2986" s="51">
        <v>220</v>
      </c>
      <c r="P2986" s="51">
        <v>172</v>
      </c>
      <c r="Q2986" s="51">
        <v>1034</v>
      </c>
      <c r="R2986" s="51">
        <v>1080</v>
      </c>
      <c r="S2986" s="51">
        <v>16255.193156226591</v>
      </c>
      <c r="T2986" s="51">
        <v>75962</v>
      </c>
      <c r="U2986" s="51">
        <v>24369</v>
      </c>
      <c r="V2986" s="51">
        <v>3231</v>
      </c>
    </row>
    <row r="2987" spans="1:22" x14ac:dyDescent="0.25">
      <c r="A2987" s="50" t="s">
        <v>109</v>
      </c>
      <c r="B2987" s="50" t="s">
        <v>230</v>
      </c>
      <c r="C2987" s="50" t="s">
        <v>200</v>
      </c>
      <c r="D2987" s="50" t="s">
        <v>282</v>
      </c>
      <c r="E2987" s="51">
        <v>2020</v>
      </c>
      <c r="F2987" s="50" t="s">
        <v>292</v>
      </c>
      <c r="G2987" s="52">
        <v>44105</v>
      </c>
      <c r="H2987" s="51">
        <v>286</v>
      </c>
      <c r="I2987" s="51">
        <v>151</v>
      </c>
      <c r="J2987" s="51">
        <v>160</v>
      </c>
      <c r="K2987" s="51">
        <v>40</v>
      </c>
      <c r="L2987" s="51">
        <v>40</v>
      </c>
      <c r="M2987" s="51">
        <v>149</v>
      </c>
      <c r="N2987" s="51">
        <v>215</v>
      </c>
      <c r="O2987" s="51">
        <v>191</v>
      </c>
      <c r="P2987" s="51">
        <v>168</v>
      </c>
      <c r="Q2987" s="51">
        <v>1034</v>
      </c>
      <c r="R2987" s="51">
        <v>1080</v>
      </c>
      <c r="S2987" s="51">
        <v>16255.193156226591</v>
      </c>
      <c r="T2987" s="51">
        <v>75962</v>
      </c>
      <c r="U2987" s="51">
        <v>24369</v>
      </c>
      <c r="V2987" s="51">
        <v>3231</v>
      </c>
    </row>
    <row r="2988" spans="1:22" x14ac:dyDescent="0.25">
      <c r="A2988" s="50" t="s">
        <v>109</v>
      </c>
      <c r="B2988" s="50" t="s">
        <v>230</v>
      </c>
      <c r="C2988" s="50" t="s">
        <v>200</v>
      </c>
      <c r="D2988" s="50" t="s">
        <v>282</v>
      </c>
      <c r="E2988" s="51">
        <v>2020</v>
      </c>
      <c r="F2988" s="50" t="s">
        <v>293</v>
      </c>
      <c r="G2988" s="52">
        <v>44136</v>
      </c>
      <c r="H2988" s="51">
        <v>271</v>
      </c>
      <c r="I2988" s="51">
        <v>124</v>
      </c>
      <c r="J2988" s="51">
        <v>172</v>
      </c>
      <c r="K2988" s="51">
        <v>79</v>
      </c>
      <c r="L2988" s="51">
        <v>79</v>
      </c>
      <c r="M2988" s="51">
        <v>153</v>
      </c>
      <c r="N2988" s="51">
        <v>211</v>
      </c>
      <c r="O2988" s="51">
        <v>209</v>
      </c>
      <c r="P2988" s="51">
        <v>185</v>
      </c>
      <c r="Q2988" s="51">
        <v>1034</v>
      </c>
      <c r="R2988" s="51">
        <v>1080</v>
      </c>
      <c r="S2988" s="51">
        <v>16255.193156226591</v>
      </c>
      <c r="T2988" s="51">
        <v>75962</v>
      </c>
      <c r="U2988" s="51">
        <v>24369</v>
      </c>
      <c r="V2988" s="51">
        <v>3231</v>
      </c>
    </row>
    <row r="2989" spans="1:22" x14ac:dyDescent="0.25">
      <c r="A2989" s="50" t="s">
        <v>109</v>
      </c>
      <c r="B2989" s="50" t="s">
        <v>230</v>
      </c>
      <c r="C2989" s="50" t="s">
        <v>200</v>
      </c>
      <c r="D2989" s="50" t="s">
        <v>282</v>
      </c>
      <c r="E2989" s="51">
        <v>2020</v>
      </c>
      <c r="F2989" s="50" t="s">
        <v>294</v>
      </c>
      <c r="G2989" s="52">
        <v>44166</v>
      </c>
      <c r="H2989" s="51">
        <v>236</v>
      </c>
      <c r="I2989" s="51">
        <v>69</v>
      </c>
      <c r="J2989" s="51">
        <v>116</v>
      </c>
      <c r="K2989" s="51">
        <v>96</v>
      </c>
      <c r="L2989" s="51">
        <v>96</v>
      </c>
      <c r="M2989" s="51">
        <v>252</v>
      </c>
      <c r="N2989" s="51">
        <v>237</v>
      </c>
      <c r="O2989" s="51">
        <v>269</v>
      </c>
      <c r="P2989" s="51">
        <v>197</v>
      </c>
      <c r="Q2989" s="51">
        <v>1034</v>
      </c>
      <c r="R2989" s="51">
        <v>1080</v>
      </c>
      <c r="S2989" s="51">
        <v>16255.193156226591</v>
      </c>
      <c r="T2989" s="51">
        <v>75962</v>
      </c>
      <c r="U2989" s="51">
        <v>24369</v>
      </c>
      <c r="V2989" s="51">
        <v>3231</v>
      </c>
    </row>
    <row r="2990" spans="1:22" x14ac:dyDescent="0.25">
      <c r="A2990" s="50" t="s">
        <v>109</v>
      </c>
      <c r="B2990" s="50" t="s">
        <v>230</v>
      </c>
      <c r="C2990" s="50" t="s">
        <v>200</v>
      </c>
      <c r="D2990" s="50" t="s">
        <v>282</v>
      </c>
      <c r="E2990" s="51">
        <v>2021</v>
      </c>
      <c r="F2990" s="50" t="s">
        <v>283</v>
      </c>
      <c r="G2990" s="52">
        <v>44197</v>
      </c>
      <c r="H2990" s="51">
        <v>245</v>
      </c>
      <c r="I2990" s="51">
        <v>106</v>
      </c>
      <c r="J2990" s="51">
        <v>144</v>
      </c>
      <c r="K2990" s="51">
        <v>87</v>
      </c>
      <c r="L2990" s="51">
        <v>87</v>
      </c>
      <c r="M2990" s="51">
        <v>163</v>
      </c>
      <c r="N2990" s="51">
        <v>218</v>
      </c>
      <c r="O2990" s="51">
        <v>203</v>
      </c>
      <c r="P2990" s="51">
        <v>165</v>
      </c>
      <c r="Q2990" s="51">
        <v>1037</v>
      </c>
      <c r="R2990" s="51">
        <v>1080</v>
      </c>
      <c r="S2990" s="51">
        <v>16924.846863009781</v>
      </c>
      <c r="T2990" s="51">
        <v>78813</v>
      </c>
      <c r="U2990" s="51">
        <v>25127</v>
      </c>
      <c r="V2990" s="51">
        <v>3328</v>
      </c>
    </row>
    <row r="2991" spans="1:22" x14ac:dyDescent="0.25">
      <c r="A2991" s="50" t="s">
        <v>109</v>
      </c>
      <c r="B2991" s="50" t="s">
        <v>230</v>
      </c>
      <c r="C2991" s="50" t="s">
        <v>200</v>
      </c>
      <c r="D2991" s="50" t="s">
        <v>282</v>
      </c>
      <c r="E2991" s="51">
        <v>2021</v>
      </c>
      <c r="F2991" s="50" t="s">
        <v>284</v>
      </c>
      <c r="G2991" s="52">
        <v>44228</v>
      </c>
      <c r="H2991" s="51">
        <v>173</v>
      </c>
      <c r="I2991" s="51">
        <v>70</v>
      </c>
      <c r="J2991" s="51">
        <v>137</v>
      </c>
      <c r="K2991" s="51">
        <v>66</v>
      </c>
      <c r="L2991" s="51">
        <v>66</v>
      </c>
      <c r="M2991" s="51">
        <v>205</v>
      </c>
      <c r="N2991" s="51">
        <v>198</v>
      </c>
      <c r="O2991" s="51">
        <v>146</v>
      </c>
      <c r="P2991" s="51">
        <v>197</v>
      </c>
      <c r="Q2991" s="51">
        <v>1037</v>
      </c>
      <c r="R2991" s="51">
        <v>1080</v>
      </c>
      <c r="S2991" s="51">
        <v>16924.846863009781</v>
      </c>
      <c r="T2991" s="51">
        <v>78813</v>
      </c>
      <c r="U2991" s="51">
        <v>25127</v>
      </c>
      <c r="V2991" s="51">
        <v>3328</v>
      </c>
    </row>
    <row r="2992" spans="1:22" x14ac:dyDescent="0.25">
      <c r="A2992" s="50" t="s">
        <v>109</v>
      </c>
      <c r="B2992" s="50" t="s">
        <v>230</v>
      </c>
      <c r="C2992" s="50" t="s">
        <v>200</v>
      </c>
      <c r="D2992" s="50" t="s">
        <v>282</v>
      </c>
      <c r="E2992" s="51">
        <v>2021</v>
      </c>
      <c r="F2992" s="50" t="s">
        <v>285</v>
      </c>
      <c r="G2992" s="52">
        <v>44256</v>
      </c>
      <c r="H2992" s="51">
        <v>231</v>
      </c>
      <c r="I2992" s="51">
        <v>143</v>
      </c>
      <c r="J2992" s="51">
        <v>196</v>
      </c>
      <c r="K2992" s="51">
        <v>118</v>
      </c>
      <c r="L2992" s="51">
        <v>118</v>
      </c>
      <c r="M2992" s="51">
        <v>253</v>
      </c>
      <c r="N2992" s="51">
        <v>204</v>
      </c>
      <c r="O2992" s="51">
        <v>187</v>
      </c>
      <c r="P2992" s="51">
        <v>158</v>
      </c>
      <c r="Q2992" s="51">
        <v>1037</v>
      </c>
      <c r="R2992" s="51">
        <v>1080</v>
      </c>
      <c r="S2992" s="51">
        <v>16924.846863009781</v>
      </c>
      <c r="T2992" s="51">
        <v>78813</v>
      </c>
      <c r="U2992" s="51">
        <v>25127</v>
      </c>
      <c r="V2992" s="51">
        <v>3328</v>
      </c>
    </row>
    <row r="2993" spans="1:22" x14ac:dyDescent="0.25">
      <c r="A2993" s="50" t="s">
        <v>109</v>
      </c>
      <c r="B2993" s="50" t="s">
        <v>230</v>
      </c>
      <c r="C2993" s="50" t="s">
        <v>200</v>
      </c>
      <c r="D2993" s="50" t="s">
        <v>282</v>
      </c>
      <c r="E2993" s="51">
        <v>2021</v>
      </c>
      <c r="F2993" s="50" t="s">
        <v>286</v>
      </c>
      <c r="G2993" s="52">
        <v>44287</v>
      </c>
      <c r="H2993" s="51">
        <v>320</v>
      </c>
      <c r="I2993" s="51">
        <v>246</v>
      </c>
      <c r="J2993" s="51">
        <v>339</v>
      </c>
      <c r="K2993" s="51">
        <v>119</v>
      </c>
      <c r="L2993" s="51">
        <v>119</v>
      </c>
      <c r="M2993" s="51">
        <v>336</v>
      </c>
      <c r="N2993" s="51">
        <v>314</v>
      </c>
      <c r="O2993" s="51">
        <v>325</v>
      </c>
      <c r="P2993" s="51">
        <v>345</v>
      </c>
      <c r="Q2993" s="51">
        <v>1037</v>
      </c>
      <c r="R2993" s="51">
        <v>1080</v>
      </c>
      <c r="S2993" s="51">
        <v>16924.846863009781</v>
      </c>
      <c r="T2993" s="51">
        <v>78813</v>
      </c>
      <c r="U2993" s="51">
        <v>25127</v>
      </c>
      <c r="V2993" s="51">
        <v>3328</v>
      </c>
    </row>
    <row r="2994" spans="1:22" x14ac:dyDescent="0.25">
      <c r="A2994" s="50" t="s">
        <v>109</v>
      </c>
      <c r="B2994" s="50" t="s">
        <v>230</v>
      </c>
      <c r="C2994" s="50" t="s">
        <v>200</v>
      </c>
      <c r="D2994" s="50" t="s">
        <v>282</v>
      </c>
      <c r="E2994" s="51">
        <v>2021</v>
      </c>
      <c r="F2994" s="50" t="s">
        <v>287</v>
      </c>
      <c r="G2994" s="52">
        <v>44317</v>
      </c>
      <c r="H2994" s="51">
        <v>215</v>
      </c>
      <c r="I2994" s="51">
        <v>117</v>
      </c>
      <c r="J2994" s="51">
        <v>196</v>
      </c>
      <c r="K2994" s="51">
        <v>112</v>
      </c>
      <c r="L2994" s="51">
        <v>112</v>
      </c>
      <c r="M2994" s="51">
        <v>174</v>
      </c>
      <c r="N2994" s="51">
        <v>262</v>
      </c>
      <c r="O2994" s="51">
        <v>190</v>
      </c>
      <c r="P2994" s="51">
        <v>167</v>
      </c>
      <c r="Q2994" s="51">
        <v>1037</v>
      </c>
      <c r="R2994" s="51">
        <v>1080</v>
      </c>
      <c r="S2994" s="51">
        <v>16924.846863009781</v>
      </c>
      <c r="T2994" s="51">
        <v>78813</v>
      </c>
      <c r="U2994" s="51">
        <v>25127</v>
      </c>
      <c r="V2994" s="51">
        <v>3328</v>
      </c>
    </row>
    <row r="2995" spans="1:22" x14ac:dyDescent="0.25">
      <c r="A2995" s="50" t="s">
        <v>109</v>
      </c>
      <c r="B2995" s="50" t="s">
        <v>230</v>
      </c>
      <c r="C2995" s="50" t="s">
        <v>200</v>
      </c>
      <c r="D2995" s="50" t="s">
        <v>282</v>
      </c>
      <c r="E2995" s="51">
        <v>2021</v>
      </c>
      <c r="F2995" s="50" t="s">
        <v>288</v>
      </c>
      <c r="G2995" s="52">
        <v>44348</v>
      </c>
      <c r="H2995" s="51">
        <v>251</v>
      </c>
      <c r="I2995" s="51">
        <v>149</v>
      </c>
      <c r="J2995" s="51">
        <v>154</v>
      </c>
      <c r="K2995" s="51">
        <v>87</v>
      </c>
      <c r="L2995" s="51">
        <v>87</v>
      </c>
      <c r="M2995" s="51">
        <v>250</v>
      </c>
      <c r="N2995" s="51">
        <v>349</v>
      </c>
      <c r="O2995" s="51">
        <v>286</v>
      </c>
      <c r="P2995" s="51">
        <v>377</v>
      </c>
      <c r="Q2995" s="51">
        <v>1037</v>
      </c>
      <c r="R2995" s="51">
        <v>1080</v>
      </c>
      <c r="S2995" s="51">
        <v>16924.846863009781</v>
      </c>
      <c r="T2995" s="51">
        <v>78813</v>
      </c>
      <c r="U2995" s="51">
        <v>25127</v>
      </c>
      <c r="V2995" s="51">
        <v>3328</v>
      </c>
    </row>
    <row r="2996" spans="1:22" x14ac:dyDescent="0.25">
      <c r="A2996" s="50" t="s">
        <v>109</v>
      </c>
      <c r="B2996" s="50" t="s">
        <v>230</v>
      </c>
      <c r="C2996" s="50" t="s">
        <v>200</v>
      </c>
      <c r="D2996" s="50" t="s">
        <v>282</v>
      </c>
      <c r="E2996" s="51">
        <v>2021</v>
      </c>
      <c r="F2996" s="50" t="s">
        <v>289</v>
      </c>
      <c r="G2996" s="52">
        <v>44378</v>
      </c>
      <c r="H2996" s="51">
        <v>193</v>
      </c>
      <c r="I2996" s="51">
        <v>106</v>
      </c>
      <c r="J2996" s="51">
        <v>178</v>
      </c>
      <c r="K2996" s="51">
        <v>61</v>
      </c>
      <c r="L2996" s="51">
        <v>61</v>
      </c>
      <c r="M2996" s="51">
        <v>257</v>
      </c>
      <c r="N2996" s="51">
        <v>283</v>
      </c>
      <c r="O2996" s="51">
        <v>282</v>
      </c>
      <c r="P2996" s="51">
        <v>337</v>
      </c>
      <c r="Q2996" s="51">
        <v>1037</v>
      </c>
      <c r="R2996" s="51">
        <v>1080</v>
      </c>
      <c r="S2996" s="51">
        <v>16924.846863009781</v>
      </c>
      <c r="T2996" s="51">
        <v>78813</v>
      </c>
      <c r="U2996" s="51">
        <v>25127</v>
      </c>
      <c r="V2996" s="51">
        <v>3328</v>
      </c>
    </row>
    <row r="2997" spans="1:22" x14ac:dyDescent="0.25">
      <c r="A2997" s="50" t="s">
        <v>109</v>
      </c>
      <c r="B2997" s="50" t="s">
        <v>230</v>
      </c>
      <c r="C2997" s="50" t="s">
        <v>200</v>
      </c>
      <c r="D2997" s="50" t="s">
        <v>282</v>
      </c>
      <c r="E2997" s="51">
        <v>2021</v>
      </c>
      <c r="F2997" s="50" t="s">
        <v>290</v>
      </c>
      <c r="G2997" s="52">
        <v>44409</v>
      </c>
      <c r="H2997" s="51">
        <v>220</v>
      </c>
      <c r="I2997" s="51">
        <v>158</v>
      </c>
      <c r="J2997" s="51">
        <v>162</v>
      </c>
      <c r="K2997" s="51">
        <v>111</v>
      </c>
      <c r="L2997" s="51">
        <v>111</v>
      </c>
      <c r="M2997" s="51">
        <v>163</v>
      </c>
      <c r="N2997" s="51">
        <v>190</v>
      </c>
      <c r="O2997" s="51">
        <v>184</v>
      </c>
      <c r="P2997" s="51">
        <v>192</v>
      </c>
      <c r="Q2997" s="51">
        <v>1037</v>
      </c>
      <c r="R2997" s="51">
        <v>1080</v>
      </c>
      <c r="S2997" s="51">
        <v>16924.846863009781</v>
      </c>
      <c r="T2997" s="51">
        <v>78813</v>
      </c>
      <c r="U2997" s="51">
        <v>25127</v>
      </c>
      <c r="V2997" s="51">
        <v>3328</v>
      </c>
    </row>
    <row r="2998" spans="1:22" x14ac:dyDescent="0.25">
      <c r="A2998" s="50" t="s">
        <v>109</v>
      </c>
      <c r="B2998" s="50" t="s">
        <v>230</v>
      </c>
      <c r="C2998" s="50" t="s">
        <v>200</v>
      </c>
      <c r="D2998" s="50" t="s">
        <v>282</v>
      </c>
      <c r="E2998" s="51">
        <v>2021</v>
      </c>
      <c r="F2998" s="50" t="s">
        <v>291</v>
      </c>
      <c r="G2998" s="52">
        <v>44440</v>
      </c>
      <c r="H2998" s="51">
        <v>234</v>
      </c>
      <c r="I2998" s="51">
        <v>151</v>
      </c>
      <c r="J2998" s="51">
        <v>246</v>
      </c>
      <c r="K2998" s="51">
        <v>46</v>
      </c>
      <c r="L2998" s="51">
        <v>46</v>
      </c>
      <c r="M2998" s="51">
        <v>366</v>
      </c>
      <c r="N2998" s="51">
        <v>343</v>
      </c>
      <c r="O2998" s="51">
        <v>374</v>
      </c>
      <c r="P2998" s="51">
        <v>368</v>
      </c>
      <c r="Q2998" s="51">
        <v>1037</v>
      </c>
      <c r="R2998" s="51">
        <v>1080</v>
      </c>
      <c r="S2998" s="51">
        <v>16924.846863009781</v>
      </c>
      <c r="T2998" s="51">
        <v>78813</v>
      </c>
      <c r="U2998" s="51">
        <v>25127</v>
      </c>
      <c r="V2998" s="51">
        <v>3328</v>
      </c>
    </row>
    <row r="2999" spans="1:22" x14ac:dyDescent="0.25">
      <c r="A2999" s="50" t="s">
        <v>109</v>
      </c>
      <c r="B2999" s="50" t="s">
        <v>230</v>
      </c>
      <c r="C2999" s="50" t="s">
        <v>200</v>
      </c>
      <c r="D2999" s="50" t="s">
        <v>282</v>
      </c>
      <c r="E2999" s="51">
        <v>2021</v>
      </c>
      <c r="F2999" s="50" t="s">
        <v>292</v>
      </c>
      <c r="G2999" s="52">
        <v>44470</v>
      </c>
      <c r="H2999" s="51">
        <v>213</v>
      </c>
      <c r="I2999" s="51">
        <v>180</v>
      </c>
      <c r="J2999" s="51">
        <v>205</v>
      </c>
      <c r="K2999" s="51">
        <v>117</v>
      </c>
      <c r="L2999" s="51">
        <v>117</v>
      </c>
      <c r="M2999" s="51">
        <v>334</v>
      </c>
      <c r="N2999" s="51">
        <v>369</v>
      </c>
      <c r="O2999" s="51">
        <v>364</v>
      </c>
      <c r="P2999" s="51">
        <v>368</v>
      </c>
      <c r="Q2999" s="51">
        <v>1037</v>
      </c>
      <c r="R2999" s="51">
        <v>1080</v>
      </c>
      <c r="S2999" s="51">
        <v>16924.846863009781</v>
      </c>
      <c r="T2999" s="51">
        <v>78813</v>
      </c>
      <c r="U2999" s="51">
        <v>25127</v>
      </c>
      <c r="V2999" s="51">
        <v>3328</v>
      </c>
    </row>
    <row r="3000" spans="1:22" x14ac:dyDescent="0.25">
      <c r="A3000" s="50" t="s">
        <v>109</v>
      </c>
      <c r="B3000" s="50" t="s">
        <v>230</v>
      </c>
      <c r="C3000" s="50" t="s">
        <v>200</v>
      </c>
      <c r="D3000" s="50" t="s">
        <v>282</v>
      </c>
      <c r="E3000" s="51">
        <v>2021</v>
      </c>
      <c r="F3000" s="50" t="s">
        <v>293</v>
      </c>
      <c r="G3000" s="52">
        <v>44501</v>
      </c>
      <c r="H3000" s="51">
        <v>305</v>
      </c>
      <c r="I3000" s="51">
        <v>146</v>
      </c>
      <c r="J3000" s="51">
        <v>165</v>
      </c>
      <c r="K3000" s="51">
        <v>68</v>
      </c>
      <c r="L3000" s="51">
        <v>68</v>
      </c>
      <c r="M3000" s="51">
        <v>405</v>
      </c>
      <c r="N3000" s="51">
        <v>359</v>
      </c>
      <c r="O3000" s="51">
        <v>408</v>
      </c>
      <c r="P3000" s="51">
        <v>342</v>
      </c>
      <c r="Q3000" s="51">
        <v>1037</v>
      </c>
      <c r="R3000" s="51">
        <v>1080</v>
      </c>
      <c r="S3000" s="51">
        <v>16924.846863009781</v>
      </c>
      <c r="T3000" s="51">
        <v>78813</v>
      </c>
      <c r="U3000" s="51">
        <v>25127</v>
      </c>
      <c r="V3000" s="51">
        <v>3328</v>
      </c>
    </row>
    <row r="3001" spans="1:22" x14ac:dyDescent="0.25">
      <c r="A3001" s="50" t="s">
        <v>109</v>
      </c>
      <c r="B3001" s="50" t="s">
        <v>230</v>
      </c>
      <c r="C3001" s="50" t="s">
        <v>200</v>
      </c>
      <c r="D3001" s="50" t="s">
        <v>282</v>
      </c>
      <c r="E3001" s="51">
        <v>2021</v>
      </c>
      <c r="F3001" s="50" t="s">
        <v>294</v>
      </c>
      <c r="G3001" s="52">
        <v>44531</v>
      </c>
      <c r="H3001" s="51">
        <v>314</v>
      </c>
      <c r="I3001" s="51">
        <v>136</v>
      </c>
      <c r="J3001" s="51">
        <v>181</v>
      </c>
      <c r="K3001" s="51">
        <v>108</v>
      </c>
      <c r="L3001" s="51">
        <v>108</v>
      </c>
      <c r="M3001" s="51">
        <v>321</v>
      </c>
      <c r="N3001" s="51">
        <v>336</v>
      </c>
      <c r="O3001" s="51">
        <v>362</v>
      </c>
      <c r="P3001" s="51">
        <v>362</v>
      </c>
      <c r="Q3001" s="51">
        <v>1037</v>
      </c>
      <c r="R3001" s="51">
        <v>1080</v>
      </c>
      <c r="S3001" s="51">
        <v>16924.846863009781</v>
      </c>
      <c r="T3001" s="51">
        <v>78813</v>
      </c>
      <c r="U3001" s="51">
        <v>25127</v>
      </c>
      <c r="V3001" s="51">
        <v>3328</v>
      </c>
    </row>
    <row r="3002" spans="1:22" x14ac:dyDescent="0.25">
      <c r="A3002" s="50" t="s">
        <v>109</v>
      </c>
      <c r="B3002" s="50" t="s">
        <v>230</v>
      </c>
      <c r="C3002" s="50" t="s">
        <v>201</v>
      </c>
      <c r="D3002" s="50" t="s">
        <v>282</v>
      </c>
      <c r="E3002" s="51">
        <v>2017</v>
      </c>
      <c r="F3002" s="50" t="s">
        <v>283</v>
      </c>
      <c r="G3002" s="52">
        <v>42736</v>
      </c>
      <c r="H3002" s="51">
        <v>511</v>
      </c>
      <c r="I3002" s="51">
        <v>238</v>
      </c>
      <c r="J3002" s="51">
        <v>324</v>
      </c>
      <c r="K3002" s="51">
        <v>242</v>
      </c>
      <c r="L3002" s="51">
        <v>242</v>
      </c>
      <c r="M3002" s="51">
        <v>750</v>
      </c>
      <c r="N3002" s="51">
        <v>797</v>
      </c>
      <c r="O3002" s="51">
        <v>573</v>
      </c>
      <c r="P3002" s="51">
        <v>555</v>
      </c>
      <c r="Q3002" s="51">
        <v>2906</v>
      </c>
      <c r="R3002" s="51">
        <v>2987</v>
      </c>
      <c r="S3002" s="51">
        <v>27238</v>
      </c>
      <c r="T3002" s="51">
        <v>129086</v>
      </c>
      <c r="U3002" s="51">
        <v>26309</v>
      </c>
      <c r="V3002" s="51">
        <v>5746</v>
      </c>
    </row>
    <row r="3003" spans="1:22" x14ac:dyDescent="0.25">
      <c r="A3003" s="50" t="s">
        <v>109</v>
      </c>
      <c r="B3003" s="50" t="s">
        <v>230</v>
      </c>
      <c r="C3003" s="50" t="s">
        <v>201</v>
      </c>
      <c r="D3003" s="50" t="s">
        <v>282</v>
      </c>
      <c r="E3003" s="51">
        <v>2017</v>
      </c>
      <c r="F3003" s="50" t="s">
        <v>284</v>
      </c>
      <c r="G3003" s="52">
        <v>42767</v>
      </c>
      <c r="H3003" s="51">
        <v>469</v>
      </c>
      <c r="I3003" s="51">
        <v>232</v>
      </c>
      <c r="J3003" s="51">
        <v>184</v>
      </c>
      <c r="K3003" s="51">
        <v>188</v>
      </c>
      <c r="L3003" s="51">
        <v>188</v>
      </c>
      <c r="M3003" s="51">
        <v>661</v>
      </c>
      <c r="N3003" s="51">
        <v>717</v>
      </c>
      <c r="O3003" s="51">
        <v>506</v>
      </c>
      <c r="P3003" s="51">
        <v>579</v>
      </c>
      <c r="Q3003" s="51">
        <v>2906</v>
      </c>
      <c r="R3003" s="51">
        <v>2987</v>
      </c>
      <c r="S3003" s="51">
        <v>27238</v>
      </c>
      <c r="T3003" s="51">
        <v>129086</v>
      </c>
      <c r="U3003" s="51">
        <v>26309</v>
      </c>
      <c r="V3003" s="51">
        <v>5746</v>
      </c>
    </row>
    <row r="3004" spans="1:22" x14ac:dyDescent="0.25">
      <c r="A3004" s="50" t="s">
        <v>109</v>
      </c>
      <c r="B3004" s="50" t="s">
        <v>230</v>
      </c>
      <c r="C3004" s="50" t="s">
        <v>201</v>
      </c>
      <c r="D3004" s="50" t="s">
        <v>282</v>
      </c>
      <c r="E3004" s="51">
        <v>2017</v>
      </c>
      <c r="F3004" s="50" t="s">
        <v>285</v>
      </c>
      <c r="G3004" s="52">
        <v>42795</v>
      </c>
      <c r="H3004" s="51">
        <v>546</v>
      </c>
      <c r="I3004" s="51">
        <v>212</v>
      </c>
      <c r="J3004" s="51">
        <v>255</v>
      </c>
      <c r="K3004" s="51">
        <v>252</v>
      </c>
      <c r="L3004" s="51">
        <v>252</v>
      </c>
      <c r="M3004" s="51">
        <v>572</v>
      </c>
      <c r="N3004" s="51">
        <v>372</v>
      </c>
      <c r="O3004" s="51">
        <v>283</v>
      </c>
      <c r="P3004" s="51">
        <v>292</v>
      </c>
      <c r="Q3004" s="51">
        <v>2906</v>
      </c>
      <c r="R3004" s="51">
        <v>2987</v>
      </c>
      <c r="S3004" s="51">
        <v>27238</v>
      </c>
      <c r="T3004" s="51">
        <v>129086</v>
      </c>
      <c r="U3004" s="51">
        <v>26309</v>
      </c>
      <c r="V3004" s="51">
        <v>5746</v>
      </c>
    </row>
    <row r="3005" spans="1:22" x14ac:dyDescent="0.25">
      <c r="A3005" s="50" t="s">
        <v>109</v>
      </c>
      <c r="B3005" s="50" t="s">
        <v>230</v>
      </c>
      <c r="C3005" s="50" t="s">
        <v>201</v>
      </c>
      <c r="D3005" s="50" t="s">
        <v>282</v>
      </c>
      <c r="E3005" s="51">
        <v>2017</v>
      </c>
      <c r="F3005" s="50" t="s">
        <v>286</v>
      </c>
      <c r="G3005" s="52">
        <v>42826</v>
      </c>
      <c r="H3005" s="51">
        <v>567</v>
      </c>
      <c r="I3005" s="51">
        <v>263</v>
      </c>
      <c r="J3005" s="51">
        <v>460</v>
      </c>
      <c r="K3005" s="51">
        <v>231</v>
      </c>
      <c r="L3005" s="51">
        <v>231</v>
      </c>
      <c r="M3005" s="51">
        <v>646</v>
      </c>
      <c r="N3005" s="51">
        <v>713</v>
      </c>
      <c r="O3005" s="51">
        <v>518</v>
      </c>
      <c r="P3005" s="51">
        <v>578</v>
      </c>
      <c r="Q3005" s="51">
        <v>2906</v>
      </c>
      <c r="R3005" s="51">
        <v>2987</v>
      </c>
      <c r="S3005" s="51">
        <v>27238</v>
      </c>
      <c r="T3005" s="51">
        <v>129086</v>
      </c>
      <c r="U3005" s="51">
        <v>26309</v>
      </c>
      <c r="V3005" s="51">
        <v>5746</v>
      </c>
    </row>
    <row r="3006" spans="1:22" x14ac:dyDescent="0.25">
      <c r="A3006" s="50" t="s">
        <v>109</v>
      </c>
      <c r="B3006" s="50" t="s">
        <v>230</v>
      </c>
      <c r="C3006" s="50" t="s">
        <v>201</v>
      </c>
      <c r="D3006" s="50" t="s">
        <v>282</v>
      </c>
      <c r="E3006" s="51">
        <v>2017</v>
      </c>
      <c r="F3006" s="50" t="s">
        <v>287</v>
      </c>
      <c r="G3006" s="52">
        <v>42856</v>
      </c>
      <c r="H3006" s="51">
        <v>542</v>
      </c>
      <c r="I3006" s="51">
        <v>251</v>
      </c>
      <c r="J3006" s="51">
        <v>321</v>
      </c>
      <c r="K3006" s="51">
        <v>238</v>
      </c>
      <c r="L3006" s="51">
        <v>238</v>
      </c>
      <c r="M3006" s="51">
        <v>622</v>
      </c>
      <c r="N3006" s="51">
        <v>606</v>
      </c>
      <c r="O3006" s="51">
        <v>530</v>
      </c>
      <c r="P3006" s="51">
        <v>500</v>
      </c>
      <c r="Q3006" s="51">
        <v>2906</v>
      </c>
      <c r="R3006" s="51">
        <v>2987</v>
      </c>
      <c r="S3006" s="51">
        <v>27238</v>
      </c>
      <c r="T3006" s="51">
        <v>129086</v>
      </c>
      <c r="U3006" s="51">
        <v>26309</v>
      </c>
      <c r="V3006" s="51">
        <v>5746</v>
      </c>
    </row>
    <row r="3007" spans="1:22" x14ac:dyDescent="0.25">
      <c r="A3007" s="50" t="s">
        <v>109</v>
      </c>
      <c r="B3007" s="50" t="s">
        <v>230</v>
      </c>
      <c r="C3007" s="50" t="s">
        <v>201</v>
      </c>
      <c r="D3007" s="50" t="s">
        <v>282</v>
      </c>
      <c r="E3007" s="51">
        <v>2017</v>
      </c>
      <c r="F3007" s="50" t="s">
        <v>288</v>
      </c>
      <c r="G3007" s="52">
        <v>42887</v>
      </c>
      <c r="H3007" s="51">
        <v>493</v>
      </c>
      <c r="I3007" s="51">
        <v>261</v>
      </c>
      <c r="J3007" s="51">
        <v>428</v>
      </c>
      <c r="K3007" s="51">
        <v>246</v>
      </c>
      <c r="L3007" s="51">
        <v>246</v>
      </c>
      <c r="M3007" s="51">
        <v>545</v>
      </c>
      <c r="N3007" s="51">
        <v>587</v>
      </c>
      <c r="O3007" s="51">
        <v>519</v>
      </c>
      <c r="P3007" s="51">
        <v>400</v>
      </c>
      <c r="Q3007" s="51">
        <v>2906</v>
      </c>
      <c r="R3007" s="51">
        <v>2987</v>
      </c>
      <c r="S3007" s="51">
        <v>27238</v>
      </c>
      <c r="T3007" s="51">
        <v>129086</v>
      </c>
      <c r="U3007" s="51">
        <v>26309</v>
      </c>
      <c r="V3007" s="51">
        <v>5746</v>
      </c>
    </row>
    <row r="3008" spans="1:22" x14ac:dyDescent="0.25">
      <c r="A3008" s="50" t="s">
        <v>109</v>
      </c>
      <c r="B3008" s="50" t="s">
        <v>230</v>
      </c>
      <c r="C3008" s="50" t="s">
        <v>201</v>
      </c>
      <c r="D3008" s="50" t="s">
        <v>282</v>
      </c>
      <c r="E3008" s="51">
        <v>2017</v>
      </c>
      <c r="F3008" s="50" t="s">
        <v>289</v>
      </c>
      <c r="G3008" s="52">
        <v>42917</v>
      </c>
      <c r="H3008" s="51">
        <v>571</v>
      </c>
      <c r="I3008" s="51">
        <v>248</v>
      </c>
      <c r="J3008" s="51">
        <v>363</v>
      </c>
      <c r="K3008" s="51">
        <v>249</v>
      </c>
      <c r="L3008" s="51">
        <v>249</v>
      </c>
      <c r="M3008" s="51">
        <v>751</v>
      </c>
      <c r="N3008" s="51">
        <v>812</v>
      </c>
      <c r="O3008" s="51">
        <v>582</v>
      </c>
      <c r="P3008" s="51">
        <v>554</v>
      </c>
      <c r="Q3008" s="51">
        <v>2906</v>
      </c>
      <c r="R3008" s="51">
        <v>2987</v>
      </c>
      <c r="S3008" s="51">
        <v>27238</v>
      </c>
      <c r="T3008" s="51">
        <v>129086</v>
      </c>
      <c r="U3008" s="51">
        <v>26309</v>
      </c>
      <c r="V3008" s="51">
        <v>5746</v>
      </c>
    </row>
    <row r="3009" spans="1:22" x14ac:dyDescent="0.25">
      <c r="A3009" s="50" t="s">
        <v>109</v>
      </c>
      <c r="B3009" s="50" t="s">
        <v>230</v>
      </c>
      <c r="C3009" s="50" t="s">
        <v>201</v>
      </c>
      <c r="D3009" s="50" t="s">
        <v>282</v>
      </c>
      <c r="E3009" s="51">
        <v>2017</v>
      </c>
      <c r="F3009" s="50" t="s">
        <v>290</v>
      </c>
      <c r="G3009" s="52">
        <v>42948</v>
      </c>
      <c r="H3009" s="51">
        <v>462</v>
      </c>
      <c r="I3009" s="51">
        <v>191</v>
      </c>
      <c r="J3009" s="51">
        <v>299</v>
      </c>
      <c r="K3009" s="51">
        <v>265</v>
      </c>
      <c r="L3009" s="51">
        <v>265</v>
      </c>
      <c r="M3009" s="51">
        <v>500</v>
      </c>
      <c r="N3009" s="51">
        <v>569</v>
      </c>
      <c r="O3009" s="51">
        <v>457</v>
      </c>
      <c r="P3009" s="51">
        <v>351</v>
      </c>
      <c r="Q3009" s="51">
        <v>2906</v>
      </c>
      <c r="R3009" s="51">
        <v>2987</v>
      </c>
      <c r="S3009" s="51">
        <v>27238</v>
      </c>
      <c r="T3009" s="51">
        <v>129086</v>
      </c>
      <c r="U3009" s="51">
        <v>26309</v>
      </c>
      <c r="V3009" s="51">
        <v>5746</v>
      </c>
    </row>
    <row r="3010" spans="1:22" x14ac:dyDescent="0.25">
      <c r="A3010" s="50" t="s">
        <v>109</v>
      </c>
      <c r="B3010" s="50" t="s">
        <v>230</v>
      </c>
      <c r="C3010" s="50" t="s">
        <v>201</v>
      </c>
      <c r="D3010" s="50" t="s">
        <v>282</v>
      </c>
      <c r="E3010" s="51">
        <v>2017</v>
      </c>
      <c r="F3010" s="50" t="s">
        <v>291</v>
      </c>
      <c r="G3010" s="52">
        <v>42979</v>
      </c>
      <c r="H3010" s="51">
        <v>532</v>
      </c>
      <c r="I3010" s="51">
        <v>246</v>
      </c>
      <c r="J3010" s="51">
        <v>394</v>
      </c>
      <c r="K3010" s="51">
        <v>276</v>
      </c>
      <c r="L3010" s="51">
        <v>276</v>
      </c>
      <c r="M3010" s="51">
        <v>553</v>
      </c>
      <c r="N3010" s="51">
        <v>639</v>
      </c>
      <c r="O3010" s="51">
        <v>576</v>
      </c>
      <c r="P3010" s="51">
        <v>532</v>
      </c>
      <c r="Q3010" s="51">
        <v>2906</v>
      </c>
      <c r="R3010" s="51">
        <v>2987</v>
      </c>
      <c r="S3010" s="51">
        <v>27238</v>
      </c>
      <c r="T3010" s="51">
        <v>129086</v>
      </c>
      <c r="U3010" s="51">
        <v>26309</v>
      </c>
      <c r="V3010" s="51">
        <v>5746</v>
      </c>
    </row>
    <row r="3011" spans="1:22" x14ac:dyDescent="0.25">
      <c r="A3011" s="50" t="s">
        <v>109</v>
      </c>
      <c r="B3011" s="50" t="s">
        <v>230</v>
      </c>
      <c r="C3011" s="50" t="s">
        <v>201</v>
      </c>
      <c r="D3011" s="50" t="s">
        <v>282</v>
      </c>
      <c r="E3011" s="51">
        <v>2017</v>
      </c>
      <c r="F3011" s="50" t="s">
        <v>292</v>
      </c>
      <c r="G3011" s="52">
        <v>43009</v>
      </c>
      <c r="H3011" s="51">
        <v>639</v>
      </c>
      <c r="I3011" s="51">
        <v>271</v>
      </c>
      <c r="J3011" s="51">
        <v>453</v>
      </c>
      <c r="K3011" s="51">
        <v>243</v>
      </c>
      <c r="L3011" s="51">
        <v>243</v>
      </c>
      <c r="M3011" s="51">
        <v>505</v>
      </c>
      <c r="N3011" s="51">
        <v>463</v>
      </c>
      <c r="O3011" s="51">
        <v>415</v>
      </c>
      <c r="P3011" s="51">
        <v>399</v>
      </c>
      <c r="Q3011" s="51">
        <v>2906</v>
      </c>
      <c r="R3011" s="51">
        <v>2987</v>
      </c>
      <c r="S3011" s="51">
        <v>27238</v>
      </c>
      <c r="T3011" s="51">
        <v>129086</v>
      </c>
      <c r="U3011" s="51">
        <v>26309</v>
      </c>
      <c r="V3011" s="51">
        <v>5746</v>
      </c>
    </row>
    <row r="3012" spans="1:22" x14ac:dyDescent="0.25">
      <c r="A3012" s="50" t="s">
        <v>109</v>
      </c>
      <c r="B3012" s="50" t="s">
        <v>230</v>
      </c>
      <c r="C3012" s="50" t="s">
        <v>201</v>
      </c>
      <c r="D3012" s="50" t="s">
        <v>282</v>
      </c>
      <c r="E3012" s="51">
        <v>2017</v>
      </c>
      <c r="F3012" s="50" t="s">
        <v>293</v>
      </c>
      <c r="G3012" s="52">
        <v>43040</v>
      </c>
      <c r="H3012" s="51">
        <v>528</v>
      </c>
      <c r="I3012" s="51">
        <v>251</v>
      </c>
      <c r="J3012" s="51">
        <v>425</v>
      </c>
      <c r="K3012" s="51">
        <v>230</v>
      </c>
      <c r="L3012" s="51">
        <v>230</v>
      </c>
      <c r="M3012" s="51">
        <v>582</v>
      </c>
      <c r="N3012" s="51">
        <v>591</v>
      </c>
      <c r="O3012" s="51">
        <v>439</v>
      </c>
      <c r="P3012" s="51">
        <v>436</v>
      </c>
      <c r="Q3012" s="51">
        <v>2906</v>
      </c>
      <c r="R3012" s="51">
        <v>2987</v>
      </c>
      <c r="S3012" s="51">
        <v>27238</v>
      </c>
      <c r="T3012" s="51">
        <v>129086</v>
      </c>
      <c r="U3012" s="51">
        <v>26309</v>
      </c>
      <c r="V3012" s="51">
        <v>5746</v>
      </c>
    </row>
    <row r="3013" spans="1:22" x14ac:dyDescent="0.25">
      <c r="A3013" s="50" t="s">
        <v>109</v>
      </c>
      <c r="B3013" s="50" t="s">
        <v>230</v>
      </c>
      <c r="C3013" s="50" t="s">
        <v>201</v>
      </c>
      <c r="D3013" s="50" t="s">
        <v>282</v>
      </c>
      <c r="E3013" s="51">
        <v>2017</v>
      </c>
      <c r="F3013" s="50" t="s">
        <v>294</v>
      </c>
      <c r="G3013" s="52">
        <v>43070</v>
      </c>
      <c r="H3013" s="51">
        <v>594</v>
      </c>
      <c r="I3013" s="51">
        <v>227</v>
      </c>
      <c r="J3013" s="51">
        <v>463</v>
      </c>
      <c r="K3013" s="51">
        <v>219</v>
      </c>
      <c r="L3013" s="51">
        <v>219</v>
      </c>
      <c r="M3013" s="51">
        <v>590</v>
      </c>
      <c r="N3013" s="51">
        <v>509</v>
      </c>
      <c r="O3013" s="51">
        <v>492</v>
      </c>
      <c r="P3013" s="51">
        <v>523</v>
      </c>
      <c r="Q3013" s="51">
        <v>2906</v>
      </c>
      <c r="R3013" s="51">
        <v>2987</v>
      </c>
      <c r="S3013" s="51">
        <v>27238</v>
      </c>
      <c r="T3013" s="51">
        <v>129086</v>
      </c>
      <c r="U3013" s="51">
        <v>26309</v>
      </c>
      <c r="V3013" s="51">
        <v>5746</v>
      </c>
    </row>
    <row r="3014" spans="1:22" x14ac:dyDescent="0.25">
      <c r="A3014" s="50" t="s">
        <v>109</v>
      </c>
      <c r="B3014" s="50" t="s">
        <v>230</v>
      </c>
      <c r="C3014" s="50" t="s">
        <v>201</v>
      </c>
      <c r="D3014" s="50" t="s">
        <v>282</v>
      </c>
      <c r="E3014" s="51">
        <v>2018</v>
      </c>
      <c r="F3014" s="50" t="s">
        <v>283</v>
      </c>
      <c r="G3014" s="52">
        <v>43101</v>
      </c>
      <c r="H3014" s="51">
        <v>537</v>
      </c>
      <c r="I3014" s="51">
        <v>250</v>
      </c>
      <c r="J3014" s="51">
        <v>527</v>
      </c>
      <c r="K3014" s="51">
        <v>238</v>
      </c>
      <c r="L3014" s="51">
        <v>238</v>
      </c>
      <c r="M3014" s="51">
        <v>650</v>
      </c>
      <c r="N3014" s="51">
        <v>656</v>
      </c>
      <c r="O3014" s="51">
        <v>720</v>
      </c>
      <c r="P3014" s="51">
        <v>477</v>
      </c>
      <c r="Q3014" s="51">
        <v>2625</v>
      </c>
      <c r="R3014" s="51">
        <v>2713</v>
      </c>
      <c r="S3014" s="51">
        <v>28388</v>
      </c>
      <c r="T3014" s="51">
        <v>134176</v>
      </c>
      <c r="U3014" s="51">
        <v>27253</v>
      </c>
      <c r="V3014" s="51">
        <v>5950</v>
      </c>
    </row>
    <row r="3015" spans="1:22" x14ac:dyDescent="0.25">
      <c r="A3015" s="50" t="s">
        <v>109</v>
      </c>
      <c r="B3015" s="50" t="s">
        <v>230</v>
      </c>
      <c r="C3015" s="50" t="s">
        <v>201</v>
      </c>
      <c r="D3015" s="50" t="s">
        <v>282</v>
      </c>
      <c r="E3015" s="51">
        <v>2018</v>
      </c>
      <c r="F3015" s="50" t="s">
        <v>284</v>
      </c>
      <c r="G3015" s="52">
        <v>43132</v>
      </c>
      <c r="H3015" s="51">
        <v>433</v>
      </c>
      <c r="I3015" s="51">
        <v>238</v>
      </c>
      <c r="J3015" s="51">
        <v>426</v>
      </c>
      <c r="K3015" s="51">
        <v>205</v>
      </c>
      <c r="L3015" s="51">
        <v>205</v>
      </c>
      <c r="M3015" s="51">
        <v>576</v>
      </c>
      <c r="N3015" s="51">
        <v>653</v>
      </c>
      <c r="O3015" s="51">
        <v>477</v>
      </c>
      <c r="P3015" s="51">
        <v>487</v>
      </c>
      <c r="Q3015" s="51">
        <v>2625</v>
      </c>
      <c r="R3015" s="51">
        <v>2713</v>
      </c>
      <c r="S3015" s="51">
        <v>28388</v>
      </c>
      <c r="T3015" s="51">
        <v>134176</v>
      </c>
      <c r="U3015" s="51">
        <v>27253</v>
      </c>
      <c r="V3015" s="51">
        <v>5950</v>
      </c>
    </row>
    <row r="3016" spans="1:22" x14ac:dyDescent="0.25">
      <c r="A3016" s="50" t="s">
        <v>109</v>
      </c>
      <c r="B3016" s="50" t="s">
        <v>230</v>
      </c>
      <c r="C3016" s="50" t="s">
        <v>201</v>
      </c>
      <c r="D3016" s="50" t="s">
        <v>282</v>
      </c>
      <c r="E3016" s="51">
        <v>2018</v>
      </c>
      <c r="F3016" s="50" t="s">
        <v>285</v>
      </c>
      <c r="G3016" s="52">
        <v>43160</v>
      </c>
      <c r="H3016" s="51">
        <v>379</v>
      </c>
      <c r="I3016" s="51">
        <v>184</v>
      </c>
      <c r="J3016" s="51">
        <v>292</v>
      </c>
      <c r="K3016" s="51">
        <v>222</v>
      </c>
      <c r="L3016" s="51">
        <v>222</v>
      </c>
      <c r="M3016" s="51">
        <v>655</v>
      </c>
      <c r="N3016" s="51">
        <v>655</v>
      </c>
      <c r="O3016" s="51">
        <v>544</v>
      </c>
      <c r="P3016" s="51">
        <v>551</v>
      </c>
      <c r="Q3016" s="51">
        <v>2625</v>
      </c>
      <c r="R3016" s="51">
        <v>2713</v>
      </c>
      <c r="S3016" s="51">
        <v>28388</v>
      </c>
      <c r="T3016" s="51">
        <v>134176</v>
      </c>
      <c r="U3016" s="51">
        <v>27253</v>
      </c>
      <c r="V3016" s="51">
        <v>5950</v>
      </c>
    </row>
    <row r="3017" spans="1:22" x14ac:dyDescent="0.25">
      <c r="A3017" s="50" t="s">
        <v>109</v>
      </c>
      <c r="B3017" s="50" t="s">
        <v>230</v>
      </c>
      <c r="C3017" s="50" t="s">
        <v>201</v>
      </c>
      <c r="D3017" s="50" t="s">
        <v>282</v>
      </c>
      <c r="E3017" s="51">
        <v>2018</v>
      </c>
      <c r="F3017" s="50" t="s">
        <v>286</v>
      </c>
      <c r="G3017" s="52">
        <v>43191</v>
      </c>
      <c r="H3017" s="51">
        <v>395</v>
      </c>
      <c r="I3017" s="51">
        <v>178</v>
      </c>
      <c r="J3017" s="51">
        <v>352</v>
      </c>
      <c r="K3017" s="51">
        <v>179</v>
      </c>
      <c r="L3017" s="51">
        <v>179</v>
      </c>
      <c r="M3017" s="51">
        <v>634</v>
      </c>
      <c r="N3017" s="51">
        <v>607</v>
      </c>
      <c r="O3017" s="51">
        <v>523</v>
      </c>
      <c r="P3017" s="51">
        <v>536</v>
      </c>
      <c r="Q3017" s="51">
        <v>2625</v>
      </c>
      <c r="R3017" s="51">
        <v>2713</v>
      </c>
      <c r="S3017" s="51">
        <v>28388</v>
      </c>
      <c r="T3017" s="51">
        <v>134176</v>
      </c>
      <c r="U3017" s="51">
        <v>27253</v>
      </c>
      <c r="V3017" s="51">
        <v>5950</v>
      </c>
    </row>
    <row r="3018" spans="1:22" x14ac:dyDescent="0.25">
      <c r="A3018" s="50" t="s">
        <v>109</v>
      </c>
      <c r="B3018" s="50" t="s">
        <v>230</v>
      </c>
      <c r="C3018" s="50" t="s">
        <v>201</v>
      </c>
      <c r="D3018" s="50" t="s">
        <v>282</v>
      </c>
      <c r="E3018" s="51">
        <v>2018</v>
      </c>
      <c r="F3018" s="50" t="s">
        <v>287</v>
      </c>
      <c r="G3018" s="52">
        <v>43221</v>
      </c>
      <c r="H3018" s="51">
        <v>505</v>
      </c>
      <c r="I3018" s="51">
        <v>218</v>
      </c>
      <c r="J3018" s="51">
        <v>376</v>
      </c>
      <c r="K3018" s="51">
        <v>295</v>
      </c>
      <c r="L3018" s="51">
        <v>295</v>
      </c>
      <c r="M3018" s="51">
        <v>656</v>
      </c>
      <c r="N3018" s="51">
        <v>692</v>
      </c>
      <c r="O3018" s="51">
        <v>531</v>
      </c>
      <c r="P3018" s="51">
        <v>468</v>
      </c>
      <c r="Q3018" s="51">
        <v>2625</v>
      </c>
      <c r="R3018" s="51">
        <v>2713</v>
      </c>
      <c r="S3018" s="51">
        <v>28388</v>
      </c>
      <c r="T3018" s="51">
        <v>134176</v>
      </c>
      <c r="U3018" s="51">
        <v>27253</v>
      </c>
      <c r="V3018" s="51">
        <v>5950</v>
      </c>
    </row>
    <row r="3019" spans="1:22" x14ac:dyDescent="0.25">
      <c r="A3019" s="50" t="s">
        <v>109</v>
      </c>
      <c r="B3019" s="50" t="s">
        <v>230</v>
      </c>
      <c r="C3019" s="50" t="s">
        <v>201</v>
      </c>
      <c r="D3019" s="50" t="s">
        <v>282</v>
      </c>
      <c r="E3019" s="51">
        <v>2018</v>
      </c>
      <c r="F3019" s="50" t="s">
        <v>288</v>
      </c>
      <c r="G3019" s="52">
        <v>43252</v>
      </c>
      <c r="H3019" s="51">
        <v>346</v>
      </c>
      <c r="I3019" s="51">
        <v>171</v>
      </c>
      <c r="J3019" s="51">
        <v>280</v>
      </c>
      <c r="K3019" s="51">
        <v>217</v>
      </c>
      <c r="L3019" s="51">
        <v>217</v>
      </c>
      <c r="M3019" s="51">
        <v>544</v>
      </c>
      <c r="N3019" s="51">
        <v>586</v>
      </c>
      <c r="O3019" s="51">
        <v>533</v>
      </c>
      <c r="P3019" s="51">
        <v>501</v>
      </c>
      <c r="Q3019" s="51">
        <v>2625</v>
      </c>
      <c r="R3019" s="51">
        <v>2713</v>
      </c>
      <c r="S3019" s="51">
        <v>28388</v>
      </c>
      <c r="T3019" s="51">
        <v>134176</v>
      </c>
      <c r="U3019" s="51">
        <v>27253</v>
      </c>
      <c r="V3019" s="51">
        <v>5950</v>
      </c>
    </row>
    <row r="3020" spans="1:22" x14ac:dyDescent="0.25">
      <c r="A3020" s="50" t="s">
        <v>109</v>
      </c>
      <c r="B3020" s="50" t="s">
        <v>230</v>
      </c>
      <c r="C3020" s="50" t="s">
        <v>201</v>
      </c>
      <c r="D3020" s="50" t="s">
        <v>282</v>
      </c>
      <c r="E3020" s="51">
        <v>2018</v>
      </c>
      <c r="F3020" s="50" t="s">
        <v>289</v>
      </c>
      <c r="G3020" s="52">
        <v>43282</v>
      </c>
      <c r="H3020" s="51">
        <v>445</v>
      </c>
      <c r="I3020" s="51">
        <v>171</v>
      </c>
      <c r="J3020" s="51">
        <v>311</v>
      </c>
      <c r="K3020" s="51">
        <v>175</v>
      </c>
      <c r="L3020" s="51">
        <v>175</v>
      </c>
      <c r="M3020" s="51">
        <v>580</v>
      </c>
      <c r="N3020" s="51">
        <v>633</v>
      </c>
      <c r="O3020" s="51">
        <v>563</v>
      </c>
      <c r="P3020" s="51">
        <v>559</v>
      </c>
      <c r="Q3020" s="51">
        <v>2625</v>
      </c>
      <c r="R3020" s="51">
        <v>2713</v>
      </c>
      <c r="S3020" s="51">
        <v>28388</v>
      </c>
      <c r="T3020" s="51">
        <v>134176</v>
      </c>
      <c r="U3020" s="51">
        <v>27253</v>
      </c>
      <c r="V3020" s="51">
        <v>5950</v>
      </c>
    </row>
    <row r="3021" spans="1:22" x14ac:dyDescent="0.25">
      <c r="A3021" s="50" t="s">
        <v>109</v>
      </c>
      <c r="B3021" s="50" t="s">
        <v>230</v>
      </c>
      <c r="C3021" s="50" t="s">
        <v>201</v>
      </c>
      <c r="D3021" s="50" t="s">
        <v>282</v>
      </c>
      <c r="E3021" s="51">
        <v>2018</v>
      </c>
      <c r="F3021" s="50" t="s">
        <v>290</v>
      </c>
      <c r="G3021" s="52">
        <v>43313</v>
      </c>
      <c r="H3021" s="51">
        <v>471</v>
      </c>
      <c r="I3021" s="51">
        <v>243</v>
      </c>
      <c r="J3021" s="51">
        <v>407</v>
      </c>
      <c r="K3021" s="51">
        <v>271</v>
      </c>
      <c r="L3021" s="51">
        <v>271</v>
      </c>
      <c r="M3021" s="51">
        <v>617</v>
      </c>
      <c r="N3021" s="51">
        <v>613</v>
      </c>
      <c r="O3021" s="51">
        <v>506</v>
      </c>
      <c r="P3021" s="51">
        <v>385</v>
      </c>
      <c r="Q3021" s="51">
        <v>2625</v>
      </c>
      <c r="R3021" s="51">
        <v>2713</v>
      </c>
      <c r="S3021" s="51">
        <v>28388</v>
      </c>
      <c r="T3021" s="51">
        <v>134176</v>
      </c>
      <c r="U3021" s="51">
        <v>27253</v>
      </c>
      <c r="V3021" s="51">
        <v>5950</v>
      </c>
    </row>
    <row r="3022" spans="1:22" x14ac:dyDescent="0.25">
      <c r="A3022" s="50" t="s">
        <v>109</v>
      </c>
      <c r="B3022" s="50" t="s">
        <v>230</v>
      </c>
      <c r="C3022" s="50" t="s">
        <v>201</v>
      </c>
      <c r="D3022" s="50" t="s">
        <v>282</v>
      </c>
      <c r="E3022" s="51">
        <v>2018</v>
      </c>
      <c r="F3022" s="50" t="s">
        <v>291</v>
      </c>
      <c r="G3022" s="52">
        <v>43344</v>
      </c>
      <c r="H3022" s="51">
        <v>506</v>
      </c>
      <c r="I3022" s="51">
        <v>141</v>
      </c>
      <c r="J3022" s="51">
        <v>329</v>
      </c>
      <c r="K3022" s="51">
        <v>258</v>
      </c>
      <c r="L3022" s="51">
        <v>258</v>
      </c>
      <c r="M3022" s="51">
        <v>672</v>
      </c>
      <c r="N3022" s="51">
        <v>593</v>
      </c>
      <c r="O3022" s="51">
        <v>562</v>
      </c>
      <c r="P3022" s="51">
        <v>408</v>
      </c>
      <c r="Q3022" s="51">
        <v>2625</v>
      </c>
      <c r="R3022" s="51">
        <v>2713</v>
      </c>
      <c r="S3022" s="51">
        <v>28388</v>
      </c>
      <c r="T3022" s="51">
        <v>134176</v>
      </c>
      <c r="U3022" s="51">
        <v>27253</v>
      </c>
      <c r="V3022" s="51">
        <v>5950</v>
      </c>
    </row>
    <row r="3023" spans="1:22" x14ac:dyDescent="0.25">
      <c r="A3023" s="50" t="s">
        <v>109</v>
      </c>
      <c r="B3023" s="50" t="s">
        <v>230</v>
      </c>
      <c r="C3023" s="50" t="s">
        <v>201</v>
      </c>
      <c r="D3023" s="50" t="s">
        <v>282</v>
      </c>
      <c r="E3023" s="51">
        <v>2018</v>
      </c>
      <c r="F3023" s="50" t="s">
        <v>292</v>
      </c>
      <c r="G3023" s="52">
        <v>43374</v>
      </c>
      <c r="H3023" s="51">
        <v>481</v>
      </c>
      <c r="I3023" s="51">
        <v>166</v>
      </c>
      <c r="J3023" s="51">
        <v>383</v>
      </c>
      <c r="K3023" s="51">
        <v>270</v>
      </c>
      <c r="L3023" s="51">
        <v>270</v>
      </c>
      <c r="M3023" s="51">
        <v>553</v>
      </c>
      <c r="N3023" s="51">
        <v>525</v>
      </c>
      <c r="O3023" s="51">
        <v>499</v>
      </c>
      <c r="P3023" s="51">
        <v>453</v>
      </c>
      <c r="Q3023" s="51">
        <v>2625</v>
      </c>
      <c r="R3023" s="51">
        <v>2713</v>
      </c>
      <c r="S3023" s="51">
        <v>28388</v>
      </c>
      <c r="T3023" s="51">
        <v>134176</v>
      </c>
      <c r="U3023" s="51">
        <v>27253</v>
      </c>
      <c r="V3023" s="51">
        <v>5950</v>
      </c>
    </row>
    <row r="3024" spans="1:22" x14ac:dyDescent="0.25">
      <c r="A3024" s="50" t="s">
        <v>109</v>
      </c>
      <c r="B3024" s="50" t="s">
        <v>230</v>
      </c>
      <c r="C3024" s="50" t="s">
        <v>201</v>
      </c>
      <c r="D3024" s="50" t="s">
        <v>282</v>
      </c>
      <c r="E3024" s="51">
        <v>2018</v>
      </c>
      <c r="F3024" s="50" t="s">
        <v>293</v>
      </c>
      <c r="G3024" s="52">
        <v>43405</v>
      </c>
      <c r="H3024" s="51">
        <v>527</v>
      </c>
      <c r="I3024" s="51">
        <v>117</v>
      </c>
      <c r="J3024" s="51">
        <v>368</v>
      </c>
      <c r="K3024" s="51">
        <v>183</v>
      </c>
      <c r="L3024" s="51">
        <v>183</v>
      </c>
      <c r="M3024" s="51">
        <v>491</v>
      </c>
      <c r="N3024" s="51">
        <v>477</v>
      </c>
      <c r="O3024" s="51">
        <v>379</v>
      </c>
      <c r="P3024" s="51">
        <v>367</v>
      </c>
      <c r="Q3024" s="51">
        <v>2625</v>
      </c>
      <c r="R3024" s="51">
        <v>2713</v>
      </c>
      <c r="S3024" s="51">
        <v>28388</v>
      </c>
      <c r="T3024" s="51">
        <v>134176</v>
      </c>
      <c r="U3024" s="51">
        <v>27253</v>
      </c>
      <c r="V3024" s="51">
        <v>5950</v>
      </c>
    </row>
    <row r="3025" spans="1:22" x14ac:dyDescent="0.25">
      <c r="A3025" s="50" t="s">
        <v>109</v>
      </c>
      <c r="B3025" s="50" t="s">
        <v>230</v>
      </c>
      <c r="C3025" s="50" t="s">
        <v>201</v>
      </c>
      <c r="D3025" s="50" t="s">
        <v>282</v>
      </c>
      <c r="E3025" s="51">
        <v>2018</v>
      </c>
      <c r="F3025" s="50" t="s">
        <v>294</v>
      </c>
      <c r="G3025" s="52">
        <v>43435</v>
      </c>
      <c r="H3025" s="51">
        <v>387</v>
      </c>
      <c r="I3025" s="51">
        <v>110</v>
      </c>
      <c r="J3025" s="51">
        <v>365</v>
      </c>
      <c r="K3025" s="51">
        <v>188</v>
      </c>
      <c r="L3025" s="51">
        <v>188</v>
      </c>
      <c r="M3025" s="51">
        <v>525</v>
      </c>
      <c r="N3025" s="51">
        <v>466</v>
      </c>
      <c r="O3025" s="51">
        <v>398</v>
      </c>
      <c r="P3025" s="51">
        <v>371</v>
      </c>
      <c r="Q3025" s="51">
        <v>2625</v>
      </c>
      <c r="R3025" s="51">
        <v>2713</v>
      </c>
      <c r="S3025" s="51">
        <v>28388</v>
      </c>
      <c r="T3025" s="51">
        <v>134176</v>
      </c>
      <c r="U3025" s="51">
        <v>27253</v>
      </c>
      <c r="V3025" s="51">
        <v>5950</v>
      </c>
    </row>
    <row r="3026" spans="1:22" x14ac:dyDescent="0.25">
      <c r="A3026" s="50" t="s">
        <v>109</v>
      </c>
      <c r="B3026" s="50" t="s">
        <v>230</v>
      </c>
      <c r="C3026" s="50" t="s">
        <v>201</v>
      </c>
      <c r="D3026" s="50" t="s">
        <v>282</v>
      </c>
      <c r="E3026" s="51">
        <v>2019</v>
      </c>
      <c r="F3026" s="50" t="s">
        <v>283</v>
      </c>
      <c r="G3026" s="52">
        <v>43466</v>
      </c>
      <c r="H3026" s="51">
        <v>551</v>
      </c>
      <c r="I3026" s="51">
        <v>145</v>
      </c>
      <c r="J3026" s="51">
        <v>436</v>
      </c>
      <c r="K3026" s="51">
        <v>249</v>
      </c>
      <c r="L3026" s="51">
        <v>249</v>
      </c>
      <c r="M3026" s="51">
        <v>650</v>
      </c>
      <c r="N3026" s="51">
        <v>500</v>
      </c>
      <c r="O3026" s="51">
        <v>467</v>
      </c>
      <c r="P3026" s="51">
        <v>486</v>
      </c>
      <c r="Q3026" s="51">
        <v>3081</v>
      </c>
      <c r="R3026" s="51">
        <v>3192</v>
      </c>
      <c r="S3026" s="51">
        <v>29320.07778633753</v>
      </c>
      <c r="T3026" s="51">
        <v>137538</v>
      </c>
      <c r="U3026" s="51">
        <v>44429</v>
      </c>
      <c r="V3026" s="51">
        <v>5894</v>
      </c>
    </row>
    <row r="3027" spans="1:22" x14ac:dyDescent="0.25">
      <c r="A3027" s="50" t="s">
        <v>109</v>
      </c>
      <c r="B3027" s="50" t="s">
        <v>230</v>
      </c>
      <c r="C3027" s="50" t="s">
        <v>201</v>
      </c>
      <c r="D3027" s="50" t="s">
        <v>282</v>
      </c>
      <c r="E3027" s="51">
        <v>2019</v>
      </c>
      <c r="F3027" s="50" t="s">
        <v>284</v>
      </c>
      <c r="G3027" s="52">
        <v>43497</v>
      </c>
      <c r="H3027" s="51">
        <v>444</v>
      </c>
      <c r="I3027" s="51">
        <v>182</v>
      </c>
      <c r="J3027" s="51">
        <v>432</v>
      </c>
      <c r="K3027" s="51">
        <v>267</v>
      </c>
      <c r="L3027" s="51">
        <v>267</v>
      </c>
      <c r="M3027" s="51">
        <v>522</v>
      </c>
      <c r="N3027" s="51">
        <v>525</v>
      </c>
      <c r="O3027" s="51">
        <v>454</v>
      </c>
      <c r="P3027" s="51">
        <v>553</v>
      </c>
      <c r="Q3027" s="51">
        <v>3081</v>
      </c>
      <c r="R3027" s="51">
        <v>3192</v>
      </c>
      <c r="S3027" s="51">
        <v>29320.07778633753</v>
      </c>
      <c r="T3027" s="51">
        <v>137538</v>
      </c>
      <c r="U3027" s="51">
        <v>44429</v>
      </c>
      <c r="V3027" s="51">
        <v>5894</v>
      </c>
    </row>
    <row r="3028" spans="1:22" x14ac:dyDescent="0.25">
      <c r="A3028" s="50" t="s">
        <v>109</v>
      </c>
      <c r="B3028" s="50" t="s">
        <v>230</v>
      </c>
      <c r="C3028" s="50" t="s">
        <v>201</v>
      </c>
      <c r="D3028" s="50" t="s">
        <v>282</v>
      </c>
      <c r="E3028" s="51">
        <v>2019</v>
      </c>
      <c r="F3028" s="50" t="s">
        <v>285</v>
      </c>
      <c r="G3028" s="52">
        <v>43525</v>
      </c>
      <c r="H3028" s="51">
        <v>483</v>
      </c>
      <c r="I3028" s="51">
        <v>188</v>
      </c>
      <c r="J3028" s="51">
        <v>305</v>
      </c>
      <c r="K3028" s="51">
        <v>334</v>
      </c>
      <c r="L3028" s="51">
        <v>334</v>
      </c>
      <c r="M3028" s="51">
        <v>584</v>
      </c>
      <c r="N3028" s="51">
        <v>566</v>
      </c>
      <c r="O3028" s="51">
        <v>477</v>
      </c>
      <c r="P3028" s="51">
        <v>383</v>
      </c>
      <c r="Q3028" s="51">
        <v>3081</v>
      </c>
      <c r="R3028" s="51">
        <v>3192</v>
      </c>
      <c r="S3028" s="51">
        <v>29320.07778633753</v>
      </c>
      <c r="T3028" s="51">
        <v>137538</v>
      </c>
      <c r="U3028" s="51">
        <v>44429</v>
      </c>
      <c r="V3028" s="51">
        <v>5894</v>
      </c>
    </row>
    <row r="3029" spans="1:22" x14ac:dyDescent="0.25">
      <c r="A3029" s="50" t="s">
        <v>109</v>
      </c>
      <c r="B3029" s="50" t="s">
        <v>230</v>
      </c>
      <c r="C3029" s="50" t="s">
        <v>201</v>
      </c>
      <c r="D3029" s="50" t="s">
        <v>282</v>
      </c>
      <c r="E3029" s="51">
        <v>2019</v>
      </c>
      <c r="F3029" s="50" t="s">
        <v>286</v>
      </c>
      <c r="G3029" s="52">
        <v>43556</v>
      </c>
      <c r="H3029" s="51">
        <v>376</v>
      </c>
      <c r="I3029" s="51">
        <v>184</v>
      </c>
      <c r="J3029" s="51">
        <v>332</v>
      </c>
      <c r="K3029" s="51">
        <v>282</v>
      </c>
      <c r="L3029" s="51">
        <v>282</v>
      </c>
      <c r="M3029" s="51">
        <v>400</v>
      </c>
      <c r="N3029" s="51">
        <v>240</v>
      </c>
      <c r="O3029" s="51">
        <v>320</v>
      </c>
      <c r="P3029" s="51">
        <v>238</v>
      </c>
      <c r="Q3029" s="51">
        <v>3081</v>
      </c>
      <c r="R3029" s="51">
        <v>3192</v>
      </c>
      <c r="S3029" s="51">
        <v>29320.07778633753</v>
      </c>
      <c r="T3029" s="51">
        <v>137538</v>
      </c>
      <c r="U3029" s="51">
        <v>44429</v>
      </c>
      <c r="V3029" s="51">
        <v>5894</v>
      </c>
    </row>
    <row r="3030" spans="1:22" x14ac:dyDescent="0.25">
      <c r="A3030" s="50" t="s">
        <v>109</v>
      </c>
      <c r="B3030" s="50" t="s">
        <v>230</v>
      </c>
      <c r="C3030" s="50" t="s">
        <v>201</v>
      </c>
      <c r="D3030" s="50" t="s">
        <v>282</v>
      </c>
      <c r="E3030" s="51">
        <v>2019</v>
      </c>
      <c r="F3030" s="50" t="s">
        <v>287</v>
      </c>
      <c r="G3030" s="52">
        <v>43586</v>
      </c>
      <c r="H3030" s="51">
        <v>326</v>
      </c>
      <c r="I3030" s="51">
        <v>160</v>
      </c>
      <c r="J3030" s="51">
        <v>347</v>
      </c>
      <c r="K3030" s="51">
        <v>294</v>
      </c>
      <c r="L3030" s="51">
        <v>294</v>
      </c>
      <c r="M3030" s="51">
        <v>645</v>
      </c>
      <c r="N3030" s="51">
        <v>558</v>
      </c>
      <c r="O3030" s="51">
        <v>474</v>
      </c>
      <c r="P3030" s="51">
        <v>469</v>
      </c>
      <c r="Q3030" s="51">
        <v>3081</v>
      </c>
      <c r="R3030" s="51">
        <v>3192</v>
      </c>
      <c r="S3030" s="51">
        <v>29320.07778633753</v>
      </c>
      <c r="T3030" s="51">
        <v>137538</v>
      </c>
      <c r="U3030" s="51">
        <v>44429</v>
      </c>
      <c r="V3030" s="51">
        <v>5894</v>
      </c>
    </row>
    <row r="3031" spans="1:22" x14ac:dyDescent="0.25">
      <c r="A3031" s="50" t="s">
        <v>109</v>
      </c>
      <c r="B3031" s="50" t="s">
        <v>230</v>
      </c>
      <c r="C3031" s="50" t="s">
        <v>201</v>
      </c>
      <c r="D3031" s="50" t="s">
        <v>282</v>
      </c>
      <c r="E3031" s="51">
        <v>2019</v>
      </c>
      <c r="F3031" s="50" t="s">
        <v>288</v>
      </c>
      <c r="G3031" s="52">
        <v>43617</v>
      </c>
      <c r="H3031" s="51">
        <v>509</v>
      </c>
      <c r="I3031" s="51">
        <v>161</v>
      </c>
      <c r="J3031" s="51">
        <v>334</v>
      </c>
      <c r="K3031" s="51">
        <v>225</v>
      </c>
      <c r="L3031" s="51">
        <v>225</v>
      </c>
      <c r="M3031" s="51">
        <v>584</v>
      </c>
      <c r="N3031" s="51">
        <v>592</v>
      </c>
      <c r="O3031" s="51">
        <v>552</v>
      </c>
      <c r="P3031" s="51">
        <v>423</v>
      </c>
      <c r="Q3031" s="51">
        <v>3081</v>
      </c>
      <c r="R3031" s="51">
        <v>3192</v>
      </c>
      <c r="S3031" s="51">
        <v>29320.07778633753</v>
      </c>
      <c r="T3031" s="51">
        <v>137538</v>
      </c>
      <c r="U3031" s="51">
        <v>44429</v>
      </c>
      <c r="V3031" s="51">
        <v>5894</v>
      </c>
    </row>
    <row r="3032" spans="1:22" x14ac:dyDescent="0.25">
      <c r="A3032" s="50" t="s">
        <v>109</v>
      </c>
      <c r="B3032" s="50" t="s">
        <v>230</v>
      </c>
      <c r="C3032" s="50" t="s">
        <v>201</v>
      </c>
      <c r="D3032" s="50" t="s">
        <v>282</v>
      </c>
      <c r="E3032" s="51">
        <v>2019</v>
      </c>
      <c r="F3032" s="50" t="s">
        <v>289</v>
      </c>
      <c r="G3032" s="52">
        <v>43647</v>
      </c>
      <c r="H3032" s="51">
        <v>513</v>
      </c>
      <c r="I3032" s="51">
        <v>201</v>
      </c>
      <c r="J3032" s="51">
        <v>416</v>
      </c>
      <c r="K3032" s="51">
        <v>210</v>
      </c>
      <c r="L3032" s="51">
        <v>210</v>
      </c>
      <c r="M3032" s="51">
        <v>697</v>
      </c>
      <c r="N3032" s="51">
        <v>640</v>
      </c>
      <c r="O3032" s="51">
        <v>561</v>
      </c>
      <c r="P3032" s="51">
        <v>496</v>
      </c>
      <c r="Q3032" s="51">
        <v>3081</v>
      </c>
      <c r="R3032" s="51">
        <v>3192</v>
      </c>
      <c r="S3032" s="51">
        <v>29320.07778633753</v>
      </c>
      <c r="T3032" s="51">
        <v>137538</v>
      </c>
      <c r="U3032" s="51">
        <v>44429</v>
      </c>
      <c r="V3032" s="51">
        <v>5894</v>
      </c>
    </row>
    <row r="3033" spans="1:22" x14ac:dyDescent="0.25">
      <c r="A3033" s="50" t="s">
        <v>109</v>
      </c>
      <c r="B3033" s="50" t="s">
        <v>230</v>
      </c>
      <c r="C3033" s="50" t="s">
        <v>201</v>
      </c>
      <c r="D3033" s="50" t="s">
        <v>282</v>
      </c>
      <c r="E3033" s="51">
        <v>2019</v>
      </c>
      <c r="F3033" s="50" t="s">
        <v>290</v>
      </c>
      <c r="G3033" s="52">
        <v>43678</v>
      </c>
      <c r="H3033" s="51">
        <v>447</v>
      </c>
      <c r="I3033" s="51">
        <v>192</v>
      </c>
      <c r="J3033" s="51">
        <v>266</v>
      </c>
      <c r="K3033" s="51">
        <v>254</v>
      </c>
      <c r="L3033" s="51">
        <v>254</v>
      </c>
      <c r="M3033" s="51">
        <v>169</v>
      </c>
      <c r="N3033" s="51">
        <v>590</v>
      </c>
      <c r="O3033" s="51">
        <v>482</v>
      </c>
      <c r="P3033" s="51">
        <v>444</v>
      </c>
      <c r="Q3033" s="51">
        <v>3081</v>
      </c>
      <c r="R3033" s="51">
        <v>3192</v>
      </c>
      <c r="S3033" s="51">
        <v>29320.07778633753</v>
      </c>
      <c r="T3033" s="51">
        <v>137538</v>
      </c>
      <c r="U3033" s="51">
        <v>44429</v>
      </c>
      <c r="V3033" s="51">
        <v>5894</v>
      </c>
    </row>
    <row r="3034" spans="1:22" x14ac:dyDescent="0.25">
      <c r="A3034" s="50" t="s">
        <v>109</v>
      </c>
      <c r="B3034" s="50" t="s">
        <v>230</v>
      </c>
      <c r="C3034" s="50" t="s">
        <v>201</v>
      </c>
      <c r="D3034" s="50" t="s">
        <v>282</v>
      </c>
      <c r="E3034" s="51">
        <v>2019</v>
      </c>
      <c r="F3034" s="50" t="s">
        <v>291</v>
      </c>
      <c r="G3034" s="52">
        <v>43709</v>
      </c>
      <c r="H3034" s="51">
        <v>542</v>
      </c>
      <c r="I3034" s="51">
        <v>214</v>
      </c>
      <c r="J3034" s="51">
        <v>376</v>
      </c>
      <c r="K3034" s="51">
        <v>264</v>
      </c>
      <c r="L3034" s="51">
        <v>264</v>
      </c>
      <c r="M3034" s="51">
        <v>396</v>
      </c>
      <c r="N3034" s="51">
        <v>435</v>
      </c>
      <c r="O3034" s="51">
        <v>473</v>
      </c>
      <c r="P3034" s="51">
        <v>453</v>
      </c>
      <c r="Q3034" s="51">
        <v>3081</v>
      </c>
      <c r="R3034" s="51">
        <v>3192</v>
      </c>
      <c r="S3034" s="51">
        <v>29320.07778633753</v>
      </c>
      <c r="T3034" s="51">
        <v>137538</v>
      </c>
      <c r="U3034" s="51">
        <v>44429</v>
      </c>
      <c r="V3034" s="51">
        <v>5894</v>
      </c>
    </row>
    <row r="3035" spans="1:22" x14ac:dyDescent="0.25">
      <c r="A3035" s="50" t="s">
        <v>109</v>
      </c>
      <c r="B3035" s="50" t="s">
        <v>230</v>
      </c>
      <c r="C3035" s="50" t="s">
        <v>201</v>
      </c>
      <c r="D3035" s="50" t="s">
        <v>282</v>
      </c>
      <c r="E3035" s="51">
        <v>2019</v>
      </c>
      <c r="F3035" s="50" t="s">
        <v>292</v>
      </c>
      <c r="G3035" s="52">
        <v>43739</v>
      </c>
      <c r="H3035" s="51">
        <v>466</v>
      </c>
      <c r="I3035" s="51">
        <v>166</v>
      </c>
      <c r="J3035" s="51">
        <v>299</v>
      </c>
      <c r="K3035" s="51">
        <v>286</v>
      </c>
      <c r="L3035" s="51">
        <v>286</v>
      </c>
      <c r="M3035" s="51">
        <v>835</v>
      </c>
      <c r="N3035" s="51">
        <v>544</v>
      </c>
      <c r="O3035" s="51">
        <v>507</v>
      </c>
      <c r="P3035" s="51">
        <v>477</v>
      </c>
      <c r="Q3035" s="51">
        <v>3081</v>
      </c>
      <c r="R3035" s="51">
        <v>3192</v>
      </c>
      <c r="S3035" s="51">
        <v>29320.07778633753</v>
      </c>
      <c r="T3035" s="51">
        <v>137538</v>
      </c>
      <c r="U3035" s="51">
        <v>44429</v>
      </c>
      <c r="V3035" s="51">
        <v>5894</v>
      </c>
    </row>
    <row r="3036" spans="1:22" x14ac:dyDescent="0.25">
      <c r="A3036" s="50" t="s">
        <v>109</v>
      </c>
      <c r="B3036" s="50" t="s">
        <v>230</v>
      </c>
      <c r="C3036" s="50" t="s">
        <v>201</v>
      </c>
      <c r="D3036" s="50" t="s">
        <v>282</v>
      </c>
      <c r="E3036" s="51">
        <v>2019</v>
      </c>
      <c r="F3036" s="50" t="s">
        <v>293</v>
      </c>
      <c r="G3036" s="52">
        <v>43770</v>
      </c>
      <c r="H3036" s="51">
        <v>498</v>
      </c>
      <c r="I3036" s="51">
        <v>218</v>
      </c>
      <c r="J3036" s="51">
        <v>477</v>
      </c>
      <c r="K3036" s="51">
        <v>231</v>
      </c>
      <c r="L3036" s="51">
        <v>231</v>
      </c>
      <c r="M3036" s="51">
        <v>678</v>
      </c>
      <c r="N3036" s="51">
        <v>576</v>
      </c>
      <c r="O3036" s="51">
        <v>486</v>
      </c>
      <c r="P3036" s="51">
        <v>531</v>
      </c>
      <c r="Q3036" s="51">
        <v>3081</v>
      </c>
      <c r="R3036" s="51">
        <v>3192</v>
      </c>
      <c r="S3036" s="51">
        <v>29320.07778633753</v>
      </c>
      <c r="T3036" s="51">
        <v>137538</v>
      </c>
      <c r="U3036" s="51">
        <v>44429</v>
      </c>
      <c r="V3036" s="51">
        <v>5894</v>
      </c>
    </row>
    <row r="3037" spans="1:22" x14ac:dyDescent="0.25">
      <c r="A3037" s="50" t="s">
        <v>109</v>
      </c>
      <c r="B3037" s="50" t="s">
        <v>230</v>
      </c>
      <c r="C3037" s="50" t="s">
        <v>201</v>
      </c>
      <c r="D3037" s="50" t="s">
        <v>282</v>
      </c>
      <c r="E3037" s="51">
        <v>2019</v>
      </c>
      <c r="F3037" s="50" t="s">
        <v>294</v>
      </c>
      <c r="G3037" s="52">
        <v>43800</v>
      </c>
      <c r="H3037" s="51">
        <v>648</v>
      </c>
      <c r="I3037" s="51">
        <v>222</v>
      </c>
      <c r="J3037" s="51">
        <v>553</v>
      </c>
      <c r="K3037" s="51">
        <v>259</v>
      </c>
      <c r="L3037" s="51">
        <v>259</v>
      </c>
      <c r="M3037" s="51">
        <v>485</v>
      </c>
      <c r="N3037" s="51">
        <v>515</v>
      </c>
      <c r="O3037" s="51">
        <v>407</v>
      </c>
      <c r="P3037" s="51">
        <v>440</v>
      </c>
      <c r="Q3037" s="51">
        <v>3081</v>
      </c>
      <c r="R3037" s="51">
        <v>3192</v>
      </c>
      <c r="S3037" s="51">
        <v>29320.07778633753</v>
      </c>
      <c r="T3037" s="51">
        <v>137538</v>
      </c>
      <c r="U3037" s="51">
        <v>44429</v>
      </c>
      <c r="V3037" s="51">
        <v>5894</v>
      </c>
    </row>
    <row r="3038" spans="1:22" x14ac:dyDescent="0.25">
      <c r="A3038" s="50" t="s">
        <v>109</v>
      </c>
      <c r="B3038" s="50" t="s">
        <v>230</v>
      </c>
      <c r="C3038" s="50" t="s">
        <v>201</v>
      </c>
      <c r="D3038" s="50" t="s">
        <v>282</v>
      </c>
      <c r="E3038" s="51">
        <v>2020</v>
      </c>
      <c r="F3038" s="50" t="s">
        <v>283</v>
      </c>
      <c r="G3038" s="52">
        <v>43831</v>
      </c>
      <c r="H3038" s="51">
        <v>521</v>
      </c>
      <c r="I3038" s="51">
        <v>210</v>
      </c>
      <c r="J3038" s="51">
        <v>437</v>
      </c>
      <c r="K3038" s="51">
        <v>297</v>
      </c>
      <c r="L3038" s="51">
        <v>297</v>
      </c>
      <c r="M3038" s="51">
        <v>602</v>
      </c>
      <c r="N3038" s="51">
        <v>499</v>
      </c>
      <c r="O3038" s="51">
        <v>399</v>
      </c>
      <c r="P3038" s="51">
        <v>444</v>
      </c>
      <c r="Q3038" s="51">
        <v>2618</v>
      </c>
      <c r="R3038" s="51">
        <v>2796</v>
      </c>
      <c r="S3038" s="51">
        <v>30536.27675958582</v>
      </c>
      <c r="T3038" s="51">
        <v>142698</v>
      </c>
      <c r="U3038" s="51">
        <v>45778</v>
      </c>
      <c r="V3038" s="51">
        <v>6069</v>
      </c>
    </row>
    <row r="3039" spans="1:22" x14ac:dyDescent="0.25">
      <c r="A3039" s="50" t="s">
        <v>109</v>
      </c>
      <c r="B3039" s="50" t="s">
        <v>230</v>
      </c>
      <c r="C3039" s="50" t="s">
        <v>201</v>
      </c>
      <c r="D3039" s="50" t="s">
        <v>282</v>
      </c>
      <c r="E3039" s="51">
        <v>2020</v>
      </c>
      <c r="F3039" s="50" t="s">
        <v>284</v>
      </c>
      <c r="G3039" s="52">
        <v>43862</v>
      </c>
      <c r="H3039" s="51">
        <v>564</v>
      </c>
      <c r="I3039" s="51">
        <v>211</v>
      </c>
      <c r="J3039" s="51">
        <v>619</v>
      </c>
      <c r="K3039" s="51">
        <v>260</v>
      </c>
      <c r="L3039" s="51">
        <v>260</v>
      </c>
      <c r="M3039" s="51">
        <v>625</v>
      </c>
      <c r="N3039" s="51">
        <v>515</v>
      </c>
      <c r="O3039" s="51">
        <v>414</v>
      </c>
      <c r="P3039" s="51">
        <v>338</v>
      </c>
      <c r="Q3039" s="51">
        <v>2618</v>
      </c>
      <c r="R3039" s="51">
        <v>2796</v>
      </c>
      <c r="S3039" s="51">
        <v>30536.27675958582</v>
      </c>
      <c r="T3039" s="51">
        <v>142698</v>
      </c>
      <c r="U3039" s="51">
        <v>45778</v>
      </c>
      <c r="V3039" s="51">
        <v>6069</v>
      </c>
    </row>
    <row r="3040" spans="1:22" x14ac:dyDescent="0.25">
      <c r="A3040" s="50" t="s">
        <v>109</v>
      </c>
      <c r="B3040" s="50" t="s">
        <v>230</v>
      </c>
      <c r="C3040" s="50" t="s">
        <v>201</v>
      </c>
      <c r="D3040" s="50" t="s">
        <v>282</v>
      </c>
      <c r="E3040" s="51">
        <v>2020</v>
      </c>
      <c r="F3040" s="50" t="s">
        <v>285</v>
      </c>
      <c r="G3040" s="52">
        <v>43891</v>
      </c>
      <c r="H3040" s="51">
        <v>540</v>
      </c>
      <c r="I3040" s="51">
        <v>196</v>
      </c>
      <c r="J3040" s="51">
        <v>478</v>
      </c>
      <c r="K3040" s="51">
        <v>291</v>
      </c>
      <c r="L3040" s="51">
        <v>291</v>
      </c>
      <c r="M3040" s="51">
        <v>579</v>
      </c>
      <c r="N3040" s="51">
        <v>561</v>
      </c>
      <c r="O3040" s="51">
        <v>466</v>
      </c>
      <c r="P3040" s="51">
        <v>409</v>
      </c>
      <c r="Q3040" s="51">
        <v>2618</v>
      </c>
      <c r="R3040" s="51">
        <v>2796</v>
      </c>
      <c r="S3040" s="51">
        <v>30536.27675958582</v>
      </c>
      <c r="T3040" s="51">
        <v>142698</v>
      </c>
      <c r="U3040" s="51">
        <v>45778</v>
      </c>
      <c r="V3040" s="51">
        <v>6069</v>
      </c>
    </row>
    <row r="3041" spans="1:22" x14ac:dyDescent="0.25">
      <c r="A3041" s="50" t="s">
        <v>109</v>
      </c>
      <c r="B3041" s="50" t="s">
        <v>230</v>
      </c>
      <c r="C3041" s="50" t="s">
        <v>201</v>
      </c>
      <c r="D3041" s="50" t="s">
        <v>282</v>
      </c>
      <c r="E3041" s="51">
        <v>2020</v>
      </c>
      <c r="F3041" s="50" t="s">
        <v>286</v>
      </c>
      <c r="G3041" s="52">
        <v>43922</v>
      </c>
      <c r="H3041" s="51">
        <v>698</v>
      </c>
      <c r="I3041" s="51">
        <v>173</v>
      </c>
      <c r="J3041" s="51">
        <v>474</v>
      </c>
      <c r="K3041" s="51">
        <v>249</v>
      </c>
      <c r="L3041" s="51">
        <v>249</v>
      </c>
      <c r="M3041" s="51">
        <v>577</v>
      </c>
      <c r="N3041" s="51">
        <v>547</v>
      </c>
      <c r="O3041" s="51">
        <v>508</v>
      </c>
      <c r="P3041" s="51">
        <v>438</v>
      </c>
      <c r="Q3041" s="51">
        <v>2618</v>
      </c>
      <c r="R3041" s="51">
        <v>2796</v>
      </c>
      <c r="S3041" s="51">
        <v>30536.27675958582</v>
      </c>
      <c r="T3041" s="51">
        <v>142698</v>
      </c>
      <c r="U3041" s="51">
        <v>45778</v>
      </c>
      <c r="V3041" s="51">
        <v>6069</v>
      </c>
    </row>
    <row r="3042" spans="1:22" x14ac:dyDescent="0.25">
      <c r="A3042" s="50" t="s">
        <v>109</v>
      </c>
      <c r="B3042" s="50" t="s">
        <v>230</v>
      </c>
      <c r="C3042" s="50" t="s">
        <v>201</v>
      </c>
      <c r="D3042" s="50" t="s">
        <v>282</v>
      </c>
      <c r="E3042" s="51">
        <v>2020</v>
      </c>
      <c r="F3042" s="50" t="s">
        <v>287</v>
      </c>
      <c r="G3042" s="52">
        <v>43952</v>
      </c>
      <c r="H3042" s="51">
        <v>747</v>
      </c>
      <c r="I3042" s="51">
        <v>246</v>
      </c>
      <c r="J3042" s="51">
        <v>579</v>
      </c>
      <c r="K3042" s="51">
        <v>250</v>
      </c>
      <c r="L3042" s="51">
        <v>250</v>
      </c>
      <c r="M3042" s="51">
        <v>572</v>
      </c>
      <c r="N3042" s="51">
        <v>536</v>
      </c>
      <c r="O3042" s="51">
        <v>493</v>
      </c>
      <c r="P3042" s="51">
        <v>437</v>
      </c>
      <c r="Q3042" s="51">
        <v>2618</v>
      </c>
      <c r="R3042" s="51">
        <v>2796</v>
      </c>
      <c r="S3042" s="51">
        <v>30536.27675958582</v>
      </c>
      <c r="T3042" s="51">
        <v>142698</v>
      </c>
      <c r="U3042" s="51">
        <v>45778</v>
      </c>
      <c r="V3042" s="51">
        <v>6069</v>
      </c>
    </row>
    <row r="3043" spans="1:22" x14ac:dyDescent="0.25">
      <c r="A3043" s="50" t="s">
        <v>109</v>
      </c>
      <c r="B3043" s="50" t="s">
        <v>230</v>
      </c>
      <c r="C3043" s="50" t="s">
        <v>201</v>
      </c>
      <c r="D3043" s="50" t="s">
        <v>282</v>
      </c>
      <c r="E3043" s="51">
        <v>2020</v>
      </c>
      <c r="F3043" s="50" t="s">
        <v>288</v>
      </c>
      <c r="G3043" s="52">
        <v>43983</v>
      </c>
      <c r="H3043" s="51">
        <v>817</v>
      </c>
      <c r="I3043" s="51">
        <v>158</v>
      </c>
      <c r="J3043" s="51">
        <v>365</v>
      </c>
      <c r="K3043" s="51">
        <v>211</v>
      </c>
      <c r="L3043" s="51">
        <v>211</v>
      </c>
      <c r="M3043" s="51">
        <v>677</v>
      </c>
      <c r="N3043" s="51">
        <v>685</v>
      </c>
      <c r="O3043" s="51">
        <v>479</v>
      </c>
      <c r="P3043" s="51">
        <v>458</v>
      </c>
      <c r="Q3043" s="51">
        <v>2618</v>
      </c>
      <c r="R3043" s="51">
        <v>2796</v>
      </c>
      <c r="S3043" s="51">
        <v>30536.27675958582</v>
      </c>
      <c r="T3043" s="51">
        <v>142698</v>
      </c>
      <c r="U3043" s="51">
        <v>45778</v>
      </c>
      <c r="V3043" s="51">
        <v>6069</v>
      </c>
    </row>
    <row r="3044" spans="1:22" x14ac:dyDescent="0.25">
      <c r="A3044" s="50" t="s">
        <v>109</v>
      </c>
      <c r="B3044" s="50" t="s">
        <v>230</v>
      </c>
      <c r="C3044" s="50" t="s">
        <v>201</v>
      </c>
      <c r="D3044" s="50" t="s">
        <v>282</v>
      </c>
      <c r="E3044" s="51">
        <v>2020</v>
      </c>
      <c r="F3044" s="50" t="s">
        <v>289</v>
      </c>
      <c r="G3044" s="52">
        <v>44013</v>
      </c>
      <c r="H3044" s="51">
        <v>323</v>
      </c>
      <c r="I3044" s="51">
        <v>144</v>
      </c>
      <c r="J3044" s="51">
        <v>255</v>
      </c>
      <c r="K3044" s="51">
        <v>226</v>
      </c>
      <c r="L3044" s="51">
        <v>226</v>
      </c>
      <c r="M3044" s="51">
        <v>574</v>
      </c>
      <c r="N3044" s="51">
        <v>534</v>
      </c>
      <c r="O3044" s="51">
        <v>455</v>
      </c>
      <c r="P3044" s="51">
        <v>384</v>
      </c>
      <c r="Q3044" s="51">
        <v>2618</v>
      </c>
      <c r="R3044" s="51">
        <v>2796</v>
      </c>
      <c r="S3044" s="51">
        <v>30536.27675958582</v>
      </c>
      <c r="T3044" s="51">
        <v>142698</v>
      </c>
      <c r="U3044" s="51">
        <v>45778</v>
      </c>
      <c r="V3044" s="51">
        <v>6069</v>
      </c>
    </row>
    <row r="3045" spans="1:22" x14ac:dyDescent="0.25">
      <c r="A3045" s="50" t="s">
        <v>109</v>
      </c>
      <c r="B3045" s="50" t="s">
        <v>230</v>
      </c>
      <c r="C3045" s="50" t="s">
        <v>201</v>
      </c>
      <c r="D3045" s="50" t="s">
        <v>282</v>
      </c>
      <c r="E3045" s="51">
        <v>2020</v>
      </c>
      <c r="F3045" s="50" t="s">
        <v>290</v>
      </c>
      <c r="G3045" s="52">
        <v>44044</v>
      </c>
      <c r="H3045" s="51">
        <v>485</v>
      </c>
      <c r="I3045" s="51">
        <v>179</v>
      </c>
      <c r="J3045" s="51">
        <v>423</v>
      </c>
      <c r="K3045" s="51">
        <v>293</v>
      </c>
      <c r="L3045" s="51">
        <v>293</v>
      </c>
      <c r="M3045" s="51">
        <v>424</v>
      </c>
      <c r="N3045" s="51">
        <v>456</v>
      </c>
      <c r="O3045" s="51">
        <v>415</v>
      </c>
      <c r="P3045" s="51">
        <v>320</v>
      </c>
      <c r="Q3045" s="51">
        <v>2618</v>
      </c>
      <c r="R3045" s="51">
        <v>2796</v>
      </c>
      <c r="S3045" s="51">
        <v>30536.27675958582</v>
      </c>
      <c r="T3045" s="51">
        <v>142698</v>
      </c>
      <c r="U3045" s="51">
        <v>45778</v>
      </c>
      <c r="V3045" s="51">
        <v>6069</v>
      </c>
    </row>
    <row r="3046" spans="1:22" x14ac:dyDescent="0.25">
      <c r="A3046" s="50" t="s">
        <v>109</v>
      </c>
      <c r="B3046" s="50" t="s">
        <v>230</v>
      </c>
      <c r="C3046" s="50" t="s">
        <v>201</v>
      </c>
      <c r="D3046" s="50" t="s">
        <v>282</v>
      </c>
      <c r="E3046" s="51">
        <v>2020</v>
      </c>
      <c r="F3046" s="50" t="s">
        <v>291</v>
      </c>
      <c r="G3046" s="52">
        <v>44075</v>
      </c>
      <c r="H3046" s="51">
        <v>640</v>
      </c>
      <c r="I3046" s="51">
        <v>142</v>
      </c>
      <c r="J3046" s="51">
        <v>418</v>
      </c>
      <c r="K3046" s="51">
        <v>214</v>
      </c>
      <c r="L3046" s="51">
        <v>214</v>
      </c>
      <c r="M3046" s="51">
        <v>511</v>
      </c>
      <c r="N3046" s="51">
        <v>479</v>
      </c>
      <c r="O3046" s="51">
        <v>461</v>
      </c>
      <c r="P3046" s="51">
        <v>384</v>
      </c>
      <c r="Q3046" s="51">
        <v>2618</v>
      </c>
      <c r="R3046" s="51">
        <v>2796</v>
      </c>
      <c r="S3046" s="51">
        <v>30536.27675958582</v>
      </c>
      <c r="T3046" s="51">
        <v>142698</v>
      </c>
      <c r="U3046" s="51">
        <v>45778</v>
      </c>
      <c r="V3046" s="51">
        <v>6069</v>
      </c>
    </row>
    <row r="3047" spans="1:22" x14ac:dyDescent="0.25">
      <c r="A3047" s="50" t="s">
        <v>109</v>
      </c>
      <c r="B3047" s="50" t="s">
        <v>230</v>
      </c>
      <c r="C3047" s="50" t="s">
        <v>201</v>
      </c>
      <c r="D3047" s="50" t="s">
        <v>282</v>
      </c>
      <c r="E3047" s="51">
        <v>2020</v>
      </c>
      <c r="F3047" s="50" t="s">
        <v>292</v>
      </c>
      <c r="G3047" s="52">
        <v>44105</v>
      </c>
      <c r="H3047" s="51">
        <v>590</v>
      </c>
      <c r="I3047" s="51">
        <v>147</v>
      </c>
      <c r="J3047" s="51">
        <v>409</v>
      </c>
      <c r="K3047" s="51">
        <v>256</v>
      </c>
      <c r="L3047" s="51">
        <v>256</v>
      </c>
      <c r="M3047" s="51">
        <v>519</v>
      </c>
      <c r="N3047" s="51">
        <v>510</v>
      </c>
      <c r="O3047" s="51">
        <v>403</v>
      </c>
      <c r="P3047" s="51">
        <v>346</v>
      </c>
      <c r="Q3047" s="51">
        <v>2618</v>
      </c>
      <c r="R3047" s="51">
        <v>2796</v>
      </c>
      <c r="S3047" s="51">
        <v>30536.27675958582</v>
      </c>
      <c r="T3047" s="51">
        <v>142698</v>
      </c>
      <c r="U3047" s="51">
        <v>45778</v>
      </c>
      <c r="V3047" s="51">
        <v>6069</v>
      </c>
    </row>
    <row r="3048" spans="1:22" x14ac:dyDescent="0.25">
      <c r="A3048" s="50" t="s">
        <v>109</v>
      </c>
      <c r="B3048" s="50" t="s">
        <v>230</v>
      </c>
      <c r="C3048" s="50" t="s">
        <v>201</v>
      </c>
      <c r="D3048" s="50" t="s">
        <v>282</v>
      </c>
      <c r="E3048" s="51">
        <v>2020</v>
      </c>
      <c r="F3048" s="50" t="s">
        <v>293</v>
      </c>
      <c r="G3048" s="52">
        <v>44136</v>
      </c>
      <c r="H3048" s="51">
        <v>615</v>
      </c>
      <c r="I3048" s="51">
        <v>146</v>
      </c>
      <c r="J3048" s="51">
        <v>351</v>
      </c>
      <c r="K3048" s="51">
        <v>287</v>
      </c>
      <c r="L3048" s="51">
        <v>287</v>
      </c>
      <c r="M3048" s="51">
        <v>612</v>
      </c>
      <c r="N3048" s="51">
        <v>544</v>
      </c>
      <c r="O3048" s="51">
        <v>440</v>
      </c>
      <c r="P3048" s="51">
        <v>431</v>
      </c>
      <c r="Q3048" s="51">
        <v>2618</v>
      </c>
      <c r="R3048" s="51">
        <v>2796</v>
      </c>
      <c r="S3048" s="51">
        <v>30536.27675958582</v>
      </c>
      <c r="T3048" s="51">
        <v>142698</v>
      </c>
      <c r="U3048" s="51">
        <v>45778</v>
      </c>
      <c r="V3048" s="51">
        <v>6069</v>
      </c>
    </row>
    <row r="3049" spans="1:22" x14ac:dyDescent="0.25">
      <c r="A3049" s="50" t="s">
        <v>109</v>
      </c>
      <c r="B3049" s="50" t="s">
        <v>230</v>
      </c>
      <c r="C3049" s="50" t="s">
        <v>201</v>
      </c>
      <c r="D3049" s="50" t="s">
        <v>282</v>
      </c>
      <c r="E3049" s="51">
        <v>2020</v>
      </c>
      <c r="F3049" s="50" t="s">
        <v>294</v>
      </c>
      <c r="G3049" s="52">
        <v>44166</v>
      </c>
      <c r="H3049" s="51">
        <v>538</v>
      </c>
      <c r="I3049" s="51">
        <v>223</v>
      </c>
      <c r="J3049" s="51">
        <v>321</v>
      </c>
      <c r="K3049" s="51">
        <v>343</v>
      </c>
      <c r="L3049" s="51">
        <v>343</v>
      </c>
      <c r="M3049" s="51">
        <v>564</v>
      </c>
      <c r="N3049" s="51">
        <v>438</v>
      </c>
      <c r="O3049" s="51">
        <v>461</v>
      </c>
      <c r="P3049" s="51">
        <v>404</v>
      </c>
      <c r="Q3049" s="51">
        <v>2618</v>
      </c>
      <c r="R3049" s="51">
        <v>2796</v>
      </c>
      <c r="S3049" s="51">
        <v>30536.27675958582</v>
      </c>
      <c r="T3049" s="51">
        <v>142698</v>
      </c>
      <c r="U3049" s="51">
        <v>45778</v>
      </c>
      <c r="V3049" s="51">
        <v>6069</v>
      </c>
    </row>
    <row r="3050" spans="1:22" x14ac:dyDescent="0.25">
      <c r="A3050" s="50" t="s">
        <v>109</v>
      </c>
      <c r="B3050" s="50" t="s">
        <v>230</v>
      </c>
      <c r="C3050" s="50" t="s">
        <v>201</v>
      </c>
      <c r="D3050" s="50" t="s">
        <v>282</v>
      </c>
      <c r="E3050" s="51">
        <v>2021</v>
      </c>
      <c r="F3050" s="50" t="s">
        <v>283</v>
      </c>
      <c r="G3050" s="52">
        <v>44197</v>
      </c>
      <c r="H3050" s="51">
        <v>641</v>
      </c>
      <c r="I3050" s="51">
        <v>225</v>
      </c>
      <c r="J3050" s="51">
        <v>444</v>
      </c>
      <c r="K3050" s="51">
        <v>301</v>
      </c>
      <c r="L3050" s="51">
        <v>301</v>
      </c>
      <c r="M3050" s="51">
        <v>625</v>
      </c>
      <c r="N3050" s="51">
        <v>517</v>
      </c>
      <c r="O3050" s="51">
        <v>469</v>
      </c>
      <c r="P3050" s="51">
        <v>379</v>
      </c>
      <c r="Q3050" s="51">
        <v>2531</v>
      </c>
      <c r="R3050" s="51">
        <v>2679</v>
      </c>
      <c r="S3050" s="51">
        <v>31794.25817677872</v>
      </c>
      <c r="T3050" s="51">
        <v>148054</v>
      </c>
      <c r="U3050" s="51">
        <v>47202</v>
      </c>
      <c r="V3050" s="51">
        <v>6252</v>
      </c>
    </row>
    <row r="3051" spans="1:22" x14ac:dyDescent="0.25">
      <c r="A3051" s="50" t="s">
        <v>109</v>
      </c>
      <c r="B3051" s="50" t="s">
        <v>230</v>
      </c>
      <c r="C3051" s="50" t="s">
        <v>201</v>
      </c>
      <c r="D3051" s="50" t="s">
        <v>282</v>
      </c>
      <c r="E3051" s="51">
        <v>2021</v>
      </c>
      <c r="F3051" s="50" t="s">
        <v>284</v>
      </c>
      <c r="G3051" s="52">
        <v>44228</v>
      </c>
      <c r="H3051" s="51">
        <v>499</v>
      </c>
      <c r="I3051" s="51">
        <v>203</v>
      </c>
      <c r="J3051" s="51">
        <v>473</v>
      </c>
      <c r="K3051" s="51">
        <v>240</v>
      </c>
      <c r="L3051" s="51">
        <v>240</v>
      </c>
      <c r="M3051" s="51">
        <v>604</v>
      </c>
      <c r="N3051" s="51">
        <v>560</v>
      </c>
      <c r="O3051" s="51">
        <v>452</v>
      </c>
      <c r="P3051" s="51">
        <v>432</v>
      </c>
      <c r="Q3051" s="51">
        <v>2531</v>
      </c>
      <c r="R3051" s="51">
        <v>2679</v>
      </c>
      <c r="S3051" s="51">
        <v>31794.25817677872</v>
      </c>
      <c r="T3051" s="51">
        <v>148054</v>
      </c>
      <c r="U3051" s="51">
        <v>47202</v>
      </c>
      <c r="V3051" s="51">
        <v>6252</v>
      </c>
    </row>
    <row r="3052" spans="1:22" x14ac:dyDescent="0.25">
      <c r="A3052" s="50" t="s">
        <v>109</v>
      </c>
      <c r="B3052" s="50" t="s">
        <v>230</v>
      </c>
      <c r="C3052" s="50" t="s">
        <v>201</v>
      </c>
      <c r="D3052" s="50" t="s">
        <v>282</v>
      </c>
      <c r="E3052" s="51">
        <v>2021</v>
      </c>
      <c r="F3052" s="50" t="s">
        <v>285</v>
      </c>
      <c r="G3052" s="52">
        <v>44256</v>
      </c>
      <c r="H3052" s="51">
        <v>514</v>
      </c>
      <c r="I3052" s="51">
        <v>222</v>
      </c>
      <c r="J3052" s="51">
        <v>401</v>
      </c>
      <c r="K3052" s="51">
        <v>319</v>
      </c>
      <c r="L3052" s="51">
        <v>319</v>
      </c>
      <c r="M3052" s="51">
        <v>533</v>
      </c>
      <c r="N3052" s="51">
        <v>493</v>
      </c>
      <c r="O3052" s="51">
        <v>400</v>
      </c>
      <c r="P3052" s="51">
        <v>360</v>
      </c>
      <c r="Q3052" s="51">
        <v>2531</v>
      </c>
      <c r="R3052" s="51">
        <v>2679</v>
      </c>
      <c r="S3052" s="51">
        <v>31794.25817677872</v>
      </c>
      <c r="T3052" s="51">
        <v>148054</v>
      </c>
      <c r="U3052" s="51">
        <v>47202</v>
      </c>
      <c r="V3052" s="51">
        <v>6252</v>
      </c>
    </row>
    <row r="3053" spans="1:22" x14ac:dyDescent="0.25">
      <c r="A3053" s="50" t="s">
        <v>109</v>
      </c>
      <c r="B3053" s="50" t="s">
        <v>230</v>
      </c>
      <c r="C3053" s="50" t="s">
        <v>201</v>
      </c>
      <c r="D3053" s="50" t="s">
        <v>282</v>
      </c>
      <c r="E3053" s="51">
        <v>2021</v>
      </c>
      <c r="F3053" s="50" t="s">
        <v>286</v>
      </c>
      <c r="G3053" s="52">
        <v>44287</v>
      </c>
      <c r="H3053" s="51">
        <v>676</v>
      </c>
      <c r="I3053" s="51">
        <v>219</v>
      </c>
      <c r="J3053" s="51">
        <v>649</v>
      </c>
      <c r="K3053" s="51">
        <v>279</v>
      </c>
      <c r="L3053" s="51">
        <v>279</v>
      </c>
      <c r="M3053" s="51">
        <v>602</v>
      </c>
      <c r="N3053" s="51">
        <v>609</v>
      </c>
      <c r="O3053" s="51">
        <v>464</v>
      </c>
      <c r="P3053" s="51">
        <v>425</v>
      </c>
      <c r="Q3053" s="51">
        <v>2531</v>
      </c>
      <c r="R3053" s="51">
        <v>2679</v>
      </c>
      <c r="S3053" s="51">
        <v>31794.25817677872</v>
      </c>
      <c r="T3053" s="51">
        <v>148054</v>
      </c>
      <c r="U3053" s="51">
        <v>47202</v>
      </c>
      <c r="V3053" s="51">
        <v>6252</v>
      </c>
    </row>
    <row r="3054" spans="1:22" x14ac:dyDescent="0.25">
      <c r="A3054" s="50" t="s">
        <v>109</v>
      </c>
      <c r="B3054" s="50" t="s">
        <v>230</v>
      </c>
      <c r="C3054" s="50" t="s">
        <v>201</v>
      </c>
      <c r="D3054" s="50" t="s">
        <v>282</v>
      </c>
      <c r="E3054" s="51">
        <v>2021</v>
      </c>
      <c r="F3054" s="50" t="s">
        <v>287</v>
      </c>
      <c r="G3054" s="52">
        <v>44317</v>
      </c>
      <c r="H3054" s="51">
        <v>500</v>
      </c>
      <c r="I3054" s="51">
        <v>217</v>
      </c>
      <c r="J3054" s="51">
        <v>489</v>
      </c>
      <c r="K3054" s="51">
        <v>334</v>
      </c>
      <c r="L3054" s="51">
        <v>334</v>
      </c>
      <c r="M3054" s="51">
        <v>597</v>
      </c>
      <c r="N3054" s="51">
        <v>574</v>
      </c>
      <c r="O3054" s="51">
        <v>566</v>
      </c>
      <c r="P3054" s="51">
        <v>493</v>
      </c>
      <c r="Q3054" s="51">
        <v>2531</v>
      </c>
      <c r="R3054" s="51">
        <v>2679</v>
      </c>
      <c r="S3054" s="51">
        <v>31794.25817677872</v>
      </c>
      <c r="T3054" s="51">
        <v>148054</v>
      </c>
      <c r="U3054" s="51">
        <v>47202</v>
      </c>
      <c r="V3054" s="51">
        <v>6252</v>
      </c>
    </row>
    <row r="3055" spans="1:22" x14ac:dyDescent="0.25">
      <c r="A3055" s="50" t="s">
        <v>109</v>
      </c>
      <c r="B3055" s="50" t="s">
        <v>230</v>
      </c>
      <c r="C3055" s="50" t="s">
        <v>201</v>
      </c>
      <c r="D3055" s="50" t="s">
        <v>282</v>
      </c>
      <c r="E3055" s="51">
        <v>2021</v>
      </c>
      <c r="F3055" s="50" t="s">
        <v>288</v>
      </c>
      <c r="G3055" s="52">
        <v>44348</v>
      </c>
      <c r="H3055" s="51">
        <v>666</v>
      </c>
      <c r="I3055" s="51">
        <v>241</v>
      </c>
      <c r="J3055" s="51">
        <v>605</v>
      </c>
      <c r="K3055" s="51">
        <v>308</v>
      </c>
      <c r="L3055" s="51">
        <v>308</v>
      </c>
      <c r="M3055" s="51">
        <v>683</v>
      </c>
      <c r="N3055" s="51">
        <v>392</v>
      </c>
      <c r="O3055" s="51">
        <v>315</v>
      </c>
      <c r="P3055" s="51">
        <v>318</v>
      </c>
      <c r="Q3055" s="51">
        <v>2531</v>
      </c>
      <c r="R3055" s="51">
        <v>2679</v>
      </c>
      <c r="S3055" s="51">
        <v>31794.25817677872</v>
      </c>
      <c r="T3055" s="51">
        <v>148054</v>
      </c>
      <c r="U3055" s="51">
        <v>47202</v>
      </c>
      <c r="V3055" s="51">
        <v>6252</v>
      </c>
    </row>
    <row r="3056" spans="1:22" x14ac:dyDescent="0.25">
      <c r="A3056" s="50" t="s">
        <v>109</v>
      </c>
      <c r="B3056" s="50" t="s">
        <v>230</v>
      </c>
      <c r="C3056" s="50" t="s">
        <v>201</v>
      </c>
      <c r="D3056" s="50" t="s">
        <v>282</v>
      </c>
      <c r="E3056" s="51">
        <v>2021</v>
      </c>
      <c r="F3056" s="50" t="s">
        <v>289</v>
      </c>
      <c r="G3056" s="52">
        <v>44378</v>
      </c>
      <c r="H3056" s="51">
        <v>487</v>
      </c>
      <c r="I3056" s="51">
        <v>138</v>
      </c>
      <c r="J3056" s="51">
        <v>289</v>
      </c>
      <c r="K3056" s="51">
        <v>252</v>
      </c>
      <c r="L3056" s="51">
        <v>252</v>
      </c>
      <c r="M3056" s="51">
        <v>446</v>
      </c>
      <c r="N3056" s="51">
        <v>554</v>
      </c>
      <c r="O3056" s="51">
        <v>389</v>
      </c>
      <c r="P3056" s="51">
        <v>321</v>
      </c>
      <c r="Q3056" s="51">
        <v>2531</v>
      </c>
      <c r="R3056" s="51">
        <v>2679</v>
      </c>
      <c r="S3056" s="51">
        <v>31794.25817677872</v>
      </c>
      <c r="T3056" s="51">
        <v>148054</v>
      </c>
      <c r="U3056" s="51">
        <v>47202</v>
      </c>
      <c r="V3056" s="51">
        <v>6252</v>
      </c>
    </row>
    <row r="3057" spans="1:22" x14ac:dyDescent="0.25">
      <c r="A3057" s="50" t="s">
        <v>109</v>
      </c>
      <c r="B3057" s="50" t="s">
        <v>230</v>
      </c>
      <c r="C3057" s="50" t="s">
        <v>201</v>
      </c>
      <c r="D3057" s="50" t="s">
        <v>282</v>
      </c>
      <c r="E3057" s="51">
        <v>2021</v>
      </c>
      <c r="F3057" s="50" t="s">
        <v>290</v>
      </c>
      <c r="G3057" s="52">
        <v>44409</v>
      </c>
      <c r="H3057" s="51">
        <v>485</v>
      </c>
      <c r="I3057" s="51">
        <v>238</v>
      </c>
      <c r="J3057" s="51">
        <v>464</v>
      </c>
      <c r="K3057" s="51">
        <v>389</v>
      </c>
      <c r="L3057" s="51">
        <v>389</v>
      </c>
      <c r="M3057" s="51">
        <v>474</v>
      </c>
      <c r="N3057" s="51">
        <v>445</v>
      </c>
      <c r="O3057" s="51">
        <v>405</v>
      </c>
      <c r="P3057" s="51">
        <v>339</v>
      </c>
      <c r="Q3057" s="51">
        <v>2531</v>
      </c>
      <c r="R3057" s="51">
        <v>2679</v>
      </c>
      <c r="S3057" s="51">
        <v>31794.25817677872</v>
      </c>
      <c r="T3057" s="51">
        <v>148054</v>
      </c>
      <c r="U3057" s="51">
        <v>47202</v>
      </c>
      <c r="V3057" s="51">
        <v>6252</v>
      </c>
    </row>
    <row r="3058" spans="1:22" x14ac:dyDescent="0.25">
      <c r="A3058" s="50" t="s">
        <v>109</v>
      </c>
      <c r="B3058" s="50" t="s">
        <v>230</v>
      </c>
      <c r="C3058" s="50" t="s">
        <v>201</v>
      </c>
      <c r="D3058" s="50" t="s">
        <v>282</v>
      </c>
      <c r="E3058" s="51">
        <v>2021</v>
      </c>
      <c r="F3058" s="50" t="s">
        <v>291</v>
      </c>
      <c r="G3058" s="52">
        <v>44440</v>
      </c>
      <c r="H3058" s="51">
        <v>539</v>
      </c>
      <c r="I3058" s="51">
        <v>166</v>
      </c>
      <c r="J3058" s="51">
        <v>318</v>
      </c>
      <c r="K3058" s="51">
        <v>371</v>
      </c>
      <c r="L3058" s="51">
        <v>371</v>
      </c>
      <c r="M3058" s="51">
        <v>528</v>
      </c>
      <c r="N3058" s="51">
        <v>528</v>
      </c>
      <c r="O3058" s="51">
        <v>470</v>
      </c>
      <c r="P3058" s="51">
        <v>442</v>
      </c>
      <c r="Q3058" s="51">
        <v>2531</v>
      </c>
      <c r="R3058" s="51">
        <v>2679</v>
      </c>
      <c r="S3058" s="51">
        <v>31794.25817677872</v>
      </c>
      <c r="T3058" s="51">
        <v>148054</v>
      </c>
      <c r="U3058" s="51">
        <v>47202</v>
      </c>
      <c r="V3058" s="51">
        <v>6252</v>
      </c>
    </row>
    <row r="3059" spans="1:22" x14ac:dyDescent="0.25">
      <c r="A3059" s="50" t="s">
        <v>109</v>
      </c>
      <c r="B3059" s="50" t="s">
        <v>230</v>
      </c>
      <c r="C3059" s="50" t="s">
        <v>201</v>
      </c>
      <c r="D3059" s="50" t="s">
        <v>282</v>
      </c>
      <c r="E3059" s="51">
        <v>2021</v>
      </c>
      <c r="F3059" s="50" t="s">
        <v>292</v>
      </c>
      <c r="G3059" s="52">
        <v>44470</v>
      </c>
      <c r="H3059" s="51">
        <v>599</v>
      </c>
      <c r="I3059" s="51">
        <v>193</v>
      </c>
      <c r="J3059" s="51">
        <v>517</v>
      </c>
      <c r="K3059" s="51">
        <v>278</v>
      </c>
      <c r="L3059" s="51">
        <v>278</v>
      </c>
      <c r="M3059" s="51">
        <v>557</v>
      </c>
      <c r="N3059" s="51">
        <v>558</v>
      </c>
      <c r="O3059" s="51">
        <v>527</v>
      </c>
      <c r="P3059" s="51">
        <v>417</v>
      </c>
      <c r="Q3059" s="51">
        <v>2531</v>
      </c>
      <c r="R3059" s="51">
        <v>2679</v>
      </c>
      <c r="S3059" s="51">
        <v>31794.25817677872</v>
      </c>
      <c r="T3059" s="51">
        <v>148054</v>
      </c>
      <c r="U3059" s="51">
        <v>47202</v>
      </c>
      <c r="V3059" s="51">
        <v>6252</v>
      </c>
    </row>
    <row r="3060" spans="1:22" x14ac:dyDescent="0.25">
      <c r="A3060" s="50" t="s">
        <v>109</v>
      </c>
      <c r="B3060" s="50" t="s">
        <v>230</v>
      </c>
      <c r="C3060" s="50" t="s">
        <v>201</v>
      </c>
      <c r="D3060" s="50" t="s">
        <v>282</v>
      </c>
      <c r="E3060" s="51">
        <v>2021</v>
      </c>
      <c r="F3060" s="50" t="s">
        <v>293</v>
      </c>
      <c r="G3060" s="52">
        <v>44501</v>
      </c>
      <c r="H3060" s="51">
        <v>665</v>
      </c>
      <c r="I3060" s="51">
        <v>244</v>
      </c>
      <c r="J3060" s="51">
        <v>529</v>
      </c>
      <c r="K3060" s="51">
        <v>305</v>
      </c>
      <c r="L3060" s="51">
        <v>305</v>
      </c>
      <c r="M3060" s="51">
        <v>640</v>
      </c>
      <c r="N3060" s="51">
        <v>593</v>
      </c>
      <c r="O3060" s="51">
        <v>510</v>
      </c>
      <c r="P3060" s="51">
        <v>420</v>
      </c>
      <c r="Q3060" s="51">
        <v>2531</v>
      </c>
      <c r="R3060" s="51">
        <v>2679</v>
      </c>
      <c r="S3060" s="51">
        <v>31794.25817677872</v>
      </c>
      <c r="T3060" s="51">
        <v>148054</v>
      </c>
      <c r="U3060" s="51">
        <v>47202</v>
      </c>
      <c r="V3060" s="51">
        <v>6252</v>
      </c>
    </row>
    <row r="3061" spans="1:22" x14ac:dyDescent="0.25">
      <c r="A3061" s="50" t="s">
        <v>109</v>
      </c>
      <c r="B3061" s="50" t="s">
        <v>230</v>
      </c>
      <c r="C3061" s="50" t="s">
        <v>201</v>
      </c>
      <c r="D3061" s="50" t="s">
        <v>282</v>
      </c>
      <c r="E3061" s="51">
        <v>2021</v>
      </c>
      <c r="F3061" s="50" t="s">
        <v>294</v>
      </c>
      <c r="G3061" s="52">
        <v>44531</v>
      </c>
      <c r="H3061" s="51">
        <v>616</v>
      </c>
      <c r="I3061" s="51">
        <v>200</v>
      </c>
      <c r="J3061" s="51">
        <v>466</v>
      </c>
      <c r="K3061" s="51">
        <v>321</v>
      </c>
      <c r="L3061" s="51">
        <v>321</v>
      </c>
      <c r="M3061" s="51">
        <v>595</v>
      </c>
      <c r="N3061" s="51">
        <v>510</v>
      </c>
      <c r="O3061" s="51">
        <v>539</v>
      </c>
      <c r="P3061" s="51">
        <v>379</v>
      </c>
      <c r="Q3061" s="51">
        <v>2531</v>
      </c>
      <c r="R3061" s="51">
        <v>2679</v>
      </c>
      <c r="S3061" s="51">
        <v>31794.25817677872</v>
      </c>
      <c r="T3061" s="51">
        <v>148054</v>
      </c>
      <c r="U3061" s="51">
        <v>47202</v>
      </c>
      <c r="V3061" s="51">
        <v>6252</v>
      </c>
    </row>
    <row r="3062" spans="1:22" x14ac:dyDescent="0.25">
      <c r="A3062" s="50" t="s">
        <v>109</v>
      </c>
      <c r="B3062" s="50" t="s">
        <v>230</v>
      </c>
      <c r="C3062" s="50" t="s">
        <v>202</v>
      </c>
      <c r="D3062" s="50" t="s">
        <v>282</v>
      </c>
      <c r="E3062" s="51">
        <v>2017</v>
      </c>
      <c r="F3062" s="50" t="s">
        <v>283</v>
      </c>
      <c r="G3062" s="52">
        <v>42736</v>
      </c>
      <c r="H3062" s="51">
        <v>283</v>
      </c>
      <c r="I3062" s="51">
        <v>88</v>
      </c>
      <c r="J3062" s="51">
        <v>109</v>
      </c>
      <c r="K3062" s="51">
        <v>76</v>
      </c>
      <c r="L3062" s="51">
        <v>76</v>
      </c>
      <c r="M3062" s="51">
        <v>189</v>
      </c>
      <c r="N3062" s="51">
        <v>236</v>
      </c>
      <c r="O3062" s="51">
        <v>216</v>
      </c>
      <c r="P3062" s="51">
        <v>191</v>
      </c>
      <c r="Q3062" s="51">
        <v>1095</v>
      </c>
      <c r="R3062" s="51">
        <v>1110</v>
      </c>
      <c r="S3062" s="51">
        <v>17021</v>
      </c>
      <c r="T3062" s="51">
        <v>80667</v>
      </c>
      <c r="U3062" s="51">
        <v>16439</v>
      </c>
      <c r="V3062" s="51">
        <v>3591</v>
      </c>
    </row>
    <row r="3063" spans="1:22" x14ac:dyDescent="0.25">
      <c r="A3063" s="50" t="s">
        <v>109</v>
      </c>
      <c r="B3063" s="50" t="s">
        <v>230</v>
      </c>
      <c r="C3063" s="50" t="s">
        <v>202</v>
      </c>
      <c r="D3063" s="50" t="s">
        <v>282</v>
      </c>
      <c r="E3063" s="51">
        <v>2017</v>
      </c>
      <c r="F3063" s="50" t="s">
        <v>284</v>
      </c>
      <c r="G3063" s="52">
        <v>42767</v>
      </c>
      <c r="H3063" s="51">
        <v>308</v>
      </c>
      <c r="I3063" s="51">
        <v>51</v>
      </c>
      <c r="J3063" s="51">
        <v>92</v>
      </c>
      <c r="K3063" s="51">
        <v>84</v>
      </c>
      <c r="L3063" s="51">
        <v>84</v>
      </c>
      <c r="M3063" s="51">
        <v>247</v>
      </c>
      <c r="N3063" s="51">
        <v>184</v>
      </c>
      <c r="O3063" s="51">
        <v>210</v>
      </c>
      <c r="P3063" s="51">
        <v>223</v>
      </c>
      <c r="Q3063" s="51">
        <v>1095</v>
      </c>
      <c r="R3063" s="51">
        <v>1110</v>
      </c>
      <c r="S3063" s="51">
        <v>17021</v>
      </c>
      <c r="T3063" s="51">
        <v>80667</v>
      </c>
      <c r="U3063" s="51">
        <v>16439</v>
      </c>
      <c r="V3063" s="51">
        <v>3591</v>
      </c>
    </row>
    <row r="3064" spans="1:22" x14ac:dyDescent="0.25">
      <c r="A3064" s="50" t="s">
        <v>109</v>
      </c>
      <c r="B3064" s="50" t="s">
        <v>230</v>
      </c>
      <c r="C3064" s="50" t="s">
        <v>202</v>
      </c>
      <c r="D3064" s="50" t="s">
        <v>282</v>
      </c>
      <c r="E3064" s="51">
        <v>2017</v>
      </c>
      <c r="F3064" s="50" t="s">
        <v>285</v>
      </c>
      <c r="G3064" s="52">
        <v>42795</v>
      </c>
      <c r="H3064" s="51">
        <v>338</v>
      </c>
      <c r="I3064" s="51">
        <v>122</v>
      </c>
      <c r="J3064" s="51">
        <v>60</v>
      </c>
      <c r="K3064" s="51">
        <v>104</v>
      </c>
      <c r="L3064" s="51">
        <v>104</v>
      </c>
      <c r="M3064" s="51">
        <v>354</v>
      </c>
      <c r="N3064" s="51">
        <v>316</v>
      </c>
      <c r="O3064" s="51">
        <v>207</v>
      </c>
      <c r="P3064" s="51">
        <v>237</v>
      </c>
      <c r="Q3064" s="51">
        <v>1095</v>
      </c>
      <c r="R3064" s="51">
        <v>1110</v>
      </c>
      <c r="S3064" s="51">
        <v>17021</v>
      </c>
      <c r="T3064" s="51">
        <v>80667</v>
      </c>
      <c r="U3064" s="51">
        <v>16439</v>
      </c>
      <c r="V3064" s="51">
        <v>3591</v>
      </c>
    </row>
    <row r="3065" spans="1:22" x14ac:dyDescent="0.25">
      <c r="A3065" s="50" t="s">
        <v>109</v>
      </c>
      <c r="B3065" s="50" t="s">
        <v>230</v>
      </c>
      <c r="C3065" s="50" t="s">
        <v>202</v>
      </c>
      <c r="D3065" s="50" t="s">
        <v>282</v>
      </c>
      <c r="E3065" s="51">
        <v>2017</v>
      </c>
      <c r="F3065" s="50" t="s">
        <v>286</v>
      </c>
      <c r="G3065" s="52">
        <v>42826</v>
      </c>
      <c r="H3065" s="51">
        <v>208</v>
      </c>
      <c r="I3065" s="51">
        <v>73</v>
      </c>
      <c r="J3065" s="51">
        <v>157</v>
      </c>
      <c r="K3065" s="51">
        <v>68</v>
      </c>
      <c r="L3065" s="51">
        <v>68</v>
      </c>
      <c r="M3065" s="51">
        <v>239</v>
      </c>
      <c r="N3065" s="51">
        <v>265</v>
      </c>
      <c r="O3065" s="51">
        <v>195</v>
      </c>
      <c r="P3065" s="51">
        <v>181</v>
      </c>
      <c r="Q3065" s="51">
        <v>1095</v>
      </c>
      <c r="R3065" s="51">
        <v>1110</v>
      </c>
      <c r="S3065" s="51">
        <v>17021</v>
      </c>
      <c r="T3065" s="51">
        <v>80667</v>
      </c>
      <c r="U3065" s="51">
        <v>16439</v>
      </c>
      <c r="V3065" s="51">
        <v>3591</v>
      </c>
    </row>
    <row r="3066" spans="1:22" x14ac:dyDescent="0.25">
      <c r="A3066" s="50" t="s">
        <v>109</v>
      </c>
      <c r="B3066" s="50" t="s">
        <v>230</v>
      </c>
      <c r="C3066" s="50" t="s">
        <v>202</v>
      </c>
      <c r="D3066" s="50" t="s">
        <v>282</v>
      </c>
      <c r="E3066" s="51">
        <v>2017</v>
      </c>
      <c r="F3066" s="50" t="s">
        <v>287</v>
      </c>
      <c r="G3066" s="52">
        <v>42856</v>
      </c>
      <c r="H3066" s="51">
        <v>271</v>
      </c>
      <c r="I3066" s="51">
        <v>68</v>
      </c>
      <c r="J3066" s="51">
        <v>21</v>
      </c>
      <c r="K3066" s="51">
        <v>107</v>
      </c>
      <c r="L3066" s="51">
        <v>107</v>
      </c>
      <c r="M3066" s="51">
        <v>300</v>
      </c>
      <c r="N3066" s="51">
        <v>230</v>
      </c>
      <c r="O3066" s="51">
        <v>267</v>
      </c>
      <c r="P3066" s="51">
        <v>256</v>
      </c>
      <c r="Q3066" s="51">
        <v>1095</v>
      </c>
      <c r="R3066" s="51">
        <v>1110</v>
      </c>
      <c r="S3066" s="51">
        <v>17021</v>
      </c>
      <c r="T3066" s="51">
        <v>80667</v>
      </c>
      <c r="U3066" s="51">
        <v>16439</v>
      </c>
      <c r="V3066" s="51">
        <v>3591</v>
      </c>
    </row>
    <row r="3067" spans="1:22" x14ac:dyDescent="0.25">
      <c r="A3067" s="50" t="s">
        <v>109</v>
      </c>
      <c r="B3067" s="50" t="s">
        <v>230</v>
      </c>
      <c r="C3067" s="50" t="s">
        <v>202</v>
      </c>
      <c r="D3067" s="50" t="s">
        <v>282</v>
      </c>
      <c r="E3067" s="51">
        <v>2017</v>
      </c>
      <c r="F3067" s="50" t="s">
        <v>288</v>
      </c>
      <c r="G3067" s="52">
        <v>42887</v>
      </c>
      <c r="H3067" s="51">
        <v>263</v>
      </c>
      <c r="I3067" s="51">
        <v>74</v>
      </c>
      <c r="J3067" s="51">
        <v>77</v>
      </c>
      <c r="K3067" s="51">
        <v>106</v>
      </c>
      <c r="L3067" s="51">
        <v>106</v>
      </c>
      <c r="M3067" s="51">
        <v>235</v>
      </c>
      <c r="N3067" s="51">
        <v>239</v>
      </c>
      <c r="O3067" s="51">
        <v>150</v>
      </c>
      <c r="P3067" s="51">
        <v>103</v>
      </c>
      <c r="Q3067" s="51">
        <v>1095</v>
      </c>
      <c r="R3067" s="51">
        <v>1110</v>
      </c>
      <c r="S3067" s="51">
        <v>17021</v>
      </c>
      <c r="T3067" s="51">
        <v>80667</v>
      </c>
      <c r="U3067" s="51">
        <v>16439</v>
      </c>
      <c r="V3067" s="51">
        <v>3591</v>
      </c>
    </row>
    <row r="3068" spans="1:22" x14ac:dyDescent="0.25">
      <c r="A3068" s="50" t="s">
        <v>109</v>
      </c>
      <c r="B3068" s="50" t="s">
        <v>230</v>
      </c>
      <c r="C3068" s="50" t="s">
        <v>202</v>
      </c>
      <c r="D3068" s="50" t="s">
        <v>282</v>
      </c>
      <c r="E3068" s="51">
        <v>2017</v>
      </c>
      <c r="F3068" s="50" t="s">
        <v>289</v>
      </c>
      <c r="G3068" s="52">
        <v>42917</v>
      </c>
      <c r="H3068" s="51">
        <v>198</v>
      </c>
      <c r="I3068" s="51">
        <v>49</v>
      </c>
      <c r="J3068" s="51">
        <v>178</v>
      </c>
      <c r="K3068" s="51">
        <v>78</v>
      </c>
      <c r="L3068" s="51">
        <v>78</v>
      </c>
      <c r="M3068" s="51">
        <v>273</v>
      </c>
      <c r="N3068" s="51">
        <v>276</v>
      </c>
      <c r="O3068" s="51">
        <v>184</v>
      </c>
      <c r="P3068" s="51">
        <v>193</v>
      </c>
      <c r="Q3068" s="51">
        <v>1095</v>
      </c>
      <c r="R3068" s="51">
        <v>1110</v>
      </c>
      <c r="S3068" s="51">
        <v>17021</v>
      </c>
      <c r="T3068" s="51">
        <v>80667</v>
      </c>
      <c r="U3068" s="51">
        <v>16439</v>
      </c>
      <c r="V3068" s="51">
        <v>3591</v>
      </c>
    </row>
    <row r="3069" spans="1:22" x14ac:dyDescent="0.25">
      <c r="A3069" s="50" t="s">
        <v>109</v>
      </c>
      <c r="B3069" s="50" t="s">
        <v>230</v>
      </c>
      <c r="C3069" s="50" t="s">
        <v>202</v>
      </c>
      <c r="D3069" s="50" t="s">
        <v>282</v>
      </c>
      <c r="E3069" s="51">
        <v>2017</v>
      </c>
      <c r="F3069" s="50" t="s">
        <v>290</v>
      </c>
      <c r="G3069" s="52">
        <v>42948</v>
      </c>
      <c r="H3069" s="51">
        <v>329</v>
      </c>
      <c r="I3069" s="51">
        <v>113</v>
      </c>
      <c r="J3069" s="51">
        <v>42</v>
      </c>
      <c r="K3069" s="51">
        <v>149</v>
      </c>
      <c r="L3069" s="51">
        <v>149</v>
      </c>
      <c r="M3069" s="51">
        <v>356</v>
      </c>
      <c r="N3069" s="51">
        <v>242</v>
      </c>
      <c r="O3069" s="51">
        <v>216</v>
      </c>
      <c r="P3069" s="51">
        <v>248</v>
      </c>
      <c r="Q3069" s="51">
        <v>1095</v>
      </c>
      <c r="R3069" s="51">
        <v>1110</v>
      </c>
      <c r="S3069" s="51">
        <v>17021</v>
      </c>
      <c r="T3069" s="51">
        <v>80667</v>
      </c>
      <c r="U3069" s="51">
        <v>16439</v>
      </c>
      <c r="V3069" s="51">
        <v>3591</v>
      </c>
    </row>
    <row r="3070" spans="1:22" x14ac:dyDescent="0.25">
      <c r="A3070" s="50" t="s">
        <v>109</v>
      </c>
      <c r="B3070" s="50" t="s">
        <v>230</v>
      </c>
      <c r="C3070" s="50" t="s">
        <v>202</v>
      </c>
      <c r="D3070" s="50" t="s">
        <v>282</v>
      </c>
      <c r="E3070" s="51">
        <v>2017</v>
      </c>
      <c r="F3070" s="50" t="s">
        <v>291</v>
      </c>
      <c r="G3070" s="52">
        <v>42979</v>
      </c>
      <c r="H3070" s="51">
        <v>197</v>
      </c>
      <c r="I3070" s="51">
        <v>41</v>
      </c>
      <c r="J3070" s="51">
        <v>125</v>
      </c>
      <c r="K3070" s="51">
        <v>75</v>
      </c>
      <c r="L3070" s="51">
        <v>75</v>
      </c>
      <c r="M3070" s="51">
        <v>202</v>
      </c>
      <c r="N3070" s="51">
        <v>163</v>
      </c>
      <c r="O3070" s="51">
        <v>154</v>
      </c>
      <c r="P3070" s="51">
        <v>73</v>
      </c>
      <c r="Q3070" s="51">
        <v>1095</v>
      </c>
      <c r="R3070" s="51">
        <v>1110</v>
      </c>
      <c r="S3070" s="51">
        <v>17021</v>
      </c>
      <c r="T3070" s="51">
        <v>80667</v>
      </c>
      <c r="U3070" s="51">
        <v>16439</v>
      </c>
      <c r="V3070" s="51">
        <v>3591</v>
      </c>
    </row>
    <row r="3071" spans="1:22" x14ac:dyDescent="0.25">
      <c r="A3071" s="50" t="s">
        <v>109</v>
      </c>
      <c r="B3071" s="50" t="s">
        <v>230</v>
      </c>
      <c r="C3071" s="50" t="s">
        <v>202</v>
      </c>
      <c r="D3071" s="50" t="s">
        <v>282</v>
      </c>
      <c r="E3071" s="51">
        <v>2017</v>
      </c>
      <c r="F3071" s="50" t="s">
        <v>292</v>
      </c>
      <c r="G3071" s="52">
        <v>43009</v>
      </c>
      <c r="H3071" s="51">
        <v>332</v>
      </c>
      <c r="I3071" s="51">
        <v>63</v>
      </c>
      <c r="J3071" s="51">
        <v>449</v>
      </c>
      <c r="K3071" s="51">
        <v>60</v>
      </c>
      <c r="L3071" s="51">
        <v>60</v>
      </c>
      <c r="M3071" s="51">
        <v>154</v>
      </c>
      <c r="N3071" s="51">
        <v>169</v>
      </c>
      <c r="O3071" s="51">
        <v>97</v>
      </c>
      <c r="P3071" s="51">
        <v>75</v>
      </c>
      <c r="Q3071" s="51">
        <v>1095</v>
      </c>
      <c r="R3071" s="51">
        <v>1110</v>
      </c>
      <c r="S3071" s="51">
        <v>17021</v>
      </c>
      <c r="T3071" s="51">
        <v>80667</v>
      </c>
      <c r="U3071" s="51">
        <v>16439</v>
      </c>
      <c r="V3071" s="51">
        <v>3591</v>
      </c>
    </row>
    <row r="3072" spans="1:22" x14ac:dyDescent="0.25">
      <c r="A3072" s="50" t="s">
        <v>109</v>
      </c>
      <c r="B3072" s="50" t="s">
        <v>230</v>
      </c>
      <c r="C3072" s="50" t="s">
        <v>202</v>
      </c>
      <c r="D3072" s="50" t="s">
        <v>282</v>
      </c>
      <c r="E3072" s="51">
        <v>2017</v>
      </c>
      <c r="F3072" s="50" t="s">
        <v>293</v>
      </c>
      <c r="G3072" s="52">
        <v>43040</v>
      </c>
      <c r="H3072" s="51">
        <v>406</v>
      </c>
      <c r="I3072" s="51">
        <v>75</v>
      </c>
      <c r="J3072" s="51">
        <v>256</v>
      </c>
      <c r="K3072" s="51">
        <v>75</v>
      </c>
      <c r="L3072" s="51">
        <v>75</v>
      </c>
      <c r="M3072" s="51">
        <v>334</v>
      </c>
      <c r="N3072" s="51">
        <v>363</v>
      </c>
      <c r="O3072" s="51">
        <v>227</v>
      </c>
      <c r="P3072" s="51">
        <v>231</v>
      </c>
      <c r="Q3072" s="51">
        <v>1095</v>
      </c>
      <c r="R3072" s="51">
        <v>1110</v>
      </c>
      <c r="S3072" s="51">
        <v>17021</v>
      </c>
      <c r="T3072" s="51">
        <v>80667</v>
      </c>
      <c r="U3072" s="51">
        <v>16439</v>
      </c>
      <c r="V3072" s="51">
        <v>3591</v>
      </c>
    </row>
    <row r="3073" spans="1:22" x14ac:dyDescent="0.25">
      <c r="A3073" s="50" t="s">
        <v>109</v>
      </c>
      <c r="B3073" s="50" t="s">
        <v>230</v>
      </c>
      <c r="C3073" s="50" t="s">
        <v>202</v>
      </c>
      <c r="D3073" s="50" t="s">
        <v>282</v>
      </c>
      <c r="E3073" s="51">
        <v>2017</v>
      </c>
      <c r="F3073" s="50" t="s">
        <v>294</v>
      </c>
      <c r="G3073" s="52">
        <v>43070</v>
      </c>
      <c r="H3073" s="51">
        <v>331</v>
      </c>
      <c r="I3073" s="51">
        <v>73</v>
      </c>
      <c r="J3073" s="51">
        <v>231</v>
      </c>
      <c r="K3073" s="51">
        <v>47</v>
      </c>
      <c r="L3073" s="51">
        <v>47</v>
      </c>
      <c r="M3073" s="51">
        <v>211</v>
      </c>
      <c r="N3073" s="51">
        <v>248</v>
      </c>
      <c r="O3073" s="51">
        <v>306</v>
      </c>
      <c r="P3073" s="51">
        <v>203</v>
      </c>
      <c r="Q3073" s="51">
        <v>1095</v>
      </c>
      <c r="R3073" s="51">
        <v>1110</v>
      </c>
      <c r="S3073" s="51">
        <v>17021</v>
      </c>
      <c r="T3073" s="51">
        <v>80667</v>
      </c>
      <c r="U3073" s="51">
        <v>16439</v>
      </c>
      <c r="V3073" s="51">
        <v>3591</v>
      </c>
    </row>
    <row r="3074" spans="1:22" x14ac:dyDescent="0.25">
      <c r="A3074" s="50" t="s">
        <v>109</v>
      </c>
      <c r="B3074" s="50" t="s">
        <v>230</v>
      </c>
      <c r="C3074" s="50" t="s">
        <v>202</v>
      </c>
      <c r="D3074" s="50" t="s">
        <v>282</v>
      </c>
      <c r="E3074" s="51">
        <v>2018</v>
      </c>
      <c r="F3074" s="50" t="s">
        <v>283</v>
      </c>
      <c r="G3074" s="52">
        <v>43101</v>
      </c>
      <c r="H3074" s="51">
        <v>407</v>
      </c>
      <c r="I3074" s="51">
        <v>160</v>
      </c>
      <c r="J3074" s="51">
        <v>164</v>
      </c>
      <c r="K3074" s="51">
        <v>73</v>
      </c>
      <c r="L3074" s="51">
        <v>73</v>
      </c>
      <c r="M3074" s="51">
        <v>226</v>
      </c>
      <c r="N3074" s="51">
        <v>243</v>
      </c>
      <c r="O3074" s="51">
        <v>194</v>
      </c>
      <c r="P3074" s="51">
        <v>126</v>
      </c>
      <c r="Q3074" s="51">
        <v>203</v>
      </c>
      <c r="R3074" s="51">
        <v>216</v>
      </c>
      <c r="S3074" s="51">
        <v>17740</v>
      </c>
      <c r="T3074" s="51">
        <v>83848</v>
      </c>
      <c r="U3074" s="51">
        <v>17031</v>
      </c>
      <c r="V3074" s="51">
        <v>3718</v>
      </c>
    </row>
    <row r="3075" spans="1:22" x14ac:dyDescent="0.25">
      <c r="A3075" s="50" t="s">
        <v>109</v>
      </c>
      <c r="B3075" s="50" t="s">
        <v>230</v>
      </c>
      <c r="C3075" s="50" t="s">
        <v>202</v>
      </c>
      <c r="D3075" s="50" t="s">
        <v>282</v>
      </c>
      <c r="E3075" s="51">
        <v>2018</v>
      </c>
      <c r="F3075" s="50" t="s">
        <v>284</v>
      </c>
      <c r="G3075" s="52">
        <v>43132</v>
      </c>
      <c r="H3075" s="51">
        <v>388</v>
      </c>
      <c r="I3075" s="51">
        <v>129</v>
      </c>
      <c r="J3075" s="51">
        <v>263</v>
      </c>
      <c r="K3075" s="51">
        <v>99</v>
      </c>
      <c r="L3075" s="51">
        <v>99</v>
      </c>
      <c r="M3075" s="51">
        <v>335</v>
      </c>
      <c r="N3075" s="51">
        <v>235</v>
      </c>
      <c r="O3075" s="51">
        <v>296</v>
      </c>
      <c r="P3075" s="51">
        <v>274</v>
      </c>
      <c r="Q3075" s="51">
        <v>203</v>
      </c>
      <c r="R3075" s="51">
        <v>216</v>
      </c>
      <c r="S3075" s="51">
        <v>17740</v>
      </c>
      <c r="T3075" s="51">
        <v>83848</v>
      </c>
      <c r="U3075" s="51">
        <v>17031</v>
      </c>
      <c r="V3075" s="51">
        <v>3718</v>
      </c>
    </row>
    <row r="3076" spans="1:22" x14ac:dyDescent="0.25">
      <c r="A3076" s="50" t="s">
        <v>109</v>
      </c>
      <c r="B3076" s="50" t="s">
        <v>230</v>
      </c>
      <c r="C3076" s="50" t="s">
        <v>202</v>
      </c>
      <c r="D3076" s="50" t="s">
        <v>282</v>
      </c>
      <c r="E3076" s="51">
        <v>2018</v>
      </c>
      <c r="F3076" s="50" t="s">
        <v>285</v>
      </c>
      <c r="G3076" s="52">
        <v>43160</v>
      </c>
      <c r="H3076" s="51">
        <v>333</v>
      </c>
      <c r="I3076" s="51">
        <v>118</v>
      </c>
      <c r="J3076" s="51">
        <v>158</v>
      </c>
      <c r="K3076" s="51">
        <v>85</v>
      </c>
      <c r="L3076" s="51">
        <v>85</v>
      </c>
      <c r="M3076" s="51">
        <v>362</v>
      </c>
      <c r="N3076" s="51">
        <v>351</v>
      </c>
      <c r="O3076" s="51">
        <v>207</v>
      </c>
      <c r="P3076" s="51">
        <v>183</v>
      </c>
      <c r="Q3076" s="51">
        <v>203</v>
      </c>
      <c r="R3076" s="51">
        <v>216</v>
      </c>
      <c r="S3076" s="51">
        <v>17740</v>
      </c>
      <c r="T3076" s="51">
        <v>83848</v>
      </c>
      <c r="U3076" s="51">
        <v>17031</v>
      </c>
      <c r="V3076" s="51">
        <v>3718</v>
      </c>
    </row>
    <row r="3077" spans="1:22" x14ac:dyDescent="0.25">
      <c r="A3077" s="50" t="s">
        <v>109</v>
      </c>
      <c r="B3077" s="50" t="s">
        <v>230</v>
      </c>
      <c r="C3077" s="50" t="s">
        <v>202</v>
      </c>
      <c r="D3077" s="50" t="s">
        <v>282</v>
      </c>
      <c r="E3077" s="51">
        <v>2018</v>
      </c>
      <c r="F3077" s="50" t="s">
        <v>286</v>
      </c>
      <c r="G3077" s="52">
        <v>43191</v>
      </c>
      <c r="H3077" s="51">
        <v>259</v>
      </c>
      <c r="I3077" s="51">
        <v>60</v>
      </c>
      <c r="J3077" s="51">
        <v>196</v>
      </c>
      <c r="K3077" s="51">
        <v>82</v>
      </c>
      <c r="L3077" s="51">
        <v>82</v>
      </c>
      <c r="M3077" s="51">
        <v>408</v>
      </c>
      <c r="N3077" s="51">
        <v>331</v>
      </c>
      <c r="O3077" s="51">
        <v>364</v>
      </c>
      <c r="P3077" s="51">
        <v>292</v>
      </c>
      <c r="Q3077" s="51">
        <v>203</v>
      </c>
      <c r="R3077" s="51">
        <v>216</v>
      </c>
      <c r="S3077" s="51">
        <v>17740</v>
      </c>
      <c r="T3077" s="51">
        <v>83848</v>
      </c>
      <c r="U3077" s="51">
        <v>17031</v>
      </c>
      <c r="V3077" s="51">
        <v>3718</v>
      </c>
    </row>
    <row r="3078" spans="1:22" x14ac:dyDescent="0.25">
      <c r="A3078" s="50" t="s">
        <v>109</v>
      </c>
      <c r="B3078" s="50" t="s">
        <v>230</v>
      </c>
      <c r="C3078" s="50" t="s">
        <v>202</v>
      </c>
      <c r="D3078" s="50" t="s">
        <v>282</v>
      </c>
      <c r="E3078" s="51">
        <v>2018</v>
      </c>
      <c r="F3078" s="50" t="s">
        <v>287</v>
      </c>
      <c r="G3078" s="52">
        <v>43221</v>
      </c>
      <c r="H3078" s="51">
        <v>542</v>
      </c>
      <c r="I3078" s="51">
        <v>160</v>
      </c>
      <c r="J3078" s="51">
        <v>188</v>
      </c>
      <c r="K3078" s="51">
        <v>74</v>
      </c>
      <c r="L3078" s="51">
        <v>74</v>
      </c>
      <c r="M3078" s="51">
        <v>304</v>
      </c>
      <c r="N3078" s="51">
        <v>233</v>
      </c>
      <c r="O3078" s="51">
        <v>224</v>
      </c>
      <c r="P3078" s="51">
        <v>209</v>
      </c>
      <c r="Q3078" s="51">
        <v>203</v>
      </c>
      <c r="R3078" s="51">
        <v>216</v>
      </c>
      <c r="S3078" s="51">
        <v>17740</v>
      </c>
      <c r="T3078" s="51">
        <v>83848</v>
      </c>
      <c r="U3078" s="51">
        <v>17031</v>
      </c>
      <c r="V3078" s="51">
        <v>3718</v>
      </c>
    </row>
    <row r="3079" spans="1:22" x14ac:dyDescent="0.25">
      <c r="A3079" s="50" t="s">
        <v>109</v>
      </c>
      <c r="B3079" s="50" t="s">
        <v>230</v>
      </c>
      <c r="C3079" s="50" t="s">
        <v>202</v>
      </c>
      <c r="D3079" s="50" t="s">
        <v>282</v>
      </c>
      <c r="E3079" s="51">
        <v>2018</v>
      </c>
      <c r="F3079" s="50" t="s">
        <v>288</v>
      </c>
      <c r="G3079" s="52">
        <v>43252</v>
      </c>
      <c r="H3079" s="51">
        <v>152</v>
      </c>
      <c r="I3079" s="51">
        <v>54</v>
      </c>
      <c r="J3079" s="51">
        <v>69</v>
      </c>
      <c r="K3079" s="51">
        <v>82</v>
      </c>
      <c r="L3079" s="51">
        <v>82</v>
      </c>
      <c r="M3079" s="51">
        <v>205</v>
      </c>
      <c r="N3079" s="51">
        <v>333</v>
      </c>
      <c r="O3079" s="51">
        <v>217</v>
      </c>
      <c r="P3079" s="51">
        <v>238</v>
      </c>
      <c r="Q3079" s="51">
        <v>203</v>
      </c>
      <c r="R3079" s="51">
        <v>216</v>
      </c>
      <c r="S3079" s="51">
        <v>17740</v>
      </c>
      <c r="T3079" s="51">
        <v>83848</v>
      </c>
      <c r="U3079" s="51">
        <v>17031</v>
      </c>
      <c r="V3079" s="51">
        <v>3718</v>
      </c>
    </row>
    <row r="3080" spans="1:22" x14ac:dyDescent="0.25">
      <c r="A3080" s="50" t="s">
        <v>109</v>
      </c>
      <c r="B3080" s="50" t="s">
        <v>230</v>
      </c>
      <c r="C3080" s="50" t="s">
        <v>202</v>
      </c>
      <c r="D3080" s="50" t="s">
        <v>282</v>
      </c>
      <c r="E3080" s="51">
        <v>2018</v>
      </c>
      <c r="F3080" s="50" t="s">
        <v>289</v>
      </c>
      <c r="G3080" s="52">
        <v>43282</v>
      </c>
      <c r="H3080" s="51">
        <v>209</v>
      </c>
      <c r="I3080" s="51">
        <v>102</v>
      </c>
      <c r="J3080" s="51">
        <v>217</v>
      </c>
      <c r="K3080" s="51">
        <v>85</v>
      </c>
      <c r="L3080" s="51">
        <v>85</v>
      </c>
      <c r="M3080" s="51">
        <v>164</v>
      </c>
      <c r="N3080" s="51">
        <v>276</v>
      </c>
      <c r="O3080" s="51">
        <v>208</v>
      </c>
      <c r="P3080" s="51">
        <v>164</v>
      </c>
      <c r="Q3080" s="51">
        <v>203</v>
      </c>
      <c r="R3080" s="51">
        <v>216</v>
      </c>
      <c r="S3080" s="51">
        <v>17740</v>
      </c>
      <c r="T3080" s="51">
        <v>83848</v>
      </c>
      <c r="U3080" s="51">
        <v>17031</v>
      </c>
      <c r="V3080" s="51">
        <v>3718</v>
      </c>
    </row>
    <row r="3081" spans="1:22" x14ac:dyDescent="0.25">
      <c r="A3081" s="50" t="s">
        <v>109</v>
      </c>
      <c r="B3081" s="50" t="s">
        <v>230</v>
      </c>
      <c r="C3081" s="50" t="s">
        <v>202</v>
      </c>
      <c r="D3081" s="50" t="s">
        <v>282</v>
      </c>
      <c r="E3081" s="51">
        <v>2018</v>
      </c>
      <c r="F3081" s="50" t="s">
        <v>290</v>
      </c>
      <c r="G3081" s="52">
        <v>43313</v>
      </c>
      <c r="H3081" s="51">
        <v>315</v>
      </c>
      <c r="I3081" s="51">
        <v>123</v>
      </c>
      <c r="J3081" s="51">
        <v>165</v>
      </c>
      <c r="K3081" s="51">
        <v>128</v>
      </c>
      <c r="L3081" s="51">
        <v>128</v>
      </c>
      <c r="M3081" s="51">
        <v>329</v>
      </c>
      <c r="N3081" s="51">
        <v>336</v>
      </c>
      <c r="O3081" s="51">
        <v>231</v>
      </c>
      <c r="P3081" s="51">
        <v>236</v>
      </c>
      <c r="Q3081" s="51">
        <v>203</v>
      </c>
      <c r="R3081" s="51">
        <v>216</v>
      </c>
      <c r="S3081" s="51">
        <v>17740</v>
      </c>
      <c r="T3081" s="51">
        <v>83848</v>
      </c>
      <c r="U3081" s="51">
        <v>17031</v>
      </c>
      <c r="V3081" s="51">
        <v>3718</v>
      </c>
    </row>
    <row r="3082" spans="1:22" x14ac:dyDescent="0.25">
      <c r="A3082" s="50" t="s">
        <v>109</v>
      </c>
      <c r="B3082" s="50" t="s">
        <v>230</v>
      </c>
      <c r="C3082" s="50" t="s">
        <v>202</v>
      </c>
      <c r="D3082" s="50" t="s">
        <v>282</v>
      </c>
      <c r="E3082" s="51">
        <v>2018</v>
      </c>
      <c r="F3082" s="50" t="s">
        <v>291</v>
      </c>
      <c r="G3082" s="52">
        <v>43344</v>
      </c>
      <c r="H3082" s="51">
        <v>266</v>
      </c>
      <c r="I3082" s="51">
        <v>88</v>
      </c>
      <c r="J3082" s="51">
        <v>183</v>
      </c>
      <c r="K3082" s="51">
        <v>87</v>
      </c>
      <c r="L3082" s="51">
        <v>87</v>
      </c>
      <c r="M3082" s="51">
        <v>265</v>
      </c>
      <c r="N3082" s="51">
        <v>296</v>
      </c>
      <c r="O3082" s="51">
        <v>208</v>
      </c>
      <c r="P3082" s="51">
        <v>155</v>
      </c>
      <c r="Q3082" s="51">
        <v>203</v>
      </c>
      <c r="R3082" s="51">
        <v>216</v>
      </c>
      <c r="S3082" s="51">
        <v>17740</v>
      </c>
      <c r="T3082" s="51">
        <v>83848</v>
      </c>
      <c r="U3082" s="51">
        <v>17031</v>
      </c>
      <c r="V3082" s="51">
        <v>3718</v>
      </c>
    </row>
    <row r="3083" spans="1:22" x14ac:dyDescent="0.25">
      <c r="A3083" s="50" t="s">
        <v>109</v>
      </c>
      <c r="B3083" s="50" t="s">
        <v>230</v>
      </c>
      <c r="C3083" s="50" t="s">
        <v>202</v>
      </c>
      <c r="D3083" s="50" t="s">
        <v>282</v>
      </c>
      <c r="E3083" s="51">
        <v>2018</v>
      </c>
      <c r="F3083" s="50" t="s">
        <v>292</v>
      </c>
      <c r="G3083" s="52">
        <v>43374</v>
      </c>
      <c r="H3083" s="51">
        <v>270</v>
      </c>
      <c r="I3083" s="51">
        <v>88</v>
      </c>
      <c r="J3083" s="51">
        <v>155</v>
      </c>
      <c r="K3083" s="51">
        <v>77</v>
      </c>
      <c r="L3083" s="51">
        <v>77</v>
      </c>
      <c r="M3083" s="51">
        <v>220</v>
      </c>
      <c r="N3083" s="51">
        <v>233</v>
      </c>
      <c r="O3083" s="51">
        <v>211</v>
      </c>
      <c r="P3083" s="51">
        <v>159</v>
      </c>
      <c r="Q3083" s="51">
        <v>203</v>
      </c>
      <c r="R3083" s="51">
        <v>216</v>
      </c>
      <c r="S3083" s="51">
        <v>17740</v>
      </c>
      <c r="T3083" s="51">
        <v>83848</v>
      </c>
      <c r="U3083" s="51">
        <v>17031</v>
      </c>
      <c r="V3083" s="51">
        <v>3718</v>
      </c>
    </row>
    <row r="3084" spans="1:22" x14ac:dyDescent="0.25">
      <c r="A3084" s="50" t="s">
        <v>109</v>
      </c>
      <c r="B3084" s="50" t="s">
        <v>230</v>
      </c>
      <c r="C3084" s="50" t="s">
        <v>202</v>
      </c>
      <c r="D3084" s="50" t="s">
        <v>282</v>
      </c>
      <c r="E3084" s="51">
        <v>2018</v>
      </c>
      <c r="F3084" s="50" t="s">
        <v>293</v>
      </c>
      <c r="G3084" s="52">
        <v>43405</v>
      </c>
      <c r="H3084" s="51">
        <v>386</v>
      </c>
      <c r="I3084" s="51">
        <v>104</v>
      </c>
      <c r="J3084" s="51">
        <v>131</v>
      </c>
      <c r="K3084" s="51">
        <v>50</v>
      </c>
      <c r="L3084" s="51">
        <v>50</v>
      </c>
      <c r="M3084" s="51">
        <v>307</v>
      </c>
      <c r="N3084" s="51">
        <v>327</v>
      </c>
      <c r="O3084" s="51">
        <v>270</v>
      </c>
      <c r="P3084" s="51">
        <v>265</v>
      </c>
      <c r="Q3084" s="51">
        <v>203</v>
      </c>
      <c r="R3084" s="51">
        <v>216</v>
      </c>
      <c r="S3084" s="51">
        <v>17740</v>
      </c>
      <c r="T3084" s="51">
        <v>83848</v>
      </c>
      <c r="U3084" s="51">
        <v>17031</v>
      </c>
      <c r="V3084" s="51">
        <v>3718</v>
      </c>
    </row>
    <row r="3085" spans="1:22" x14ac:dyDescent="0.25">
      <c r="A3085" s="50" t="s">
        <v>109</v>
      </c>
      <c r="B3085" s="50" t="s">
        <v>230</v>
      </c>
      <c r="C3085" s="50" t="s">
        <v>202</v>
      </c>
      <c r="D3085" s="50" t="s">
        <v>282</v>
      </c>
      <c r="E3085" s="51">
        <v>2018</v>
      </c>
      <c r="F3085" s="50" t="s">
        <v>294</v>
      </c>
      <c r="G3085" s="52">
        <v>43435</v>
      </c>
      <c r="H3085" s="51">
        <v>604</v>
      </c>
      <c r="I3085" s="51">
        <v>94</v>
      </c>
      <c r="J3085" s="51">
        <v>175</v>
      </c>
      <c r="K3085" s="51">
        <v>68</v>
      </c>
      <c r="L3085" s="51">
        <v>68</v>
      </c>
      <c r="M3085" s="51">
        <v>348</v>
      </c>
      <c r="N3085" s="51">
        <v>297</v>
      </c>
      <c r="O3085" s="51">
        <v>296</v>
      </c>
      <c r="P3085" s="51">
        <v>331</v>
      </c>
      <c r="Q3085" s="51">
        <v>203</v>
      </c>
      <c r="R3085" s="51">
        <v>216</v>
      </c>
      <c r="S3085" s="51">
        <v>17740</v>
      </c>
      <c r="T3085" s="51">
        <v>83848</v>
      </c>
      <c r="U3085" s="51">
        <v>17031</v>
      </c>
      <c r="V3085" s="51">
        <v>3718</v>
      </c>
    </row>
    <row r="3086" spans="1:22" x14ac:dyDescent="0.25">
      <c r="A3086" s="50" t="s">
        <v>109</v>
      </c>
      <c r="B3086" s="50" t="s">
        <v>230</v>
      </c>
      <c r="C3086" s="50" t="s">
        <v>202</v>
      </c>
      <c r="D3086" s="50" t="s">
        <v>282</v>
      </c>
      <c r="E3086" s="51">
        <v>2019</v>
      </c>
      <c r="F3086" s="50" t="s">
        <v>283</v>
      </c>
      <c r="G3086" s="52">
        <v>43466</v>
      </c>
      <c r="H3086" s="51">
        <v>643</v>
      </c>
      <c r="I3086" s="51">
        <v>142</v>
      </c>
      <c r="J3086" s="51">
        <v>346</v>
      </c>
      <c r="K3086" s="51">
        <v>81</v>
      </c>
      <c r="L3086" s="51">
        <v>81</v>
      </c>
      <c r="M3086" s="51">
        <v>313</v>
      </c>
      <c r="N3086" s="51">
        <v>330</v>
      </c>
      <c r="O3086" s="51">
        <v>325</v>
      </c>
      <c r="P3086" s="51">
        <v>402</v>
      </c>
      <c r="Q3086" s="51">
        <v>765</v>
      </c>
      <c r="R3086" s="51">
        <v>784</v>
      </c>
      <c r="S3086" s="51">
        <v>18322.380268798999</v>
      </c>
      <c r="T3086" s="51">
        <v>85949</v>
      </c>
      <c r="U3086" s="51">
        <v>27764</v>
      </c>
      <c r="V3086" s="51">
        <v>3683</v>
      </c>
    </row>
    <row r="3087" spans="1:22" x14ac:dyDescent="0.25">
      <c r="A3087" s="50" t="s">
        <v>109</v>
      </c>
      <c r="B3087" s="50" t="s">
        <v>230</v>
      </c>
      <c r="C3087" s="50" t="s">
        <v>202</v>
      </c>
      <c r="D3087" s="50" t="s">
        <v>282</v>
      </c>
      <c r="E3087" s="51">
        <v>2019</v>
      </c>
      <c r="F3087" s="50" t="s">
        <v>284</v>
      </c>
      <c r="G3087" s="52">
        <v>43497</v>
      </c>
      <c r="H3087" s="51">
        <v>380</v>
      </c>
      <c r="I3087" s="51">
        <v>125</v>
      </c>
      <c r="J3087" s="51">
        <v>312</v>
      </c>
      <c r="K3087" s="51">
        <v>85</v>
      </c>
      <c r="L3087" s="51">
        <v>85</v>
      </c>
      <c r="M3087" s="51">
        <v>340</v>
      </c>
      <c r="N3087" s="51">
        <v>232</v>
      </c>
      <c r="O3087" s="51">
        <v>328</v>
      </c>
      <c r="P3087" s="51">
        <v>288</v>
      </c>
      <c r="Q3087" s="51">
        <v>765</v>
      </c>
      <c r="R3087" s="51">
        <v>784</v>
      </c>
      <c r="S3087" s="51">
        <v>18322.380268798999</v>
      </c>
      <c r="T3087" s="51">
        <v>85949</v>
      </c>
      <c r="U3087" s="51">
        <v>27764</v>
      </c>
      <c r="V3087" s="51">
        <v>3683</v>
      </c>
    </row>
    <row r="3088" spans="1:22" x14ac:dyDescent="0.25">
      <c r="A3088" s="50" t="s">
        <v>109</v>
      </c>
      <c r="B3088" s="50" t="s">
        <v>230</v>
      </c>
      <c r="C3088" s="50" t="s">
        <v>202</v>
      </c>
      <c r="D3088" s="50" t="s">
        <v>282</v>
      </c>
      <c r="E3088" s="51">
        <v>2019</v>
      </c>
      <c r="F3088" s="50" t="s">
        <v>285</v>
      </c>
      <c r="G3088" s="52">
        <v>43525</v>
      </c>
      <c r="H3088" s="51">
        <v>319</v>
      </c>
      <c r="I3088" s="51">
        <v>78</v>
      </c>
      <c r="J3088" s="51">
        <v>296</v>
      </c>
      <c r="K3088" s="51">
        <v>137</v>
      </c>
      <c r="L3088" s="51">
        <v>137</v>
      </c>
      <c r="M3088" s="51">
        <v>345</v>
      </c>
      <c r="N3088" s="51">
        <v>380</v>
      </c>
      <c r="O3088" s="51">
        <v>210</v>
      </c>
      <c r="P3088" s="51">
        <v>245</v>
      </c>
      <c r="Q3088" s="51">
        <v>765</v>
      </c>
      <c r="R3088" s="51">
        <v>784</v>
      </c>
      <c r="S3088" s="51">
        <v>18322.380268798999</v>
      </c>
      <c r="T3088" s="51">
        <v>85949</v>
      </c>
      <c r="U3088" s="51">
        <v>27764</v>
      </c>
      <c r="V3088" s="51">
        <v>3683</v>
      </c>
    </row>
    <row r="3089" spans="1:22" x14ac:dyDescent="0.25">
      <c r="A3089" s="50" t="s">
        <v>109</v>
      </c>
      <c r="B3089" s="50" t="s">
        <v>230</v>
      </c>
      <c r="C3089" s="50" t="s">
        <v>202</v>
      </c>
      <c r="D3089" s="50" t="s">
        <v>282</v>
      </c>
      <c r="E3089" s="51">
        <v>2019</v>
      </c>
      <c r="F3089" s="50" t="s">
        <v>286</v>
      </c>
      <c r="G3089" s="52">
        <v>43556</v>
      </c>
      <c r="H3089" s="51">
        <v>183</v>
      </c>
      <c r="I3089" s="51">
        <v>81</v>
      </c>
      <c r="J3089" s="51">
        <v>96</v>
      </c>
      <c r="K3089" s="51">
        <v>97</v>
      </c>
      <c r="L3089" s="51">
        <v>97</v>
      </c>
      <c r="M3089" s="51">
        <v>354</v>
      </c>
      <c r="N3089" s="51">
        <v>260</v>
      </c>
      <c r="O3089" s="51">
        <v>272</v>
      </c>
      <c r="P3089" s="51">
        <v>177</v>
      </c>
      <c r="Q3089" s="51">
        <v>765</v>
      </c>
      <c r="R3089" s="51">
        <v>784</v>
      </c>
      <c r="S3089" s="51">
        <v>18322.380268798999</v>
      </c>
      <c r="T3089" s="51">
        <v>85949</v>
      </c>
      <c r="U3089" s="51">
        <v>27764</v>
      </c>
      <c r="V3089" s="51">
        <v>3683</v>
      </c>
    </row>
    <row r="3090" spans="1:22" x14ac:dyDescent="0.25">
      <c r="A3090" s="50" t="s">
        <v>109</v>
      </c>
      <c r="B3090" s="50" t="s">
        <v>230</v>
      </c>
      <c r="C3090" s="50" t="s">
        <v>202</v>
      </c>
      <c r="D3090" s="50" t="s">
        <v>282</v>
      </c>
      <c r="E3090" s="51">
        <v>2019</v>
      </c>
      <c r="F3090" s="50" t="s">
        <v>287</v>
      </c>
      <c r="G3090" s="52">
        <v>43586</v>
      </c>
      <c r="H3090" s="51">
        <v>408</v>
      </c>
      <c r="I3090" s="51">
        <v>193</v>
      </c>
      <c r="J3090" s="51">
        <v>338</v>
      </c>
      <c r="K3090" s="51">
        <v>101</v>
      </c>
      <c r="L3090" s="51">
        <v>101</v>
      </c>
      <c r="M3090" s="51">
        <v>232</v>
      </c>
      <c r="N3090" s="51">
        <v>310</v>
      </c>
      <c r="O3090" s="51">
        <v>262</v>
      </c>
      <c r="P3090" s="51">
        <v>271</v>
      </c>
      <c r="Q3090" s="51">
        <v>765</v>
      </c>
      <c r="R3090" s="51">
        <v>784</v>
      </c>
      <c r="S3090" s="51">
        <v>18322.380268798999</v>
      </c>
      <c r="T3090" s="51">
        <v>85949</v>
      </c>
      <c r="U3090" s="51">
        <v>27764</v>
      </c>
      <c r="V3090" s="51">
        <v>3683</v>
      </c>
    </row>
    <row r="3091" spans="1:22" x14ac:dyDescent="0.25">
      <c r="A3091" s="50" t="s">
        <v>109</v>
      </c>
      <c r="B3091" s="50" t="s">
        <v>230</v>
      </c>
      <c r="C3091" s="50" t="s">
        <v>202</v>
      </c>
      <c r="D3091" s="50" t="s">
        <v>282</v>
      </c>
      <c r="E3091" s="51">
        <v>2019</v>
      </c>
      <c r="F3091" s="50" t="s">
        <v>288</v>
      </c>
      <c r="G3091" s="52">
        <v>43617</v>
      </c>
      <c r="H3091" s="51">
        <v>319</v>
      </c>
      <c r="I3091" s="51">
        <v>130</v>
      </c>
      <c r="J3091" s="51">
        <v>234</v>
      </c>
      <c r="K3091" s="51">
        <v>124</v>
      </c>
      <c r="L3091" s="51">
        <v>124</v>
      </c>
      <c r="M3091" s="51">
        <v>345</v>
      </c>
      <c r="N3091" s="51">
        <v>371</v>
      </c>
      <c r="O3091" s="51">
        <v>219</v>
      </c>
      <c r="P3091" s="51">
        <v>295</v>
      </c>
      <c r="Q3091" s="51">
        <v>765</v>
      </c>
      <c r="R3091" s="51">
        <v>784</v>
      </c>
      <c r="S3091" s="51">
        <v>18322.380268798999</v>
      </c>
      <c r="T3091" s="51">
        <v>85949</v>
      </c>
      <c r="U3091" s="51">
        <v>27764</v>
      </c>
      <c r="V3091" s="51">
        <v>3683</v>
      </c>
    </row>
    <row r="3092" spans="1:22" x14ac:dyDescent="0.25">
      <c r="A3092" s="50" t="s">
        <v>109</v>
      </c>
      <c r="B3092" s="50" t="s">
        <v>230</v>
      </c>
      <c r="C3092" s="50" t="s">
        <v>202</v>
      </c>
      <c r="D3092" s="50" t="s">
        <v>282</v>
      </c>
      <c r="E3092" s="51">
        <v>2019</v>
      </c>
      <c r="F3092" s="50" t="s">
        <v>289</v>
      </c>
      <c r="G3092" s="52">
        <v>43647</v>
      </c>
      <c r="H3092" s="51">
        <v>235</v>
      </c>
      <c r="I3092" s="51">
        <v>88</v>
      </c>
      <c r="J3092" s="51">
        <v>214</v>
      </c>
      <c r="K3092" s="51">
        <v>130</v>
      </c>
      <c r="L3092" s="51">
        <v>130</v>
      </c>
      <c r="M3092" s="51">
        <v>323</v>
      </c>
      <c r="N3092" s="51">
        <v>330</v>
      </c>
      <c r="O3092" s="51">
        <v>241</v>
      </c>
      <c r="P3092" s="51">
        <v>237</v>
      </c>
      <c r="Q3092" s="51">
        <v>765</v>
      </c>
      <c r="R3092" s="51">
        <v>784</v>
      </c>
      <c r="S3092" s="51">
        <v>18322.380268798999</v>
      </c>
      <c r="T3092" s="51">
        <v>85949</v>
      </c>
      <c r="U3092" s="51">
        <v>27764</v>
      </c>
      <c r="V3092" s="51">
        <v>3683</v>
      </c>
    </row>
    <row r="3093" spans="1:22" x14ac:dyDescent="0.25">
      <c r="A3093" s="50" t="s">
        <v>109</v>
      </c>
      <c r="B3093" s="50" t="s">
        <v>230</v>
      </c>
      <c r="C3093" s="50" t="s">
        <v>202</v>
      </c>
      <c r="D3093" s="50" t="s">
        <v>282</v>
      </c>
      <c r="E3093" s="51">
        <v>2019</v>
      </c>
      <c r="F3093" s="50" t="s">
        <v>290</v>
      </c>
      <c r="G3093" s="52">
        <v>43678</v>
      </c>
      <c r="H3093" s="51">
        <v>432</v>
      </c>
      <c r="I3093" s="51">
        <v>120</v>
      </c>
      <c r="J3093" s="51">
        <v>278</v>
      </c>
      <c r="K3093" s="51">
        <v>135</v>
      </c>
      <c r="L3093" s="51">
        <v>135</v>
      </c>
      <c r="M3093" s="51">
        <v>112</v>
      </c>
      <c r="N3093" s="51">
        <v>285</v>
      </c>
      <c r="O3093" s="51">
        <v>229</v>
      </c>
      <c r="P3093" s="51">
        <v>288</v>
      </c>
      <c r="Q3093" s="51">
        <v>765</v>
      </c>
      <c r="R3093" s="51">
        <v>784</v>
      </c>
      <c r="S3093" s="51">
        <v>18322.380268798999</v>
      </c>
      <c r="T3093" s="51">
        <v>85949</v>
      </c>
      <c r="U3093" s="51">
        <v>27764</v>
      </c>
      <c r="V3093" s="51">
        <v>3683</v>
      </c>
    </row>
    <row r="3094" spans="1:22" x14ac:dyDescent="0.25">
      <c r="A3094" s="50" t="s">
        <v>109</v>
      </c>
      <c r="B3094" s="50" t="s">
        <v>230</v>
      </c>
      <c r="C3094" s="50" t="s">
        <v>202</v>
      </c>
      <c r="D3094" s="50" t="s">
        <v>282</v>
      </c>
      <c r="E3094" s="51">
        <v>2019</v>
      </c>
      <c r="F3094" s="50" t="s">
        <v>291</v>
      </c>
      <c r="G3094" s="52">
        <v>43709</v>
      </c>
      <c r="H3094" s="51">
        <v>265</v>
      </c>
      <c r="I3094" s="51">
        <v>82</v>
      </c>
      <c r="J3094" s="51">
        <v>155</v>
      </c>
      <c r="K3094" s="51">
        <v>92</v>
      </c>
      <c r="L3094" s="51">
        <v>92</v>
      </c>
      <c r="M3094" s="51">
        <v>478</v>
      </c>
      <c r="N3094" s="51">
        <v>304</v>
      </c>
      <c r="O3094" s="51">
        <v>250</v>
      </c>
      <c r="P3094" s="51">
        <v>184</v>
      </c>
      <c r="Q3094" s="51">
        <v>765</v>
      </c>
      <c r="R3094" s="51">
        <v>784</v>
      </c>
      <c r="S3094" s="51">
        <v>18322.380268798999</v>
      </c>
      <c r="T3094" s="51">
        <v>85949</v>
      </c>
      <c r="U3094" s="51">
        <v>27764</v>
      </c>
      <c r="V3094" s="51">
        <v>3683</v>
      </c>
    </row>
    <row r="3095" spans="1:22" x14ac:dyDescent="0.25">
      <c r="A3095" s="50" t="s">
        <v>109</v>
      </c>
      <c r="B3095" s="50" t="s">
        <v>230</v>
      </c>
      <c r="C3095" s="50" t="s">
        <v>202</v>
      </c>
      <c r="D3095" s="50" t="s">
        <v>282</v>
      </c>
      <c r="E3095" s="51">
        <v>2019</v>
      </c>
      <c r="F3095" s="50" t="s">
        <v>292</v>
      </c>
      <c r="G3095" s="52">
        <v>43739</v>
      </c>
      <c r="H3095" s="51">
        <v>307</v>
      </c>
      <c r="I3095" s="51">
        <v>107</v>
      </c>
      <c r="J3095" s="51">
        <v>202</v>
      </c>
      <c r="K3095" s="51">
        <v>65</v>
      </c>
      <c r="L3095" s="51">
        <v>65</v>
      </c>
      <c r="M3095" s="51">
        <v>352</v>
      </c>
      <c r="N3095" s="51">
        <v>270</v>
      </c>
      <c r="O3095" s="51">
        <v>239</v>
      </c>
      <c r="P3095" s="51">
        <v>141</v>
      </c>
      <c r="Q3095" s="51">
        <v>765</v>
      </c>
      <c r="R3095" s="51">
        <v>784</v>
      </c>
      <c r="S3095" s="51">
        <v>18322.380268798999</v>
      </c>
      <c r="T3095" s="51">
        <v>85949</v>
      </c>
      <c r="U3095" s="51">
        <v>27764</v>
      </c>
      <c r="V3095" s="51">
        <v>3683</v>
      </c>
    </row>
    <row r="3096" spans="1:22" x14ac:dyDescent="0.25">
      <c r="A3096" s="50" t="s">
        <v>109</v>
      </c>
      <c r="B3096" s="50" t="s">
        <v>230</v>
      </c>
      <c r="C3096" s="50" t="s">
        <v>202</v>
      </c>
      <c r="D3096" s="50" t="s">
        <v>282</v>
      </c>
      <c r="E3096" s="51">
        <v>2019</v>
      </c>
      <c r="F3096" s="50" t="s">
        <v>293</v>
      </c>
      <c r="G3096" s="52">
        <v>43770</v>
      </c>
      <c r="H3096" s="51">
        <v>261</v>
      </c>
      <c r="I3096" s="51">
        <v>76</v>
      </c>
      <c r="J3096" s="51">
        <v>121</v>
      </c>
      <c r="K3096" s="51">
        <v>67</v>
      </c>
      <c r="L3096" s="51">
        <v>67</v>
      </c>
      <c r="M3096" s="51">
        <v>383</v>
      </c>
      <c r="N3096" s="51">
        <v>317</v>
      </c>
      <c r="O3096" s="51">
        <v>226</v>
      </c>
      <c r="P3096" s="51">
        <v>230</v>
      </c>
      <c r="Q3096" s="51">
        <v>765</v>
      </c>
      <c r="R3096" s="51">
        <v>784</v>
      </c>
      <c r="S3096" s="51">
        <v>18322.380268798999</v>
      </c>
      <c r="T3096" s="51">
        <v>85949</v>
      </c>
      <c r="U3096" s="51">
        <v>27764</v>
      </c>
      <c r="V3096" s="51">
        <v>3683</v>
      </c>
    </row>
    <row r="3097" spans="1:22" x14ac:dyDescent="0.25">
      <c r="A3097" s="50" t="s">
        <v>109</v>
      </c>
      <c r="B3097" s="50" t="s">
        <v>230</v>
      </c>
      <c r="C3097" s="50" t="s">
        <v>202</v>
      </c>
      <c r="D3097" s="50" t="s">
        <v>282</v>
      </c>
      <c r="E3097" s="51">
        <v>2019</v>
      </c>
      <c r="F3097" s="50" t="s">
        <v>294</v>
      </c>
      <c r="G3097" s="52">
        <v>43800</v>
      </c>
      <c r="H3097" s="51">
        <v>369</v>
      </c>
      <c r="I3097" s="51">
        <v>93</v>
      </c>
      <c r="J3097" s="51">
        <v>240</v>
      </c>
      <c r="K3097" s="51">
        <v>57</v>
      </c>
      <c r="L3097" s="51">
        <v>57</v>
      </c>
      <c r="M3097" s="51">
        <v>350</v>
      </c>
      <c r="N3097" s="51">
        <v>343</v>
      </c>
      <c r="O3097" s="51">
        <v>274</v>
      </c>
      <c r="P3097" s="51">
        <v>278</v>
      </c>
      <c r="Q3097" s="51">
        <v>765</v>
      </c>
      <c r="R3097" s="51">
        <v>784</v>
      </c>
      <c r="S3097" s="51">
        <v>18322.380268798999</v>
      </c>
      <c r="T3097" s="51">
        <v>85949</v>
      </c>
      <c r="U3097" s="51">
        <v>27764</v>
      </c>
      <c r="V3097" s="51">
        <v>3683</v>
      </c>
    </row>
    <row r="3098" spans="1:22" x14ac:dyDescent="0.25">
      <c r="A3098" s="50" t="s">
        <v>109</v>
      </c>
      <c r="B3098" s="50" t="s">
        <v>230</v>
      </c>
      <c r="C3098" s="50" t="s">
        <v>202</v>
      </c>
      <c r="D3098" s="50" t="s">
        <v>282</v>
      </c>
      <c r="E3098" s="51">
        <v>2020</v>
      </c>
      <c r="F3098" s="50" t="s">
        <v>283</v>
      </c>
      <c r="G3098" s="52">
        <v>43831</v>
      </c>
      <c r="H3098" s="51">
        <v>377</v>
      </c>
      <c r="I3098" s="51">
        <v>55</v>
      </c>
      <c r="J3098" s="51">
        <v>183</v>
      </c>
      <c r="K3098" s="51">
        <v>71</v>
      </c>
      <c r="L3098" s="51">
        <v>71</v>
      </c>
      <c r="M3098" s="51">
        <v>222</v>
      </c>
      <c r="N3098" s="51">
        <v>180</v>
      </c>
      <c r="O3098" s="51">
        <v>247</v>
      </c>
      <c r="P3098" s="51">
        <v>206</v>
      </c>
      <c r="Q3098" s="51">
        <v>710</v>
      </c>
      <c r="R3098" s="51">
        <v>735</v>
      </c>
      <c r="S3098" s="51">
        <v>19082.39394382279</v>
      </c>
      <c r="T3098" s="51">
        <v>89173</v>
      </c>
      <c r="U3098" s="51">
        <v>28607</v>
      </c>
      <c r="V3098" s="51">
        <v>3793</v>
      </c>
    </row>
    <row r="3099" spans="1:22" x14ac:dyDescent="0.25">
      <c r="A3099" s="50" t="s">
        <v>109</v>
      </c>
      <c r="B3099" s="50" t="s">
        <v>230</v>
      </c>
      <c r="C3099" s="50" t="s">
        <v>202</v>
      </c>
      <c r="D3099" s="50" t="s">
        <v>282</v>
      </c>
      <c r="E3099" s="51">
        <v>2020</v>
      </c>
      <c r="F3099" s="50" t="s">
        <v>284</v>
      </c>
      <c r="G3099" s="52">
        <v>43862</v>
      </c>
      <c r="H3099" s="51">
        <v>360</v>
      </c>
      <c r="I3099" s="51">
        <v>54</v>
      </c>
      <c r="J3099" s="51">
        <v>244</v>
      </c>
      <c r="K3099" s="51">
        <v>97</v>
      </c>
      <c r="L3099" s="51">
        <v>97</v>
      </c>
      <c r="M3099" s="51">
        <v>211</v>
      </c>
      <c r="N3099" s="51">
        <v>168</v>
      </c>
      <c r="O3099" s="51">
        <v>231</v>
      </c>
      <c r="P3099" s="51">
        <v>202</v>
      </c>
      <c r="Q3099" s="51">
        <v>710</v>
      </c>
      <c r="R3099" s="51">
        <v>735</v>
      </c>
      <c r="S3099" s="51">
        <v>19082.39394382279</v>
      </c>
      <c r="T3099" s="51">
        <v>89173</v>
      </c>
      <c r="U3099" s="51">
        <v>28607</v>
      </c>
      <c r="V3099" s="51">
        <v>3793</v>
      </c>
    </row>
    <row r="3100" spans="1:22" x14ac:dyDescent="0.25">
      <c r="A3100" s="50" t="s">
        <v>109</v>
      </c>
      <c r="B3100" s="50" t="s">
        <v>230</v>
      </c>
      <c r="C3100" s="50" t="s">
        <v>202</v>
      </c>
      <c r="D3100" s="50" t="s">
        <v>282</v>
      </c>
      <c r="E3100" s="51">
        <v>2020</v>
      </c>
      <c r="F3100" s="50" t="s">
        <v>285</v>
      </c>
      <c r="G3100" s="52">
        <v>43891</v>
      </c>
      <c r="H3100" s="51">
        <v>307</v>
      </c>
      <c r="I3100" s="51">
        <v>76</v>
      </c>
      <c r="J3100" s="51">
        <v>194</v>
      </c>
      <c r="K3100" s="51">
        <v>120</v>
      </c>
      <c r="L3100" s="51">
        <v>120</v>
      </c>
      <c r="M3100" s="51">
        <v>153</v>
      </c>
      <c r="N3100" s="51">
        <v>172</v>
      </c>
      <c r="O3100" s="51">
        <v>127</v>
      </c>
      <c r="P3100" s="51">
        <v>146</v>
      </c>
      <c r="Q3100" s="51">
        <v>710</v>
      </c>
      <c r="R3100" s="51">
        <v>735</v>
      </c>
      <c r="S3100" s="51">
        <v>19082.39394382279</v>
      </c>
      <c r="T3100" s="51">
        <v>89173</v>
      </c>
      <c r="U3100" s="51">
        <v>28607</v>
      </c>
      <c r="V3100" s="51">
        <v>3793</v>
      </c>
    </row>
    <row r="3101" spans="1:22" x14ac:dyDescent="0.25">
      <c r="A3101" s="50" t="s">
        <v>109</v>
      </c>
      <c r="B3101" s="50" t="s">
        <v>230</v>
      </c>
      <c r="C3101" s="50" t="s">
        <v>202</v>
      </c>
      <c r="D3101" s="50" t="s">
        <v>282</v>
      </c>
      <c r="E3101" s="51">
        <v>2020</v>
      </c>
      <c r="F3101" s="50" t="s">
        <v>286</v>
      </c>
      <c r="G3101" s="52">
        <v>43922</v>
      </c>
      <c r="H3101" s="51">
        <v>301</v>
      </c>
      <c r="I3101" s="51">
        <v>65</v>
      </c>
      <c r="J3101" s="51">
        <v>167</v>
      </c>
      <c r="K3101" s="51">
        <v>90</v>
      </c>
      <c r="L3101" s="51">
        <v>90</v>
      </c>
      <c r="M3101" s="51">
        <v>281</v>
      </c>
      <c r="N3101" s="51">
        <v>246</v>
      </c>
      <c r="O3101" s="51">
        <v>215</v>
      </c>
      <c r="P3101" s="51">
        <v>142</v>
      </c>
      <c r="Q3101" s="51">
        <v>710</v>
      </c>
      <c r="R3101" s="51">
        <v>735</v>
      </c>
      <c r="S3101" s="51">
        <v>19082.39394382279</v>
      </c>
      <c r="T3101" s="51">
        <v>89173</v>
      </c>
      <c r="U3101" s="51">
        <v>28607</v>
      </c>
      <c r="V3101" s="51">
        <v>3793</v>
      </c>
    </row>
    <row r="3102" spans="1:22" x14ac:dyDescent="0.25">
      <c r="A3102" s="50" t="s">
        <v>109</v>
      </c>
      <c r="B3102" s="50" t="s">
        <v>230</v>
      </c>
      <c r="C3102" s="50" t="s">
        <v>202</v>
      </c>
      <c r="D3102" s="50" t="s">
        <v>282</v>
      </c>
      <c r="E3102" s="51">
        <v>2020</v>
      </c>
      <c r="F3102" s="50" t="s">
        <v>287</v>
      </c>
      <c r="G3102" s="52">
        <v>43952</v>
      </c>
      <c r="H3102" s="51">
        <v>388</v>
      </c>
      <c r="I3102" s="51">
        <v>77</v>
      </c>
      <c r="J3102" s="51">
        <v>302</v>
      </c>
      <c r="K3102" s="51">
        <v>90</v>
      </c>
      <c r="L3102" s="51">
        <v>90</v>
      </c>
      <c r="M3102" s="51">
        <v>238</v>
      </c>
      <c r="N3102" s="51">
        <v>240</v>
      </c>
      <c r="O3102" s="51">
        <v>193</v>
      </c>
      <c r="P3102" s="51">
        <v>275</v>
      </c>
      <c r="Q3102" s="51">
        <v>710</v>
      </c>
      <c r="R3102" s="51">
        <v>735</v>
      </c>
      <c r="S3102" s="51">
        <v>19082.39394382279</v>
      </c>
      <c r="T3102" s="51">
        <v>89173</v>
      </c>
      <c r="U3102" s="51">
        <v>28607</v>
      </c>
      <c r="V3102" s="51">
        <v>3793</v>
      </c>
    </row>
    <row r="3103" spans="1:22" x14ac:dyDescent="0.25">
      <c r="A3103" s="50" t="s">
        <v>109</v>
      </c>
      <c r="B3103" s="50" t="s">
        <v>230</v>
      </c>
      <c r="C3103" s="50" t="s">
        <v>202</v>
      </c>
      <c r="D3103" s="50" t="s">
        <v>282</v>
      </c>
      <c r="E3103" s="51">
        <v>2020</v>
      </c>
      <c r="F3103" s="50" t="s">
        <v>288</v>
      </c>
      <c r="G3103" s="52">
        <v>43983</v>
      </c>
      <c r="H3103" s="51">
        <v>391</v>
      </c>
      <c r="I3103" s="51">
        <v>79</v>
      </c>
      <c r="J3103" s="51">
        <v>250</v>
      </c>
      <c r="K3103" s="51">
        <v>100</v>
      </c>
      <c r="L3103" s="51">
        <v>100</v>
      </c>
      <c r="M3103" s="51">
        <v>384</v>
      </c>
      <c r="N3103" s="51">
        <v>319</v>
      </c>
      <c r="O3103" s="51">
        <v>171</v>
      </c>
      <c r="P3103" s="51">
        <v>210</v>
      </c>
      <c r="Q3103" s="51">
        <v>710</v>
      </c>
      <c r="R3103" s="51">
        <v>735</v>
      </c>
      <c r="S3103" s="51">
        <v>19082.39394382279</v>
      </c>
      <c r="T3103" s="51">
        <v>89173</v>
      </c>
      <c r="U3103" s="51">
        <v>28607</v>
      </c>
      <c r="V3103" s="51">
        <v>3793</v>
      </c>
    </row>
    <row r="3104" spans="1:22" x14ac:dyDescent="0.25">
      <c r="A3104" s="50" t="s">
        <v>109</v>
      </c>
      <c r="B3104" s="50" t="s">
        <v>230</v>
      </c>
      <c r="C3104" s="50" t="s">
        <v>202</v>
      </c>
      <c r="D3104" s="50" t="s">
        <v>282</v>
      </c>
      <c r="E3104" s="51">
        <v>2020</v>
      </c>
      <c r="F3104" s="50" t="s">
        <v>289</v>
      </c>
      <c r="G3104" s="52">
        <v>44013</v>
      </c>
      <c r="H3104" s="51">
        <v>301</v>
      </c>
      <c r="I3104" s="51">
        <v>83</v>
      </c>
      <c r="J3104" s="51">
        <v>205</v>
      </c>
      <c r="K3104" s="51">
        <v>100</v>
      </c>
      <c r="L3104" s="51">
        <v>100</v>
      </c>
      <c r="M3104" s="51">
        <v>279</v>
      </c>
      <c r="N3104" s="51">
        <v>262</v>
      </c>
      <c r="O3104" s="51">
        <v>158</v>
      </c>
      <c r="P3104" s="51">
        <v>149</v>
      </c>
      <c r="Q3104" s="51">
        <v>710</v>
      </c>
      <c r="R3104" s="51">
        <v>735</v>
      </c>
      <c r="S3104" s="51">
        <v>19082.39394382279</v>
      </c>
      <c r="T3104" s="51">
        <v>89173</v>
      </c>
      <c r="U3104" s="51">
        <v>28607</v>
      </c>
      <c r="V3104" s="51">
        <v>3793</v>
      </c>
    </row>
    <row r="3105" spans="1:22" x14ac:dyDescent="0.25">
      <c r="A3105" s="50" t="s">
        <v>109</v>
      </c>
      <c r="B3105" s="50" t="s">
        <v>230</v>
      </c>
      <c r="C3105" s="50" t="s">
        <v>202</v>
      </c>
      <c r="D3105" s="50" t="s">
        <v>282</v>
      </c>
      <c r="E3105" s="51">
        <v>2020</v>
      </c>
      <c r="F3105" s="50" t="s">
        <v>290</v>
      </c>
      <c r="G3105" s="52">
        <v>44044</v>
      </c>
      <c r="H3105" s="51">
        <v>286</v>
      </c>
      <c r="I3105" s="51">
        <v>90</v>
      </c>
      <c r="J3105" s="51">
        <v>156</v>
      </c>
      <c r="K3105" s="51">
        <v>135</v>
      </c>
      <c r="L3105" s="51">
        <v>135</v>
      </c>
      <c r="M3105" s="51">
        <v>216</v>
      </c>
      <c r="N3105" s="51">
        <v>189</v>
      </c>
      <c r="O3105" s="51">
        <v>153</v>
      </c>
      <c r="P3105" s="51">
        <v>158</v>
      </c>
      <c r="Q3105" s="51">
        <v>710</v>
      </c>
      <c r="R3105" s="51">
        <v>735</v>
      </c>
      <c r="S3105" s="51">
        <v>19082.39394382279</v>
      </c>
      <c r="T3105" s="51">
        <v>89173</v>
      </c>
      <c r="U3105" s="51">
        <v>28607</v>
      </c>
      <c r="V3105" s="51">
        <v>3793</v>
      </c>
    </row>
    <row r="3106" spans="1:22" x14ac:dyDescent="0.25">
      <c r="A3106" s="50" t="s">
        <v>109</v>
      </c>
      <c r="B3106" s="50" t="s">
        <v>230</v>
      </c>
      <c r="C3106" s="50" t="s">
        <v>202</v>
      </c>
      <c r="D3106" s="50" t="s">
        <v>282</v>
      </c>
      <c r="E3106" s="51">
        <v>2020</v>
      </c>
      <c r="F3106" s="50" t="s">
        <v>291</v>
      </c>
      <c r="G3106" s="52">
        <v>44075</v>
      </c>
      <c r="H3106" s="51">
        <v>335</v>
      </c>
      <c r="I3106" s="51">
        <v>84</v>
      </c>
      <c r="J3106" s="51">
        <v>195</v>
      </c>
      <c r="K3106" s="51">
        <v>81</v>
      </c>
      <c r="L3106" s="51">
        <v>81</v>
      </c>
      <c r="M3106" s="51">
        <v>334</v>
      </c>
      <c r="N3106" s="51">
        <v>336</v>
      </c>
      <c r="O3106" s="51">
        <v>249</v>
      </c>
      <c r="P3106" s="51">
        <v>144</v>
      </c>
      <c r="Q3106" s="51">
        <v>710</v>
      </c>
      <c r="R3106" s="51">
        <v>735</v>
      </c>
      <c r="S3106" s="51">
        <v>19082.39394382279</v>
      </c>
      <c r="T3106" s="51">
        <v>89173</v>
      </c>
      <c r="U3106" s="51">
        <v>28607</v>
      </c>
      <c r="V3106" s="51">
        <v>3793</v>
      </c>
    </row>
    <row r="3107" spans="1:22" x14ac:dyDescent="0.25">
      <c r="A3107" s="50" t="s">
        <v>109</v>
      </c>
      <c r="B3107" s="50" t="s">
        <v>230</v>
      </c>
      <c r="C3107" s="50" t="s">
        <v>202</v>
      </c>
      <c r="D3107" s="50" t="s">
        <v>282</v>
      </c>
      <c r="E3107" s="51">
        <v>2020</v>
      </c>
      <c r="F3107" s="50" t="s">
        <v>292</v>
      </c>
      <c r="G3107" s="52">
        <v>44105</v>
      </c>
      <c r="H3107" s="51">
        <v>312</v>
      </c>
      <c r="I3107" s="51">
        <v>91</v>
      </c>
      <c r="J3107" s="51">
        <v>309</v>
      </c>
      <c r="K3107" s="51">
        <v>91</v>
      </c>
      <c r="L3107" s="51">
        <v>91</v>
      </c>
      <c r="M3107" s="51">
        <v>219</v>
      </c>
      <c r="N3107" s="51">
        <v>261</v>
      </c>
      <c r="O3107" s="51">
        <v>168</v>
      </c>
      <c r="P3107" s="51">
        <v>127</v>
      </c>
      <c r="Q3107" s="51">
        <v>710</v>
      </c>
      <c r="R3107" s="51">
        <v>735</v>
      </c>
      <c r="S3107" s="51">
        <v>19082.39394382279</v>
      </c>
      <c r="T3107" s="51">
        <v>89173</v>
      </c>
      <c r="U3107" s="51">
        <v>28607</v>
      </c>
      <c r="V3107" s="51">
        <v>3793</v>
      </c>
    </row>
    <row r="3108" spans="1:22" x14ac:dyDescent="0.25">
      <c r="A3108" s="50" t="s">
        <v>109</v>
      </c>
      <c r="B3108" s="50" t="s">
        <v>230</v>
      </c>
      <c r="C3108" s="50" t="s">
        <v>202</v>
      </c>
      <c r="D3108" s="50" t="s">
        <v>282</v>
      </c>
      <c r="E3108" s="51">
        <v>2020</v>
      </c>
      <c r="F3108" s="50" t="s">
        <v>293</v>
      </c>
      <c r="G3108" s="52">
        <v>44136</v>
      </c>
      <c r="H3108" s="51">
        <v>395</v>
      </c>
      <c r="I3108" s="51">
        <v>77</v>
      </c>
      <c r="J3108" s="51">
        <v>226</v>
      </c>
      <c r="K3108" s="51">
        <v>92</v>
      </c>
      <c r="L3108" s="51">
        <v>92</v>
      </c>
      <c r="M3108" s="51">
        <v>302</v>
      </c>
      <c r="N3108" s="51">
        <v>275</v>
      </c>
      <c r="O3108" s="51">
        <v>285</v>
      </c>
      <c r="P3108" s="51">
        <v>196</v>
      </c>
      <c r="Q3108" s="51">
        <v>710</v>
      </c>
      <c r="R3108" s="51">
        <v>735</v>
      </c>
      <c r="S3108" s="51">
        <v>19082.39394382279</v>
      </c>
      <c r="T3108" s="51">
        <v>89173</v>
      </c>
      <c r="U3108" s="51">
        <v>28607</v>
      </c>
      <c r="V3108" s="51">
        <v>3793</v>
      </c>
    </row>
    <row r="3109" spans="1:22" x14ac:dyDescent="0.25">
      <c r="A3109" s="50" t="s">
        <v>109</v>
      </c>
      <c r="B3109" s="50" t="s">
        <v>230</v>
      </c>
      <c r="C3109" s="50" t="s">
        <v>202</v>
      </c>
      <c r="D3109" s="50" t="s">
        <v>282</v>
      </c>
      <c r="E3109" s="51">
        <v>2020</v>
      </c>
      <c r="F3109" s="50" t="s">
        <v>294</v>
      </c>
      <c r="G3109" s="52">
        <v>44166</v>
      </c>
      <c r="H3109" s="51">
        <v>438</v>
      </c>
      <c r="I3109" s="51">
        <v>85</v>
      </c>
      <c r="J3109" s="51">
        <v>237</v>
      </c>
      <c r="K3109" s="51">
        <v>93</v>
      </c>
      <c r="L3109" s="51">
        <v>93</v>
      </c>
      <c r="M3109" s="51">
        <v>329</v>
      </c>
      <c r="N3109" s="51">
        <v>263</v>
      </c>
      <c r="O3109" s="51">
        <v>274</v>
      </c>
      <c r="P3109" s="51">
        <v>173</v>
      </c>
      <c r="Q3109" s="51">
        <v>710</v>
      </c>
      <c r="R3109" s="51">
        <v>735</v>
      </c>
      <c r="S3109" s="51">
        <v>19082.39394382279</v>
      </c>
      <c r="T3109" s="51">
        <v>89173</v>
      </c>
      <c r="U3109" s="51">
        <v>28607</v>
      </c>
      <c r="V3109" s="51">
        <v>3793</v>
      </c>
    </row>
    <row r="3110" spans="1:22" x14ac:dyDescent="0.25">
      <c r="A3110" s="50" t="s">
        <v>109</v>
      </c>
      <c r="B3110" s="50" t="s">
        <v>230</v>
      </c>
      <c r="C3110" s="50" t="s">
        <v>202</v>
      </c>
      <c r="D3110" s="50" t="s">
        <v>282</v>
      </c>
      <c r="E3110" s="51">
        <v>2021</v>
      </c>
      <c r="F3110" s="50" t="s">
        <v>283</v>
      </c>
      <c r="G3110" s="52">
        <v>44197</v>
      </c>
      <c r="H3110" s="51">
        <v>351</v>
      </c>
      <c r="I3110" s="51">
        <v>94</v>
      </c>
      <c r="J3110" s="51">
        <v>286</v>
      </c>
      <c r="K3110" s="51">
        <v>76</v>
      </c>
      <c r="L3110" s="51">
        <v>76</v>
      </c>
      <c r="M3110" s="51">
        <v>252</v>
      </c>
      <c r="N3110" s="51">
        <v>271</v>
      </c>
      <c r="O3110" s="51">
        <v>293</v>
      </c>
      <c r="P3110" s="51">
        <v>241</v>
      </c>
      <c r="Q3110" s="51">
        <v>783</v>
      </c>
      <c r="R3110" s="51">
        <v>798</v>
      </c>
      <c r="S3110" s="51">
        <v>19868.517843795231</v>
      </c>
      <c r="T3110" s="51">
        <v>92521</v>
      </c>
      <c r="U3110" s="51">
        <v>29497</v>
      </c>
      <c r="V3110" s="51">
        <v>3907</v>
      </c>
    </row>
    <row r="3111" spans="1:22" x14ac:dyDescent="0.25">
      <c r="A3111" s="50" t="s">
        <v>109</v>
      </c>
      <c r="B3111" s="50" t="s">
        <v>230</v>
      </c>
      <c r="C3111" s="50" t="s">
        <v>202</v>
      </c>
      <c r="D3111" s="50" t="s">
        <v>282</v>
      </c>
      <c r="E3111" s="51">
        <v>2021</v>
      </c>
      <c r="F3111" s="50" t="s">
        <v>284</v>
      </c>
      <c r="G3111" s="52">
        <v>44228</v>
      </c>
      <c r="H3111" s="51">
        <v>347</v>
      </c>
      <c r="I3111" s="51">
        <v>55</v>
      </c>
      <c r="J3111" s="51">
        <v>292</v>
      </c>
      <c r="K3111" s="51">
        <v>72</v>
      </c>
      <c r="L3111" s="51">
        <v>72</v>
      </c>
      <c r="M3111" s="51">
        <v>118</v>
      </c>
      <c r="N3111" s="51">
        <v>248</v>
      </c>
      <c r="O3111" s="51">
        <v>225</v>
      </c>
      <c r="P3111" s="51">
        <v>192</v>
      </c>
      <c r="Q3111" s="51">
        <v>783</v>
      </c>
      <c r="R3111" s="51">
        <v>798</v>
      </c>
      <c r="S3111" s="51">
        <v>19868.517843795231</v>
      </c>
      <c r="T3111" s="51">
        <v>92521</v>
      </c>
      <c r="U3111" s="51">
        <v>29497</v>
      </c>
      <c r="V3111" s="51">
        <v>3907</v>
      </c>
    </row>
    <row r="3112" spans="1:22" x14ac:dyDescent="0.25">
      <c r="A3112" s="50" t="s">
        <v>109</v>
      </c>
      <c r="B3112" s="50" t="s">
        <v>230</v>
      </c>
      <c r="C3112" s="50" t="s">
        <v>202</v>
      </c>
      <c r="D3112" s="50" t="s">
        <v>282</v>
      </c>
      <c r="E3112" s="51">
        <v>2021</v>
      </c>
      <c r="F3112" s="50" t="s">
        <v>285</v>
      </c>
      <c r="G3112" s="52">
        <v>44256</v>
      </c>
      <c r="H3112" s="51">
        <v>300</v>
      </c>
      <c r="I3112" s="51">
        <v>143</v>
      </c>
      <c r="J3112" s="51">
        <v>199</v>
      </c>
      <c r="K3112" s="51">
        <v>132</v>
      </c>
      <c r="L3112" s="51">
        <v>132</v>
      </c>
      <c r="M3112" s="51">
        <v>319</v>
      </c>
      <c r="N3112" s="51">
        <v>302</v>
      </c>
      <c r="O3112" s="51">
        <v>204</v>
      </c>
      <c r="P3112" s="51">
        <v>216</v>
      </c>
      <c r="Q3112" s="51">
        <v>783</v>
      </c>
      <c r="R3112" s="51">
        <v>798</v>
      </c>
      <c r="S3112" s="51">
        <v>19868.517843795231</v>
      </c>
      <c r="T3112" s="51">
        <v>92521</v>
      </c>
      <c r="U3112" s="51">
        <v>29497</v>
      </c>
      <c r="V3112" s="51">
        <v>3907</v>
      </c>
    </row>
    <row r="3113" spans="1:22" x14ac:dyDescent="0.25">
      <c r="A3113" s="50" t="s">
        <v>109</v>
      </c>
      <c r="B3113" s="50" t="s">
        <v>230</v>
      </c>
      <c r="C3113" s="50" t="s">
        <v>202</v>
      </c>
      <c r="D3113" s="50" t="s">
        <v>282</v>
      </c>
      <c r="E3113" s="51">
        <v>2021</v>
      </c>
      <c r="F3113" s="50" t="s">
        <v>286</v>
      </c>
      <c r="G3113" s="52">
        <v>44287</v>
      </c>
      <c r="H3113" s="51">
        <v>288</v>
      </c>
      <c r="I3113" s="51">
        <v>89</v>
      </c>
      <c r="J3113" s="51">
        <v>156</v>
      </c>
      <c r="K3113" s="51">
        <v>142</v>
      </c>
      <c r="L3113" s="51">
        <v>142</v>
      </c>
      <c r="M3113" s="51">
        <v>284</v>
      </c>
      <c r="N3113" s="51">
        <v>303</v>
      </c>
      <c r="O3113" s="51">
        <v>301</v>
      </c>
      <c r="P3113" s="51">
        <v>208</v>
      </c>
      <c r="Q3113" s="51">
        <v>783</v>
      </c>
      <c r="R3113" s="51">
        <v>798</v>
      </c>
      <c r="S3113" s="51">
        <v>19868.517843795231</v>
      </c>
      <c r="T3113" s="51">
        <v>92521</v>
      </c>
      <c r="U3113" s="51">
        <v>29497</v>
      </c>
      <c r="V3113" s="51">
        <v>3907</v>
      </c>
    </row>
    <row r="3114" spans="1:22" x14ac:dyDescent="0.25">
      <c r="A3114" s="50" t="s">
        <v>109</v>
      </c>
      <c r="B3114" s="50" t="s">
        <v>230</v>
      </c>
      <c r="C3114" s="50" t="s">
        <v>202</v>
      </c>
      <c r="D3114" s="50" t="s">
        <v>282</v>
      </c>
      <c r="E3114" s="51">
        <v>2021</v>
      </c>
      <c r="F3114" s="50" t="s">
        <v>287</v>
      </c>
      <c r="G3114" s="52">
        <v>44317</v>
      </c>
      <c r="H3114" s="51">
        <v>357</v>
      </c>
      <c r="I3114" s="51">
        <v>119</v>
      </c>
      <c r="J3114" s="51">
        <v>199</v>
      </c>
      <c r="K3114" s="51">
        <v>98</v>
      </c>
      <c r="L3114" s="51">
        <v>98</v>
      </c>
      <c r="M3114" s="51">
        <v>303</v>
      </c>
      <c r="N3114" s="51">
        <v>208</v>
      </c>
      <c r="O3114" s="51">
        <v>243</v>
      </c>
      <c r="P3114" s="51">
        <v>187</v>
      </c>
      <c r="Q3114" s="51">
        <v>783</v>
      </c>
      <c r="R3114" s="51">
        <v>798</v>
      </c>
      <c r="S3114" s="51">
        <v>19868.517843795231</v>
      </c>
      <c r="T3114" s="51">
        <v>92521</v>
      </c>
      <c r="U3114" s="51">
        <v>29497</v>
      </c>
      <c r="V3114" s="51">
        <v>3907</v>
      </c>
    </row>
    <row r="3115" spans="1:22" x14ac:dyDescent="0.25">
      <c r="A3115" s="50" t="s">
        <v>109</v>
      </c>
      <c r="B3115" s="50" t="s">
        <v>230</v>
      </c>
      <c r="C3115" s="50" t="s">
        <v>202</v>
      </c>
      <c r="D3115" s="50" t="s">
        <v>282</v>
      </c>
      <c r="E3115" s="51">
        <v>2021</v>
      </c>
      <c r="F3115" s="50" t="s">
        <v>288</v>
      </c>
      <c r="G3115" s="52">
        <v>44348</v>
      </c>
      <c r="H3115" s="51">
        <v>327</v>
      </c>
      <c r="I3115" s="51">
        <v>111</v>
      </c>
      <c r="J3115" s="51">
        <v>218</v>
      </c>
      <c r="K3115" s="51">
        <v>96</v>
      </c>
      <c r="L3115" s="51">
        <v>96</v>
      </c>
      <c r="M3115" s="51">
        <v>295</v>
      </c>
      <c r="N3115" s="51">
        <v>353</v>
      </c>
      <c r="O3115" s="51">
        <v>241</v>
      </c>
      <c r="P3115" s="51">
        <v>226</v>
      </c>
      <c r="Q3115" s="51">
        <v>783</v>
      </c>
      <c r="R3115" s="51">
        <v>798</v>
      </c>
      <c r="S3115" s="51">
        <v>19868.517843795231</v>
      </c>
      <c r="T3115" s="51">
        <v>92521</v>
      </c>
      <c r="U3115" s="51">
        <v>29497</v>
      </c>
      <c r="V3115" s="51">
        <v>3907</v>
      </c>
    </row>
    <row r="3116" spans="1:22" x14ac:dyDescent="0.25">
      <c r="A3116" s="50" t="s">
        <v>109</v>
      </c>
      <c r="B3116" s="50" t="s">
        <v>230</v>
      </c>
      <c r="C3116" s="50" t="s">
        <v>202</v>
      </c>
      <c r="D3116" s="50" t="s">
        <v>282</v>
      </c>
      <c r="E3116" s="51">
        <v>2021</v>
      </c>
      <c r="F3116" s="50" t="s">
        <v>289</v>
      </c>
      <c r="G3116" s="52">
        <v>44378</v>
      </c>
      <c r="H3116" s="51">
        <v>290</v>
      </c>
      <c r="I3116" s="51">
        <v>95</v>
      </c>
      <c r="J3116" s="51">
        <v>192</v>
      </c>
      <c r="K3116" s="51">
        <v>68</v>
      </c>
      <c r="L3116" s="51">
        <v>68</v>
      </c>
      <c r="M3116" s="51">
        <v>224</v>
      </c>
      <c r="N3116" s="51">
        <v>297</v>
      </c>
      <c r="O3116" s="51">
        <v>215</v>
      </c>
      <c r="P3116" s="51">
        <v>160</v>
      </c>
      <c r="Q3116" s="51">
        <v>783</v>
      </c>
      <c r="R3116" s="51">
        <v>798</v>
      </c>
      <c r="S3116" s="51">
        <v>19868.517843795231</v>
      </c>
      <c r="T3116" s="51">
        <v>92521</v>
      </c>
      <c r="U3116" s="51">
        <v>29497</v>
      </c>
      <c r="V3116" s="51">
        <v>3907</v>
      </c>
    </row>
    <row r="3117" spans="1:22" x14ac:dyDescent="0.25">
      <c r="A3117" s="50" t="s">
        <v>109</v>
      </c>
      <c r="B3117" s="50" t="s">
        <v>230</v>
      </c>
      <c r="C3117" s="50" t="s">
        <v>202</v>
      </c>
      <c r="D3117" s="50" t="s">
        <v>282</v>
      </c>
      <c r="E3117" s="51">
        <v>2021</v>
      </c>
      <c r="F3117" s="50" t="s">
        <v>290</v>
      </c>
      <c r="G3117" s="52">
        <v>44409</v>
      </c>
      <c r="H3117" s="51">
        <v>280</v>
      </c>
      <c r="I3117" s="51">
        <v>117</v>
      </c>
      <c r="J3117" s="51">
        <v>217</v>
      </c>
      <c r="K3117" s="51">
        <v>143</v>
      </c>
      <c r="L3117" s="51">
        <v>143</v>
      </c>
      <c r="M3117" s="51">
        <v>303</v>
      </c>
      <c r="N3117" s="51">
        <v>228</v>
      </c>
      <c r="O3117" s="51">
        <v>193</v>
      </c>
      <c r="P3117" s="51">
        <v>247</v>
      </c>
      <c r="Q3117" s="51">
        <v>783</v>
      </c>
      <c r="R3117" s="51">
        <v>798</v>
      </c>
      <c r="S3117" s="51">
        <v>19868.517843795231</v>
      </c>
      <c r="T3117" s="51">
        <v>92521</v>
      </c>
      <c r="U3117" s="51">
        <v>29497</v>
      </c>
      <c r="V3117" s="51">
        <v>3907</v>
      </c>
    </row>
    <row r="3118" spans="1:22" x14ac:dyDescent="0.25">
      <c r="A3118" s="50" t="s">
        <v>109</v>
      </c>
      <c r="B3118" s="50" t="s">
        <v>230</v>
      </c>
      <c r="C3118" s="50" t="s">
        <v>202</v>
      </c>
      <c r="D3118" s="50" t="s">
        <v>282</v>
      </c>
      <c r="E3118" s="51">
        <v>2021</v>
      </c>
      <c r="F3118" s="50" t="s">
        <v>291</v>
      </c>
      <c r="G3118" s="52">
        <v>44440</v>
      </c>
      <c r="H3118" s="51">
        <v>288</v>
      </c>
      <c r="I3118" s="51">
        <v>68</v>
      </c>
      <c r="J3118" s="51">
        <v>148</v>
      </c>
      <c r="K3118" s="51">
        <v>105</v>
      </c>
      <c r="L3118" s="51">
        <v>105</v>
      </c>
      <c r="M3118" s="51">
        <v>324</v>
      </c>
      <c r="N3118" s="51">
        <v>309</v>
      </c>
      <c r="O3118" s="51">
        <v>256</v>
      </c>
      <c r="P3118" s="51">
        <v>234</v>
      </c>
      <c r="Q3118" s="51">
        <v>783</v>
      </c>
      <c r="R3118" s="51">
        <v>798</v>
      </c>
      <c r="S3118" s="51">
        <v>19868.517843795231</v>
      </c>
      <c r="T3118" s="51">
        <v>92521</v>
      </c>
      <c r="U3118" s="51">
        <v>29497</v>
      </c>
      <c r="V3118" s="51">
        <v>3907</v>
      </c>
    </row>
    <row r="3119" spans="1:22" x14ac:dyDescent="0.25">
      <c r="A3119" s="50" t="s">
        <v>109</v>
      </c>
      <c r="B3119" s="50" t="s">
        <v>230</v>
      </c>
      <c r="C3119" s="50" t="s">
        <v>202</v>
      </c>
      <c r="D3119" s="50" t="s">
        <v>282</v>
      </c>
      <c r="E3119" s="51">
        <v>2021</v>
      </c>
      <c r="F3119" s="50" t="s">
        <v>292</v>
      </c>
      <c r="G3119" s="52">
        <v>44470</v>
      </c>
      <c r="H3119" s="51">
        <v>267</v>
      </c>
      <c r="I3119" s="51">
        <v>99</v>
      </c>
      <c r="J3119" s="51">
        <v>172</v>
      </c>
      <c r="K3119" s="51">
        <v>100</v>
      </c>
      <c r="L3119" s="51">
        <v>100</v>
      </c>
      <c r="M3119" s="51">
        <v>320</v>
      </c>
      <c r="N3119" s="51">
        <v>319</v>
      </c>
      <c r="O3119" s="51">
        <v>227</v>
      </c>
      <c r="P3119" s="51">
        <v>178</v>
      </c>
      <c r="Q3119" s="51">
        <v>783</v>
      </c>
      <c r="R3119" s="51">
        <v>798</v>
      </c>
      <c r="S3119" s="51">
        <v>19868.517843795231</v>
      </c>
      <c r="T3119" s="51">
        <v>92521</v>
      </c>
      <c r="U3119" s="51">
        <v>29497</v>
      </c>
      <c r="V3119" s="51">
        <v>3907</v>
      </c>
    </row>
    <row r="3120" spans="1:22" x14ac:dyDescent="0.25">
      <c r="A3120" s="50" t="s">
        <v>109</v>
      </c>
      <c r="B3120" s="50" t="s">
        <v>230</v>
      </c>
      <c r="C3120" s="50" t="s">
        <v>202</v>
      </c>
      <c r="D3120" s="50" t="s">
        <v>282</v>
      </c>
      <c r="E3120" s="51">
        <v>2021</v>
      </c>
      <c r="F3120" s="50" t="s">
        <v>293</v>
      </c>
      <c r="G3120" s="52">
        <v>44501</v>
      </c>
      <c r="H3120" s="51">
        <v>313</v>
      </c>
      <c r="I3120" s="51">
        <v>60</v>
      </c>
      <c r="J3120" s="51">
        <v>176</v>
      </c>
      <c r="K3120" s="51">
        <v>82</v>
      </c>
      <c r="L3120" s="51">
        <v>82</v>
      </c>
      <c r="M3120" s="51">
        <v>357</v>
      </c>
      <c r="N3120" s="51">
        <v>319</v>
      </c>
      <c r="O3120" s="51">
        <v>277</v>
      </c>
      <c r="P3120" s="51">
        <v>221</v>
      </c>
      <c r="Q3120" s="51">
        <v>783</v>
      </c>
      <c r="R3120" s="51">
        <v>798</v>
      </c>
      <c r="S3120" s="51">
        <v>19868.517843795231</v>
      </c>
      <c r="T3120" s="51">
        <v>92521</v>
      </c>
      <c r="U3120" s="51">
        <v>29497</v>
      </c>
      <c r="V3120" s="51">
        <v>3907</v>
      </c>
    </row>
    <row r="3121" spans="1:22" x14ac:dyDescent="0.25">
      <c r="A3121" s="50" t="s">
        <v>109</v>
      </c>
      <c r="B3121" s="50" t="s">
        <v>230</v>
      </c>
      <c r="C3121" s="50" t="s">
        <v>202</v>
      </c>
      <c r="D3121" s="50" t="s">
        <v>282</v>
      </c>
      <c r="E3121" s="51">
        <v>2021</v>
      </c>
      <c r="F3121" s="50" t="s">
        <v>294</v>
      </c>
      <c r="G3121" s="52">
        <v>44531</v>
      </c>
      <c r="H3121" s="51">
        <v>341</v>
      </c>
      <c r="I3121" s="51">
        <v>152</v>
      </c>
      <c r="J3121" s="51">
        <v>227</v>
      </c>
      <c r="K3121" s="51">
        <v>84</v>
      </c>
      <c r="L3121" s="51">
        <v>84</v>
      </c>
      <c r="M3121" s="51">
        <v>229</v>
      </c>
      <c r="N3121" s="51">
        <v>210</v>
      </c>
      <c r="O3121" s="51">
        <v>206</v>
      </c>
      <c r="P3121" s="51">
        <v>136</v>
      </c>
      <c r="Q3121" s="51">
        <v>783</v>
      </c>
      <c r="R3121" s="51">
        <v>798</v>
      </c>
      <c r="S3121" s="51">
        <v>19868.517843795231</v>
      </c>
      <c r="T3121" s="51">
        <v>92521</v>
      </c>
      <c r="U3121" s="51">
        <v>29497</v>
      </c>
      <c r="V3121" s="51">
        <v>3907</v>
      </c>
    </row>
    <row r="3122" spans="1:22" x14ac:dyDescent="0.25">
      <c r="A3122" s="50" t="s">
        <v>109</v>
      </c>
      <c r="B3122" s="50" t="s">
        <v>230</v>
      </c>
      <c r="C3122" s="50" t="s">
        <v>203</v>
      </c>
      <c r="D3122" s="50" t="s">
        <v>282</v>
      </c>
      <c r="E3122" s="51">
        <v>2017</v>
      </c>
      <c r="F3122" s="50" t="s">
        <v>283</v>
      </c>
      <c r="G3122" s="52">
        <v>42736</v>
      </c>
      <c r="H3122" s="51">
        <v>516</v>
      </c>
      <c r="I3122" s="51">
        <v>175</v>
      </c>
      <c r="J3122" s="51">
        <v>0</v>
      </c>
      <c r="K3122" s="51">
        <v>105</v>
      </c>
      <c r="L3122" s="51">
        <v>105</v>
      </c>
      <c r="M3122" s="51">
        <v>297</v>
      </c>
      <c r="N3122" s="51">
        <v>271</v>
      </c>
      <c r="O3122" s="51">
        <v>238</v>
      </c>
      <c r="P3122" s="51">
        <v>263</v>
      </c>
      <c r="Q3122" s="51">
        <v>1322</v>
      </c>
      <c r="R3122" s="51">
        <v>1354</v>
      </c>
      <c r="S3122" s="51">
        <v>21584</v>
      </c>
      <c r="T3122" s="51">
        <v>102288</v>
      </c>
      <c r="U3122" s="51">
        <v>20846</v>
      </c>
      <c r="V3122" s="51">
        <v>4553</v>
      </c>
    </row>
    <row r="3123" spans="1:22" x14ac:dyDescent="0.25">
      <c r="A3123" s="50" t="s">
        <v>109</v>
      </c>
      <c r="B3123" s="50" t="s">
        <v>230</v>
      </c>
      <c r="C3123" s="50" t="s">
        <v>203</v>
      </c>
      <c r="D3123" s="50" t="s">
        <v>282</v>
      </c>
      <c r="E3123" s="51">
        <v>2017</v>
      </c>
      <c r="F3123" s="50" t="s">
        <v>284</v>
      </c>
      <c r="G3123" s="52">
        <v>42767</v>
      </c>
      <c r="H3123" s="51">
        <v>396</v>
      </c>
      <c r="I3123" s="51">
        <v>84</v>
      </c>
      <c r="J3123" s="51">
        <v>64</v>
      </c>
      <c r="K3123" s="51">
        <v>112</v>
      </c>
      <c r="L3123" s="51">
        <v>112</v>
      </c>
      <c r="M3123" s="51">
        <v>200</v>
      </c>
      <c r="N3123" s="51">
        <v>212</v>
      </c>
      <c r="O3123" s="51">
        <v>201</v>
      </c>
      <c r="P3123" s="51">
        <v>175</v>
      </c>
      <c r="Q3123" s="51">
        <v>1322</v>
      </c>
      <c r="R3123" s="51">
        <v>1354</v>
      </c>
      <c r="S3123" s="51">
        <v>21584</v>
      </c>
      <c r="T3123" s="51">
        <v>102288</v>
      </c>
      <c r="U3123" s="51">
        <v>20846</v>
      </c>
      <c r="V3123" s="51">
        <v>4553</v>
      </c>
    </row>
    <row r="3124" spans="1:22" x14ac:dyDescent="0.25">
      <c r="A3124" s="50" t="s">
        <v>109</v>
      </c>
      <c r="B3124" s="50" t="s">
        <v>230</v>
      </c>
      <c r="C3124" s="50" t="s">
        <v>203</v>
      </c>
      <c r="D3124" s="50" t="s">
        <v>282</v>
      </c>
      <c r="E3124" s="51">
        <v>2017</v>
      </c>
      <c r="F3124" s="50" t="s">
        <v>285</v>
      </c>
      <c r="G3124" s="52">
        <v>42795</v>
      </c>
      <c r="H3124" s="51">
        <v>282</v>
      </c>
      <c r="I3124" s="51">
        <v>110</v>
      </c>
      <c r="J3124" s="51">
        <v>9</v>
      </c>
      <c r="K3124" s="51">
        <v>101</v>
      </c>
      <c r="L3124" s="51">
        <v>101</v>
      </c>
      <c r="M3124" s="51">
        <v>385</v>
      </c>
      <c r="N3124" s="51">
        <v>365</v>
      </c>
      <c r="O3124" s="51">
        <v>153</v>
      </c>
      <c r="P3124" s="51">
        <v>297</v>
      </c>
      <c r="Q3124" s="51">
        <v>1322</v>
      </c>
      <c r="R3124" s="51">
        <v>1354</v>
      </c>
      <c r="S3124" s="51">
        <v>21584</v>
      </c>
      <c r="T3124" s="51">
        <v>102288</v>
      </c>
      <c r="U3124" s="51">
        <v>20846</v>
      </c>
      <c r="V3124" s="51">
        <v>4553</v>
      </c>
    </row>
    <row r="3125" spans="1:22" x14ac:dyDescent="0.25">
      <c r="A3125" s="50" t="s">
        <v>109</v>
      </c>
      <c r="B3125" s="50" t="s">
        <v>230</v>
      </c>
      <c r="C3125" s="50" t="s">
        <v>203</v>
      </c>
      <c r="D3125" s="50" t="s">
        <v>282</v>
      </c>
      <c r="E3125" s="51">
        <v>2017</v>
      </c>
      <c r="F3125" s="50" t="s">
        <v>286</v>
      </c>
      <c r="G3125" s="52">
        <v>42826</v>
      </c>
      <c r="H3125" s="51">
        <v>469</v>
      </c>
      <c r="I3125" s="51">
        <v>84</v>
      </c>
      <c r="J3125" s="51">
        <v>146</v>
      </c>
      <c r="K3125" s="51">
        <v>109</v>
      </c>
      <c r="L3125" s="51">
        <v>109</v>
      </c>
      <c r="M3125" s="51">
        <v>476</v>
      </c>
      <c r="N3125" s="51">
        <v>454</v>
      </c>
      <c r="O3125" s="51">
        <v>352</v>
      </c>
      <c r="P3125" s="51">
        <v>438</v>
      </c>
      <c r="Q3125" s="51">
        <v>1322</v>
      </c>
      <c r="R3125" s="51">
        <v>1354</v>
      </c>
      <c r="S3125" s="51">
        <v>21584</v>
      </c>
      <c r="T3125" s="51">
        <v>102288</v>
      </c>
      <c r="U3125" s="51">
        <v>20846</v>
      </c>
      <c r="V3125" s="51">
        <v>4553</v>
      </c>
    </row>
    <row r="3126" spans="1:22" x14ac:dyDescent="0.25">
      <c r="A3126" s="50" t="s">
        <v>109</v>
      </c>
      <c r="B3126" s="50" t="s">
        <v>230</v>
      </c>
      <c r="C3126" s="50" t="s">
        <v>203</v>
      </c>
      <c r="D3126" s="50" t="s">
        <v>282</v>
      </c>
      <c r="E3126" s="51">
        <v>2017</v>
      </c>
      <c r="F3126" s="50" t="s">
        <v>287</v>
      </c>
      <c r="G3126" s="52">
        <v>42856</v>
      </c>
      <c r="H3126" s="51">
        <v>312</v>
      </c>
      <c r="I3126" s="51">
        <v>77</v>
      </c>
      <c r="J3126" s="51">
        <v>30</v>
      </c>
      <c r="K3126" s="51">
        <v>157</v>
      </c>
      <c r="L3126" s="51">
        <v>157</v>
      </c>
      <c r="M3126" s="51">
        <v>204</v>
      </c>
      <c r="N3126" s="51">
        <v>143</v>
      </c>
      <c r="O3126" s="51">
        <v>113</v>
      </c>
      <c r="P3126" s="51">
        <v>156</v>
      </c>
      <c r="Q3126" s="51">
        <v>1322</v>
      </c>
      <c r="R3126" s="51">
        <v>1354</v>
      </c>
      <c r="S3126" s="51">
        <v>21584</v>
      </c>
      <c r="T3126" s="51">
        <v>102288</v>
      </c>
      <c r="U3126" s="51">
        <v>20846</v>
      </c>
      <c r="V3126" s="51">
        <v>4553</v>
      </c>
    </row>
    <row r="3127" spans="1:22" x14ac:dyDescent="0.25">
      <c r="A3127" s="50" t="s">
        <v>109</v>
      </c>
      <c r="B3127" s="50" t="s">
        <v>230</v>
      </c>
      <c r="C3127" s="50" t="s">
        <v>203</v>
      </c>
      <c r="D3127" s="50" t="s">
        <v>282</v>
      </c>
      <c r="E3127" s="51">
        <v>2017</v>
      </c>
      <c r="F3127" s="50" t="s">
        <v>288</v>
      </c>
      <c r="G3127" s="52">
        <v>42887</v>
      </c>
      <c r="H3127" s="51">
        <v>265</v>
      </c>
      <c r="I3127" s="51">
        <v>75</v>
      </c>
      <c r="J3127" s="51">
        <v>4</v>
      </c>
      <c r="K3127" s="51">
        <v>109</v>
      </c>
      <c r="L3127" s="51">
        <v>109</v>
      </c>
      <c r="M3127" s="51">
        <v>332</v>
      </c>
      <c r="N3127" s="51">
        <v>464</v>
      </c>
      <c r="O3127" s="51">
        <v>258</v>
      </c>
      <c r="P3127" s="51">
        <v>294</v>
      </c>
      <c r="Q3127" s="51">
        <v>1322</v>
      </c>
      <c r="R3127" s="51">
        <v>1354</v>
      </c>
      <c r="S3127" s="51">
        <v>21584</v>
      </c>
      <c r="T3127" s="51">
        <v>102288</v>
      </c>
      <c r="U3127" s="51">
        <v>20846</v>
      </c>
      <c r="V3127" s="51">
        <v>4553</v>
      </c>
    </row>
    <row r="3128" spans="1:22" x14ac:dyDescent="0.25">
      <c r="A3128" s="50" t="s">
        <v>109</v>
      </c>
      <c r="B3128" s="50" t="s">
        <v>230</v>
      </c>
      <c r="C3128" s="50" t="s">
        <v>203</v>
      </c>
      <c r="D3128" s="50" t="s">
        <v>282</v>
      </c>
      <c r="E3128" s="51">
        <v>2017</v>
      </c>
      <c r="F3128" s="50" t="s">
        <v>289</v>
      </c>
      <c r="G3128" s="52">
        <v>42917</v>
      </c>
      <c r="H3128" s="51">
        <v>347</v>
      </c>
      <c r="I3128" s="51">
        <v>126</v>
      </c>
      <c r="J3128" s="51">
        <v>49</v>
      </c>
      <c r="K3128" s="51">
        <v>106</v>
      </c>
      <c r="L3128" s="51">
        <v>106</v>
      </c>
      <c r="M3128" s="51">
        <v>510</v>
      </c>
      <c r="N3128" s="51">
        <v>562</v>
      </c>
      <c r="O3128" s="51">
        <v>300</v>
      </c>
      <c r="P3128" s="51">
        <v>431</v>
      </c>
      <c r="Q3128" s="51">
        <v>1322</v>
      </c>
      <c r="R3128" s="51">
        <v>1354</v>
      </c>
      <c r="S3128" s="51">
        <v>21584</v>
      </c>
      <c r="T3128" s="51">
        <v>102288</v>
      </c>
      <c r="U3128" s="51">
        <v>20846</v>
      </c>
      <c r="V3128" s="51">
        <v>4553</v>
      </c>
    </row>
    <row r="3129" spans="1:22" x14ac:dyDescent="0.25">
      <c r="A3129" s="50" t="s">
        <v>109</v>
      </c>
      <c r="B3129" s="50" t="s">
        <v>230</v>
      </c>
      <c r="C3129" s="50" t="s">
        <v>203</v>
      </c>
      <c r="D3129" s="50" t="s">
        <v>282</v>
      </c>
      <c r="E3129" s="51">
        <v>2017</v>
      </c>
      <c r="F3129" s="50" t="s">
        <v>290</v>
      </c>
      <c r="G3129" s="52">
        <v>42948</v>
      </c>
      <c r="H3129" s="51">
        <v>283</v>
      </c>
      <c r="I3129" s="51">
        <v>124</v>
      </c>
      <c r="J3129" s="51">
        <v>0</v>
      </c>
      <c r="K3129" s="51">
        <v>106</v>
      </c>
      <c r="L3129" s="51">
        <v>106</v>
      </c>
      <c r="M3129" s="51">
        <v>177</v>
      </c>
      <c r="N3129" s="51">
        <v>170</v>
      </c>
      <c r="O3129" s="51">
        <v>156</v>
      </c>
      <c r="P3129" s="51">
        <v>165</v>
      </c>
      <c r="Q3129" s="51">
        <v>1322</v>
      </c>
      <c r="R3129" s="51">
        <v>1354</v>
      </c>
      <c r="S3129" s="51">
        <v>21584</v>
      </c>
      <c r="T3129" s="51">
        <v>102288</v>
      </c>
      <c r="U3129" s="51">
        <v>20846</v>
      </c>
      <c r="V3129" s="51">
        <v>4553</v>
      </c>
    </row>
    <row r="3130" spans="1:22" x14ac:dyDescent="0.25">
      <c r="A3130" s="50" t="s">
        <v>109</v>
      </c>
      <c r="B3130" s="50" t="s">
        <v>230</v>
      </c>
      <c r="C3130" s="50" t="s">
        <v>203</v>
      </c>
      <c r="D3130" s="50" t="s">
        <v>282</v>
      </c>
      <c r="E3130" s="51">
        <v>2017</v>
      </c>
      <c r="F3130" s="50" t="s">
        <v>291</v>
      </c>
      <c r="G3130" s="52">
        <v>42979</v>
      </c>
      <c r="H3130" s="51">
        <v>259</v>
      </c>
      <c r="I3130" s="51">
        <v>40</v>
      </c>
      <c r="J3130" s="51">
        <v>108</v>
      </c>
      <c r="K3130" s="51">
        <v>52</v>
      </c>
      <c r="L3130" s="51">
        <v>52</v>
      </c>
      <c r="M3130" s="51">
        <v>396</v>
      </c>
      <c r="N3130" s="51">
        <v>690</v>
      </c>
      <c r="O3130" s="51">
        <v>355</v>
      </c>
      <c r="P3130" s="51">
        <v>444</v>
      </c>
      <c r="Q3130" s="51">
        <v>1322</v>
      </c>
      <c r="R3130" s="51">
        <v>1354</v>
      </c>
      <c r="S3130" s="51">
        <v>21584</v>
      </c>
      <c r="T3130" s="51">
        <v>102288</v>
      </c>
      <c r="U3130" s="51">
        <v>20846</v>
      </c>
      <c r="V3130" s="51">
        <v>4553</v>
      </c>
    </row>
    <row r="3131" spans="1:22" x14ac:dyDescent="0.25">
      <c r="A3131" s="50" t="s">
        <v>109</v>
      </c>
      <c r="B3131" s="50" t="s">
        <v>230</v>
      </c>
      <c r="C3131" s="50" t="s">
        <v>203</v>
      </c>
      <c r="D3131" s="50" t="s">
        <v>282</v>
      </c>
      <c r="E3131" s="51">
        <v>2017</v>
      </c>
      <c r="F3131" s="50" t="s">
        <v>292</v>
      </c>
      <c r="G3131" s="52">
        <v>43009</v>
      </c>
      <c r="H3131" s="51">
        <v>327</v>
      </c>
      <c r="I3131" s="51">
        <v>90</v>
      </c>
      <c r="J3131" s="51">
        <v>134</v>
      </c>
      <c r="K3131" s="51">
        <v>53</v>
      </c>
      <c r="L3131" s="51">
        <v>53</v>
      </c>
      <c r="M3131" s="51">
        <v>372</v>
      </c>
      <c r="N3131" s="51">
        <v>483</v>
      </c>
      <c r="O3131" s="51">
        <v>445</v>
      </c>
      <c r="P3131" s="51">
        <v>326</v>
      </c>
      <c r="Q3131" s="51">
        <v>1322</v>
      </c>
      <c r="R3131" s="51">
        <v>1354</v>
      </c>
      <c r="S3131" s="51">
        <v>21584</v>
      </c>
      <c r="T3131" s="51">
        <v>102288</v>
      </c>
      <c r="U3131" s="51">
        <v>20846</v>
      </c>
      <c r="V3131" s="51">
        <v>4553</v>
      </c>
    </row>
    <row r="3132" spans="1:22" x14ac:dyDescent="0.25">
      <c r="A3132" s="50" t="s">
        <v>109</v>
      </c>
      <c r="B3132" s="50" t="s">
        <v>230</v>
      </c>
      <c r="C3132" s="50" t="s">
        <v>203</v>
      </c>
      <c r="D3132" s="50" t="s">
        <v>282</v>
      </c>
      <c r="E3132" s="51">
        <v>2017</v>
      </c>
      <c r="F3132" s="50" t="s">
        <v>293</v>
      </c>
      <c r="G3132" s="52">
        <v>43040</v>
      </c>
      <c r="H3132" s="51">
        <v>475</v>
      </c>
      <c r="I3132" s="51">
        <v>68</v>
      </c>
      <c r="J3132" s="51">
        <v>144</v>
      </c>
      <c r="K3132" s="51">
        <v>68</v>
      </c>
      <c r="L3132" s="51">
        <v>68</v>
      </c>
      <c r="M3132" s="51">
        <v>454</v>
      </c>
      <c r="N3132" s="51">
        <v>540</v>
      </c>
      <c r="O3132" s="51">
        <v>590</v>
      </c>
      <c r="P3132" s="51">
        <v>447</v>
      </c>
      <c r="Q3132" s="51">
        <v>1322</v>
      </c>
      <c r="R3132" s="51">
        <v>1354</v>
      </c>
      <c r="S3132" s="51">
        <v>21584</v>
      </c>
      <c r="T3132" s="51">
        <v>102288</v>
      </c>
      <c r="U3132" s="51">
        <v>20846</v>
      </c>
      <c r="V3132" s="51">
        <v>4553</v>
      </c>
    </row>
    <row r="3133" spans="1:22" x14ac:dyDescent="0.25">
      <c r="A3133" s="50" t="s">
        <v>109</v>
      </c>
      <c r="B3133" s="50" t="s">
        <v>230</v>
      </c>
      <c r="C3133" s="50" t="s">
        <v>203</v>
      </c>
      <c r="D3133" s="50" t="s">
        <v>282</v>
      </c>
      <c r="E3133" s="51">
        <v>2017</v>
      </c>
      <c r="F3133" s="50" t="s">
        <v>294</v>
      </c>
      <c r="G3133" s="52">
        <v>43070</v>
      </c>
      <c r="H3133" s="51">
        <v>278</v>
      </c>
      <c r="I3133" s="51">
        <v>58</v>
      </c>
      <c r="J3133" s="51">
        <v>89</v>
      </c>
      <c r="K3133" s="51">
        <v>79</v>
      </c>
      <c r="L3133" s="51">
        <v>79</v>
      </c>
      <c r="M3133" s="51">
        <v>132</v>
      </c>
      <c r="N3133" s="51">
        <v>229</v>
      </c>
      <c r="O3133" s="51">
        <v>249</v>
      </c>
      <c r="P3133" s="51">
        <v>244</v>
      </c>
      <c r="Q3133" s="51">
        <v>1322</v>
      </c>
      <c r="R3133" s="51">
        <v>1354</v>
      </c>
      <c r="S3133" s="51">
        <v>21584</v>
      </c>
      <c r="T3133" s="51">
        <v>102288</v>
      </c>
      <c r="U3133" s="51">
        <v>20846</v>
      </c>
      <c r="V3133" s="51">
        <v>4553</v>
      </c>
    </row>
    <row r="3134" spans="1:22" x14ac:dyDescent="0.25">
      <c r="A3134" s="50" t="s">
        <v>109</v>
      </c>
      <c r="B3134" s="50" t="s">
        <v>230</v>
      </c>
      <c r="C3134" s="50" t="s">
        <v>203</v>
      </c>
      <c r="D3134" s="50" t="s">
        <v>282</v>
      </c>
      <c r="E3134" s="51">
        <v>2018</v>
      </c>
      <c r="F3134" s="50" t="s">
        <v>283</v>
      </c>
      <c r="G3134" s="52">
        <v>43101</v>
      </c>
      <c r="H3134" s="51">
        <v>451</v>
      </c>
      <c r="I3134" s="51">
        <v>109</v>
      </c>
      <c r="J3134" s="51">
        <v>225</v>
      </c>
      <c r="K3134" s="51">
        <v>109</v>
      </c>
      <c r="L3134" s="51">
        <v>109</v>
      </c>
      <c r="M3134" s="51">
        <v>389</v>
      </c>
      <c r="N3134" s="51">
        <v>382</v>
      </c>
      <c r="O3134" s="51">
        <v>378</v>
      </c>
      <c r="P3134" s="51">
        <v>361</v>
      </c>
      <c r="Q3134" s="51">
        <v>1188</v>
      </c>
      <c r="R3134" s="51">
        <v>1221</v>
      </c>
      <c r="S3134" s="51">
        <v>22495</v>
      </c>
      <c r="T3134" s="51">
        <v>106321</v>
      </c>
      <c r="U3134" s="51">
        <v>21596</v>
      </c>
      <c r="V3134" s="51">
        <v>4715</v>
      </c>
    </row>
    <row r="3135" spans="1:22" x14ac:dyDescent="0.25">
      <c r="A3135" s="50" t="s">
        <v>109</v>
      </c>
      <c r="B3135" s="50" t="s">
        <v>230</v>
      </c>
      <c r="C3135" s="50" t="s">
        <v>203</v>
      </c>
      <c r="D3135" s="50" t="s">
        <v>282</v>
      </c>
      <c r="E3135" s="51">
        <v>2018</v>
      </c>
      <c r="F3135" s="50" t="s">
        <v>284</v>
      </c>
      <c r="G3135" s="52">
        <v>43132</v>
      </c>
      <c r="H3135" s="51">
        <v>385</v>
      </c>
      <c r="I3135" s="51">
        <v>129</v>
      </c>
      <c r="J3135" s="51">
        <v>282</v>
      </c>
      <c r="K3135" s="51">
        <v>110</v>
      </c>
      <c r="L3135" s="51">
        <v>110</v>
      </c>
      <c r="M3135" s="51">
        <v>397</v>
      </c>
      <c r="N3135" s="51">
        <v>374</v>
      </c>
      <c r="O3135" s="51">
        <v>362</v>
      </c>
      <c r="P3135" s="51">
        <v>367</v>
      </c>
      <c r="Q3135" s="51">
        <v>1188</v>
      </c>
      <c r="R3135" s="51">
        <v>1221</v>
      </c>
      <c r="S3135" s="51">
        <v>22495</v>
      </c>
      <c r="T3135" s="51">
        <v>106321</v>
      </c>
      <c r="U3135" s="51">
        <v>21596</v>
      </c>
      <c r="V3135" s="51">
        <v>4715</v>
      </c>
    </row>
    <row r="3136" spans="1:22" x14ac:dyDescent="0.25">
      <c r="A3136" s="50" t="s">
        <v>109</v>
      </c>
      <c r="B3136" s="50" t="s">
        <v>230</v>
      </c>
      <c r="C3136" s="50" t="s">
        <v>203</v>
      </c>
      <c r="D3136" s="50" t="s">
        <v>282</v>
      </c>
      <c r="E3136" s="51">
        <v>2018</v>
      </c>
      <c r="F3136" s="50" t="s">
        <v>285</v>
      </c>
      <c r="G3136" s="52">
        <v>43160</v>
      </c>
      <c r="H3136" s="51">
        <v>247</v>
      </c>
      <c r="I3136" s="51">
        <v>149</v>
      </c>
      <c r="J3136" s="51">
        <v>247</v>
      </c>
      <c r="K3136" s="51">
        <v>114</v>
      </c>
      <c r="L3136" s="51">
        <v>114</v>
      </c>
      <c r="M3136" s="51">
        <v>296</v>
      </c>
      <c r="N3136" s="51">
        <v>260</v>
      </c>
      <c r="O3136" s="51">
        <v>206</v>
      </c>
      <c r="P3136" s="51">
        <v>242</v>
      </c>
      <c r="Q3136" s="51">
        <v>1188</v>
      </c>
      <c r="R3136" s="51">
        <v>1221</v>
      </c>
      <c r="S3136" s="51">
        <v>22495</v>
      </c>
      <c r="T3136" s="51">
        <v>106321</v>
      </c>
      <c r="U3136" s="51">
        <v>21596</v>
      </c>
      <c r="V3136" s="51">
        <v>4715</v>
      </c>
    </row>
    <row r="3137" spans="1:22" x14ac:dyDescent="0.25">
      <c r="A3137" s="50" t="s">
        <v>109</v>
      </c>
      <c r="B3137" s="50" t="s">
        <v>230</v>
      </c>
      <c r="C3137" s="50" t="s">
        <v>203</v>
      </c>
      <c r="D3137" s="50" t="s">
        <v>282</v>
      </c>
      <c r="E3137" s="51">
        <v>2018</v>
      </c>
      <c r="F3137" s="50" t="s">
        <v>286</v>
      </c>
      <c r="G3137" s="52">
        <v>43191</v>
      </c>
      <c r="H3137" s="51">
        <v>343</v>
      </c>
      <c r="I3137" s="51">
        <v>61</v>
      </c>
      <c r="J3137" s="51">
        <v>283</v>
      </c>
      <c r="K3137" s="51">
        <v>119</v>
      </c>
      <c r="L3137" s="51">
        <v>119</v>
      </c>
      <c r="M3137" s="51">
        <v>336</v>
      </c>
      <c r="N3137" s="51">
        <v>349</v>
      </c>
      <c r="O3137" s="51">
        <v>351</v>
      </c>
      <c r="P3137" s="51">
        <v>311</v>
      </c>
      <c r="Q3137" s="51">
        <v>1188</v>
      </c>
      <c r="R3137" s="51">
        <v>1221</v>
      </c>
      <c r="S3137" s="51">
        <v>22495</v>
      </c>
      <c r="T3137" s="51">
        <v>106321</v>
      </c>
      <c r="U3137" s="51">
        <v>21596</v>
      </c>
      <c r="V3137" s="51">
        <v>4715</v>
      </c>
    </row>
    <row r="3138" spans="1:22" x14ac:dyDescent="0.25">
      <c r="A3138" s="50" t="s">
        <v>109</v>
      </c>
      <c r="B3138" s="50" t="s">
        <v>230</v>
      </c>
      <c r="C3138" s="50" t="s">
        <v>203</v>
      </c>
      <c r="D3138" s="50" t="s">
        <v>282</v>
      </c>
      <c r="E3138" s="51">
        <v>2018</v>
      </c>
      <c r="F3138" s="50" t="s">
        <v>287</v>
      </c>
      <c r="G3138" s="52">
        <v>43221</v>
      </c>
      <c r="H3138" s="51">
        <v>372</v>
      </c>
      <c r="I3138" s="51">
        <v>113</v>
      </c>
      <c r="J3138" s="51">
        <v>325</v>
      </c>
      <c r="K3138" s="51">
        <v>132</v>
      </c>
      <c r="L3138" s="51">
        <v>132</v>
      </c>
      <c r="M3138" s="51">
        <v>400</v>
      </c>
      <c r="N3138" s="51">
        <v>332</v>
      </c>
      <c r="O3138" s="51">
        <v>320</v>
      </c>
      <c r="P3138" s="51">
        <v>329</v>
      </c>
      <c r="Q3138" s="51">
        <v>1188</v>
      </c>
      <c r="R3138" s="51">
        <v>1221</v>
      </c>
      <c r="S3138" s="51">
        <v>22495</v>
      </c>
      <c r="T3138" s="51">
        <v>106321</v>
      </c>
      <c r="U3138" s="51">
        <v>21596</v>
      </c>
      <c r="V3138" s="51">
        <v>4715</v>
      </c>
    </row>
    <row r="3139" spans="1:22" x14ac:dyDescent="0.25">
      <c r="A3139" s="50" t="s">
        <v>109</v>
      </c>
      <c r="B3139" s="50" t="s">
        <v>230</v>
      </c>
      <c r="C3139" s="50" t="s">
        <v>203</v>
      </c>
      <c r="D3139" s="50" t="s">
        <v>282</v>
      </c>
      <c r="E3139" s="51">
        <v>2018</v>
      </c>
      <c r="F3139" s="50" t="s">
        <v>288</v>
      </c>
      <c r="G3139" s="52">
        <v>43252</v>
      </c>
      <c r="H3139" s="51">
        <v>238</v>
      </c>
      <c r="I3139" s="51">
        <v>121</v>
      </c>
      <c r="J3139" s="51">
        <v>194</v>
      </c>
      <c r="K3139" s="51">
        <v>106</v>
      </c>
      <c r="L3139" s="51">
        <v>106</v>
      </c>
      <c r="M3139" s="51">
        <v>443</v>
      </c>
      <c r="N3139" s="51">
        <v>465</v>
      </c>
      <c r="O3139" s="51">
        <v>418</v>
      </c>
      <c r="P3139" s="51">
        <v>407</v>
      </c>
      <c r="Q3139" s="51">
        <v>1188</v>
      </c>
      <c r="R3139" s="51">
        <v>1221</v>
      </c>
      <c r="S3139" s="51">
        <v>22495</v>
      </c>
      <c r="T3139" s="51">
        <v>106321</v>
      </c>
      <c r="U3139" s="51">
        <v>21596</v>
      </c>
      <c r="V3139" s="51">
        <v>4715</v>
      </c>
    </row>
    <row r="3140" spans="1:22" x14ac:dyDescent="0.25">
      <c r="A3140" s="50" t="s">
        <v>109</v>
      </c>
      <c r="B3140" s="50" t="s">
        <v>230</v>
      </c>
      <c r="C3140" s="50" t="s">
        <v>203</v>
      </c>
      <c r="D3140" s="50" t="s">
        <v>282</v>
      </c>
      <c r="E3140" s="51">
        <v>2018</v>
      </c>
      <c r="F3140" s="50" t="s">
        <v>289</v>
      </c>
      <c r="G3140" s="52">
        <v>43282</v>
      </c>
      <c r="H3140" s="51">
        <v>328</v>
      </c>
      <c r="I3140" s="51">
        <v>90</v>
      </c>
      <c r="J3140" s="51">
        <v>152</v>
      </c>
      <c r="K3140" s="51">
        <v>102</v>
      </c>
      <c r="L3140" s="51">
        <v>102</v>
      </c>
      <c r="M3140" s="51">
        <v>433</v>
      </c>
      <c r="N3140" s="51">
        <v>402</v>
      </c>
      <c r="O3140" s="51">
        <v>387</v>
      </c>
      <c r="P3140" s="51">
        <v>303</v>
      </c>
      <c r="Q3140" s="51">
        <v>1188</v>
      </c>
      <c r="R3140" s="51">
        <v>1221</v>
      </c>
      <c r="S3140" s="51">
        <v>22495</v>
      </c>
      <c r="T3140" s="51">
        <v>106321</v>
      </c>
      <c r="U3140" s="51">
        <v>21596</v>
      </c>
      <c r="V3140" s="51">
        <v>4715</v>
      </c>
    </row>
    <row r="3141" spans="1:22" x14ac:dyDescent="0.25">
      <c r="A3141" s="50" t="s">
        <v>109</v>
      </c>
      <c r="B3141" s="50" t="s">
        <v>230</v>
      </c>
      <c r="C3141" s="50" t="s">
        <v>203</v>
      </c>
      <c r="D3141" s="50" t="s">
        <v>282</v>
      </c>
      <c r="E3141" s="51">
        <v>2018</v>
      </c>
      <c r="F3141" s="50" t="s">
        <v>290</v>
      </c>
      <c r="G3141" s="52">
        <v>43313</v>
      </c>
      <c r="H3141" s="51">
        <v>389</v>
      </c>
      <c r="I3141" s="51">
        <v>138</v>
      </c>
      <c r="J3141" s="51">
        <v>157</v>
      </c>
      <c r="K3141" s="51">
        <v>121</v>
      </c>
      <c r="L3141" s="51">
        <v>121</v>
      </c>
      <c r="M3141" s="51">
        <v>295</v>
      </c>
      <c r="N3141" s="51">
        <v>300</v>
      </c>
      <c r="O3141" s="51">
        <v>265</v>
      </c>
      <c r="P3141" s="51">
        <v>287</v>
      </c>
      <c r="Q3141" s="51">
        <v>1188</v>
      </c>
      <c r="R3141" s="51">
        <v>1221</v>
      </c>
      <c r="S3141" s="51">
        <v>22495</v>
      </c>
      <c r="T3141" s="51">
        <v>106321</v>
      </c>
      <c r="U3141" s="51">
        <v>21596</v>
      </c>
      <c r="V3141" s="51">
        <v>4715</v>
      </c>
    </row>
    <row r="3142" spans="1:22" x14ac:dyDescent="0.25">
      <c r="A3142" s="50" t="s">
        <v>109</v>
      </c>
      <c r="B3142" s="50" t="s">
        <v>230</v>
      </c>
      <c r="C3142" s="50" t="s">
        <v>203</v>
      </c>
      <c r="D3142" s="50" t="s">
        <v>282</v>
      </c>
      <c r="E3142" s="51">
        <v>2018</v>
      </c>
      <c r="F3142" s="50" t="s">
        <v>291</v>
      </c>
      <c r="G3142" s="52">
        <v>43344</v>
      </c>
      <c r="H3142" s="51">
        <v>326</v>
      </c>
      <c r="I3142" s="51">
        <v>71</v>
      </c>
      <c r="J3142" s="51">
        <v>231</v>
      </c>
      <c r="K3142" s="51">
        <v>87</v>
      </c>
      <c r="L3142" s="51">
        <v>87</v>
      </c>
      <c r="M3142" s="51">
        <v>315</v>
      </c>
      <c r="N3142" s="51">
        <v>287</v>
      </c>
      <c r="O3142" s="51">
        <v>239</v>
      </c>
      <c r="P3142" s="51">
        <v>274</v>
      </c>
      <c r="Q3142" s="51">
        <v>1188</v>
      </c>
      <c r="R3142" s="51">
        <v>1221</v>
      </c>
      <c r="S3142" s="51">
        <v>22495</v>
      </c>
      <c r="T3142" s="51">
        <v>106321</v>
      </c>
      <c r="U3142" s="51">
        <v>21596</v>
      </c>
      <c r="V3142" s="51">
        <v>4715</v>
      </c>
    </row>
    <row r="3143" spans="1:22" x14ac:dyDescent="0.25">
      <c r="A3143" s="50" t="s">
        <v>109</v>
      </c>
      <c r="B3143" s="50" t="s">
        <v>230</v>
      </c>
      <c r="C3143" s="50" t="s">
        <v>203</v>
      </c>
      <c r="D3143" s="50" t="s">
        <v>282</v>
      </c>
      <c r="E3143" s="51">
        <v>2018</v>
      </c>
      <c r="F3143" s="50" t="s">
        <v>292</v>
      </c>
      <c r="G3143" s="52">
        <v>43374</v>
      </c>
      <c r="H3143" s="51">
        <v>603</v>
      </c>
      <c r="I3143" s="51">
        <v>108</v>
      </c>
      <c r="J3143" s="51">
        <v>395</v>
      </c>
      <c r="K3143" s="51">
        <v>81</v>
      </c>
      <c r="L3143" s="51">
        <v>81</v>
      </c>
      <c r="M3143" s="51">
        <v>330</v>
      </c>
      <c r="N3143" s="51">
        <v>334</v>
      </c>
      <c r="O3143" s="51">
        <v>301</v>
      </c>
      <c r="P3143" s="51">
        <v>295</v>
      </c>
      <c r="Q3143" s="51">
        <v>1188</v>
      </c>
      <c r="R3143" s="51">
        <v>1221</v>
      </c>
      <c r="S3143" s="51">
        <v>22495</v>
      </c>
      <c r="T3143" s="51">
        <v>106321</v>
      </c>
      <c r="U3143" s="51">
        <v>21596</v>
      </c>
      <c r="V3143" s="51">
        <v>4715</v>
      </c>
    </row>
    <row r="3144" spans="1:22" x14ac:dyDescent="0.25">
      <c r="A3144" s="50" t="s">
        <v>109</v>
      </c>
      <c r="B3144" s="50" t="s">
        <v>230</v>
      </c>
      <c r="C3144" s="50" t="s">
        <v>203</v>
      </c>
      <c r="D3144" s="50" t="s">
        <v>282</v>
      </c>
      <c r="E3144" s="51">
        <v>2018</v>
      </c>
      <c r="F3144" s="50" t="s">
        <v>293</v>
      </c>
      <c r="G3144" s="52">
        <v>43405</v>
      </c>
      <c r="H3144" s="51">
        <v>612</v>
      </c>
      <c r="I3144" s="51">
        <v>112</v>
      </c>
      <c r="J3144" s="51">
        <v>210</v>
      </c>
      <c r="K3144" s="51">
        <v>98</v>
      </c>
      <c r="L3144" s="51">
        <v>98</v>
      </c>
      <c r="M3144" s="51">
        <v>295</v>
      </c>
      <c r="N3144" s="51">
        <v>310</v>
      </c>
      <c r="O3144" s="51">
        <v>313</v>
      </c>
      <c r="P3144" s="51">
        <v>262</v>
      </c>
      <c r="Q3144" s="51">
        <v>1188</v>
      </c>
      <c r="R3144" s="51">
        <v>1221</v>
      </c>
      <c r="S3144" s="51">
        <v>22495</v>
      </c>
      <c r="T3144" s="51">
        <v>106321</v>
      </c>
      <c r="U3144" s="51">
        <v>21596</v>
      </c>
      <c r="V3144" s="51">
        <v>4715</v>
      </c>
    </row>
    <row r="3145" spans="1:22" x14ac:dyDescent="0.25">
      <c r="A3145" s="50" t="s">
        <v>109</v>
      </c>
      <c r="B3145" s="50" t="s">
        <v>230</v>
      </c>
      <c r="C3145" s="50" t="s">
        <v>203</v>
      </c>
      <c r="D3145" s="50" t="s">
        <v>282</v>
      </c>
      <c r="E3145" s="51">
        <v>2018</v>
      </c>
      <c r="F3145" s="50" t="s">
        <v>294</v>
      </c>
      <c r="G3145" s="52">
        <v>43435</v>
      </c>
      <c r="H3145" s="51">
        <v>454</v>
      </c>
      <c r="I3145" s="51">
        <v>112</v>
      </c>
      <c r="J3145" s="51">
        <v>159</v>
      </c>
      <c r="K3145" s="51">
        <v>91</v>
      </c>
      <c r="L3145" s="51">
        <v>91</v>
      </c>
      <c r="M3145" s="51">
        <v>389</v>
      </c>
      <c r="N3145" s="51">
        <v>376</v>
      </c>
      <c r="O3145" s="51">
        <v>375</v>
      </c>
      <c r="P3145" s="51">
        <v>385</v>
      </c>
      <c r="Q3145" s="51">
        <v>1188</v>
      </c>
      <c r="R3145" s="51">
        <v>1221</v>
      </c>
      <c r="S3145" s="51">
        <v>22495</v>
      </c>
      <c r="T3145" s="51">
        <v>106321</v>
      </c>
      <c r="U3145" s="51">
        <v>21596</v>
      </c>
      <c r="V3145" s="51">
        <v>4715</v>
      </c>
    </row>
    <row r="3146" spans="1:22" x14ac:dyDescent="0.25">
      <c r="A3146" s="50" t="s">
        <v>109</v>
      </c>
      <c r="B3146" s="50" t="s">
        <v>230</v>
      </c>
      <c r="C3146" s="50" t="s">
        <v>203</v>
      </c>
      <c r="D3146" s="50" t="s">
        <v>282</v>
      </c>
      <c r="E3146" s="51">
        <v>2019</v>
      </c>
      <c r="F3146" s="50" t="s">
        <v>283</v>
      </c>
      <c r="G3146" s="52">
        <v>43466</v>
      </c>
      <c r="H3146" s="51">
        <v>492</v>
      </c>
      <c r="I3146" s="51">
        <v>139</v>
      </c>
      <c r="J3146" s="51">
        <v>224</v>
      </c>
      <c r="K3146" s="51">
        <v>105</v>
      </c>
      <c r="L3146" s="51">
        <v>105</v>
      </c>
      <c r="M3146" s="51">
        <v>325</v>
      </c>
      <c r="N3146" s="51">
        <v>347</v>
      </c>
      <c r="O3146" s="51">
        <v>320</v>
      </c>
      <c r="P3146" s="51">
        <v>294</v>
      </c>
      <c r="Q3146" s="51">
        <v>1375</v>
      </c>
      <c r="R3146" s="51">
        <v>1403</v>
      </c>
      <c r="S3146" s="51">
        <v>23233.234673544841</v>
      </c>
      <c r="T3146" s="51">
        <v>108985</v>
      </c>
      <c r="U3146" s="51">
        <v>35205</v>
      </c>
      <c r="V3146" s="51">
        <v>4671</v>
      </c>
    </row>
    <row r="3147" spans="1:22" x14ac:dyDescent="0.25">
      <c r="A3147" s="50" t="s">
        <v>109</v>
      </c>
      <c r="B3147" s="50" t="s">
        <v>230</v>
      </c>
      <c r="C3147" s="50" t="s">
        <v>203</v>
      </c>
      <c r="D3147" s="50" t="s">
        <v>282</v>
      </c>
      <c r="E3147" s="51">
        <v>2019</v>
      </c>
      <c r="F3147" s="50" t="s">
        <v>284</v>
      </c>
      <c r="G3147" s="52">
        <v>43497</v>
      </c>
      <c r="H3147" s="51">
        <v>381</v>
      </c>
      <c r="I3147" s="51">
        <v>99</v>
      </c>
      <c r="J3147" s="51">
        <v>298</v>
      </c>
      <c r="K3147" s="51">
        <v>140</v>
      </c>
      <c r="L3147" s="51">
        <v>140</v>
      </c>
      <c r="M3147" s="51">
        <v>404</v>
      </c>
      <c r="N3147" s="51">
        <v>350</v>
      </c>
      <c r="O3147" s="51">
        <v>338</v>
      </c>
      <c r="P3147" s="51">
        <v>315</v>
      </c>
      <c r="Q3147" s="51">
        <v>1375</v>
      </c>
      <c r="R3147" s="51">
        <v>1403</v>
      </c>
      <c r="S3147" s="51">
        <v>23233.234673544841</v>
      </c>
      <c r="T3147" s="51">
        <v>108985</v>
      </c>
      <c r="U3147" s="51">
        <v>35205</v>
      </c>
      <c r="V3147" s="51">
        <v>4671</v>
      </c>
    </row>
    <row r="3148" spans="1:22" x14ac:dyDescent="0.25">
      <c r="A3148" s="50" t="s">
        <v>109</v>
      </c>
      <c r="B3148" s="50" t="s">
        <v>230</v>
      </c>
      <c r="C3148" s="50" t="s">
        <v>203</v>
      </c>
      <c r="D3148" s="50" t="s">
        <v>282</v>
      </c>
      <c r="E3148" s="51">
        <v>2019</v>
      </c>
      <c r="F3148" s="50" t="s">
        <v>285</v>
      </c>
      <c r="G3148" s="52">
        <v>43525</v>
      </c>
      <c r="H3148" s="51">
        <v>299</v>
      </c>
      <c r="I3148" s="51">
        <v>205</v>
      </c>
      <c r="J3148" s="51">
        <v>229</v>
      </c>
      <c r="K3148" s="51">
        <v>147</v>
      </c>
      <c r="L3148" s="51">
        <v>147</v>
      </c>
      <c r="M3148" s="51">
        <v>53</v>
      </c>
      <c r="N3148" s="51">
        <v>300</v>
      </c>
      <c r="O3148" s="51">
        <v>327</v>
      </c>
      <c r="P3148" s="51">
        <v>356</v>
      </c>
      <c r="Q3148" s="51">
        <v>1375</v>
      </c>
      <c r="R3148" s="51">
        <v>1403</v>
      </c>
      <c r="S3148" s="51">
        <v>23233.234673544841</v>
      </c>
      <c r="T3148" s="51">
        <v>108985</v>
      </c>
      <c r="U3148" s="51">
        <v>35205</v>
      </c>
      <c r="V3148" s="51">
        <v>4671</v>
      </c>
    </row>
    <row r="3149" spans="1:22" x14ac:dyDescent="0.25">
      <c r="A3149" s="50" t="s">
        <v>109</v>
      </c>
      <c r="B3149" s="50" t="s">
        <v>230</v>
      </c>
      <c r="C3149" s="50" t="s">
        <v>203</v>
      </c>
      <c r="D3149" s="50" t="s">
        <v>282</v>
      </c>
      <c r="E3149" s="51">
        <v>2019</v>
      </c>
      <c r="F3149" s="50" t="s">
        <v>286</v>
      </c>
      <c r="G3149" s="52">
        <v>43556</v>
      </c>
      <c r="H3149" s="51">
        <v>344</v>
      </c>
      <c r="I3149" s="51">
        <v>120</v>
      </c>
      <c r="J3149" s="51">
        <v>240</v>
      </c>
      <c r="K3149" s="51">
        <v>130</v>
      </c>
      <c r="L3149" s="51">
        <v>130</v>
      </c>
      <c r="M3149" s="51">
        <v>609</v>
      </c>
      <c r="N3149" s="51">
        <v>546</v>
      </c>
      <c r="O3149" s="51">
        <v>540</v>
      </c>
      <c r="P3149" s="51">
        <v>562</v>
      </c>
      <c r="Q3149" s="51">
        <v>1375</v>
      </c>
      <c r="R3149" s="51">
        <v>1403</v>
      </c>
      <c r="S3149" s="51">
        <v>23233.234673544841</v>
      </c>
      <c r="T3149" s="51">
        <v>108985</v>
      </c>
      <c r="U3149" s="51">
        <v>35205</v>
      </c>
      <c r="V3149" s="51">
        <v>4671</v>
      </c>
    </row>
    <row r="3150" spans="1:22" x14ac:dyDescent="0.25">
      <c r="A3150" s="50" t="s">
        <v>109</v>
      </c>
      <c r="B3150" s="50" t="s">
        <v>230</v>
      </c>
      <c r="C3150" s="50" t="s">
        <v>203</v>
      </c>
      <c r="D3150" s="50" t="s">
        <v>282</v>
      </c>
      <c r="E3150" s="51">
        <v>2019</v>
      </c>
      <c r="F3150" s="50" t="s">
        <v>287</v>
      </c>
      <c r="G3150" s="52">
        <v>43586</v>
      </c>
      <c r="H3150" s="51">
        <v>344</v>
      </c>
      <c r="I3150" s="51">
        <v>153</v>
      </c>
      <c r="J3150" s="51">
        <v>289</v>
      </c>
      <c r="K3150" s="51">
        <v>172</v>
      </c>
      <c r="L3150" s="51">
        <v>172</v>
      </c>
      <c r="M3150" s="51">
        <v>422</v>
      </c>
      <c r="N3150" s="51">
        <v>384</v>
      </c>
      <c r="O3150" s="51">
        <v>408</v>
      </c>
      <c r="P3150" s="51">
        <v>365</v>
      </c>
      <c r="Q3150" s="51">
        <v>1375</v>
      </c>
      <c r="R3150" s="51">
        <v>1403</v>
      </c>
      <c r="S3150" s="51">
        <v>23233.234673544841</v>
      </c>
      <c r="T3150" s="51">
        <v>108985</v>
      </c>
      <c r="U3150" s="51">
        <v>35205</v>
      </c>
      <c r="V3150" s="51">
        <v>4671</v>
      </c>
    </row>
    <row r="3151" spans="1:22" x14ac:dyDescent="0.25">
      <c r="A3151" s="50" t="s">
        <v>109</v>
      </c>
      <c r="B3151" s="50" t="s">
        <v>230</v>
      </c>
      <c r="C3151" s="50" t="s">
        <v>203</v>
      </c>
      <c r="D3151" s="50" t="s">
        <v>282</v>
      </c>
      <c r="E3151" s="51">
        <v>2019</v>
      </c>
      <c r="F3151" s="50" t="s">
        <v>288</v>
      </c>
      <c r="G3151" s="52">
        <v>43617</v>
      </c>
      <c r="H3151" s="51">
        <v>278</v>
      </c>
      <c r="I3151" s="51">
        <v>124</v>
      </c>
      <c r="J3151" s="51">
        <v>190</v>
      </c>
      <c r="K3151" s="51">
        <v>111</v>
      </c>
      <c r="L3151" s="51">
        <v>111</v>
      </c>
      <c r="M3151" s="51">
        <v>52</v>
      </c>
      <c r="N3151" s="51">
        <v>469</v>
      </c>
      <c r="O3151" s="51">
        <v>452</v>
      </c>
      <c r="P3151" s="51">
        <v>500</v>
      </c>
      <c r="Q3151" s="51">
        <v>1375</v>
      </c>
      <c r="R3151" s="51">
        <v>1403</v>
      </c>
      <c r="S3151" s="51">
        <v>23233.234673544841</v>
      </c>
      <c r="T3151" s="51">
        <v>108985</v>
      </c>
      <c r="U3151" s="51">
        <v>35205</v>
      </c>
      <c r="V3151" s="51">
        <v>4671</v>
      </c>
    </row>
    <row r="3152" spans="1:22" x14ac:dyDescent="0.25">
      <c r="A3152" s="50" t="s">
        <v>109</v>
      </c>
      <c r="B3152" s="50" t="s">
        <v>230</v>
      </c>
      <c r="C3152" s="50" t="s">
        <v>203</v>
      </c>
      <c r="D3152" s="50" t="s">
        <v>282</v>
      </c>
      <c r="E3152" s="51">
        <v>2019</v>
      </c>
      <c r="F3152" s="50" t="s">
        <v>289</v>
      </c>
      <c r="G3152" s="52">
        <v>43647</v>
      </c>
      <c r="H3152" s="51">
        <v>345</v>
      </c>
      <c r="I3152" s="51">
        <v>169</v>
      </c>
      <c r="J3152" s="51">
        <v>239</v>
      </c>
      <c r="K3152" s="51">
        <v>152</v>
      </c>
      <c r="L3152" s="51">
        <v>152</v>
      </c>
      <c r="M3152" s="51">
        <v>467</v>
      </c>
      <c r="N3152" s="51">
        <v>689</v>
      </c>
      <c r="O3152" s="51">
        <v>662</v>
      </c>
      <c r="P3152" s="51">
        <v>672</v>
      </c>
      <c r="Q3152" s="51">
        <v>1375</v>
      </c>
      <c r="R3152" s="51">
        <v>1403</v>
      </c>
      <c r="S3152" s="51">
        <v>23233.234673544841</v>
      </c>
      <c r="T3152" s="51">
        <v>108985</v>
      </c>
      <c r="U3152" s="51">
        <v>35205</v>
      </c>
      <c r="V3152" s="51">
        <v>4671</v>
      </c>
    </row>
    <row r="3153" spans="1:22" x14ac:dyDescent="0.25">
      <c r="A3153" s="50" t="s">
        <v>109</v>
      </c>
      <c r="B3153" s="50" t="s">
        <v>230</v>
      </c>
      <c r="C3153" s="50" t="s">
        <v>203</v>
      </c>
      <c r="D3153" s="50" t="s">
        <v>282</v>
      </c>
      <c r="E3153" s="51">
        <v>2019</v>
      </c>
      <c r="F3153" s="50" t="s">
        <v>290</v>
      </c>
      <c r="G3153" s="52">
        <v>43678</v>
      </c>
      <c r="H3153" s="51">
        <v>368</v>
      </c>
      <c r="I3153" s="51">
        <v>205</v>
      </c>
      <c r="J3153" s="51">
        <v>241</v>
      </c>
      <c r="K3153" s="51">
        <v>147</v>
      </c>
      <c r="L3153" s="51">
        <v>147</v>
      </c>
      <c r="M3153" s="51">
        <v>130</v>
      </c>
      <c r="N3153" s="51">
        <v>325</v>
      </c>
      <c r="O3153" s="51">
        <v>344</v>
      </c>
      <c r="P3153" s="51">
        <v>307</v>
      </c>
      <c r="Q3153" s="51">
        <v>1375</v>
      </c>
      <c r="R3153" s="51">
        <v>1403</v>
      </c>
      <c r="S3153" s="51">
        <v>23233.234673544841</v>
      </c>
      <c r="T3153" s="51">
        <v>108985</v>
      </c>
      <c r="U3153" s="51">
        <v>35205</v>
      </c>
      <c r="V3153" s="51">
        <v>4671</v>
      </c>
    </row>
    <row r="3154" spans="1:22" x14ac:dyDescent="0.25">
      <c r="A3154" s="50" t="s">
        <v>109</v>
      </c>
      <c r="B3154" s="50" t="s">
        <v>230</v>
      </c>
      <c r="C3154" s="50" t="s">
        <v>203</v>
      </c>
      <c r="D3154" s="50" t="s">
        <v>282</v>
      </c>
      <c r="E3154" s="51">
        <v>2019</v>
      </c>
      <c r="F3154" s="50" t="s">
        <v>291</v>
      </c>
      <c r="G3154" s="52">
        <v>43709</v>
      </c>
      <c r="H3154" s="51">
        <v>439</v>
      </c>
      <c r="I3154" s="51">
        <v>174</v>
      </c>
      <c r="J3154" s="51">
        <v>273</v>
      </c>
      <c r="K3154" s="51">
        <v>122</v>
      </c>
      <c r="L3154" s="51">
        <v>122</v>
      </c>
      <c r="M3154" s="51">
        <v>345</v>
      </c>
      <c r="N3154" s="51">
        <v>378</v>
      </c>
      <c r="O3154" s="51">
        <v>367</v>
      </c>
      <c r="P3154" s="51">
        <v>351</v>
      </c>
      <c r="Q3154" s="51">
        <v>1375</v>
      </c>
      <c r="R3154" s="51">
        <v>1403</v>
      </c>
      <c r="S3154" s="51">
        <v>23233.234673544841</v>
      </c>
      <c r="T3154" s="51">
        <v>108985</v>
      </c>
      <c r="U3154" s="51">
        <v>35205</v>
      </c>
      <c r="V3154" s="51">
        <v>4671</v>
      </c>
    </row>
    <row r="3155" spans="1:22" x14ac:dyDescent="0.25">
      <c r="A3155" s="50" t="s">
        <v>109</v>
      </c>
      <c r="B3155" s="50" t="s">
        <v>230</v>
      </c>
      <c r="C3155" s="50" t="s">
        <v>203</v>
      </c>
      <c r="D3155" s="50" t="s">
        <v>282</v>
      </c>
      <c r="E3155" s="51">
        <v>2019</v>
      </c>
      <c r="F3155" s="50" t="s">
        <v>292</v>
      </c>
      <c r="G3155" s="52">
        <v>43739</v>
      </c>
      <c r="H3155" s="51">
        <v>452</v>
      </c>
      <c r="I3155" s="51">
        <v>158</v>
      </c>
      <c r="J3155" s="51">
        <v>318</v>
      </c>
      <c r="K3155" s="51">
        <v>100</v>
      </c>
      <c r="L3155" s="51">
        <v>100</v>
      </c>
      <c r="M3155" s="51">
        <v>486</v>
      </c>
      <c r="N3155" s="51">
        <v>423</v>
      </c>
      <c r="O3155" s="51">
        <v>424</v>
      </c>
      <c r="P3155" s="51">
        <v>421</v>
      </c>
      <c r="Q3155" s="51">
        <v>1375</v>
      </c>
      <c r="R3155" s="51">
        <v>1403</v>
      </c>
      <c r="S3155" s="51">
        <v>23233.234673544841</v>
      </c>
      <c r="T3155" s="51">
        <v>108985</v>
      </c>
      <c r="U3155" s="51">
        <v>35205</v>
      </c>
      <c r="V3155" s="51">
        <v>4671</v>
      </c>
    </row>
    <row r="3156" spans="1:22" x14ac:dyDescent="0.25">
      <c r="A3156" s="50" t="s">
        <v>109</v>
      </c>
      <c r="B3156" s="50" t="s">
        <v>230</v>
      </c>
      <c r="C3156" s="50" t="s">
        <v>203</v>
      </c>
      <c r="D3156" s="50" t="s">
        <v>282</v>
      </c>
      <c r="E3156" s="51">
        <v>2019</v>
      </c>
      <c r="F3156" s="50" t="s">
        <v>293</v>
      </c>
      <c r="G3156" s="52">
        <v>43770</v>
      </c>
      <c r="H3156" s="51">
        <v>292</v>
      </c>
      <c r="I3156" s="51">
        <v>55</v>
      </c>
      <c r="J3156" s="51">
        <v>112</v>
      </c>
      <c r="K3156" s="51">
        <v>66</v>
      </c>
      <c r="L3156" s="51">
        <v>66</v>
      </c>
      <c r="M3156" s="51">
        <v>503</v>
      </c>
      <c r="N3156" s="51">
        <v>412</v>
      </c>
      <c r="O3156" s="51">
        <v>415</v>
      </c>
      <c r="P3156" s="51">
        <v>434</v>
      </c>
      <c r="Q3156" s="51">
        <v>1375</v>
      </c>
      <c r="R3156" s="51">
        <v>1403</v>
      </c>
      <c r="S3156" s="51">
        <v>23233.234673544841</v>
      </c>
      <c r="T3156" s="51">
        <v>108985</v>
      </c>
      <c r="U3156" s="51">
        <v>35205</v>
      </c>
      <c r="V3156" s="51">
        <v>4671</v>
      </c>
    </row>
    <row r="3157" spans="1:22" x14ac:dyDescent="0.25">
      <c r="A3157" s="50" t="s">
        <v>109</v>
      </c>
      <c r="B3157" s="50" t="s">
        <v>230</v>
      </c>
      <c r="C3157" s="50" t="s">
        <v>203</v>
      </c>
      <c r="D3157" s="50" t="s">
        <v>282</v>
      </c>
      <c r="E3157" s="51">
        <v>2019</v>
      </c>
      <c r="F3157" s="50" t="s">
        <v>294</v>
      </c>
      <c r="G3157" s="52">
        <v>43800</v>
      </c>
      <c r="H3157" s="51">
        <v>500</v>
      </c>
      <c r="I3157" s="51">
        <v>121</v>
      </c>
      <c r="J3157" s="51">
        <v>364</v>
      </c>
      <c r="K3157" s="51">
        <v>111</v>
      </c>
      <c r="L3157" s="51">
        <v>111</v>
      </c>
      <c r="M3157" s="51">
        <v>491</v>
      </c>
      <c r="N3157" s="51">
        <v>412</v>
      </c>
      <c r="O3157" s="51">
        <v>426</v>
      </c>
      <c r="P3157" s="51">
        <v>431</v>
      </c>
      <c r="Q3157" s="51">
        <v>1375</v>
      </c>
      <c r="R3157" s="51">
        <v>1403</v>
      </c>
      <c r="S3157" s="51">
        <v>23233.234673544841</v>
      </c>
      <c r="T3157" s="51">
        <v>108985</v>
      </c>
      <c r="U3157" s="51">
        <v>35205</v>
      </c>
      <c r="V3157" s="51">
        <v>4671</v>
      </c>
    </row>
    <row r="3158" spans="1:22" x14ac:dyDescent="0.25">
      <c r="A3158" s="50" t="s">
        <v>109</v>
      </c>
      <c r="B3158" s="50" t="s">
        <v>230</v>
      </c>
      <c r="C3158" s="50" t="s">
        <v>203</v>
      </c>
      <c r="D3158" s="50" t="s">
        <v>282</v>
      </c>
      <c r="E3158" s="51">
        <v>2020</v>
      </c>
      <c r="F3158" s="50" t="s">
        <v>283</v>
      </c>
      <c r="G3158" s="52">
        <v>43831</v>
      </c>
      <c r="H3158" s="51">
        <v>465</v>
      </c>
      <c r="I3158" s="51">
        <v>137</v>
      </c>
      <c r="J3158" s="51">
        <v>385</v>
      </c>
      <c r="K3158" s="51">
        <v>94</v>
      </c>
      <c r="L3158" s="51">
        <v>94</v>
      </c>
      <c r="M3158" s="51">
        <v>426</v>
      </c>
      <c r="N3158" s="51">
        <v>386</v>
      </c>
      <c r="O3158" s="51">
        <v>418</v>
      </c>
      <c r="P3158" s="51">
        <v>413</v>
      </c>
      <c r="Q3158" s="51">
        <v>1556</v>
      </c>
      <c r="R3158" s="51">
        <v>1580</v>
      </c>
      <c r="S3158" s="51">
        <v>24196.95094882595</v>
      </c>
      <c r="T3158" s="51">
        <v>113074</v>
      </c>
      <c r="U3158" s="51">
        <v>36274</v>
      </c>
      <c r="V3158" s="51">
        <v>4809</v>
      </c>
    </row>
    <row r="3159" spans="1:22" x14ac:dyDescent="0.25">
      <c r="A3159" s="50" t="s">
        <v>109</v>
      </c>
      <c r="B3159" s="50" t="s">
        <v>230</v>
      </c>
      <c r="C3159" s="50" t="s">
        <v>203</v>
      </c>
      <c r="D3159" s="50" t="s">
        <v>282</v>
      </c>
      <c r="E3159" s="51">
        <v>2020</v>
      </c>
      <c r="F3159" s="50" t="s">
        <v>284</v>
      </c>
      <c r="G3159" s="52">
        <v>43862</v>
      </c>
      <c r="H3159" s="51">
        <v>435</v>
      </c>
      <c r="I3159" s="51">
        <v>141</v>
      </c>
      <c r="J3159" s="51">
        <v>396</v>
      </c>
      <c r="K3159" s="51">
        <v>130</v>
      </c>
      <c r="L3159" s="51">
        <v>130</v>
      </c>
      <c r="M3159" s="51">
        <v>484</v>
      </c>
      <c r="N3159" s="51">
        <v>437</v>
      </c>
      <c r="O3159" s="51">
        <v>439</v>
      </c>
      <c r="P3159" s="51">
        <v>427</v>
      </c>
      <c r="Q3159" s="51">
        <v>1556</v>
      </c>
      <c r="R3159" s="51">
        <v>1580</v>
      </c>
      <c r="S3159" s="51">
        <v>24196.95094882595</v>
      </c>
      <c r="T3159" s="51">
        <v>113074</v>
      </c>
      <c r="U3159" s="51">
        <v>36274</v>
      </c>
      <c r="V3159" s="51">
        <v>4809</v>
      </c>
    </row>
    <row r="3160" spans="1:22" x14ac:dyDescent="0.25">
      <c r="A3160" s="50" t="s">
        <v>109</v>
      </c>
      <c r="B3160" s="50" t="s">
        <v>230</v>
      </c>
      <c r="C3160" s="50" t="s">
        <v>203</v>
      </c>
      <c r="D3160" s="50" t="s">
        <v>282</v>
      </c>
      <c r="E3160" s="51">
        <v>2020</v>
      </c>
      <c r="F3160" s="50" t="s">
        <v>285</v>
      </c>
      <c r="G3160" s="52">
        <v>43891</v>
      </c>
      <c r="H3160" s="51">
        <v>354</v>
      </c>
      <c r="I3160" s="51">
        <v>119</v>
      </c>
      <c r="J3160" s="51">
        <v>255</v>
      </c>
      <c r="K3160" s="51">
        <v>145</v>
      </c>
      <c r="L3160" s="51">
        <v>145</v>
      </c>
      <c r="M3160" s="51">
        <v>436</v>
      </c>
      <c r="N3160" s="51">
        <v>409</v>
      </c>
      <c r="O3160" s="51">
        <v>424</v>
      </c>
      <c r="P3160" s="51">
        <v>413</v>
      </c>
      <c r="Q3160" s="51">
        <v>1556</v>
      </c>
      <c r="R3160" s="51">
        <v>1580</v>
      </c>
      <c r="S3160" s="51">
        <v>24196.95094882595</v>
      </c>
      <c r="T3160" s="51">
        <v>113074</v>
      </c>
      <c r="U3160" s="51">
        <v>36274</v>
      </c>
      <c r="V3160" s="51">
        <v>4809</v>
      </c>
    </row>
    <row r="3161" spans="1:22" x14ac:dyDescent="0.25">
      <c r="A3161" s="50" t="s">
        <v>109</v>
      </c>
      <c r="B3161" s="50" t="s">
        <v>230</v>
      </c>
      <c r="C3161" s="50" t="s">
        <v>203</v>
      </c>
      <c r="D3161" s="50" t="s">
        <v>282</v>
      </c>
      <c r="E3161" s="51">
        <v>2020</v>
      </c>
      <c r="F3161" s="50" t="s">
        <v>286</v>
      </c>
      <c r="G3161" s="52">
        <v>43922</v>
      </c>
      <c r="H3161" s="51">
        <v>358</v>
      </c>
      <c r="I3161" s="51">
        <v>112</v>
      </c>
      <c r="J3161" s="51">
        <v>244</v>
      </c>
      <c r="K3161" s="51">
        <v>131</v>
      </c>
      <c r="L3161" s="51">
        <v>131</v>
      </c>
      <c r="M3161" s="51">
        <v>448</v>
      </c>
      <c r="N3161" s="51">
        <v>417</v>
      </c>
      <c r="O3161" s="51">
        <v>401</v>
      </c>
      <c r="P3161" s="51">
        <v>406</v>
      </c>
      <c r="Q3161" s="51">
        <v>1556</v>
      </c>
      <c r="R3161" s="51">
        <v>1580</v>
      </c>
      <c r="S3161" s="51">
        <v>24196.95094882595</v>
      </c>
      <c r="T3161" s="51">
        <v>113074</v>
      </c>
      <c r="U3161" s="51">
        <v>36274</v>
      </c>
      <c r="V3161" s="51">
        <v>4809</v>
      </c>
    </row>
    <row r="3162" spans="1:22" x14ac:dyDescent="0.25">
      <c r="A3162" s="50" t="s">
        <v>109</v>
      </c>
      <c r="B3162" s="50" t="s">
        <v>230</v>
      </c>
      <c r="C3162" s="50" t="s">
        <v>203</v>
      </c>
      <c r="D3162" s="50" t="s">
        <v>282</v>
      </c>
      <c r="E3162" s="51">
        <v>2020</v>
      </c>
      <c r="F3162" s="50" t="s">
        <v>287</v>
      </c>
      <c r="G3162" s="52">
        <v>43952</v>
      </c>
      <c r="H3162" s="51">
        <v>440</v>
      </c>
      <c r="I3162" s="51">
        <v>153</v>
      </c>
      <c r="J3162" s="51">
        <v>377</v>
      </c>
      <c r="K3162" s="51">
        <v>158</v>
      </c>
      <c r="L3162" s="51">
        <v>158</v>
      </c>
      <c r="M3162" s="51">
        <v>476</v>
      </c>
      <c r="N3162" s="51">
        <v>453</v>
      </c>
      <c r="O3162" s="51">
        <v>434</v>
      </c>
      <c r="P3162" s="51">
        <v>442</v>
      </c>
      <c r="Q3162" s="51">
        <v>1556</v>
      </c>
      <c r="R3162" s="51">
        <v>1580</v>
      </c>
      <c r="S3162" s="51">
        <v>24196.95094882595</v>
      </c>
      <c r="T3162" s="51">
        <v>113074</v>
      </c>
      <c r="U3162" s="51">
        <v>36274</v>
      </c>
      <c r="V3162" s="51">
        <v>4809</v>
      </c>
    </row>
    <row r="3163" spans="1:22" x14ac:dyDescent="0.25">
      <c r="A3163" s="50" t="s">
        <v>109</v>
      </c>
      <c r="B3163" s="50" t="s">
        <v>230</v>
      </c>
      <c r="C3163" s="50" t="s">
        <v>203</v>
      </c>
      <c r="D3163" s="50" t="s">
        <v>282</v>
      </c>
      <c r="E3163" s="51">
        <v>2020</v>
      </c>
      <c r="F3163" s="50" t="s">
        <v>288</v>
      </c>
      <c r="G3163" s="52">
        <v>43983</v>
      </c>
      <c r="H3163" s="51">
        <v>466</v>
      </c>
      <c r="I3163" s="51">
        <v>140</v>
      </c>
      <c r="J3163" s="51">
        <v>347</v>
      </c>
      <c r="K3163" s="51">
        <v>145</v>
      </c>
      <c r="L3163" s="51">
        <v>145</v>
      </c>
      <c r="M3163" s="51">
        <v>412</v>
      </c>
      <c r="N3163" s="51">
        <v>367</v>
      </c>
      <c r="O3163" s="51">
        <v>372</v>
      </c>
      <c r="P3163" s="51">
        <v>351</v>
      </c>
      <c r="Q3163" s="51">
        <v>1556</v>
      </c>
      <c r="R3163" s="51">
        <v>1580</v>
      </c>
      <c r="S3163" s="51">
        <v>24196.95094882595</v>
      </c>
      <c r="T3163" s="51">
        <v>113074</v>
      </c>
      <c r="U3163" s="51">
        <v>36274</v>
      </c>
      <c r="V3163" s="51">
        <v>4809</v>
      </c>
    </row>
    <row r="3164" spans="1:22" x14ac:dyDescent="0.25">
      <c r="A3164" s="50" t="s">
        <v>109</v>
      </c>
      <c r="B3164" s="50" t="s">
        <v>230</v>
      </c>
      <c r="C3164" s="50" t="s">
        <v>203</v>
      </c>
      <c r="D3164" s="50" t="s">
        <v>282</v>
      </c>
      <c r="E3164" s="51">
        <v>2020</v>
      </c>
      <c r="F3164" s="50" t="s">
        <v>289</v>
      </c>
      <c r="G3164" s="52">
        <v>44013</v>
      </c>
      <c r="H3164" s="51">
        <v>375</v>
      </c>
      <c r="I3164" s="51">
        <v>105</v>
      </c>
      <c r="J3164" s="51">
        <v>302</v>
      </c>
      <c r="K3164" s="51">
        <v>123</v>
      </c>
      <c r="L3164" s="51">
        <v>123</v>
      </c>
      <c r="M3164" s="51">
        <v>398</v>
      </c>
      <c r="N3164" s="51">
        <v>370</v>
      </c>
      <c r="O3164" s="51">
        <v>376</v>
      </c>
      <c r="P3164" s="51">
        <v>358</v>
      </c>
      <c r="Q3164" s="51">
        <v>1556</v>
      </c>
      <c r="R3164" s="51">
        <v>1580</v>
      </c>
      <c r="S3164" s="51">
        <v>24196.95094882595</v>
      </c>
      <c r="T3164" s="51">
        <v>113074</v>
      </c>
      <c r="U3164" s="51">
        <v>36274</v>
      </c>
      <c r="V3164" s="51">
        <v>4809</v>
      </c>
    </row>
    <row r="3165" spans="1:22" x14ac:dyDescent="0.25">
      <c r="A3165" s="50" t="s">
        <v>109</v>
      </c>
      <c r="B3165" s="50" t="s">
        <v>230</v>
      </c>
      <c r="C3165" s="50" t="s">
        <v>203</v>
      </c>
      <c r="D3165" s="50" t="s">
        <v>282</v>
      </c>
      <c r="E3165" s="51">
        <v>2020</v>
      </c>
      <c r="F3165" s="50" t="s">
        <v>290</v>
      </c>
      <c r="G3165" s="52">
        <v>44044</v>
      </c>
      <c r="H3165" s="51">
        <v>335</v>
      </c>
      <c r="I3165" s="51">
        <v>150</v>
      </c>
      <c r="J3165" s="51">
        <v>356</v>
      </c>
      <c r="K3165" s="51">
        <v>150</v>
      </c>
      <c r="L3165" s="51">
        <v>150</v>
      </c>
      <c r="M3165" s="51">
        <v>356</v>
      </c>
      <c r="N3165" s="51">
        <v>329</v>
      </c>
      <c r="O3165" s="51">
        <v>332</v>
      </c>
      <c r="P3165" s="51">
        <v>337</v>
      </c>
      <c r="Q3165" s="51">
        <v>1556</v>
      </c>
      <c r="R3165" s="51">
        <v>1580</v>
      </c>
      <c r="S3165" s="51">
        <v>24196.95094882595</v>
      </c>
      <c r="T3165" s="51">
        <v>113074</v>
      </c>
      <c r="U3165" s="51">
        <v>36274</v>
      </c>
      <c r="V3165" s="51">
        <v>4809</v>
      </c>
    </row>
    <row r="3166" spans="1:22" x14ac:dyDescent="0.25">
      <c r="A3166" s="50" t="s">
        <v>109</v>
      </c>
      <c r="B3166" s="50" t="s">
        <v>230</v>
      </c>
      <c r="C3166" s="50" t="s">
        <v>203</v>
      </c>
      <c r="D3166" s="50" t="s">
        <v>282</v>
      </c>
      <c r="E3166" s="51">
        <v>2020</v>
      </c>
      <c r="F3166" s="50" t="s">
        <v>291</v>
      </c>
      <c r="G3166" s="52">
        <v>44075</v>
      </c>
      <c r="H3166" s="51">
        <v>481</v>
      </c>
      <c r="I3166" s="51">
        <v>119</v>
      </c>
      <c r="J3166" s="51">
        <v>270</v>
      </c>
      <c r="K3166" s="51">
        <v>112</v>
      </c>
      <c r="L3166" s="51">
        <v>112</v>
      </c>
      <c r="M3166" s="51">
        <v>429</v>
      </c>
      <c r="N3166" s="51">
        <v>411</v>
      </c>
      <c r="O3166" s="51">
        <v>387</v>
      </c>
      <c r="P3166" s="51">
        <v>404</v>
      </c>
      <c r="Q3166" s="51">
        <v>1556</v>
      </c>
      <c r="R3166" s="51">
        <v>1580</v>
      </c>
      <c r="S3166" s="51">
        <v>24196.95094882595</v>
      </c>
      <c r="T3166" s="51">
        <v>113074</v>
      </c>
      <c r="U3166" s="51">
        <v>36274</v>
      </c>
      <c r="V3166" s="51">
        <v>4809</v>
      </c>
    </row>
    <row r="3167" spans="1:22" x14ac:dyDescent="0.25">
      <c r="A3167" s="50" t="s">
        <v>109</v>
      </c>
      <c r="B3167" s="50" t="s">
        <v>230</v>
      </c>
      <c r="C3167" s="50" t="s">
        <v>203</v>
      </c>
      <c r="D3167" s="50" t="s">
        <v>282</v>
      </c>
      <c r="E3167" s="51">
        <v>2020</v>
      </c>
      <c r="F3167" s="50" t="s">
        <v>292</v>
      </c>
      <c r="G3167" s="52">
        <v>44105</v>
      </c>
      <c r="H3167" s="51">
        <v>316</v>
      </c>
      <c r="I3167" s="51">
        <v>87</v>
      </c>
      <c r="J3167" s="51">
        <v>221</v>
      </c>
      <c r="K3167" s="51">
        <v>104</v>
      </c>
      <c r="L3167" s="51">
        <v>104</v>
      </c>
      <c r="M3167" s="51">
        <v>406</v>
      </c>
      <c r="N3167" s="51">
        <v>369</v>
      </c>
      <c r="O3167" s="51">
        <v>438</v>
      </c>
      <c r="P3167" s="51">
        <v>314</v>
      </c>
      <c r="Q3167" s="51">
        <v>1556</v>
      </c>
      <c r="R3167" s="51">
        <v>1580</v>
      </c>
      <c r="S3167" s="51">
        <v>24196.95094882595</v>
      </c>
      <c r="T3167" s="51">
        <v>113074</v>
      </c>
      <c r="U3167" s="51">
        <v>36274</v>
      </c>
      <c r="V3167" s="51">
        <v>4809</v>
      </c>
    </row>
    <row r="3168" spans="1:22" x14ac:dyDescent="0.25">
      <c r="A3168" s="50" t="s">
        <v>109</v>
      </c>
      <c r="B3168" s="50" t="s">
        <v>230</v>
      </c>
      <c r="C3168" s="50" t="s">
        <v>203</v>
      </c>
      <c r="D3168" s="50" t="s">
        <v>282</v>
      </c>
      <c r="E3168" s="51">
        <v>2020</v>
      </c>
      <c r="F3168" s="50" t="s">
        <v>293</v>
      </c>
      <c r="G3168" s="52">
        <v>44136</v>
      </c>
      <c r="H3168" s="51">
        <v>352</v>
      </c>
      <c r="I3168" s="51">
        <v>99</v>
      </c>
      <c r="J3168" s="51">
        <v>209</v>
      </c>
      <c r="K3168" s="51">
        <v>104</v>
      </c>
      <c r="L3168" s="51">
        <v>104</v>
      </c>
      <c r="M3168" s="51">
        <v>392</v>
      </c>
      <c r="N3168" s="51">
        <v>354</v>
      </c>
      <c r="O3168" s="51">
        <v>343</v>
      </c>
      <c r="P3168" s="51">
        <v>308</v>
      </c>
      <c r="Q3168" s="51">
        <v>1556</v>
      </c>
      <c r="R3168" s="51">
        <v>1580</v>
      </c>
      <c r="S3168" s="51">
        <v>24196.95094882595</v>
      </c>
      <c r="T3168" s="51">
        <v>113074</v>
      </c>
      <c r="U3168" s="51">
        <v>36274</v>
      </c>
      <c r="V3168" s="51">
        <v>4809</v>
      </c>
    </row>
    <row r="3169" spans="1:22" x14ac:dyDescent="0.25">
      <c r="A3169" s="50" t="s">
        <v>109</v>
      </c>
      <c r="B3169" s="50" t="s">
        <v>230</v>
      </c>
      <c r="C3169" s="50" t="s">
        <v>203</v>
      </c>
      <c r="D3169" s="50" t="s">
        <v>282</v>
      </c>
      <c r="E3169" s="51">
        <v>2020</v>
      </c>
      <c r="F3169" s="50" t="s">
        <v>294</v>
      </c>
      <c r="G3169" s="52">
        <v>44166</v>
      </c>
      <c r="H3169" s="51">
        <v>435</v>
      </c>
      <c r="I3169" s="51">
        <v>112</v>
      </c>
      <c r="J3169" s="51">
        <v>286</v>
      </c>
      <c r="K3169" s="51">
        <v>98</v>
      </c>
      <c r="L3169" s="51">
        <v>98</v>
      </c>
      <c r="M3169" s="51">
        <v>426</v>
      </c>
      <c r="N3169" s="51">
        <v>358</v>
      </c>
      <c r="O3169" s="51">
        <v>357</v>
      </c>
      <c r="P3169" s="51">
        <v>327</v>
      </c>
      <c r="Q3169" s="51">
        <v>1556</v>
      </c>
      <c r="R3169" s="51">
        <v>1580</v>
      </c>
      <c r="S3169" s="51">
        <v>24196.95094882595</v>
      </c>
      <c r="T3169" s="51">
        <v>113074</v>
      </c>
      <c r="U3169" s="51">
        <v>36274</v>
      </c>
      <c r="V3169" s="51">
        <v>4809</v>
      </c>
    </row>
    <row r="3170" spans="1:22" x14ac:dyDescent="0.25">
      <c r="A3170" s="50" t="s">
        <v>109</v>
      </c>
      <c r="B3170" s="50" t="s">
        <v>230</v>
      </c>
      <c r="C3170" s="50" t="s">
        <v>203</v>
      </c>
      <c r="D3170" s="50" t="s">
        <v>282</v>
      </c>
      <c r="E3170" s="51">
        <v>2021</v>
      </c>
      <c r="F3170" s="50" t="s">
        <v>283</v>
      </c>
      <c r="G3170" s="52">
        <v>44197</v>
      </c>
      <c r="H3170" s="51">
        <v>442</v>
      </c>
      <c r="I3170" s="51">
        <v>98</v>
      </c>
      <c r="J3170" s="51">
        <v>319</v>
      </c>
      <c r="K3170" s="51">
        <v>147</v>
      </c>
      <c r="L3170" s="51">
        <v>147</v>
      </c>
      <c r="M3170" s="51">
        <v>423</v>
      </c>
      <c r="N3170" s="51">
        <v>346</v>
      </c>
      <c r="O3170" s="51">
        <v>334</v>
      </c>
      <c r="P3170" s="51">
        <v>319</v>
      </c>
      <c r="Q3170" s="51">
        <v>2279</v>
      </c>
      <c r="R3170" s="51">
        <v>2340</v>
      </c>
      <c r="S3170" s="51">
        <v>25193.775639864802</v>
      </c>
      <c r="T3170" s="51">
        <v>117318</v>
      </c>
      <c r="U3170" s="51">
        <v>37403</v>
      </c>
      <c r="V3170" s="51">
        <v>4954</v>
      </c>
    </row>
    <row r="3171" spans="1:22" x14ac:dyDescent="0.25">
      <c r="A3171" s="50" t="s">
        <v>109</v>
      </c>
      <c r="B3171" s="50" t="s">
        <v>230</v>
      </c>
      <c r="C3171" s="50" t="s">
        <v>203</v>
      </c>
      <c r="D3171" s="50" t="s">
        <v>282</v>
      </c>
      <c r="E3171" s="51">
        <v>2021</v>
      </c>
      <c r="F3171" s="50" t="s">
        <v>284</v>
      </c>
      <c r="G3171" s="52">
        <v>44228</v>
      </c>
      <c r="H3171" s="51">
        <v>426</v>
      </c>
      <c r="I3171" s="51">
        <v>89</v>
      </c>
      <c r="J3171" s="51">
        <v>333</v>
      </c>
      <c r="K3171" s="51">
        <v>172</v>
      </c>
      <c r="L3171" s="51">
        <v>172</v>
      </c>
      <c r="M3171" s="51">
        <v>422</v>
      </c>
      <c r="N3171" s="51">
        <v>393</v>
      </c>
      <c r="O3171" s="51">
        <v>408</v>
      </c>
      <c r="P3171" s="51">
        <v>345</v>
      </c>
      <c r="Q3171" s="51">
        <v>2279</v>
      </c>
      <c r="R3171" s="51">
        <v>2340</v>
      </c>
      <c r="S3171" s="51">
        <v>25193.775639864802</v>
      </c>
      <c r="T3171" s="51">
        <v>117318</v>
      </c>
      <c r="U3171" s="51">
        <v>37403</v>
      </c>
      <c r="V3171" s="51">
        <v>4954</v>
      </c>
    </row>
    <row r="3172" spans="1:22" x14ac:dyDescent="0.25">
      <c r="A3172" s="50" t="s">
        <v>109</v>
      </c>
      <c r="B3172" s="50" t="s">
        <v>230</v>
      </c>
      <c r="C3172" s="50" t="s">
        <v>203</v>
      </c>
      <c r="D3172" s="50" t="s">
        <v>282</v>
      </c>
      <c r="E3172" s="51">
        <v>2021</v>
      </c>
      <c r="F3172" s="50" t="s">
        <v>285</v>
      </c>
      <c r="G3172" s="52">
        <v>44256</v>
      </c>
      <c r="H3172" s="51">
        <v>308</v>
      </c>
      <c r="I3172" s="51">
        <v>191</v>
      </c>
      <c r="J3172" s="51">
        <v>355</v>
      </c>
      <c r="K3172" s="51">
        <v>197</v>
      </c>
      <c r="L3172" s="51">
        <v>197</v>
      </c>
      <c r="M3172" s="51">
        <v>339</v>
      </c>
      <c r="N3172" s="51">
        <v>256</v>
      </c>
      <c r="O3172" s="51">
        <v>279</v>
      </c>
      <c r="P3172" s="51">
        <v>293</v>
      </c>
      <c r="Q3172" s="51">
        <v>2279</v>
      </c>
      <c r="R3172" s="51">
        <v>2340</v>
      </c>
      <c r="S3172" s="51">
        <v>25193.775639864802</v>
      </c>
      <c r="T3172" s="51">
        <v>117318</v>
      </c>
      <c r="U3172" s="51">
        <v>37403</v>
      </c>
      <c r="V3172" s="51">
        <v>4954</v>
      </c>
    </row>
    <row r="3173" spans="1:22" x14ac:dyDescent="0.25">
      <c r="A3173" s="50" t="s">
        <v>109</v>
      </c>
      <c r="B3173" s="50" t="s">
        <v>230</v>
      </c>
      <c r="C3173" s="50" t="s">
        <v>203</v>
      </c>
      <c r="D3173" s="50" t="s">
        <v>282</v>
      </c>
      <c r="E3173" s="51">
        <v>2021</v>
      </c>
      <c r="F3173" s="50" t="s">
        <v>286</v>
      </c>
      <c r="G3173" s="52">
        <v>44287</v>
      </c>
      <c r="H3173" s="51">
        <v>264</v>
      </c>
      <c r="I3173" s="51">
        <v>120</v>
      </c>
      <c r="J3173" s="51">
        <v>150</v>
      </c>
      <c r="K3173" s="51">
        <v>166</v>
      </c>
      <c r="L3173" s="51">
        <v>166</v>
      </c>
      <c r="M3173" s="51">
        <v>401</v>
      </c>
      <c r="N3173" s="51">
        <v>291</v>
      </c>
      <c r="O3173" s="51">
        <v>279</v>
      </c>
      <c r="P3173" s="51">
        <v>294</v>
      </c>
      <c r="Q3173" s="51">
        <v>2279</v>
      </c>
      <c r="R3173" s="51">
        <v>2340</v>
      </c>
      <c r="S3173" s="51">
        <v>25193.775639864802</v>
      </c>
      <c r="T3173" s="51">
        <v>117318</v>
      </c>
      <c r="U3173" s="51">
        <v>37403</v>
      </c>
      <c r="V3173" s="51">
        <v>4954</v>
      </c>
    </row>
    <row r="3174" spans="1:22" x14ac:dyDescent="0.25">
      <c r="A3174" s="50" t="s">
        <v>109</v>
      </c>
      <c r="B3174" s="50" t="s">
        <v>230</v>
      </c>
      <c r="C3174" s="50" t="s">
        <v>203</v>
      </c>
      <c r="D3174" s="50" t="s">
        <v>282</v>
      </c>
      <c r="E3174" s="51">
        <v>2021</v>
      </c>
      <c r="F3174" s="50" t="s">
        <v>287</v>
      </c>
      <c r="G3174" s="52">
        <v>44317</v>
      </c>
      <c r="H3174" s="51">
        <v>487</v>
      </c>
      <c r="I3174" s="51">
        <v>150</v>
      </c>
      <c r="J3174" s="51">
        <v>382</v>
      </c>
      <c r="K3174" s="51">
        <v>166</v>
      </c>
      <c r="L3174" s="51">
        <v>166</v>
      </c>
      <c r="M3174" s="51">
        <v>386</v>
      </c>
      <c r="N3174" s="51">
        <v>339</v>
      </c>
      <c r="O3174" s="51">
        <v>331</v>
      </c>
      <c r="P3174" s="51">
        <v>369</v>
      </c>
      <c r="Q3174" s="51">
        <v>2279</v>
      </c>
      <c r="R3174" s="51">
        <v>2340</v>
      </c>
      <c r="S3174" s="51">
        <v>25193.775639864802</v>
      </c>
      <c r="T3174" s="51">
        <v>117318</v>
      </c>
      <c r="U3174" s="51">
        <v>37403</v>
      </c>
      <c r="V3174" s="51">
        <v>4954</v>
      </c>
    </row>
    <row r="3175" spans="1:22" x14ac:dyDescent="0.25">
      <c r="A3175" s="50" t="s">
        <v>109</v>
      </c>
      <c r="B3175" s="50" t="s">
        <v>230</v>
      </c>
      <c r="C3175" s="50" t="s">
        <v>203</v>
      </c>
      <c r="D3175" s="50" t="s">
        <v>282</v>
      </c>
      <c r="E3175" s="51">
        <v>2021</v>
      </c>
      <c r="F3175" s="50" t="s">
        <v>288</v>
      </c>
      <c r="G3175" s="52">
        <v>44348</v>
      </c>
      <c r="H3175" s="51">
        <v>435</v>
      </c>
      <c r="I3175" s="51">
        <v>167</v>
      </c>
      <c r="J3175" s="51">
        <v>347</v>
      </c>
      <c r="K3175" s="51">
        <v>166</v>
      </c>
      <c r="L3175" s="51">
        <v>166</v>
      </c>
      <c r="M3175" s="51">
        <v>416</v>
      </c>
      <c r="N3175" s="51">
        <v>336</v>
      </c>
      <c r="O3175" s="51">
        <v>294</v>
      </c>
      <c r="P3175" s="51">
        <v>312</v>
      </c>
      <c r="Q3175" s="51">
        <v>2279</v>
      </c>
      <c r="R3175" s="51">
        <v>2340</v>
      </c>
      <c r="S3175" s="51">
        <v>25193.775639864802</v>
      </c>
      <c r="T3175" s="51">
        <v>117318</v>
      </c>
      <c r="U3175" s="51">
        <v>37403</v>
      </c>
      <c r="V3175" s="51">
        <v>4954</v>
      </c>
    </row>
    <row r="3176" spans="1:22" x14ac:dyDescent="0.25">
      <c r="A3176" s="50" t="s">
        <v>109</v>
      </c>
      <c r="B3176" s="50" t="s">
        <v>230</v>
      </c>
      <c r="C3176" s="50" t="s">
        <v>203</v>
      </c>
      <c r="D3176" s="50" t="s">
        <v>282</v>
      </c>
      <c r="E3176" s="51">
        <v>2021</v>
      </c>
      <c r="F3176" s="50" t="s">
        <v>289</v>
      </c>
      <c r="G3176" s="52">
        <v>44378</v>
      </c>
      <c r="H3176" s="51">
        <v>343</v>
      </c>
      <c r="I3176" s="51">
        <v>175</v>
      </c>
      <c r="J3176" s="51">
        <v>302</v>
      </c>
      <c r="K3176" s="51">
        <v>205</v>
      </c>
      <c r="L3176" s="51">
        <v>205</v>
      </c>
      <c r="M3176" s="51">
        <v>356</v>
      </c>
      <c r="N3176" s="51">
        <v>299</v>
      </c>
      <c r="O3176" s="51">
        <v>302</v>
      </c>
      <c r="P3176" s="51">
        <v>311</v>
      </c>
      <c r="Q3176" s="51">
        <v>2279</v>
      </c>
      <c r="R3176" s="51">
        <v>2340</v>
      </c>
      <c r="S3176" s="51">
        <v>25193.775639864802</v>
      </c>
      <c r="T3176" s="51">
        <v>117318</v>
      </c>
      <c r="U3176" s="51">
        <v>37403</v>
      </c>
      <c r="V3176" s="51">
        <v>4954</v>
      </c>
    </row>
    <row r="3177" spans="1:22" x14ac:dyDescent="0.25">
      <c r="A3177" s="50" t="s">
        <v>109</v>
      </c>
      <c r="B3177" s="50" t="s">
        <v>230</v>
      </c>
      <c r="C3177" s="50" t="s">
        <v>203</v>
      </c>
      <c r="D3177" s="50" t="s">
        <v>282</v>
      </c>
      <c r="E3177" s="51">
        <v>2021</v>
      </c>
      <c r="F3177" s="50" t="s">
        <v>290</v>
      </c>
      <c r="G3177" s="52">
        <v>44409</v>
      </c>
      <c r="H3177" s="51">
        <v>335</v>
      </c>
      <c r="I3177" s="51">
        <v>162</v>
      </c>
      <c r="J3177" s="51">
        <v>316</v>
      </c>
      <c r="K3177" s="51">
        <v>166</v>
      </c>
      <c r="L3177" s="51">
        <v>166</v>
      </c>
      <c r="M3177" s="51">
        <v>322</v>
      </c>
      <c r="N3177" s="51">
        <v>245</v>
      </c>
      <c r="O3177" s="51">
        <v>281</v>
      </c>
      <c r="P3177" s="51">
        <v>322</v>
      </c>
      <c r="Q3177" s="51">
        <v>2279</v>
      </c>
      <c r="R3177" s="51">
        <v>2340</v>
      </c>
      <c r="S3177" s="51">
        <v>25193.775639864802</v>
      </c>
      <c r="T3177" s="51">
        <v>117318</v>
      </c>
      <c r="U3177" s="51">
        <v>37403</v>
      </c>
      <c r="V3177" s="51">
        <v>4954</v>
      </c>
    </row>
    <row r="3178" spans="1:22" x14ac:dyDescent="0.25">
      <c r="A3178" s="50" t="s">
        <v>109</v>
      </c>
      <c r="B3178" s="50" t="s">
        <v>230</v>
      </c>
      <c r="C3178" s="50" t="s">
        <v>203</v>
      </c>
      <c r="D3178" s="50" t="s">
        <v>282</v>
      </c>
      <c r="E3178" s="51">
        <v>2021</v>
      </c>
      <c r="F3178" s="50" t="s">
        <v>291</v>
      </c>
      <c r="G3178" s="52">
        <v>44440</v>
      </c>
      <c r="H3178" s="51">
        <v>433</v>
      </c>
      <c r="I3178" s="51">
        <v>121</v>
      </c>
      <c r="J3178" s="51">
        <v>270</v>
      </c>
      <c r="K3178" s="51">
        <v>177</v>
      </c>
      <c r="L3178" s="51">
        <v>177</v>
      </c>
      <c r="M3178" s="51">
        <v>361</v>
      </c>
      <c r="N3178" s="51">
        <v>292</v>
      </c>
      <c r="O3178" s="51">
        <v>282</v>
      </c>
      <c r="P3178" s="51">
        <v>294</v>
      </c>
      <c r="Q3178" s="51">
        <v>2279</v>
      </c>
      <c r="R3178" s="51">
        <v>2340</v>
      </c>
      <c r="S3178" s="51">
        <v>25193.775639864802</v>
      </c>
      <c r="T3178" s="51">
        <v>117318</v>
      </c>
      <c r="U3178" s="51">
        <v>37403</v>
      </c>
      <c r="V3178" s="51">
        <v>4954</v>
      </c>
    </row>
    <row r="3179" spans="1:22" x14ac:dyDescent="0.25">
      <c r="A3179" s="50" t="s">
        <v>109</v>
      </c>
      <c r="B3179" s="50" t="s">
        <v>230</v>
      </c>
      <c r="C3179" s="50" t="s">
        <v>203</v>
      </c>
      <c r="D3179" s="50" t="s">
        <v>282</v>
      </c>
      <c r="E3179" s="51">
        <v>2021</v>
      </c>
      <c r="F3179" s="50" t="s">
        <v>292</v>
      </c>
      <c r="G3179" s="52">
        <v>44470</v>
      </c>
      <c r="H3179" s="51">
        <v>359</v>
      </c>
      <c r="I3179" s="51">
        <v>135</v>
      </c>
      <c r="J3179" s="51">
        <v>204</v>
      </c>
      <c r="K3179" s="51">
        <v>142</v>
      </c>
      <c r="L3179" s="51">
        <v>142</v>
      </c>
      <c r="M3179" s="51">
        <v>795</v>
      </c>
      <c r="N3179" s="51">
        <v>657</v>
      </c>
      <c r="O3179" s="51">
        <v>527</v>
      </c>
      <c r="P3179" s="51">
        <v>426</v>
      </c>
      <c r="Q3179" s="51">
        <v>2279</v>
      </c>
      <c r="R3179" s="51">
        <v>2340</v>
      </c>
      <c r="S3179" s="51">
        <v>25193.775639864802</v>
      </c>
      <c r="T3179" s="51">
        <v>117318</v>
      </c>
      <c r="U3179" s="51">
        <v>37403</v>
      </c>
      <c r="V3179" s="51">
        <v>4954</v>
      </c>
    </row>
    <row r="3180" spans="1:22" x14ac:dyDescent="0.25">
      <c r="A3180" s="50" t="s">
        <v>109</v>
      </c>
      <c r="B3180" s="50" t="s">
        <v>230</v>
      </c>
      <c r="C3180" s="50" t="s">
        <v>203</v>
      </c>
      <c r="D3180" s="50" t="s">
        <v>282</v>
      </c>
      <c r="E3180" s="51">
        <v>2021</v>
      </c>
      <c r="F3180" s="50" t="s">
        <v>293</v>
      </c>
      <c r="G3180" s="52">
        <v>44501</v>
      </c>
      <c r="H3180" s="51">
        <v>637</v>
      </c>
      <c r="I3180" s="51">
        <v>158</v>
      </c>
      <c r="J3180" s="51">
        <v>320</v>
      </c>
      <c r="K3180" s="51">
        <v>146</v>
      </c>
      <c r="L3180" s="51">
        <v>146</v>
      </c>
      <c r="M3180" s="51">
        <v>489</v>
      </c>
      <c r="N3180" s="51">
        <v>323</v>
      </c>
      <c r="O3180" s="51">
        <v>352</v>
      </c>
      <c r="P3180" s="51">
        <v>356</v>
      </c>
      <c r="Q3180" s="51">
        <v>2279</v>
      </c>
      <c r="R3180" s="51">
        <v>2340</v>
      </c>
      <c r="S3180" s="51">
        <v>25193.775639864802</v>
      </c>
      <c r="T3180" s="51">
        <v>117318</v>
      </c>
      <c r="U3180" s="51">
        <v>37403</v>
      </c>
      <c r="V3180" s="51">
        <v>4954</v>
      </c>
    </row>
    <row r="3181" spans="1:22" x14ac:dyDescent="0.25">
      <c r="A3181" s="50" t="s">
        <v>109</v>
      </c>
      <c r="B3181" s="50" t="s">
        <v>230</v>
      </c>
      <c r="C3181" s="50" t="s">
        <v>203</v>
      </c>
      <c r="D3181" s="50" t="s">
        <v>282</v>
      </c>
      <c r="E3181" s="51">
        <v>2021</v>
      </c>
      <c r="F3181" s="50" t="s">
        <v>294</v>
      </c>
      <c r="G3181" s="52">
        <v>44531</v>
      </c>
      <c r="H3181" s="51">
        <v>470</v>
      </c>
      <c r="I3181" s="51">
        <v>131</v>
      </c>
      <c r="J3181" s="51">
        <v>297</v>
      </c>
      <c r="K3181" s="51">
        <v>159</v>
      </c>
      <c r="L3181" s="51">
        <v>159</v>
      </c>
      <c r="M3181" s="51">
        <v>461</v>
      </c>
      <c r="N3181" s="51">
        <v>353</v>
      </c>
      <c r="O3181" s="51">
        <v>318</v>
      </c>
      <c r="P3181" s="51">
        <v>316</v>
      </c>
      <c r="Q3181" s="51">
        <v>2279</v>
      </c>
      <c r="R3181" s="51">
        <v>2340</v>
      </c>
      <c r="S3181" s="51">
        <v>25193.775639864802</v>
      </c>
      <c r="T3181" s="51">
        <v>117318</v>
      </c>
      <c r="U3181" s="51">
        <v>37403</v>
      </c>
      <c r="V3181" s="51">
        <v>4954</v>
      </c>
    </row>
    <row r="3182" spans="1:22" x14ac:dyDescent="0.25">
      <c r="A3182" s="50" t="s">
        <v>109</v>
      </c>
      <c r="B3182" s="50" t="s">
        <v>230</v>
      </c>
      <c r="C3182" s="50" t="s">
        <v>204</v>
      </c>
      <c r="D3182" s="50" t="s">
        <v>282</v>
      </c>
      <c r="E3182" s="51">
        <v>2017</v>
      </c>
      <c r="F3182" s="50" t="s">
        <v>283</v>
      </c>
      <c r="G3182" s="52">
        <v>42736</v>
      </c>
      <c r="H3182" s="51">
        <v>1443</v>
      </c>
      <c r="I3182" s="51">
        <v>440</v>
      </c>
      <c r="J3182" s="51">
        <v>442</v>
      </c>
      <c r="K3182" s="51">
        <v>556</v>
      </c>
      <c r="L3182" s="51">
        <v>556</v>
      </c>
      <c r="M3182" s="51">
        <v>1554</v>
      </c>
      <c r="N3182" s="51">
        <v>1431</v>
      </c>
      <c r="O3182" s="51">
        <v>1432</v>
      </c>
      <c r="P3182" s="51">
        <v>1421</v>
      </c>
      <c r="Q3182" s="51">
        <v>5776</v>
      </c>
      <c r="R3182" s="51">
        <v>5921</v>
      </c>
      <c r="S3182" s="51">
        <v>77984</v>
      </c>
      <c r="T3182" s="51">
        <v>369576</v>
      </c>
      <c r="U3182" s="51">
        <v>75320</v>
      </c>
      <c r="V3182" s="51">
        <v>16452</v>
      </c>
    </row>
    <row r="3183" spans="1:22" x14ac:dyDescent="0.25">
      <c r="A3183" s="50" t="s">
        <v>109</v>
      </c>
      <c r="B3183" s="50" t="s">
        <v>230</v>
      </c>
      <c r="C3183" s="50" t="s">
        <v>204</v>
      </c>
      <c r="D3183" s="50" t="s">
        <v>282</v>
      </c>
      <c r="E3183" s="51">
        <v>2017</v>
      </c>
      <c r="F3183" s="50" t="s">
        <v>284</v>
      </c>
      <c r="G3183" s="52">
        <v>42767</v>
      </c>
      <c r="H3183" s="51">
        <v>1252</v>
      </c>
      <c r="I3183" s="51">
        <v>417</v>
      </c>
      <c r="J3183" s="51">
        <v>492</v>
      </c>
      <c r="K3183" s="51">
        <v>500</v>
      </c>
      <c r="L3183" s="51">
        <v>500</v>
      </c>
      <c r="M3183" s="51">
        <v>1347</v>
      </c>
      <c r="N3183" s="51">
        <v>1331</v>
      </c>
      <c r="O3183" s="51">
        <v>1258</v>
      </c>
      <c r="P3183" s="51">
        <v>1231</v>
      </c>
      <c r="Q3183" s="51">
        <v>5776</v>
      </c>
      <c r="R3183" s="51">
        <v>5921</v>
      </c>
      <c r="S3183" s="51">
        <v>77984</v>
      </c>
      <c r="T3183" s="51">
        <v>369576</v>
      </c>
      <c r="U3183" s="51">
        <v>75320</v>
      </c>
      <c r="V3183" s="51">
        <v>16452</v>
      </c>
    </row>
    <row r="3184" spans="1:22" x14ac:dyDescent="0.25">
      <c r="A3184" s="50" t="s">
        <v>109</v>
      </c>
      <c r="B3184" s="50" t="s">
        <v>230</v>
      </c>
      <c r="C3184" s="50" t="s">
        <v>204</v>
      </c>
      <c r="D3184" s="50" t="s">
        <v>282</v>
      </c>
      <c r="E3184" s="51">
        <v>2017</v>
      </c>
      <c r="F3184" s="50" t="s">
        <v>285</v>
      </c>
      <c r="G3184" s="52">
        <v>42795</v>
      </c>
      <c r="H3184" s="51">
        <v>1395</v>
      </c>
      <c r="I3184" s="51">
        <v>388</v>
      </c>
      <c r="J3184" s="51">
        <v>411</v>
      </c>
      <c r="K3184" s="51">
        <v>539</v>
      </c>
      <c r="L3184" s="51">
        <v>539</v>
      </c>
      <c r="M3184" s="51">
        <v>1784</v>
      </c>
      <c r="N3184" s="51">
        <v>1923</v>
      </c>
      <c r="O3184" s="51">
        <v>1357</v>
      </c>
      <c r="P3184" s="51">
        <v>1393</v>
      </c>
      <c r="Q3184" s="51">
        <v>5776</v>
      </c>
      <c r="R3184" s="51">
        <v>5921</v>
      </c>
      <c r="S3184" s="51">
        <v>77984</v>
      </c>
      <c r="T3184" s="51">
        <v>369576</v>
      </c>
      <c r="U3184" s="51">
        <v>75320</v>
      </c>
      <c r="V3184" s="51">
        <v>16452</v>
      </c>
    </row>
    <row r="3185" spans="1:22" x14ac:dyDescent="0.25">
      <c r="A3185" s="50" t="s">
        <v>109</v>
      </c>
      <c r="B3185" s="50" t="s">
        <v>230</v>
      </c>
      <c r="C3185" s="50" t="s">
        <v>204</v>
      </c>
      <c r="D3185" s="50" t="s">
        <v>282</v>
      </c>
      <c r="E3185" s="51">
        <v>2017</v>
      </c>
      <c r="F3185" s="50" t="s">
        <v>286</v>
      </c>
      <c r="G3185" s="52">
        <v>42826</v>
      </c>
      <c r="H3185" s="51">
        <v>689</v>
      </c>
      <c r="I3185" s="51">
        <v>313</v>
      </c>
      <c r="J3185" s="51">
        <v>392</v>
      </c>
      <c r="K3185" s="51">
        <v>318</v>
      </c>
      <c r="L3185" s="51">
        <v>318</v>
      </c>
      <c r="M3185" s="51">
        <v>559</v>
      </c>
      <c r="N3185" s="51">
        <v>1453</v>
      </c>
      <c r="O3185" s="51">
        <v>1361</v>
      </c>
      <c r="P3185" s="51">
        <v>1311</v>
      </c>
      <c r="Q3185" s="51">
        <v>5776</v>
      </c>
      <c r="R3185" s="51">
        <v>5921</v>
      </c>
      <c r="S3185" s="51">
        <v>77984</v>
      </c>
      <c r="T3185" s="51">
        <v>369576</v>
      </c>
      <c r="U3185" s="51">
        <v>75320</v>
      </c>
      <c r="V3185" s="51">
        <v>16452</v>
      </c>
    </row>
    <row r="3186" spans="1:22" x14ac:dyDescent="0.25">
      <c r="A3186" s="50" t="s">
        <v>109</v>
      </c>
      <c r="B3186" s="50" t="s">
        <v>230</v>
      </c>
      <c r="C3186" s="50" t="s">
        <v>204</v>
      </c>
      <c r="D3186" s="50" t="s">
        <v>282</v>
      </c>
      <c r="E3186" s="51">
        <v>2017</v>
      </c>
      <c r="F3186" s="50" t="s">
        <v>287</v>
      </c>
      <c r="G3186" s="52">
        <v>42856</v>
      </c>
      <c r="H3186" s="51">
        <v>1319</v>
      </c>
      <c r="I3186" s="51">
        <v>471</v>
      </c>
      <c r="J3186" s="51">
        <v>609</v>
      </c>
      <c r="K3186" s="51">
        <v>669</v>
      </c>
      <c r="L3186" s="51">
        <v>669</v>
      </c>
      <c r="M3186" s="51">
        <v>1555</v>
      </c>
      <c r="N3186" s="51">
        <v>1476</v>
      </c>
      <c r="O3186" s="51">
        <v>1315</v>
      </c>
      <c r="P3186" s="51">
        <v>1296</v>
      </c>
      <c r="Q3186" s="51">
        <v>5776</v>
      </c>
      <c r="R3186" s="51">
        <v>5921</v>
      </c>
      <c r="S3186" s="51">
        <v>77984</v>
      </c>
      <c r="T3186" s="51">
        <v>369576</v>
      </c>
      <c r="U3186" s="51">
        <v>75320</v>
      </c>
      <c r="V3186" s="51">
        <v>16452</v>
      </c>
    </row>
    <row r="3187" spans="1:22" x14ac:dyDescent="0.25">
      <c r="A3187" s="50" t="s">
        <v>109</v>
      </c>
      <c r="B3187" s="50" t="s">
        <v>230</v>
      </c>
      <c r="C3187" s="50" t="s">
        <v>204</v>
      </c>
      <c r="D3187" s="50" t="s">
        <v>282</v>
      </c>
      <c r="E3187" s="51">
        <v>2017</v>
      </c>
      <c r="F3187" s="50" t="s">
        <v>288</v>
      </c>
      <c r="G3187" s="52">
        <v>42887</v>
      </c>
      <c r="H3187" s="51">
        <v>1435</v>
      </c>
      <c r="I3187" s="51">
        <v>452</v>
      </c>
      <c r="J3187" s="51">
        <v>559</v>
      </c>
      <c r="K3187" s="51">
        <v>460</v>
      </c>
      <c r="L3187" s="51">
        <v>460</v>
      </c>
      <c r="M3187" s="51">
        <v>1674</v>
      </c>
      <c r="N3187" s="51">
        <v>1550</v>
      </c>
      <c r="O3187" s="51">
        <v>1364</v>
      </c>
      <c r="P3187" s="51">
        <v>1225</v>
      </c>
      <c r="Q3187" s="51">
        <v>5776</v>
      </c>
      <c r="R3187" s="51">
        <v>5921</v>
      </c>
      <c r="S3187" s="51">
        <v>77984</v>
      </c>
      <c r="T3187" s="51">
        <v>369576</v>
      </c>
      <c r="U3187" s="51">
        <v>75320</v>
      </c>
      <c r="V3187" s="51">
        <v>16452</v>
      </c>
    </row>
    <row r="3188" spans="1:22" x14ac:dyDescent="0.25">
      <c r="A3188" s="50" t="s">
        <v>109</v>
      </c>
      <c r="B3188" s="50" t="s">
        <v>230</v>
      </c>
      <c r="C3188" s="50" t="s">
        <v>204</v>
      </c>
      <c r="D3188" s="50" t="s">
        <v>282</v>
      </c>
      <c r="E3188" s="51">
        <v>2017</v>
      </c>
      <c r="F3188" s="50" t="s">
        <v>289</v>
      </c>
      <c r="G3188" s="52">
        <v>42917</v>
      </c>
      <c r="H3188" s="51">
        <v>1265</v>
      </c>
      <c r="I3188" s="51">
        <v>642</v>
      </c>
      <c r="J3188" s="51">
        <v>461</v>
      </c>
      <c r="K3188" s="51">
        <v>483</v>
      </c>
      <c r="L3188" s="51">
        <v>483</v>
      </c>
      <c r="M3188" s="51">
        <v>1581</v>
      </c>
      <c r="N3188" s="51">
        <v>1555</v>
      </c>
      <c r="O3188" s="51">
        <v>1453</v>
      </c>
      <c r="P3188" s="51">
        <v>1325</v>
      </c>
      <c r="Q3188" s="51">
        <v>5776</v>
      </c>
      <c r="R3188" s="51">
        <v>5921</v>
      </c>
      <c r="S3188" s="51">
        <v>77984</v>
      </c>
      <c r="T3188" s="51">
        <v>369576</v>
      </c>
      <c r="U3188" s="51">
        <v>75320</v>
      </c>
      <c r="V3188" s="51">
        <v>16452</v>
      </c>
    </row>
    <row r="3189" spans="1:22" x14ac:dyDescent="0.25">
      <c r="A3189" s="50" t="s">
        <v>109</v>
      </c>
      <c r="B3189" s="50" t="s">
        <v>230</v>
      </c>
      <c r="C3189" s="50" t="s">
        <v>204</v>
      </c>
      <c r="D3189" s="50" t="s">
        <v>282</v>
      </c>
      <c r="E3189" s="51">
        <v>2017</v>
      </c>
      <c r="F3189" s="50" t="s">
        <v>290</v>
      </c>
      <c r="G3189" s="52">
        <v>42948</v>
      </c>
      <c r="H3189" s="51">
        <v>1207</v>
      </c>
      <c r="I3189" s="51">
        <v>417</v>
      </c>
      <c r="J3189" s="51">
        <v>611</v>
      </c>
      <c r="K3189" s="51">
        <v>613</v>
      </c>
      <c r="L3189" s="51">
        <v>613</v>
      </c>
      <c r="M3189" s="51">
        <v>1518</v>
      </c>
      <c r="N3189" s="51">
        <v>1453</v>
      </c>
      <c r="O3189" s="51">
        <v>1295</v>
      </c>
      <c r="P3189" s="51">
        <v>1311</v>
      </c>
      <c r="Q3189" s="51">
        <v>5776</v>
      </c>
      <c r="R3189" s="51">
        <v>5921</v>
      </c>
      <c r="S3189" s="51">
        <v>77984</v>
      </c>
      <c r="T3189" s="51">
        <v>369576</v>
      </c>
      <c r="U3189" s="51">
        <v>75320</v>
      </c>
      <c r="V3189" s="51">
        <v>16452</v>
      </c>
    </row>
    <row r="3190" spans="1:22" x14ac:dyDescent="0.25">
      <c r="A3190" s="50" t="s">
        <v>109</v>
      </c>
      <c r="B3190" s="50" t="s">
        <v>230</v>
      </c>
      <c r="C3190" s="50" t="s">
        <v>204</v>
      </c>
      <c r="D3190" s="50" t="s">
        <v>282</v>
      </c>
      <c r="E3190" s="51">
        <v>2017</v>
      </c>
      <c r="F3190" s="50" t="s">
        <v>291</v>
      </c>
      <c r="G3190" s="52">
        <v>42979</v>
      </c>
      <c r="H3190" s="51">
        <v>677</v>
      </c>
      <c r="I3190" s="51">
        <v>121</v>
      </c>
      <c r="J3190" s="51">
        <v>509</v>
      </c>
      <c r="K3190" s="51">
        <v>298</v>
      </c>
      <c r="L3190" s="51">
        <v>298</v>
      </c>
      <c r="M3190" s="51">
        <v>797</v>
      </c>
      <c r="N3190" s="51">
        <v>846</v>
      </c>
      <c r="O3190" s="51">
        <v>1361</v>
      </c>
      <c r="P3190" s="51">
        <v>597</v>
      </c>
      <c r="Q3190" s="51">
        <v>5776</v>
      </c>
      <c r="R3190" s="51">
        <v>5921</v>
      </c>
      <c r="S3190" s="51">
        <v>77984</v>
      </c>
      <c r="T3190" s="51">
        <v>369576</v>
      </c>
      <c r="U3190" s="51">
        <v>75320</v>
      </c>
      <c r="V3190" s="51">
        <v>16452</v>
      </c>
    </row>
    <row r="3191" spans="1:22" x14ac:dyDescent="0.25">
      <c r="A3191" s="50" t="s">
        <v>109</v>
      </c>
      <c r="B3191" s="50" t="s">
        <v>230</v>
      </c>
      <c r="C3191" s="50" t="s">
        <v>204</v>
      </c>
      <c r="D3191" s="50" t="s">
        <v>282</v>
      </c>
      <c r="E3191" s="51">
        <v>2017</v>
      </c>
      <c r="F3191" s="50" t="s">
        <v>292</v>
      </c>
      <c r="G3191" s="52">
        <v>43009</v>
      </c>
      <c r="H3191" s="51">
        <v>531</v>
      </c>
      <c r="I3191" s="51">
        <v>254</v>
      </c>
      <c r="J3191" s="51">
        <v>360</v>
      </c>
      <c r="K3191" s="51">
        <v>182</v>
      </c>
      <c r="L3191" s="51">
        <v>182</v>
      </c>
      <c r="M3191" s="51">
        <v>1518</v>
      </c>
      <c r="N3191" s="51">
        <v>1453</v>
      </c>
      <c r="O3191" s="51">
        <v>1361</v>
      </c>
      <c r="P3191" s="51">
        <v>1311</v>
      </c>
      <c r="Q3191" s="51">
        <v>5776</v>
      </c>
      <c r="R3191" s="51">
        <v>5921</v>
      </c>
      <c r="S3191" s="51">
        <v>77984</v>
      </c>
      <c r="T3191" s="51">
        <v>369576</v>
      </c>
      <c r="U3191" s="51">
        <v>75320</v>
      </c>
      <c r="V3191" s="51">
        <v>16452</v>
      </c>
    </row>
    <row r="3192" spans="1:22" x14ac:dyDescent="0.25">
      <c r="A3192" s="50" t="s">
        <v>109</v>
      </c>
      <c r="B3192" s="50" t="s">
        <v>230</v>
      </c>
      <c r="C3192" s="50" t="s">
        <v>204</v>
      </c>
      <c r="D3192" s="50" t="s">
        <v>282</v>
      </c>
      <c r="E3192" s="51">
        <v>2017</v>
      </c>
      <c r="F3192" s="50" t="s">
        <v>293</v>
      </c>
      <c r="G3192" s="52">
        <v>43040</v>
      </c>
      <c r="H3192" s="51">
        <v>1265</v>
      </c>
      <c r="I3192" s="51">
        <v>131</v>
      </c>
      <c r="J3192" s="51">
        <v>223</v>
      </c>
      <c r="K3192" s="51">
        <v>116</v>
      </c>
      <c r="L3192" s="51">
        <v>116</v>
      </c>
      <c r="M3192" s="51">
        <v>486</v>
      </c>
      <c r="N3192" s="51">
        <v>1453</v>
      </c>
      <c r="O3192" s="51">
        <v>1361</v>
      </c>
      <c r="P3192" s="51">
        <v>1311</v>
      </c>
      <c r="Q3192" s="51">
        <v>5776</v>
      </c>
      <c r="R3192" s="51">
        <v>5921</v>
      </c>
      <c r="S3192" s="51">
        <v>77984</v>
      </c>
      <c r="T3192" s="51">
        <v>369576</v>
      </c>
      <c r="U3192" s="51">
        <v>75320</v>
      </c>
      <c r="V3192" s="51">
        <v>16452</v>
      </c>
    </row>
    <row r="3193" spans="1:22" x14ac:dyDescent="0.25">
      <c r="A3193" s="50" t="s">
        <v>109</v>
      </c>
      <c r="B3193" s="50" t="s">
        <v>230</v>
      </c>
      <c r="C3193" s="50" t="s">
        <v>204</v>
      </c>
      <c r="D3193" s="50" t="s">
        <v>282</v>
      </c>
      <c r="E3193" s="51">
        <v>2017</v>
      </c>
      <c r="F3193" s="50" t="s">
        <v>294</v>
      </c>
      <c r="G3193" s="52">
        <v>43070</v>
      </c>
      <c r="H3193" s="51">
        <v>1269</v>
      </c>
      <c r="I3193" s="51">
        <v>428</v>
      </c>
      <c r="J3193" s="51">
        <v>780</v>
      </c>
      <c r="K3193" s="51">
        <v>429</v>
      </c>
      <c r="L3193" s="51">
        <v>429</v>
      </c>
      <c r="M3193" s="51">
        <v>1410</v>
      </c>
      <c r="N3193" s="51">
        <v>1355</v>
      </c>
      <c r="O3193" s="51">
        <v>1366</v>
      </c>
      <c r="P3193" s="51">
        <v>1404</v>
      </c>
      <c r="Q3193" s="51">
        <v>5776</v>
      </c>
      <c r="R3193" s="51">
        <v>5921</v>
      </c>
      <c r="S3193" s="51">
        <v>77984</v>
      </c>
      <c r="T3193" s="51">
        <v>369576</v>
      </c>
      <c r="U3193" s="51">
        <v>75320</v>
      </c>
      <c r="V3193" s="51">
        <v>16452</v>
      </c>
    </row>
    <row r="3194" spans="1:22" x14ac:dyDescent="0.25">
      <c r="A3194" s="50" t="s">
        <v>109</v>
      </c>
      <c r="B3194" s="50" t="s">
        <v>230</v>
      </c>
      <c r="C3194" s="50" t="s">
        <v>204</v>
      </c>
      <c r="D3194" s="50" t="s">
        <v>282</v>
      </c>
      <c r="E3194" s="51">
        <v>2018</v>
      </c>
      <c r="F3194" s="50" t="s">
        <v>283</v>
      </c>
      <c r="G3194" s="52">
        <v>43101</v>
      </c>
      <c r="H3194" s="51">
        <v>1476</v>
      </c>
      <c r="I3194" s="51">
        <v>554</v>
      </c>
      <c r="J3194" s="51">
        <v>1015</v>
      </c>
      <c r="K3194" s="51">
        <v>442</v>
      </c>
      <c r="L3194" s="51">
        <v>442</v>
      </c>
      <c r="M3194" s="51">
        <v>1375</v>
      </c>
      <c r="N3194" s="51">
        <v>1355</v>
      </c>
      <c r="O3194" s="51">
        <v>1349</v>
      </c>
      <c r="P3194" s="51">
        <v>1195</v>
      </c>
      <c r="Q3194" s="51">
        <v>6010</v>
      </c>
      <c r="R3194" s="51">
        <v>6220</v>
      </c>
      <c r="S3194" s="51">
        <v>81275</v>
      </c>
      <c r="T3194" s="51">
        <v>384148</v>
      </c>
      <c r="U3194" s="51">
        <v>78026</v>
      </c>
      <c r="V3194" s="51">
        <v>17036</v>
      </c>
    </row>
    <row r="3195" spans="1:22" x14ac:dyDescent="0.25">
      <c r="A3195" s="50" t="s">
        <v>109</v>
      </c>
      <c r="B3195" s="50" t="s">
        <v>230</v>
      </c>
      <c r="C3195" s="50" t="s">
        <v>204</v>
      </c>
      <c r="D3195" s="50" t="s">
        <v>282</v>
      </c>
      <c r="E3195" s="51">
        <v>2018</v>
      </c>
      <c r="F3195" s="50" t="s">
        <v>284</v>
      </c>
      <c r="G3195" s="52">
        <v>43132</v>
      </c>
      <c r="H3195" s="51">
        <v>1272</v>
      </c>
      <c r="I3195" s="51">
        <v>420</v>
      </c>
      <c r="J3195" s="51">
        <v>814</v>
      </c>
      <c r="K3195" s="51">
        <v>429</v>
      </c>
      <c r="L3195" s="51">
        <v>429</v>
      </c>
      <c r="M3195" s="51">
        <v>1536</v>
      </c>
      <c r="N3195" s="51">
        <v>1387</v>
      </c>
      <c r="O3195" s="51">
        <v>1160</v>
      </c>
      <c r="P3195" s="51">
        <v>1201</v>
      </c>
      <c r="Q3195" s="51">
        <v>6010</v>
      </c>
      <c r="R3195" s="51">
        <v>6220</v>
      </c>
      <c r="S3195" s="51">
        <v>81275</v>
      </c>
      <c r="T3195" s="51">
        <v>384148</v>
      </c>
      <c r="U3195" s="51">
        <v>78026</v>
      </c>
      <c r="V3195" s="51">
        <v>17036</v>
      </c>
    </row>
    <row r="3196" spans="1:22" x14ac:dyDescent="0.25">
      <c r="A3196" s="50" t="s">
        <v>109</v>
      </c>
      <c r="B3196" s="50" t="s">
        <v>230</v>
      </c>
      <c r="C3196" s="50" t="s">
        <v>204</v>
      </c>
      <c r="D3196" s="50" t="s">
        <v>282</v>
      </c>
      <c r="E3196" s="51">
        <v>2018</v>
      </c>
      <c r="F3196" s="50" t="s">
        <v>285</v>
      </c>
      <c r="G3196" s="52">
        <v>43160</v>
      </c>
      <c r="H3196" s="51">
        <v>1207</v>
      </c>
      <c r="I3196" s="51">
        <v>496</v>
      </c>
      <c r="J3196" s="51">
        <v>789</v>
      </c>
      <c r="K3196" s="51">
        <v>538</v>
      </c>
      <c r="L3196" s="51">
        <v>538</v>
      </c>
      <c r="M3196" s="51">
        <v>1626</v>
      </c>
      <c r="N3196" s="51">
        <v>1680</v>
      </c>
      <c r="O3196" s="51">
        <v>1386</v>
      </c>
      <c r="P3196" s="51">
        <v>1260</v>
      </c>
      <c r="Q3196" s="51">
        <v>6010</v>
      </c>
      <c r="R3196" s="51">
        <v>6220</v>
      </c>
      <c r="S3196" s="51">
        <v>81275</v>
      </c>
      <c r="T3196" s="51">
        <v>384148</v>
      </c>
      <c r="U3196" s="51">
        <v>78026</v>
      </c>
      <c r="V3196" s="51">
        <v>17036</v>
      </c>
    </row>
    <row r="3197" spans="1:22" x14ac:dyDescent="0.25">
      <c r="A3197" s="50" t="s">
        <v>109</v>
      </c>
      <c r="B3197" s="50" t="s">
        <v>230</v>
      </c>
      <c r="C3197" s="50" t="s">
        <v>204</v>
      </c>
      <c r="D3197" s="50" t="s">
        <v>282</v>
      </c>
      <c r="E3197" s="51">
        <v>2018</v>
      </c>
      <c r="F3197" s="50" t="s">
        <v>286</v>
      </c>
      <c r="G3197" s="52">
        <v>43191</v>
      </c>
      <c r="H3197" s="51">
        <v>1141</v>
      </c>
      <c r="I3197" s="51">
        <v>501</v>
      </c>
      <c r="J3197" s="51">
        <v>720</v>
      </c>
      <c r="K3197" s="51">
        <v>470</v>
      </c>
      <c r="L3197" s="51">
        <v>470</v>
      </c>
      <c r="M3197" s="51">
        <v>1179</v>
      </c>
      <c r="N3197" s="51">
        <v>1340</v>
      </c>
      <c r="O3197" s="51">
        <v>1259</v>
      </c>
      <c r="P3197" s="51">
        <v>1036</v>
      </c>
      <c r="Q3197" s="51">
        <v>6010</v>
      </c>
      <c r="R3197" s="51">
        <v>6220</v>
      </c>
      <c r="S3197" s="51">
        <v>81275</v>
      </c>
      <c r="T3197" s="51">
        <v>384148</v>
      </c>
      <c r="U3197" s="51">
        <v>78026</v>
      </c>
      <c r="V3197" s="51">
        <v>17036</v>
      </c>
    </row>
    <row r="3198" spans="1:22" x14ac:dyDescent="0.25">
      <c r="A3198" s="50" t="s">
        <v>109</v>
      </c>
      <c r="B3198" s="50" t="s">
        <v>230</v>
      </c>
      <c r="C3198" s="50" t="s">
        <v>204</v>
      </c>
      <c r="D3198" s="50" t="s">
        <v>282</v>
      </c>
      <c r="E3198" s="51">
        <v>2018</v>
      </c>
      <c r="F3198" s="50" t="s">
        <v>287</v>
      </c>
      <c r="G3198" s="52">
        <v>43221</v>
      </c>
      <c r="H3198" s="51">
        <v>1260</v>
      </c>
      <c r="I3198" s="51">
        <v>482</v>
      </c>
      <c r="J3198" s="51">
        <v>803</v>
      </c>
      <c r="K3198" s="51">
        <v>574</v>
      </c>
      <c r="L3198" s="51">
        <v>574</v>
      </c>
      <c r="M3198" s="51">
        <v>1805</v>
      </c>
      <c r="N3198" s="51">
        <v>1676</v>
      </c>
      <c r="O3198" s="51">
        <v>1493</v>
      </c>
      <c r="P3198" s="51">
        <v>1532</v>
      </c>
      <c r="Q3198" s="51">
        <v>6010</v>
      </c>
      <c r="R3198" s="51">
        <v>6220</v>
      </c>
      <c r="S3198" s="51">
        <v>81275</v>
      </c>
      <c r="T3198" s="51">
        <v>384148</v>
      </c>
      <c r="U3198" s="51">
        <v>78026</v>
      </c>
      <c r="V3198" s="51">
        <v>17036</v>
      </c>
    </row>
    <row r="3199" spans="1:22" x14ac:dyDescent="0.25">
      <c r="A3199" s="50" t="s">
        <v>109</v>
      </c>
      <c r="B3199" s="50" t="s">
        <v>230</v>
      </c>
      <c r="C3199" s="50" t="s">
        <v>204</v>
      </c>
      <c r="D3199" s="50" t="s">
        <v>282</v>
      </c>
      <c r="E3199" s="51">
        <v>2018</v>
      </c>
      <c r="F3199" s="50" t="s">
        <v>288</v>
      </c>
      <c r="G3199" s="52">
        <v>43252</v>
      </c>
      <c r="H3199" s="51">
        <v>1102</v>
      </c>
      <c r="I3199" s="51">
        <v>444</v>
      </c>
      <c r="J3199" s="51">
        <v>601</v>
      </c>
      <c r="K3199" s="51">
        <v>514</v>
      </c>
      <c r="L3199" s="51">
        <v>514</v>
      </c>
      <c r="M3199" s="51">
        <v>1159</v>
      </c>
      <c r="N3199" s="51">
        <v>1536</v>
      </c>
      <c r="O3199" s="51">
        <v>1264</v>
      </c>
      <c r="P3199" s="51">
        <v>1143</v>
      </c>
      <c r="Q3199" s="51">
        <v>6010</v>
      </c>
      <c r="R3199" s="51">
        <v>6220</v>
      </c>
      <c r="S3199" s="51">
        <v>81275</v>
      </c>
      <c r="T3199" s="51">
        <v>384148</v>
      </c>
      <c r="U3199" s="51">
        <v>78026</v>
      </c>
      <c r="V3199" s="51">
        <v>17036</v>
      </c>
    </row>
    <row r="3200" spans="1:22" x14ac:dyDescent="0.25">
      <c r="A3200" s="50" t="s">
        <v>109</v>
      </c>
      <c r="B3200" s="50" t="s">
        <v>230</v>
      </c>
      <c r="C3200" s="50" t="s">
        <v>204</v>
      </c>
      <c r="D3200" s="50" t="s">
        <v>282</v>
      </c>
      <c r="E3200" s="51">
        <v>2018</v>
      </c>
      <c r="F3200" s="50" t="s">
        <v>289</v>
      </c>
      <c r="G3200" s="52">
        <v>43282</v>
      </c>
      <c r="H3200" s="51">
        <v>1246</v>
      </c>
      <c r="I3200" s="51">
        <v>451</v>
      </c>
      <c r="J3200" s="51">
        <v>841</v>
      </c>
      <c r="K3200" s="51">
        <v>437</v>
      </c>
      <c r="L3200" s="51">
        <v>437</v>
      </c>
      <c r="M3200" s="51">
        <v>1678</v>
      </c>
      <c r="N3200" s="51">
        <v>1708</v>
      </c>
      <c r="O3200" s="51">
        <v>1453</v>
      </c>
      <c r="P3200" s="51">
        <v>1412</v>
      </c>
      <c r="Q3200" s="51">
        <v>6010</v>
      </c>
      <c r="R3200" s="51">
        <v>6220</v>
      </c>
      <c r="S3200" s="51">
        <v>81275</v>
      </c>
      <c r="T3200" s="51">
        <v>384148</v>
      </c>
      <c r="U3200" s="51">
        <v>78026</v>
      </c>
      <c r="V3200" s="51">
        <v>17036</v>
      </c>
    </row>
    <row r="3201" spans="1:22" x14ac:dyDescent="0.25">
      <c r="A3201" s="50" t="s">
        <v>109</v>
      </c>
      <c r="B3201" s="50" t="s">
        <v>230</v>
      </c>
      <c r="C3201" s="50" t="s">
        <v>204</v>
      </c>
      <c r="D3201" s="50" t="s">
        <v>282</v>
      </c>
      <c r="E3201" s="51">
        <v>2018</v>
      </c>
      <c r="F3201" s="50" t="s">
        <v>290</v>
      </c>
      <c r="G3201" s="52">
        <v>43313</v>
      </c>
      <c r="H3201" s="51">
        <v>1355</v>
      </c>
      <c r="I3201" s="51">
        <v>432</v>
      </c>
      <c r="J3201" s="51">
        <v>736</v>
      </c>
      <c r="K3201" s="51">
        <v>545</v>
      </c>
      <c r="L3201" s="51">
        <v>545</v>
      </c>
      <c r="M3201" s="51">
        <v>2040</v>
      </c>
      <c r="N3201" s="51">
        <v>1622</v>
      </c>
      <c r="O3201" s="51">
        <v>1411</v>
      </c>
      <c r="P3201" s="51">
        <v>1430</v>
      </c>
      <c r="Q3201" s="51">
        <v>6010</v>
      </c>
      <c r="R3201" s="51">
        <v>6220</v>
      </c>
      <c r="S3201" s="51">
        <v>81275</v>
      </c>
      <c r="T3201" s="51">
        <v>384148</v>
      </c>
      <c r="U3201" s="51">
        <v>78026</v>
      </c>
      <c r="V3201" s="51">
        <v>17036</v>
      </c>
    </row>
    <row r="3202" spans="1:22" x14ac:dyDescent="0.25">
      <c r="A3202" s="50" t="s">
        <v>109</v>
      </c>
      <c r="B3202" s="50" t="s">
        <v>230</v>
      </c>
      <c r="C3202" s="50" t="s">
        <v>204</v>
      </c>
      <c r="D3202" s="50" t="s">
        <v>282</v>
      </c>
      <c r="E3202" s="51">
        <v>2018</v>
      </c>
      <c r="F3202" s="50" t="s">
        <v>291</v>
      </c>
      <c r="G3202" s="52">
        <v>43344</v>
      </c>
      <c r="H3202" s="51">
        <v>1454</v>
      </c>
      <c r="I3202" s="51">
        <v>509</v>
      </c>
      <c r="J3202" s="51">
        <v>967</v>
      </c>
      <c r="K3202" s="51">
        <v>466</v>
      </c>
      <c r="L3202" s="51">
        <v>466</v>
      </c>
      <c r="M3202" s="51">
        <v>1595</v>
      </c>
      <c r="N3202" s="51">
        <v>1559</v>
      </c>
      <c r="O3202" s="51">
        <v>1340</v>
      </c>
      <c r="P3202" s="51">
        <v>1251</v>
      </c>
      <c r="Q3202" s="51">
        <v>6010</v>
      </c>
      <c r="R3202" s="51">
        <v>6220</v>
      </c>
      <c r="S3202" s="51">
        <v>81275</v>
      </c>
      <c r="T3202" s="51">
        <v>384148</v>
      </c>
      <c r="U3202" s="51">
        <v>78026</v>
      </c>
      <c r="V3202" s="51">
        <v>17036</v>
      </c>
    </row>
    <row r="3203" spans="1:22" x14ac:dyDescent="0.25">
      <c r="A3203" s="50" t="s">
        <v>109</v>
      </c>
      <c r="B3203" s="50" t="s">
        <v>230</v>
      </c>
      <c r="C3203" s="50" t="s">
        <v>204</v>
      </c>
      <c r="D3203" s="50" t="s">
        <v>282</v>
      </c>
      <c r="E3203" s="51">
        <v>2018</v>
      </c>
      <c r="F3203" s="50" t="s">
        <v>292</v>
      </c>
      <c r="G3203" s="52">
        <v>43374</v>
      </c>
      <c r="H3203" s="51">
        <v>1229</v>
      </c>
      <c r="I3203" s="51">
        <v>401</v>
      </c>
      <c r="J3203" s="51">
        <v>897</v>
      </c>
      <c r="K3203" s="51">
        <v>417</v>
      </c>
      <c r="L3203" s="51">
        <v>417</v>
      </c>
      <c r="M3203" s="51">
        <v>1545</v>
      </c>
      <c r="N3203" s="51">
        <v>1530</v>
      </c>
      <c r="O3203" s="51">
        <v>1438</v>
      </c>
      <c r="P3203" s="51">
        <v>1267</v>
      </c>
      <c r="Q3203" s="51">
        <v>6010</v>
      </c>
      <c r="R3203" s="51">
        <v>6220</v>
      </c>
      <c r="S3203" s="51">
        <v>81275</v>
      </c>
      <c r="T3203" s="51">
        <v>384148</v>
      </c>
      <c r="U3203" s="51">
        <v>78026</v>
      </c>
      <c r="V3203" s="51">
        <v>17036</v>
      </c>
    </row>
    <row r="3204" spans="1:22" x14ac:dyDescent="0.25">
      <c r="A3204" s="50" t="s">
        <v>109</v>
      </c>
      <c r="B3204" s="50" t="s">
        <v>230</v>
      </c>
      <c r="C3204" s="50" t="s">
        <v>204</v>
      </c>
      <c r="D3204" s="50" t="s">
        <v>282</v>
      </c>
      <c r="E3204" s="51">
        <v>2018</v>
      </c>
      <c r="F3204" s="50" t="s">
        <v>293</v>
      </c>
      <c r="G3204" s="52">
        <v>43405</v>
      </c>
      <c r="H3204" s="51">
        <v>1493</v>
      </c>
      <c r="I3204" s="51">
        <v>435</v>
      </c>
      <c r="J3204" s="51">
        <v>987</v>
      </c>
      <c r="K3204" s="51">
        <v>410</v>
      </c>
      <c r="L3204" s="51">
        <v>410</v>
      </c>
      <c r="M3204" s="51">
        <v>1587</v>
      </c>
      <c r="N3204" s="51">
        <v>1362</v>
      </c>
      <c r="O3204" s="51">
        <v>1677</v>
      </c>
      <c r="P3204" s="51">
        <v>1375</v>
      </c>
      <c r="Q3204" s="51">
        <v>6010</v>
      </c>
      <c r="R3204" s="51">
        <v>6220</v>
      </c>
      <c r="S3204" s="51">
        <v>81275</v>
      </c>
      <c r="T3204" s="51">
        <v>384148</v>
      </c>
      <c r="U3204" s="51">
        <v>78026</v>
      </c>
      <c r="V3204" s="51">
        <v>17036</v>
      </c>
    </row>
    <row r="3205" spans="1:22" x14ac:dyDescent="0.25">
      <c r="A3205" s="50" t="s">
        <v>109</v>
      </c>
      <c r="B3205" s="50" t="s">
        <v>230</v>
      </c>
      <c r="C3205" s="50" t="s">
        <v>204</v>
      </c>
      <c r="D3205" s="50" t="s">
        <v>282</v>
      </c>
      <c r="E3205" s="51">
        <v>2018</v>
      </c>
      <c r="F3205" s="50" t="s">
        <v>294</v>
      </c>
      <c r="G3205" s="52">
        <v>43435</v>
      </c>
      <c r="H3205" s="51">
        <v>1133</v>
      </c>
      <c r="I3205" s="51">
        <v>356</v>
      </c>
      <c r="J3205" s="51">
        <v>715</v>
      </c>
      <c r="K3205" s="51">
        <v>282</v>
      </c>
      <c r="L3205" s="51">
        <v>282</v>
      </c>
      <c r="M3205" s="51">
        <v>861</v>
      </c>
      <c r="N3205" s="51">
        <v>1536</v>
      </c>
      <c r="O3205" s="51">
        <v>954</v>
      </c>
      <c r="P3205" s="51">
        <v>1002</v>
      </c>
      <c r="Q3205" s="51">
        <v>6010</v>
      </c>
      <c r="R3205" s="51">
        <v>6220</v>
      </c>
      <c r="S3205" s="51">
        <v>81275</v>
      </c>
      <c r="T3205" s="51">
        <v>384148</v>
      </c>
      <c r="U3205" s="51">
        <v>78026</v>
      </c>
      <c r="V3205" s="51">
        <v>17036</v>
      </c>
    </row>
    <row r="3206" spans="1:22" x14ac:dyDescent="0.25">
      <c r="A3206" s="50" t="s">
        <v>109</v>
      </c>
      <c r="B3206" s="50" t="s">
        <v>230</v>
      </c>
      <c r="C3206" s="50" t="s">
        <v>204</v>
      </c>
      <c r="D3206" s="50" t="s">
        <v>282</v>
      </c>
      <c r="E3206" s="51">
        <v>2019</v>
      </c>
      <c r="F3206" s="50" t="s">
        <v>283</v>
      </c>
      <c r="G3206" s="52">
        <v>43466</v>
      </c>
      <c r="H3206" s="51">
        <v>1488</v>
      </c>
      <c r="I3206" s="51">
        <v>525</v>
      </c>
      <c r="J3206" s="51">
        <v>1001</v>
      </c>
      <c r="K3206" s="51">
        <v>575</v>
      </c>
      <c r="L3206" s="51">
        <v>575</v>
      </c>
      <c r="M3206" s="51">
        <v>1489</v>
      </c>
      <c r="N3206" s="51">
        <v>1318</v>
      </c>
      <c r="O3206" s="51">
        <v>1180</v>
      </c>
      <c r="P3206" s="51">
        <v>1187</v>
      </c>
      <c r="Q3206" s="51">
        <v>7387</v>
      </c>
      <c r="R3206" s="51">
        <v>7625</v>
      </c>
      <c r="S3206" s="51">
        <v>83943.754355220284</v>
      </c>
      <c r="T3206" s="51">
        <v>393772</v>
      </c>
      <c r="U3206" s="51">
        <v>127200</v>
      </c>
      <c r="V3206" s="51">
        <v>16875</v>
      </c>
    </row>
    <row r="3207" spans="1:22" x14ac:dyDescent="0.25">
      <c r="A3207" s="50" t="s">
        <v>109</v>
      </c>
      <c r="B3207" s="50" t="s">
        <v>230</v>
      </c>
      <c r="C3207" s="50" t="s">
        <v>204</v>
      </c>
      <c r="D3207" s="50" t="s">
        <v>282</v>
      </c>
      <c r="E3207" s="51">
        <v>2019</v>
      </c>
      <c r="F3207" s="50" t="s">
        <v>284</v>
      </c>
      <c r="G3207" s="52">
        <v>43497</v>
      </c>
      <c r="H3207" s="51">
        <v>1355</v>
      </c>
      <c r="I3207" s="51">
        <v>603</v>
      </c>
      <c r="J3207" s="51">
        <v>1043</v>
      </c>
      <c r="K3207" s="51">
        <v>632</v>
      </c>
      <c r="L3207" s="51">
        <v>632</v>
      </c>
      <c r="M3207" s="51">
        <v>1760</v>
      </c>
      <c r="N3207" s="51">
        <v>1608</v>
      </c>
      <c r="O3207" s="51">
        <v>1326</v>
      </c>
      <c r="P3207" s="51">
        <v>1437</v>
      </c>
      <c r="Q3207" s="51">
        <v>7387</v>
      </c>
      <c r="R3207" s="51">
        <v>7625</v>
      </c>
      <c r="S3207" s="51">
        <v>83943.754355220284</v>
      </c>
      <c r="T3207" s="51">
        <v>393772</v>
      </c>
      <c r="U3207" s="51">
        <v>127200</v>
      </c>
      <c r="V3207" s="51">
        <v>16875</v>
      </c>
    </row>
    <row r="3208" spans="1:22" x14ac:dyDescent="0.25">
      <c r="A3208" s="50" t="s">
        <v>109</v>
      </c>
      <c r="B3208" s="50" t="s">
        <v>230</v>
      </c>
      <c r="C3208" s="50" t="s">
        <v>204</v>
      </c>
      <c r="D3208" s="50" t="s">
        <v>282</v>
      </c>
      <c r="E3208" s="51">
        <v>2019</v>
      </c>
      <c r="F3208" s="50" t="s">
        <v>285</v>
      </c>
      <c r="G3208" s="52">
        <v>43525</v>
      </c>
      <c r="H3208" s="51">
        <v>1254</v>
      </c>
      <c r="I3208" s="51">
        <v>553</v>
      </c>
      <c r="J3208" s="51">
        <v>1003</v>
      </c>
      <c r="K3208" s="51">
        <v>682</v>
      </c>
      <c r="L3208" s="51">
        <v>682</v>
      </c>
      <c r="M3208" s="51">
        <v>1657</v>
      </c>
      <c r="N3208" s="51">
        <v>1820</v>
      </c>
      <c r="O3208" s="51">
        <v>1636</v>
      </c>
      <c r="P3208" s="51">
        <v>1449</v>
      </c>
      <c r="Q3208" s="51">
        <v>7387</v>
      </c>
      <c r="R3208" s="51">
        <v>7625</v>
      </c>
      <c r="S3208" s="51">
        <v>83943.754355220284</v>
      </c>
      <c r="T3208" s="51">
        <v>393772</v>
      </c>
      <c r="U3208" s="51">
        <v>127200</v>
      </c>
      <c r="V3208" s="51">
        <v>16875</v>
      </c>
    </row>
    <row r="3209" spans="1:22" x14ac:dyDescent="0.25">
      <c r="A3209" s="50" t="s">
        <v>109</v>
      </c>
      <c r="B3209" s="50" t="s">
        <v>230</v>
      </c>
      <c r="C3209" s="50" t="s">
        <v>204</v>
      </c>
      <c r="D3209" s="50" t="s">
        <v>282</v>
      </c>
      <c r="E3209" s="51">
        <v>2019</v>
      </c>
      <c r="F3209" s="50" t="s">
        <v>286</v>
      </c>
      <c r="G3209" s="52">
        <v>43556</v>
      </c>
      <c r="H3209" s="51">
        <v>1225</v>
      </c>
      <c r="I3209" s="51">
        <v>525</v>
      </c>
      <c r="J3209" s="51">
        <v>956</v>
      </c>
      <c r="K3209" s="51">
        <v>653</v>
      </c>
      <c r="L3209" s="51">
        <v>653</v>
      </c>
      <c r="M3209" s="51">
        <v>2157</v>
      </c>
      <c r="N3209" s="51">
        <v>1362</v>
      </c>
      <c r="O3209" s="51">
        <v>1544</v>
      </c>
      <c r="P3209" s="51">
        <v>1232</v>
      </c>
      <c r="Q3209" s="51">
        <v>7387</v>
      </c>
      <c r="R3209" s="51">
        <v>7625</v>
      </c>
      <c r="S3209" s="51">
        <v>83943.754355220284</v>
      </c>
      <c r="T3209" s="51">
        <v>393772</v>
      </c>
      <c r="U3209" s="51">
        <v>127200</v>
      </c>
      <c r="V3209" s="51">
        <v>16875</v>
      </c>
    </row>
    <row r="3210" spans="1:22" x14ac:dyDescent="0.25">
      <c r="A3210" s="50" t="s">
        <v>109</v>
      </c>
      <c r="B3210" s="50" t="s">
        <v>230</v>
      </c>
      <c r="C3210" s="50" t="s">
        <v>204</v>
      </c>
      <c r="D3210" s="50" t="s">
        <v>282</v>
      </c>
      <c r="E3210" s="51">
        <v>2019</v>
      </c>
      <c r="F3210" s="50" t="s">
        <v>287</v>
      </c>
      <c r="G3210" s="52">
        <v>43586</v>
      </c>
      <c r="H3210" s="51">
        <v>1175</v>
      </c>
      <c r="I3210" s="51">
        <v>622</v>
      </c>
      <c r="J3210" s="51">
        <v>1001</v>
      </c>
      <c r="K3210" s="51">
        <v>622</v>
      </c>
      <c r="L3210" s="51">
        <v>622</v>
      </c>
      <c r="M3210" s="51">
        <v>1189</v>
      </c>
      <c r="N3210" s="51">
        <v>1500</v>
      </c>
      <c r="O3210" s="51">
        <v>1411</v>
      </c>
      <c r="P3210" s="51">
        <v>1365</v>
      </c>
      <c r="Q3210" s="51">
        <v>7387</v>
      </c>
      <c r="R3210" s="51">
        <v>7625</v>
      </c>
      <c r="S3210" s="51">
        <v>83943.754355220284</v>
      </c>
      <c r="T3210" s="51">
        <v>393772</v>
      </c>
      <c r="U3210" s="51">
        <v>127200</v>
      </c>
      <c r="V3210" s="51">
        <v>16875</v>
      </c>
    </row>
    <row r="3211" spans="1:22" x14ac:dyDescent="0.25">
      <c r="A3211" s="50" t="s">
        <v>109</v>
      </c>
      <c r="B3211" s="50" t="s">
        <v>230</v>
      </c>
      <c r="C3211" s="50" t="s">
        <v>204</v>
      </c>
      <c r="D3211" s="50" t="s">
        <v>282</v>
      </c>
      <c r="E3211" s="51">
        <v>2019</v>
      </c>
      <c r="F3211" s="50" t="s">
        <v>288</v>
      </c>
      <c r="G3211" s="52">
        <v>43617</v>
      </c>
      <c r="H3211" s="51">
        <v>1294</v>
      </c>
      <c r="I3211" s="51">
        <v>534</v>
      </c>
      <c r="J3211" s="51">
        <v>1012</v>
      </c>
      <c r="K3211" s="51">
        <v>583</v>
      </c>
      <c r="L3211" s="51">
        <v>583</v>
      </c>
      <c r="M3211" s="51">
        <v>1657</v>
      </c>
      <c r="N3211" s="51">
        <v>1611</v>
      </c>
      <c r="O3211" s="51">
        <v>1485</v>
      </c>
      <c r="P3211" s="51">
        <v>1275</v>
      </c>
      <c r="Q3211" s="51">
        <v>7387</v>
      </c>
      <c r="R3211" s="51">
        <v>7625</v>
      </c>
      <c r="S3211" s="51">
        <v>83943.754355220284</v>
      </c>
      <c r="T3211" s="51">
        <v>393772</v>
      </c>
      <c r="U3211" s="51">
        <v>127200</v>
      </c>
      <c r="V3211" s="51">
        <v>16875</v>
      </c>
    </row>
    <row r="3212" spans="1:22" x14ac:dyDescent="0.25">
      <c r="A3212" s="50" t="s">
        <v>109</v>
      </c>
      <c r="B3212" s="50" t="s">
        <v>230</v>
      </c>
      <c r="C3212" s="50" t="s">
        <v>204</v>
      </c>
      <c r="D3212" s="50" t="s">
        <v>282</v>
      </c>
      <c r="E3212" s="51">
        <v>2019</v>
      </c>
      <c r="F3212" s="50" t="s">
        <v>289</v>
      </c>
      <c r="G3212" s="52">
        <v>43647</v>
      </c>
      <c r="H3212" s="51">
        <v>1392</v>
      </c>
      <c r="I3212" s="51">
        <v>624</v>
      </c>
      <c r="J3212" s="51">
        <v>1095</v>
      </c>
      <c r="K3212" s="51">
        <v>579</v>
      </c>
      <c r="L3212" s="51">
        <v>579</v>
      </c>
      <c r="M3212" s="51">
        <v>1657</v>
      </c>
      <c r="N3212" s="51">
        <v>1473</v>
      </c>
      <c r="O3212" s="51">
        <v>1487</v>
      </c>
      <c r="P3212" s="51">
        <v>1400</v>
      </c>
      <c r="Q3212" s="51">
        <v>7387</v>
      </c>
      <c r="R3212" s="51">
        <v>7625</v>
      </c>
      <c r="S3212" s="51">
        <v>83943.754355220284</v>
      </c>
      <c r="T3212" s="51">
        <v>393772</v>
      </c>
      <c r="U3212" s="51">
        <v>127200</v>
      </c>
      <c r="V3212" s="51">
        <v>16875</v>
      </c>
    </row>
    <row r="3213" spans="1:22" x14ac:dyDescent="0.25">
      <c r="A3213" s="50" t="s">
        <v>109</v>
      </c>
      <c r="B3213" s="50" t="s">
        <v>230</v>
      </c>
      <c r="C3213" s="50" t="s">
        <v>204</v>
      </c>
      <c r="D3213" s="50" t="s">
        <v>282</v>
      </c>
      <c r="E3213" s="51">
        <v>2019</v>
      </c>
      <c r="F3213" s="50" t="s">
        <v>290</v>
      </c>
      <c r="G3213" s="52">
        <v>43678</v>
      </c>
      <c r="H3213" s="51">
        <v>1267</v>
      </c>
      <c r="I3213" s="51">
        <v>498</v>
      </c>
      <c r="J3213" s="51">
        <v>823</v>
      </c>
      <c r="K3213" s="51">
        <v>705</v>
      </c>
      <c r="L3213" s="51">
        <v>705</v>
      </c>
      <c r="M3213" s="51">
        <v>1657</v>
      </c>
      <c r="N3213" s="51">
        <v>1542</v>
      </c>
      <c r="O3213" s="51">
        <v>1343</v>
      </c>
      <c r="P3213" s="51">
        <v>1318</v>
      </c>
      <c r="Q3213" s="51">
        <v>7387</v>
      </c>
      <c r="R3213" s="51">
        <v>7625</v>
      </c>
      <c r="S3213" s="51">
        <v>83943.754355220284</v>
      </c>
      <c r="T3213" s="51">
        <v>393772</v>
      </c>
      <c r="U3213" s="51">
        <v>127200</v>
      </c>
      <c r="V3213" s="51">
        <v>16875</v>
      </c>
    </row>
    <row r="3214" spans="1:22" x14ac:dyDescent="0.25">
      <c r="A3214" s="50" t="s">
        <v>109</v>
      </c>
      <c r="B3214" s="50" t="s">
        <v>230</v>
      </c>
      <c r="C3214" s="50" t="s">
        <v>204</v>
      </c>
      <c r="D3214" s="50" t="s">
        <v>282</v>
      </c>
      <c r="E3214" s="51">
        <v>2019</v>
      </c>
      <c r="F3214" s="50" t="s">
        <v>291</v>
      </c>
      <c r="G3214" s="52">
        <v>43709</v>
      </c>
      <c r="H3214" s="51">
        <v>1367</v>
      </c>
      <c r="I3214" s="51">
        <v>622</v>
      </c>
      <c r="J3214" s="51">
        <v>1043</v>
      </c>
      <c r="K3214" s="51">
        <v>610</v>
      </c>
      <c r="L3214" s="51">
        <v>610</v>
      </c>
      <c r="M3214" s="51">
        <v>1829</v>
      </c>
      <c r="N3214" s="51">
        <v>1433</v>
      </c>
      <c r="O3214" s="51">
        <v>1428</v>
      </c>
      <c r="P3214" s="51">
        <v>1311</v>
      </c>
      <c r="Q3214" s="51">
        <v>7387</v>
      </c>
      <c r="R3214" s="51">
        <v>7625</v>
      </c>
      <c r="S3214" s="51">
        <v>83943.754355220284</v>
      </c>
      <c r="T3214" s="51">
        <v>393772</v>
      </c>
      <c r="U3214" s="51">
        <v>127200</v>
      </c>
      <c r="V3214" s="51">
        <v>16875</v>
      </c>
    </row>
    <row r="3215" spans="1:22" x14ac:dyDescent="0.25">
      <c r="A3215" s="50" t="s">
        <v>109</v>
      </c>
      <c r="B3215" s="50" t="s">
        <v>230</v>
      </c>
      <c r="C3215" s="50" t="s">
        <v>204</v>
      </c>
      <c r="D3215" s="50" t="s">
        <v>282</v>
      </c>
      <c r="E3215" s="51">
        <v>2019</v>
      </c>
      <c r="F3215" s="50" t="s">
        <v>292</v>
      </c>
      <c r="G3215" s="52">
        <v>43739</v>
      </c>
      <c r="H3215" s="51">
        <v>1356</v>
      </c>
      <c r="I3215" s="51">
        <v>679</v>
      </c>
      <c r="J3215" s="51">
        <v>964</v>
      </c>
      <c r="K3215" s="51">
        <v>537</v>
      </c>
      <c r="L3215" s="51">
        <v>537</v>
      </c>
      <c r="M3215" s="51">
        <v>1660</v>
      </c>
      <c r="N3215" s="51">
        <v>1526</v>
      </c>
      <c r="O3215" s="51">
        <v>1549</v>
      </c>
      <c r="P3215" s="51">
        <v>1435</v>
      </c>
      <c r="Q3215" s="51">
        <v>7387</v>
      </c>
      <c r="R3215" s="51">
        <v>7625</v>
      </c>
      <c r="S3215" s="51">
        <v>83943.754355220284</v>
      </c>
      <c r="T3215" s="51">
        <v>393772</v>
      </c>
      <c r="U3215" s="51">
        <v>127200</v>
      </c>
      <c r="V3215" s="51">
        <v>16875</v>
      </c>
    </row>
    <row r="3216" spans="1:22" x14ac:dyDescent="0.25">
      <c r="A3216" s="50" t="s">
        <v>109</v>
      </c>
      <c r="B3216" s="50" t="s">
        <v>230</v>
      </c>
      <c r="C3216" s="50" t="s">
        <v>204</v>
      </c>
      <c r="D3216" s="50" t="s">
        <v>282</v>
      </c>
      <c r="E3216" s="51">
        <v>2019</v>
      </c>
      <c r="F3216" s="50" t="s">
        <v>293</v>
      </c>
      <c r="G3216" s="52">
        <v>43770</v>
      </c>
      <c r="H3216" s="51">
        <v>1524</v>
      </c>
      <c r="I3216" s="51">
        <v>610</v>
      </c>
      <c r="J3216" s="51">
        <v>1075</v>
      </c>
      <c r="K3216" s="51">
        <v>560</v>
      </c>
      <c r="L3216" s="51">
        <v>560</v>
      </c>
      <c r="M3216" s="51">
        <v>1654</v>
      </c>
      <c r="N3216" s="51">
        <v>1493</v>
      </c>
      <c r="O3216" s="51">
        <v>1461</v>
      </c>
      <c r="P3216" s="51">
        <v>1473</v>
      </c>
      <c r="Q3216" s="51">
        <v>7387</v>
      </c>
      <c r="R3216" s="51">
        <v>7625</v>
      </c>
      <c r="S3216" s="51">
        <v>83943.754355220284</v>
      </c>
      <c r="T3216" s="51">
        <v>393772</v>
      </c>
      <c r="U3216" s="51">
        <v>127200</v>
      </c>
      <c r="V3216" s="51">
        <v>16875</v>
      </c>
    </row>
    <row r="3217" spans="1:22" x14ac:dyDescent="0.25">
      <c r="A3217" s="50" t="s">
        <v>109</v>
      </c>
      <c r="B3217" s="50" t="s">
        <v>230</v>
      </c>
      <c r="C3217" s="50" t="s">
        <v>204</v>
      </c>
      <c r="D3217" s="50" t="s">
        <v>282</v>
      </c>
      <c r="E3217" s="51">
        <v>2019</v>
      </c>
      <c r="F3217" s="50" t="s">
        <v>294</v>
      </c>
      <c r="G3217" s="52">
        <v>43800</v>
      </c>
      <c r="H3217" s="51">
        <v>1647</v>
      </c>
      <c r="I3217" s="51">
        <v>492</v>
      </c>
      <c r="J3217" s="51">
        <v>1223</v>
      </c>
      <c r="K3217" s="51">
        <v>479</v>
      </c>
      <c r="L3217" s="51">
        <v>479</v>
      </c>
      <c r="M3217" s="51">
        <v>1470</v>
      </c>
      <c r="N3217" s="51">
        <v>1228</v>
      </c>
      <c r="O3217" s="51">
        <v>1412</v>
      </c>
      <c r="P3217" s="51">
        <v>1178</v>
      </c>
      <c r="Q3217" s="51">
        <v>7387</v>
      </c>
      <c r="R3217" s="51">
        <v>7625</v>
      </c>
      <c r="S3217" s="51">
        <v>83943.754355220284</v>
      </c>
      <c r="T3217" s="51">
        <v>393772</v>
      </c>
      <c r="U3217" s="51">
        <v>127200</v>
      </c>
      <c r="V3217" s="51">
        <v>16875</v>
      </c>
    </row>
    <row r="3218" spans="1:22" x14ac:dyDescent="0.25">
      <c r="A3218" s="50" t="s">
        <v>109</v>
      </c>
      <c r="B3218" s="50" t="s">
        <v>230</v>
      </c>
      <c r="C3218" s="50" t="s">
        <v>204</v>
      </c>
      <c r="D3218" s="50" t="s">
        <v>282</v>
      </c>
      <c r="E3218" s="51">
        <v>2020</v>
      </c>
      <c r="F3218" s="50" t="s">
        <v>283</v>
      </c>
      <c r="G3218" s="52">
        <v>43831</v>
      </c>
      <c r="H3218" s="51">
        <v>1536</v>
      </c>
      <c r="I3218" s="51">
        <v>473</v>
      </c>
      <c r="J3218" s="51">
        <v>1097</v>
      </c>
      <c r="K3218" s="51">
        <v>570</v>
      </c>
      <c r="L3218" s="51">
        <v>570</v>
      </c>
      <c r="M3218" s="51">
        <v>1367</v>
      </c>
      <c r="N3218" s="51">
        <v>1272</v>
      </c>
      <c r="O3218" s="51">
        <v>1193</v>
      </c>
      <c r="P3218" s="51">
        <v>1205</v>
      </c>
      <c r="Q3218" s="51">
        <v>7134</v>
      </c>
      <c r="R3218" s="51">
        <v>7386</v>
      </c>
      <c r="S3218" s="51">
        <v>87425.747431821103</v>
      </c>
      <c r="T3218" s="51">
        <v>408546</v>
      </c>
      <c r="U3218" s="51">
        <v>131063</v>
      </c>
      <c r="V3218" s="51">
        <v>17376</v>
      </c>
    </row>
    <row r="3219" spans="1:22" x14ac:dyDescent="0.25">
      <c r="A3219" s="50" t="s">
        <v>109</v>
      </c>
      <c r="B3219" s="50" t="s">
        <v>230</v>
      </c>
      <c r="C3219" s="50" t="s">
        <v>204</v>
      </c>
      <c r="D3219" s="50" t="s">
        <v>282</v>
      </c>
      <c r="E3219" s="51">
        <v>2020</v>
      </c>
      <c r="F3219" s="50" t="s">
        <v>284</v>
      </c>
      <c r="G3219" s="52">
        <v>43862</v>
      </c>
      <c r="H3219" s="51">
        <v>1608</v>
      </c>
      <c r="I3219" s="51">
        <v>657</v>
      </c>
      <c r="J3219" s="51">
        <v>1323</v>
      </c>
      <c r="K3219" s="51">
        <v>656</v>
      </c>
      <c r="L3219" s="51">
        <v>656</v>
      </c>
      <c r="M3219" s="51">
        <v>1659</v>
      </c>
      <c r="N3219" s="51">
        <v>1507</v>
      </c>
      <c r="O3219" s="51">
        <v>1351</v>
      </c>
      <c r="P3219" s="51">
        <v>1522</v>
      </c>
      <c r="Q3219" s="51">
        <v>7134</v>
      </c>
      <c r="R3219" s="51">
        <v>7386</v>
      </c>
      <c r="S3219" s="51">
        <v>87425.747431821103</v>
      </c>
      <c r="T3219" s="51">
        <v>408546</v>
      </c>
      <c r="U3219" s="51">
        <v>131063</v>
      </c>
      <c r="V3219" s="51">
        <v>17376</v>
      </c>
    </row>
    <row r="3220" spans="1:22" x14ac:dyDescent="0.25">
      <c r="A3220" s="50" t="s">
        <v>109</v>
      </c>
      <c r="B3220" s="50" t="s">
        <v>230</v>
      </c>
      <c r="C3220" s="50" t="s">
        <v>204</v>
      </c>
      <c r="D3220" s="50" t="s">
        <v>282</v>
      </c>
      <c r="E3220" s="51">
        <v>2020</v>
      </c>
      <c r="F3220" s="50" t="s">
        <v>285</v>
      </c>
      <c r="G3220" s="52">
        <v>43891</v>
      </c>
      <c r="H3220" s="51">
        <v>1358</v>
      </c>
      <c r="I3220" s="51">
        <v>605</v>
      </c>
      <c r="J3220" s="51">
        <v>1082</v>
      </c>
      <c r="K3220" s="51">
        <v>823</v>
      </c>
      <c r="L3220" s="51">
        <v>823</v>
      </c>
      <c r="M3220" s="51">
        <v>1649</v>
      </c>
      <c r="N3220" s="51">
        <v>1550</v>
      </c>
      <c r="O3220" s="51">
        <v>1387</v>
      </c>
      <c r="P3220" s="51">
        <v>1223</v>
      </c>
      <c r="Q3220" s="51">
        <v>7134</v>
      </c>
      <c r="R3220" s="51">
        <v>7386</v>
      </c>
      <c r="S3220" s="51">
        <v>87425.747431821103</v>
      </c>
      <c r="T3220" s="51">
        <v>408546</v>
      </c>
      <c r="U3220" s="51">
        <v>131063</v>
      </c>
      <c r="V3220" s="51">
        <v>17376</v>
      </c>
    </row>
    <row r="3221" spans="1:22" x14ac:dyDescent="0.25">
      <c r="A3221" s="50" t="s">
        <v>109</v>
      </c>
      <c r="B3221" s="50" t="s">
        <v>230</v>
      </c>
      <c r="C3221" s="50" t="s">
        <v>204</v>
      </c>
      <c r="D3221" s="50" t="s">
        <v>282</v>
      </c>
      <c r="E3221" s="51">
        <v>2020</v>
      </c>
      <c r="F3221" s="50" t="s">
        <v>286</v>
      </c>
      <c r="G3221" s="52">
        <v>43922</v>
      </c>
      <c r="H3221" s="51">
        <v>1254</v>
      </c>
      <c r="I3221" s="51">
        <v>510</v>
      </c>
      <c r="J3221" s="51">
        <v>1233</v>
      </c>
      <c r="K3221" s="51">
        <v>624</v>
      </c>
      <c r="L3221" s="51">
        <v>624</v>
      </c>
      <c r="M3221" s="51">
        <v>1589</v>
      </c>
      <c r="N3221" s="51">
        <v>1413</v>
      </c>
      <c r="O3221" s="51">
        <v>1353</v>
      </c>
      <c r="P3221" s="51">
        <v>1267</v>
      </c>
      <c r="Q3221" s="51">
        <v>7134</v>
      </c>
      <c r="R3221" s="51">
        <v>7386</v>
      </c>
      <c r="S3221" s="51">
        <v>87425.747431821103</v>
      </c>
      <c r="T3221" s="51">
        <v>408546</v>
      </c>
      <c r="U3221" s="51">
        <v>131063</v>
      </c>
      <c r="V3221" s="51">
        <v>17376</v>
      </c>
    </row>
    <row r="3222" spans="1:22" x14ac:dyDescent="0.25">
      <c r="A3222" s="50" t="s">
        <v>109</v>
      </c>
      <c r="B3222" s="50" t="s">
        <v>230</v>
      </c>
      <c r="C3222" s="50" t="s">
        <v>204</v>
      </c>
      <c r="D3222" s="50" t="s">
        <v>282</v>
      </c>
      <c r="E3222" s="51">
        <v>2020</v>
      </c>
      <c r="F3222" s="50" t="s">
        <v>287</v>
      </c>
      <c r="G3222" s="52">
        <v>43952</v>
      </c>
      <c r="H3222" s="51">
        <v>1516</v>
      </c>
      <c r="I3222" s="51">
        <v>733</v>
      </c>
      <c r="J3222" s="51">
        <v>1275</v>
      </c>
      <c r="K3222" s="51">
        <v>816</v>
      </c>
      <c r="L3222" s="51">
        <v>816</v>
      </c>
      <c r="M3222" s="51">
        <v>1751</v>
      </c>
      <c r="N3222" s="51">
        <v>1597</v>
      </c>
      <c r="O3222" s="51">
        <v>1420</v>
      </c>
      <c r="P3222" s="51">
        <v>1354</v>
      </c>
      <c r="Q3222" s="51">
        <v>7134</v>
      </c>
      <c r="R3222" s="51">
        <v>7386</v>
      </c>
      <c r="S3222" s="51">
        <v>87425.747431821103</v>
      </c>
      <c r="T3222" s="51">
        <v>408546</v>
      </c>
      <c r="U3222" s="51">
        <v>131063</v>
      </c>
      <c r="V3222" s="51">
        <v>17376</v>
      </c>
    </row>
    <row r="3223" spans="1:22" x14ac:dyDescent="0.25">
      <c r="A3223" s="50" t="s">
        <v>109</v>
      </c>
      <c r="B3223" s="50" t="s">
        <v>230</v>
      </c>
      <c r="C3223" s="50" t="s">
        <v>204</v>
      </c>
      <c r="D3223" s="50" t="s">
        <v>282</v>
      </c>
      <c r="E3223" s="51">
        <v>2020</v>
      </c>
      <c r="F3223" s="50" t="s">
        <v>288</v>
      </c>
      <c r="G3223" s="52">
        <v>43983</v>
      </c>
      <c r="H3223" s="51">
        <v>1681</v>
      </c>
      <c r="I3223" s="51">
        <v>595</v>
      </c>
      <c r="J3223" s="51">
        <v>1144</v>
      </c>
      <c r="K3223" s="51">
        <v>616</v>
      </c>
      <c r="L3223" s="51">
        <v>616</v>
      </c>
      <c r="M3223" s="51">
        <v>1703</v>
      </c>
      <c r="N3223" s="51">
        <v>1690</v>
      </c>
      <c r="O3223" s="51">
        <v>1479</v>
      </c>
      <c r="P3223" s="51">
        <v>1402</v>
      </c>
      <c r="Q3223" s="51">
        <v>7134</v>
      </c>
      <c r="R3223" s="51">
        <v>7386</v>
      </c>
      <c r="S3223" s="51">
        <v>87425.747431821103</v>
      </c>
      <c r="T3223" s="51">
        <v>408546</v>
      </c>
      <c r="U3223" s="51">
        <v>131063</v>
      </c>
      <c r="V3223" s="51">
        <v>17376</v>
      </c>
    </row>
    <row r="3224" spans="1:22" x14ac:dyDescent="0.25">
      <c r="A3224" s="50" t="s">
        <v>109</v>
      </c>
      <c r="B3224" s="50" t="s">
        <v>230</v>
      </c>
      <c r="C3224" s="50" t="s">
        <v>204</v>
      </c>
      <c r="D3224" s="50" t="s">
        <v>282</v>
      </c>
      <c r="E3224" s="51">
        <v>2020</v>
      </c>
      <c r="F3224" s="50" t="s">
        <v>289</v>
      </c>
      <c r="G3224" s="52">
        <v>44013</v>
      </c>
      <c r="H3224" s="51">
        <v>1308</v>
      </c>
      <c r="I3224" s="51">
        <v>458</v>
      </c>
      <c r="J3224" s="51">
        <v>984</v>
      </c>
      <c r="K3224" s="51">
        <v>527</v>
      </c>
      <c r="L3224" s="51">
        <v>527</v>
      </c>
      <c r="M3224" s="51">
        <v>1695</v>
      </c>
      <c r="N3224" s="51">
        <v>1401</v>
      </c>
      <c r="O3224" s="51">
        <v>1354</v>
      </c>
      <c r="P3224" s="51">
        <v>1271</v>
      </c>
      <c r="Q3224" s="51">
        <v>7134</v>
      </c>
      <c r="R3224" s="51">
        <v>7386</v>
      </c>
      <c r="S3224" s="51">
        <v>87425.747431821103</v>
      </c>
      <c r="T3224" s="51">
        <v>408546</v>
      </c>
      <c r="U3224" s="51">
        <v>131063</v>
      </c>
      <c r="V3224" s="51">
        <v>17376</v>
      </c>
    </row>
    <row r="3225" spans="1:22" x14ac:dyDescent="0.25">
      <c r="A3225" s="50" t="s">
        <v>109</v>
      </c>
      <c r="B3225" s="50" t="s">
        <v>230</v>
      </c>
      <c r="C3225" s="50" t="s">
        <v>204</v>
      </c>
      <c r="D3225" s="50" t="s">
        <v>282</v>
      </c>
      <c r="E3225" s="51">
        <v>2020</v>
      </c>
      <c r="F3225" s="50" t="s">
        <v>290</v>
      </c>
      <c r="G3225" s="52">
        <v>44044</v>
      </c>
      <c r="H3225" s="51">
        <v>1426</v>
      </c>
      <c r="I3225" s="51">
        <v>627</v>
      </c>
      <c r="J3225" s="51">
        <v>1205</v>
      </c>
      <c r="K3225" s="51">
        <v>830</v>
      </c>
      <c r="L3225" s="51">
        <v>830</v>
      </c>
      <c r="M3225" s="51">
        <v>1667</v>
      </c>
      <c r="N3225" s="51">
        <v>1555</v>
      </c>
      <c r="O3225" s="51">
        <v>1340</v>
      </c>
      <c r="P3225" s="51">
        <v>1095</v>
      </c>
      <c r="Q3225" s="51">
        <v>7134</v>
      </c>
      <c r="R3225" s="51">
        <v>7386</v>
      </c>
      <c r="S3225" s="51">
        <v>87425.747431821103</v>
      </c>
      <c r="T3225" s="51">
        <v>408546</v>
      </c>
      <c r="U3225" s="51">
        <v>131063</v>
      </c>
      <c r="V3225" s="51">
        <v>17376</v>
      </c>
    </row>
    <row r="3226" spans="1:22" x14ac:dyDescent="0.25">
      <c r="A3226" s="50" t="s">
        <v>109</v>
      </c>
      <c r="B3226" s="50" t="s">
        <v>230</v>
      </c>
      <c r="C3226" s="50" t="s">
        <v>204</v>
      </c>
      <c r="D3226" s="50" t="s">
        <v>282</v>
      </c>
      <c r="E3226" s="51">
        <v>2020</v>
      </c>
      <c r="F3226" s="50" t="s">
        <v>291</v>
      </c>
      <c r="G3226" s="52">
        <v>44075</v>
      </c>
      <c r="H3226" s="51">
        <v>1466</v>
      </c>
      <c r="I3226" s="51">
        <v>487</v>
      </c>
      <c r="J3226" s="51">
        <v>981</v>
      </c>
      <c r="K3226" s="51">
        <v>627</v>
      </c>
      <c r="L3226" s="51">
        <v>627</v>
      </c>
      <c r="M3226" s="51">
        <v>1554</v>
      </c>
      <c r="N3226" s="51">
        <v>1401</v>
      </c>
      <c r="O3226" s="51">
        <v>1356</v>
      </c>
      <c r="P3226" s="51">
        <v>1259</v>
      </c>
      <c r="Q3226" s="51">
        <v>7134</v>
      </c>
      <c r="R3226" s="51">
        <v>7386</v>
      </c>
      <c r="S3226" s="51">
        <v>87425.747431821103</v>
      </c>
      <c r="T3226" s="51">
        <v>408546</v>
      </c>
      <c r="U3226" s="51">
        <v>131063</v>
      </c>
      <c r="V3226" s="51">
        <v>17376</v>
      </c>
    </row>
    <row r="3227" spans="1:22" x14ac:dyDescent="0.25">
      <c r="A3227" s="50" t="s">
        <v>109</v>
      </c>
      <c r="B3227" s="50" t="s">
        <v>230</v>
      </c>
      <c r="C3227" s="50" t="s">
        <v>204</v>
      </c>
      <c r="D3227" s="50" t="s">
        <v>282</v>
      </c>
      <c r="E3227" s="51">
        <v>2020</v>
      </c>
      <c r="F3227" s="50" t="s">
        <v>292</v>
      </c>
      <c r="G3227" s="52">
        <v>44105</v>
      </c>
      <c r="H3227" s="51">
        <v>1259</v>
      </c>
      <c r="I3227" s="51">
        <v>554</v>
      </c>
      <c r="J3227" s="51">
        <v>1009</v>
      </c>
      <c r="K3227" s="51">
        <v>619</v>
      </c>
      <c r="L3227" s="51">
        <v>619</v>
      </c>
      <c r="M3227" s="51">
        <v>1445</v>
      </c>
      <c r="N3227" s="51">
        <v>1351</v>
      </c>
      <c r="O3227" s="51">
        <v>1306</v>
      </c>
      <c r="P3227" s="51">
        <v>1173</v>
      </c>
      <c r="Q3227" s="51">
        <v>7134</v>
      </c>
      <c r="R3227" s="51">
        <v>7386</v>
      </c>
      <c r="S3227" s="51">
        <v>87425.747431821103</v>
      </c>
      <c r="T3227" s="51">
        <v>408546</v>
      </c>
      <c r="U3227" s="51">
        <v>131063</v>
      </c>
      <c r="V3227" s="51">
        <v>17376</v>
      </c>
    </row>
    <row r="3228" spans="1:22" x14ac:dyDescent="0.25">
      <c r="A3228" s="50" t="s">
        <v>109</v>
      </c>
      <c r="B3228" s="50" t="s">
        <v>230</v>
      </c>
      <c r="C3228" s="50" t="s">
        <v>204</v>
      </c>
      <c r="D3228" s="50" t="s">
        <v>282</v>
      </c>
      <c r="E3228" s="51">
        <v>2020</v>
      </c>
      <c r="F3228" s="50" t="s">
        <v>293</v>
      </c>
      <c r="G3228" s="52">
        <v>44136</v>
      </c>
      <c r="H3228" s="51">
        <v>1601</v>
      </c>
      <c r="I3228" s="51">
        <v>477</v>
      </c>
      <c r="J3228" s="51">
        <v>1156</v>
      </c>
      <c r="K3228" s="51">
        <v>513</v>
      </c>
      <c r="L3228" s="51">
        <v>513</v>
      </c>
      <c r="M3228" s="51">
        <v>1226</v>
      </c>
      <c r="N3228" s="51">
        <v>1454</v>
      </c>
      <c r="O3228" s="51">
        <v>1368</v>
      </c>
      <c r="P3228" s="51">
        <v>1206</v>
      </c>
      <c r="Q3228" s="51">
        <v>7134</v>
      </c>
      <c r="R3228" s="51">
        <v>7386</v>
      </c>
      <c r="S3228" s="51">
        <v>87425.747431821103</v>
      </c>
      <c r="T3228" s="51">
        <v>408546</v>
      </c>
      <c r="U3228" s="51">
        <v>131063</v>
      </c>
      <c r="V3228" s="51">
        <v>17376</v>
      </c>
    </row>
    <row r="3229" spans="1:22" x14ac:dyDescent="0.25">
      <c r="A3229" s="50" t="s">
        <v>109</v>
      </c>
      <c r="B3229" s="50" t="s">
        <v>230</v>
      </c>
      <c r="C3229" s="50" t="s">
        <v>204</v>
      </c>
      <c r="D3229" s="50" t="s">
        <v>282</v>
      </c>
      <c r="E3229" s="51">
        <v>2020</v>
      </c>
      <c r="F3229" s="50" t="s">
        <v>294</v>
      </c>
      <c r="G3229" s="52">
        <v>44166</v>
      </c>
      <c r="H3229" s="51">
        <v>1582</v>
      </c>
      <c r="I3229" s="51">
        <v>440</v>
      </c>
      <c r="J3229" s="51">
        <v>1331</v>
      </c>
      <c r="K3229" s="51">
        <v>526</v>
      </c>
      <c r="L3229" s="51">
        <v>526</v>
      </c>
      <c r="M3229" s="51">
        <v>759</v>
      </c>
      <c r="N3229" s="51">
        <v>1297</v>
      </c>
      <c r="O3229" s="51">
        <v>1383</v>
      </c>
      <c r="P3229" s="51">
        <v>1291</v>
      </c>
      <c r="Q3229" s="51">
        <v>7134</v>
      </c>
      <c r="R3229" s="51">
        <v>7386</v>
      </c>
      <c r="S3229" s="51">
        <v>87425.747431821103</v>
      </c>
      <c r="T3229" s="51">
        <v>408546</v>
      </c>
      <c r="U3229" s="51">
        <v>131063</v>
      </c>
      <c r="V3229" s="51">
        <v>17376</v>
      </c>
    </row>
    <row r="3230" spans="1:22" x14ac:dyDescent="0.25">
      <c r="A3230" s="50" t="s">
        <v>109</v>
      </c>
      <c r="B3230" s="50" t="s">
        <v>230</v>
      </c>
      <c r="C3230" s="50" t="s">
        <v>204</v>
      </c>
      <c r="D3230" s="50" t="s">
        <v>282</v>
      </c>
      <c r="E3230" s="51">
        <v>2021</v>
      </c>
      <c r="F3230" s="50" t="s">
        <v>283</v>
      </c>
      <c r="G3230" s="52">
        <v>44197</v>
      </c>
      <c r="H3230" s="51">
        <v>1446</v>
      </c>
      <c r="I3230" s="51">
        <v>441</v>
      </c>
      <c r="J3230" s="51">
        <v>1006</v>
      </c>
      <c r="K3230" s="51">
        <v>689</v>
      </c>
      <c r="L3230" s="51">
        <v>689</v>
      </c>
      <c r="M3230" s="51">
        <v>1526</v>
      </c>
      <c r="N3230" s="51">
        <v>1357</v>
      </c>
      <c r="O3230" s="51">
        <v>1389</v>
      </c>
      <c r="P3230" s="51">
        <v>1271</v>
      </c>
      <c r="Q3230" s="51">
        <v>7096</v>
      </c>
      <c r="R3230" s="51">
        <v>7399</v>
      </c>
      <c r="S3230" s="51">
        <v>91027.364175057694</v>
      </c>
      <c r="T3230" s="51">
        <v>423882</v>
      </c>
      <c r="U3230" s="51">
        <v>135139</v>
      </c>
      <c r="V3230" s="51">
        <v>17898</v>
      </c>
    </row>
    <row r="3231" spans="1:22" x14ac:dyDescent="0.25">
      <c r="A3231" s="50" t="s">
        <v>109</v>
      </c>
      <c r="B3231" s="50" t="s">
        <v>230</v>
      </c>
      <c r="C3231" s="50" t="s">
        <v>204</v>
      </c>
      <c r="D3231" s="50" t="s">
        <v>282</v>
      </c>
      <c r="E3231" s="51">
        <v>2021</v>
      </c>
      <c r="F3231" s="50" t="s">
        <v>284</v>
      </c>
      <c r="G3231" s="52">
        <v>44228</v>
      </c>
      <c r="H3231" s="51">
        <v>1263</v>
      </c>
      <c r="I3231" s="51">
        <v>530</v>
      </c>
      <c r="J3231" s="51">
        <v>1209</v>
      </c>
      <c r="K3231" s="51">
        <v>599</v>
      </c>
      <c r="L3231" s="51">
        <v>599</v>
      </c>
      <c r="M3231" s="51">
        <v>1649</v>
      </c>
      <c r="N3231" s="51">
        <v>1340</v>
      </c>
      <c r="O3231" s="51">
        <v>1245</v>
      </c>
      <c r="P3231" s="51">
        <v>1320</v>
      </c>
      <c r="Q3231" s="51">
        <v>7096</v>
      </c>
      <c r="R3231" s="51">
        <v>7399</v>
      </c>
      <c r="S3231" s="51">
        <v>91027.364175057694</v>
      </c>
      <c r="T3231" s="51">
        <v>423882</v>
      </c>
      <c r="U3231" s="51">
        <v>135139</v>
      </c>
      <c r="V3231" s="51">
        <v>17898</v>
      </c>
    </row>
    <row r="3232" spans="1:22" x14ac:dyDescent="0.25">
      <c r="A3232" s="50" t="s">
        <v>109</v>
      </c>
      <c r="B3232" s="50" t="s">
        <v>230</v>
      </c>
      <c r="C3232" s="50" t="s">
        <v>204</v>
      </c>
      <c r="D3232" s="50" t="s">
        <v>282</v>
      </c>
      <c r="E3232" s="51">
        <v>2021</v>
      </c>
      <c r="F3232" s="50" t="s">
        <v>285</v>
      </c>
      <c r="G3232" s="52">
        <v>44256</v>
      </c>
      <c r="H3232" s="51">
        <v>1267</v>
      </c>
      <c r="I3232" s="51">
        <v>611</v>
      </c>
      <c r="J3232" s="51">
        <v>977</v>
      </c>
      <c r="K3232" s="51">
        <v>671</v>
      </c>
      <c r="L3232" s="51">
        <v>671</v>
      </c>
      <c r="M3232" s="51">
        <v>1526</v>
      </c>
      <c r="N3232" s="51">
        <v>1528</v>
      </c>
      <c r="O3232" s="51">
        <v>1206</v>
      </c>
      <c r="P3232" s="51">
        <v>1137</v>
      </c>
      <c r="Q3232" s="51">
        <v>7096</v>
      </c>
      <c r="R3232" s="51">
        <v>7399</v>
      </c>
      <c r="S3232" s="51">
        <v>91027.364175057694</v>
      </c>
      <c r="T3232" s="51">
        <v>423882</v>
      </c>
      <c r="U3232" s="51">
        <v>135139</v>
      </c>
      <c r="V3232" s="51">
        <v>17898</v>
      </c>
    </row>
    <row r="3233" spans="1:22" x14ac:dyDescent="0.25">
      <c r="A3233" s="50" t="s">
        <v>109</v>
      </c>
      <c r="B3233" s="50" t="s">
        <v>230</v>
      </c>
      <c r="C3233" s="50" t="s">
        <v>204</v>
      </c>
      <c r="D3233" s="50" t="s">
        <v>282</v>
      </c>
      <c r="E3233" s="51">
        <v>2021</v>
      </c>
      <c r="F3233" s="50" t="s">
        <v>286</v>
      </c>
      <c r="G3233" s="52">
        <v>44287</v>
      </c>
      <c r="H3233" s="51">
        <v>1493</v>
      </c>
      <c r="I3233" s="51">
        <v>552</v>
      </c>
      <c r="J3233" s="51">
        <v>999</v>
      </c>
      <c r="K3233" s="51">
        <v>602</v>
      </c>
      <c r="L3233" s="51">
        <v>602</v>
      </c>
      <c r="M3233" s="51">
        <v>1480</v>
      </c>
      <c r="N3233" s="51">
        <v>1427</v>
      </c>
      <c r="O3233" s="51">
        <v>1409</v>
      </c>
      <c r="P3233" s="51">
        <v>1217</v>
      </c>
      <c r="Q3233" s="51">
        <v>7096</v>
      </c>
      <c r="R3233" s="51">
        <v>7399</v>
      </c>
      <c r="S3233" s="51">
        <v>91027.364175057694</v>
      </c>
      <c r="T3233" s="51">
        <v>423882</v>
      </c>
      <c r="U3233" s="51">
        <v>135139</v>
      </c>
      <c r="V3233" s="51">
        <v>17898</v>
      </c>
    </row>
    <row r="3234" spans="1:22" x14ac:dyDescent="0.25">
      <c r="A3234" s="50" t="s">
        <v>109</v>
      </c>
      <c r="B3234" s="50" t="s">
        <v>230</v>
      </c>
      <c r="C3234" s="50" t="s">
        <v>204</v>
      </c>
      <c r="D3234" s="50" t="s">
        <v>282</v>
      </c>
      <c r="E3234" s="51">
        <v>2021</v>
      </c>
      <c r="F3234" s="50" t="s">
        <v>287</v>
      </c>
      <c r="G3234" s="52">
        <v>44317</v>
      </c>
      <c r="H3234" s="51">
        <v>1357</v>
      </c>
      <c r="I3234" s="51">
        <v>609</v>
      </c>
      <c r="J3234" s="51">
        <v>1268</v>
      </c>
      <c r="K3234" s="51">
        <v>674</v>
      </c>
      <c r="L3234" s="51">
        <v>674</v>
      </c>
      <c r="M3234" s="51">
        <v>1688</v>
      </c>
      <c r="N3234" s="51">
        <v>1447</v>
      </c>
      <c r="O3234" s="51">
        <v>1441</v>
      </c>
      <c r="P3234" s="51">
        <v>1478</v>
      </c>
      <c r="Q3234" s="51">
        <v>7096</v>
      </c>
      <c r="R3234" s="51">
        <v>7399</v>
      </c>
      <c r="S3234" s="51">
        <v>91027.364175057694</v>
      </c>
      <c r="T3234" s="51">
        <v>423882</v>
      </c>
      <c r="U3234" s="51">
        <v>135139</v>
      </c>
      <c r="V3234" s="51">
        <v>17898</v>
      </c>
    </row>
    <row r="3235" spans="1:22" x14ac:dyDescent="0.25">
      <c r="A3235" s="50" t="s">
        <v>109</v>
      </c>
      <c r="B3235" s="50" t="s">
        <v>230</v>
      </c>
      <c r="C3235" s="50" t="s">
        <v>204</v>
      </c>
      <c r="D3235" s="50" t="s">
        <v>282</v>
      </c>
      <c r="E3235" s="51">
        <v>2021</v>
      </c>
      <c r="F3235" s="50" t="s">
        <v>288</v>
      </c>
      <c r="G3235" s="52">
        <v>44348</v>
      </c>
      <c r="H3235" s="51">
        <v>1577</v>
      </c>
      <c r="I3235" s="51">
        <v>601</v>
      </c>
      <c r="J3235" s="51">
        <v>1066</v>
      </c>
      <c r="K3235" s="51">
        <v>597</v>
      </c>
      <c r="L3235" s="51">
        <v>597</v>
      </c>
      <c r="M3235" s="51">
        <v>1769</v>
      </c>
      <c r="N3235" s="51">
        <v>1686</v>
      </c>
      <c r="O3235" s="51">
        <v>1402</v>
      </c>
      <c r="P3235" s="51">
        <v>1344</v>
      </c>
      <c r="Q3235" s="51">
        <v>7096</v>
      </c>
      <c r="R3235" s="51">
        <v>7399</v>
      </c>
      <c r="S3235" s="51">
        <v>91027.364175057694</v>
      </c>
      <c r="T3235" s="51">
        <v>423882</v>
      </c>
      <c r="U3235" s="51">
        <v>135139</v>
      </c>
      <c r="V3235" s="51">
        <v>17898</v>
      </c>
    </row>
    <row r="3236" spans="1:22" x14ac:dyDescent="0.25">
      <c r="A3236" s="50" t="s">
        <v>109</v>
      </c>
      <c r="B3236" s="50" t="s">
        <v>230</v>
      </c>
      <c r="C3236" s="50" t="s">
        <v>204</v>
      </c>
      <c r="D3236" s="50" t="s">
        <v>282</v>
      </c>
      <c r="E3236" s="51">
        <v>2021</v>
      </c>
      <c r="F3236" s="50" t="s">
        <v>289</v>
      </c>
      <c r="G3236" s="52">
        <v>44378</v>
      </c>
      <c r="H3236" s="51">
        <v>1396</v>
      </c>
      <c r="I3236" s="51">
        <v>518</v>
      </c>
      <c r="J3236" s="51">
        <v>1101</v>
      </c>
      <c r="K3236" s="51">
        <v>560</v>
      </c>
      <c r="L3236" s="51">
        <v>560</v>
      </c>
      <c r="M3236" s="51">
        <v>1551</v>
      </c>
      <c r="N3236" s="51">
        <v>1352</v>
      </c>
      <c r="O3236" s="51">
        <v>1386</v>
      </c>
      <c r="P3236" s="51">
        <v>1157</v>
      </c>
      <c r="Q3236" s="51">
        <v>7096</v>
      </c>
      <c r="R3236" s="51">
        <v>7399</v>
      </c>
      <c r="S3236" s="51">
        <v>91027.364175057694</v>
      </c>
      <c r="T3236" s="51">
        <v>423882</v>
      </c>
      <c r="U3236" s="51">
        <v>135139</v>
      </c>
      <c r="V3236" s="51">
        <v>17898</v>
      </c>
    </row>
    <row r="3237" spans="1:22" x14ac:dyDescent="0.25">
      <c r="A3237" s="50" t="s">
        <v>109</v>
      </c>
      <c r="B3237" s="50" t="s">
        <v>230</v>
      </c>
      <c r="C3237" s="50" t="s">
        <v>204</v>
      </c>
      <c r="D3237" s="50" t="s">
        <v>282</v>
      </c>
      <c r="E3237" s="51">
        <v>2021</v>
      </c>
      <c r="F3237" s="50" t="s">
        <v>290</v>
      </c>
      <c r="G3237" s="52">
        <v>44409</v>
      </c>
      <c r="H3237" s="51">
        <v>1267</v>
      </c>
      <c r="I3237" s="51">
        <v>635</v>
      </c>
      <c r="J3237" s="51">
        <v>1066</v>
      </c>
      <c r="K3237" s="51">
        <v>669</v>
      </c>
      <c r="L3237" s="51">
        <v>669</v>
      </c>
      <c r="M3237" s="51">
        <v>1589</v>
      </c>
      <c r="N3237" s="51">
        <v>1406</v>
      </c>
      <c r="O3237" s="51">
        <v>1223</v>
      </c>
      <c r="P3237" s="51">
        <v>1245</v>
      </c>
      <c r="Q3237" s="51">
        <v>7096</v>
      </c>
      <c r="R3237" s="51">
        <v>7399</v>
      </c>
      <c r="S3237" s="51">
        <v>91027.364175057694</v>
      </c>
      <c r="T3237" s="51">
        <v>423882</v>
      </c>
      <c r="U3237" s="51">
        <v>135139</v>
      </c>
      <c r="V3237" s="51">
        <v>17898</v>
      </c>
    </row>
    <row r="3238" spans="1:22" x14ac:dyDescent="0.25">
      <c r="A3238" s="50" t="s">
        <v>109</v>
      </c>
      <c r="B3238" s="50" t="s">
        <v>230</v>
      </c>
      <c r="C3238" s="50" t="s">
        <v>204</v>
      </c>
      <c r="D3238" s="50" t="s">
        <v>282</v>
      </c>
      <c r="E3238" s="51">
        <v>2021</v>
      </c>
      <c r="F3238" s="50" t="s">
        <v>291</v>
      </c>
      <c r="G3238" s="52">
        <v>44440</v>
      </c>
      <c r="H3238" s="51">
        <v>1478</v>
      </c>
      <c r="I3238" s="51">
        <v>673</v>
      </c>
      <c r="J3238" s="51">
        <v>1140</v>
      </c>
      <c r="K3238" s="51">
        <v>535</v>
      </c>
      <c r="L3238" s="51">
        <v>535</v>
      </c>
      <c r="M3238" s="51">
        <v>1551</v>
      </c>
      <c r="N3238" s="51">
        <v>1354</v>
      </c>
      <c r="O3238" s="51">
        <v>1398</v>
      </c>
      <c r="P3238" s="51">
        <v>1265</v>
      </c>
      <c r="Q3238" s="51">
        <v>7096</v>
      </c>
      <c r="R3238" s="51">
        <v>7399</v>
      </c>
      <c r="S3238" s="51">
        <v>91027.364175057694</v>
      </c>
      <c r="T3238" s="51">
        <v>423882</v>
      </c>
      <c r="U3238" s="51">
        <v>135139</v>
      </c>
      <c r="V3238" s="51">
        <v>17898</v>
      </c>
    </row>
    <row r="3239" spans="1:22" x14ac:dyDescent="0.25">
      <c r="A3239" s="50" t="s">
        <v>109</v>
      </c>
      <c r="B3239" s="50" t="s">
        <v>230</v>
      </c>
      <c r="C3239" s="50" t="s">
        <v>204</v>
      </c>
      <c r="D3239" s="50" t="s">
        <v>282</v>
      </c>
      <c r="E3239" s="51">
        <v>2021</v>
      </c>
      <c r="F3239" s="50" t="s">
        <v>292</v>
      </c>
      <c r="G3239" s="52">
        <v>44470</v>
      </c>
      <c r="H3239" s="51">
        <v>1574</v>
      </c>
      <c r="I3239" s="51">
        <v>599</v>
      </c>
      <c r="J3239" s="51">
        <v>1137</v>
      </c>
      <c r="K3239" s="51">
        <v>691</v>
      </c>
      <c r="L3239" s="51">
        <v>691</v>
      </c>
      <c r="M3239" s="51">
        <v>1536</v>
      </c>
      <c r="N3239" s="51">
        <v>1373</v>
      </c>
      <c r="O3239" s="51">
        <v>1378</v>
      </c>
      <c r="P3239" s="51">
        <v>1255</v>
      </c>
      <c r="Q3239" s="51">
        <v>7096</v>
      </c>
      <c r="R3239" s="51">
        <v>7399</v>
      </c>
      <c r="S3239" s="51">
        <v>91027.364175057694</v>
      </c>
      <c r="T3239" s="51">
        <v>423882</v>
      </c>
      <c r="U3239" s="51">
        <v>135139</v>
      </c>
      <c r="V3239" s="51">
        <v>17898</v>
      </c>
    </row>
    <row r="3240" spans="1:22" x14ac:dyDescent="0.25">
      <c r="A3240" s="50" t="s">
        <v>109</v>
      </c>
      <c r="B3240" s="50" t="s">
        <v>230</v>
      </c>
      <c r="C3240" s="50" t="s">
        <v>204</v>
      </c>
      <c r="D3240" s="50" t="s">
        <v>282</v>
      </c>
      <c r="E3240" s="51">
        <v>2021</v>
      </c>
      <c r="F3240" s="50" t="s">
        <v>293</v>
      </c>
      <c r="G3240" s="52">
        <v>44501</v>
      </c>
      <c r="H3240" s="51">
        <v>1705</v>
      </c>
      <c r="I3240" s="51">
        <v>634</v>
      </c>
      <c r="J3240" s="51">
        <v>1151</v>
      </c>
      <c r="K3240" s="51">
        <v>717</v>
      </c>
      <c r="L3240" s="51">
        <v>717</v>
      </c>
      <c r="M3240" s="51">
        <v>1641</v>
      </c>
      <c r="N3240" s="51">
        <v>1435</v>
      </c>
      <c r="O3240" s="51">
        <v>1398</v>
      </c>
      <c r="P3240" s="51">
        <v>1242</v>
      </c>
      <c r="Q3240" s="51">
        <v>7096</v>
      </c>
      <c r="R3240" s="51">
        <v>7399</v>
      </c>
      <c r="S3240" s="51">
        <v>91027.364175057694</v>
      </c>
      <c r="T3240" s="51">
        <v>423882</v>
      </c>
      <c r="U3240" s="51">
        <v>135139</v>
      </c>
      <c r="V3240" s="51">
        <v>17898</v>
      </c>
    </row>
    <row r="3241" spans="1:22" x14ac:dyDescent="0.25">
      <c r="A3241" s="50" t="s">
        <v>109</v>
      </c>
      <c r="B3241" s="50" t="s">
        <v>230</v>
      </c>
      <c r="C3241" s="50" t="s">
        <v>204</v>
      </c>
      <c r="D3241" s="50" t="s">
        <v>282</v>
      </c>
      <c r="E3241" s="51">
        <v>2021</v>
      </c>
      <c r="F3241" s="50" t="s">
        <v>294</v>
      </c>
      <c r="G3241" s="52">
        <v>44531</v>
      </c>
      <c r="H3241" s="51">
        <v>1513</v>
      </c>
      <c r="I3241" s="51">
        <v>596</v>
      </c>
      <c r="J3241" s="51">
        <v>1156</v>
      </c>
      <c r="K3241" s="51">
        <v>635</v>
      </c>
      <c r="L3241" s="51">
        <v>635</v>
      </c>
      <c r="M3241" s="51">
        <v>1426</v>
      </c>
      <c r="N3241" s="51">
        <v>1294</v>
      </c>
      <c r="O3241" s="51">
        <v>1358</v>
      </c>
      <c r="P3241" s="51">
        <v>1265</v>
      </c>
      <c r="Q3241" s="51">
        <v>7096</v>
      </c>
      <c r="R3241" s="51">
        <v>7399</v>
      </c>
      <c r="S3241" s="51">
        <v>91027.364175057694</v>
      </c>
      <c r="T3241" s="51">
        <v>423882</v>
      </c>
      <c r="U3241" s="51">
        <v>135139</v>
      </c>
      <c r="V3241" s="51">
        <v>17898</v>
      </c>
    </row>
    <row r="3242" spans="1:22" x14ac:dyDescent="0.25">
      <c r="A3242" s="50" t="s">
        <v>109</v>
      </c>
      <c r="B3242" s="50" t="s">
        <v>230</v>
      </c>
      <c r="C3242" s="50" t="s">
        <v>205</v>
      </c>
      <c r="D3242" s="50" t="s">
        <v>282</v>
      </c>
      <c r="E3242" s="51">
        <v>2017</v>
      </c>
      <c r="F3242" s="50" t="s">
        <v>283</v>
      </c>
      <c r="G3242" s="52">
        <v>42736</v>
      </c>
      <c r="H3242" s="51">
        <v>1185</v>
      </c>
      <c r="I3242" s="51">
        <v>484</v>
      </c>
      <c r="J3242" s="51">
        <v>317</v>
      </c>
      <c r="K3242" s="51">
        <v>345</v>
      </c>
      <c r="L3242" s="51">
        <v>345</v>
      </c>
      <c r="M3242" s="51">
        <v>1235</v>
      </c>
      <c r="N3242" s="51">
        <v>1239</v>
      </c>
      <c r="O3242" s="51">
        <v>1116</v>
      </c>
      <c r="P3242" s="51">
        <v>1115</v>
      </c>
      <c r="Q3242" s="51">
        <v>4557</v>
      </c>
      <c r="R3242" s="51">
        <v>4667</v>
      </c>
      <c r="S3242" s="51">
        <v>61284</v>
      </c>
      <c r="T3242" s="51">
        <v>290434</v>
      </c>
      <c r="U3242" s="51">
        <v>59192</v>
      </c>
      <c r="V3242" s="51">
        <v>12929</v>
      </c>
    </row>
    <row r="3243" spans="1:22" x14ac:dyDescent="0.25">
      <c r="A3243" s="50" t="s">
        <v>109</v>
      </c>
      <c r="B3243" s="50" t="s">
        <v>230</v>
      </c>
      <c r="C3243" s="50" t="s">
        <v>205</v>
      </c>
      <c r="D3243" s="50" t="s">
        <v>282</v>
      </c>
      <c r="E3243" s="51">
        <v>2017</v>
      </c>
      <c r="F3243" s="50" t="s">
        <v>284</v>
      </c>
      <c r="G3243" s="52">
        <v>42767</v>
      </c>
      <c r="H3243" s="51">
        <v>936</v>
      </c>
      <c r="I3243" s="51">
        <v>374</v>
      </c>
      <c r="J3243" s="51">
        <v>347</v>
      </c>
      <c r="K3243" s="51">
        <v>359</v>
      </c>
      <c r="L3243" s="51">
        <v>359</v>
      </c>
      <c r="M3243" s="51">
        <v>1099</v>
      </c>
      <c r="N3243" s="51">
        <v>1012</v>
      </c>
      <c r="O3243" s="51">
        <v>1022</v>
      </c>
      <c r="P3243" s="51">
        <v>1067</v>
      </c>
      <c r="Q3243" s="51">
        <v>4557</v>
      </c>
      <c r="R3243" s="51">
        <v>4667</v>
      </c>
      <c r="S3243" s="51">
        <v>61284</v>
      </c>
      <c r="T3243" s="51">
        <v>290434</v>
      </c>
      <c r="U3243" s="51">
        <v>59192</v>
      </c>
      <c r="V3243" s="51">
        <v>12929</v>
      </c>
    </row>
    <row r="3244" spans="1:22" x14ac:dyDescent="0.25">
      <c r="A3244" s="50" t="s">
        <v>109</v>
      </c>
      <c r="B3244" s="50" t="s">
        <v>230</v>
      </c>
      <c r="C3244" s="50" t="s">
        <v>205</v>
      </c>
      <c r="D3244" s="50" t="s">
        <v>282</v>
      </c>
      <c r="E3244" s="51">
        <v>2017</v>
      </c>
      <c r="F3244" s="50" t="s">
        <v>285</v>
      </c>
      <c r="G3244" s="52">
        <v>42795</v>
      </c>
      <c r="H3244" s="51">
        <v>897</v>
      </c>
      <c r="I3244" s="51">
        <v>507</v>
      </c>
      <c r="J3244" s="51">
        <v>249</v>
      </c>
      <c r="K3244" s="51">
        <v>343</v>
      </c>
      <c r="L3244" s="51">
        <v>343</v>
      </c>
      <c r="M3244" s="51">
        <v>1585</v>
      </c>
      <c r="N3244" s="51">
        <v>1534</v>
      </c>
      <c r="O3244" s="51">
        <v>1401</v>
      </c>
      <c r="P3244" s="51">
        <v>1435</v>
      </c>
      <c r="Q3244" s="51">
        <v>4557</v>
      </c>
      <c r="R3244" s="51">
        <v>4667</v>
      </c>
      <c r="S3244" s="51">
        <v>61284</v>
      </c>
      <c r="T3244" s="51">
        <v>290434</v>
      </c>
      <c r="U3244" s="51">
        <v>59192</v>
      </c>
      <c r="V3244" s="51">
        <v>12929</v>
      </c>
    </row>
    <row r="3245" spans="1:22" x14ac:dyDescent="0.25">
      <c r="A3245" s="50" t="s">
        <v>109</v>
      </c>
      <c r="B3245" s="50" t="s">
        <v>230</v>
      </c>
      <c r="C3245" s="50" t="s">
        <v>205</v>
      </c>
      <c r="D3245" s="50" t="s">
        <v>282</v>
      </c>
      <c r="E3245" s="51">
        <v>2017</v>
      </c>
      <c r="F3245" s="50" t="s">
        <v>286</v>
      </c>
      <c r="G3245" s="52">
        <v>42826</v>
      </c>
      <c r="H3245" s="51">
        <v>1025</v>
      </c>
      <c r="I3245" s="51">
        <v>537</v>
      </c>
      <c r="J3245" s="51">
        <v>686</v>
      </c>
      <c r="K3245" s="51">
        <v>363</v>
      </c>
      <c r="L3245" s="51">
        <v>363</v>
      </c>
      <c r="M3245" s="51">
        <v>1920</v>
      </c>
      <c r="N3245" s="51">
        <v>1905</v>
      </c>
      <c r="O3245" s="51">
        <v>1651</v>
      </c>
      <c r="P3245" s="51">
        <v>1800</v>
      </c>
      <c r="Q3245" s="51">
        <v>4557</v>
      </c>
      <c r="R3245" s="51">
        <v>4667</v>
      </c>
      <c r="S3245" s="51">
        <v>61284</v>
      </c>
      <c r="T3245" s="51">
        <v>290434</v>
      </c>
      <c r="U3245" s="51">
        <v>59192</v>
      </c>
      <c r="V3245" s="51">
        <v>12929</v>
      </c>
    </row>
    <row r="3246" spans="1:22" x14ac:dyDescent="0.25">
      <c r="A3246" s="50" t="s">
        <v>109</v>
      </c>
      <c r="B3246" s="50" t="s">
        <v>230</v>
      </c>
      <c r="C3246" s="50" t="s">
        <v>205</v>
      </c>
      <c r="D3246" s="50" t="s">
        <v>282</v>
      </c>
      <c r="E3246" s="51">
        <v>2017</v>
      </c>
      <c r="F3246" s="50" t="s">
        <v>287</v>
      </c>
      <c r="G3246" s="52">
        <v>42856</v>
      </c>
      <c r="H3246" s="51">
        <v>941</v>
      </c>
      <c r="I3246" s="51">
        <v>385</v>
      </c>
      <c r="J3246" s="51">
        <v>294</v>
      </c>
      <c r="K3246" s="51">
        <v>438</v>
      </c>
      <c r="L3246" s="51">
        <v>438</v>
      </c>
      <c r="M3246" s="51">
        <v>1381</v>
      </c>
      <c r="N3246" s="51">
        <v>1290</v>
      </c>
      <c r="O3246" s="51">
        <v>1225</v>
      </c>
      <c r="P3246" s="51">
        <v>1105</v>
      </c>
      <c r="Q3246" s="51">
        <v>4557</v>
      </c>
      <c r="R3246" s="51">
        <v>4667</v>
      </c>
      <c r="S3246" s="51">
        <v>61284</v>
      </c>
      <c r="T3246" s="51">
        <v>290434</v>
      </c>
      <c r="U3246" s="51">
        <v>59192</v>
      </c>
      <c r="V3246" s="51">
        <v>12929</v>
      </c>
    </row>
    <row r="3247" spans="1:22" x14ac:dyDescent="0.25">
      <c r="A3247" s="50" t="s">
        <v>109</v>
      </c>
      <c r="B3247" s="50" t="s">
        <v>230</v>
      </c>
      <c r="C3247" s="50" t="s">
        <v>205</v>
      </c>
      <c r="D3247" s="50" t="s">
        <v>282</v>
      </c>
      <c r="E3247" s="51">
        <v>2017</v>
      </c>
      <c r="F3247" s="50" t="s">
        <v>288</v>
      </c>
      <c r="G3247" s="52">
        <v>42887</v>
      </c>
      <c r="H3247" s="51">
        <v>866</v>
      </c>
      <c r="I3247" s="51">
        <v>411</v>
      </c>
      <c r="J3247" s="51">
        <v>389</v>
      </c>
      <c r="K3247" s="51">
        <v>334</v>
      </c>
      <c r="L3247" s="51">
        <v>334</v>
      </c>
      <c r="M3247" s="51">
        <v>1608</v>
      </c>
      <c r="N3247" s="51">
        <v>1524</v>
      </c>
      <c r="O3247" s="51">
        <v>1421</v>
      </c>
      <c r="P3247" s="51">
        <v>1632</v>
      </c>
      <c r="Q3247" s="51">
        <v>4557</v>
      </c>
      <c r="R3247" s="51">
        <v>4667</v>
      </c>
      <c r="S3247" s="51">
        <v>61284</v>
      </c>
      <c r="T3247" s="51">
        <v>290434</v>
      </c>
      <c r="U3247" s="51">
        <v>59192</v>
      </c>
      <c r="V3247" s="51">
        <v>12929</v>
      </c>
    </row>
    <row r="3248" spans="1:22" x14ac:dyDescent="0.25">
      <c r="A3248" s="50" t="s">
        <v>109</v>
      </c>
      <c r="B3248" s="50" t="s">
        <v>230</v>
      </c>
      <c r="C3248" s="50" t="s">
        <v>205</v>
      </c>
      <c r="D3248" s="50" t="s">
        <v>282</v>
      </c>
      <c r="E3248" s="51">
        <v>2017</v>
      </c>
      <c r="F3248" s="50" t="s">
        <v>289</v>
      </c>
      <c r="G3248" s="52">
        <v>42917</v>
      </c>
      <c r="H3248" s="51">
        <v>1088</v>
      </c>
      <c r="I3248" s="51">
        <v>575</v>
      </c>
      <c r="J3248" s="51">
        <v>643</v>
      </c>
      <c r="K3248" s="51">
        <v>314</v>
      </c>
      <c r="L3248" s="51">
        <v>314</v>
      </c>
      <c r="M3248" s="51">
        <v>1437</v>
      </c>
      <c r="N3248" s="51">
        <v>1354</v>
      </c>
      <c r="O3248" s="51">
        <v>1329</v>
      </c>
      <c r="P3248" s="51">
        <v>1437</v>
      </c>
      <c r="Q3248" s="51">
        <v>4557</v>
      </c>
      <c r="R3248" s="51">
        <v>4667</v>
      </c>
      <c r="S3248" s="51">
        <v>61284</v>
      </c>
      <c r="T3248" s="51">
        <v>290434</v>
      </c>
      <c r="U3248" s="51">
        <v>59192</v>
      </c>
      <c r="V3248" s="51">
        <v>12929</v>
      </c>
    </row>
    <row r="3249" spans="1:22" x14ac:dyDescent="0.25">
      <c r="A3249" s="50" t="s">
        <v>109</v>
      </c>
      <c r="B3249" s="50" t="s">
        <v>230</v>
      </c>
      <c r="C3249" s="50" t="s">
        <v>205</v>
      </c>
      <c r="D3249" s="50" t="s">
        <v>282</v>
      </c>
      <c r="E3249" s="51">
        <v>2017</v>
      </c>
      <c r="F3249" s="50" t="s">
        <v>290</v>
      </c>
      <c r="G3249" s="52">
        <v>42948</v>
      </c>
      <c r="H3249" s="51">
        <v>960</v>
      </c>
      <c r="I3249" s="51">
        <v>606</v>
      </c>
      <c r="J3249" s="51">
        <v>283</v>
      </c>
      <c r="K3249" s="51">
        <v>403</v>
      </c>
      <c r="L3249" s="51">
        <v>403</v>
      </c>
      <c r="M3249" s="51">
        <v>1350</v>
      </c>
      <c r="N3249" s="51">
        <v>1390</v>
      </c>
      <c r="O3249" s="51">
        <v>1313</v>
      </c>
      <c r="P3249" s="51">
        <v>1251</v>
      </c>
      <c r="Q3249" s="51">
        <v>4557</v>
      </c>
      <c r="R3249" s="51">
        <v>4667</v>
      </c>
      <c r="S3249" s="51">
        <v>61284</v>
      </c>
      <c r="T3249" s="51">
        <v>290434</v>
      </c>
      <c r="U3249" s="51">
        <v>59192</v>
      </c>
      <c r="V3249" s="51">
        <v>12929</v>
      </c>
    </row>
    <row r="3250" spans="1:22" x14ac:dyDescent="0.25">
      <c r="A3250" s="50" t="s">
        <v>109</v>
      </c>
      <c r="B3250" s="50" t="s">
        <v>230</v>
      </c>
      <c r="C3250" s="50" t="s">
        <v>205</v>
      </c>
      <c r="D3250" s="50" t="s">
        <v>282</v>
      </c>
      <c r="E3250" s="51">
        <v>2017</v>
      </c>
      <c r="F3250" s="50" t="s">
        <v>291</v>
      </c>
      <c r="G3250" s="52">
        <v>42979</v>
      </c>
      <c r="H3250" s="51">
        <v>1019</v>
      </c>
      <c r="I3250" s="51">
        <v>579</v>
      </c>
      <c r="J3250" s="51">
        <v>673</v>
      </c>
      <c r="K3250" s="51">
        <v>345</v>
      </c>
      <c r="L3250" s="51">
        <v>345</v>
      </c>
      <c r="M3250" s="51">
        <v>1871</v>
      </c>
      <c r="N3250" s="51">
        <v>1754</v>
      </c>
      <c r="O3250" s="51">
        <v>1729</v>
      </c>
      <c r="P3250" s="51">
        <v>1679</v>
      </c>
      <c r="Q3250" s="51">
        <v>4557</v>
      </c>
      <c r="R3250" s="51">
        <v>4667</v>
      </c>
      <c r="S3250" s="51">
        <v>61284</v>
      </c>
      <c r="T3250" s="51">
        <v>290434</v>
      </c>
      <c r="U3250" s="51">
        <v>59192</v>
      </c>
      <c r="V3250" s="51">
        <v>12929</v>
      </c>
    </row>
    <row r="3251" spans="1:22" x14ac:dyDescent="0.25">
      <c r="A3251" s="50" t="s">
        <v>109</v>
      </c>
      <c r="B3251" s="50" t="s">
        <v>230</v>
      </c>
      <c r="C3251" s="50" t="s">
        <v>205</v>
      </c>
      <c r="D3251" s="50" t="s">
        <v>282</v>
      </c>
      <c r="E3251" s="51">
        <v>2017</v>
      </c>
      <c r="F3251" s="50" t="s">
        <v>292</v>
      </c>
      <c r="G3251" s="52">
        <v>43009</v>
      </c>
      <c r="H3251" s="51">
        <v>1123</v>
      </c>
      <c r="I3251" s="51">
        <v>855</v>
      </c>
      <c r="J3251" s="51">
        <v>715</v>
      </c>
      <c r="K3251" s="51">
        <v>364</v>
      </c>
      <c r="L3251" s="51">
        <v>364</v>
      </c>
      <c r="M3251" s="51">
        <v>1732</v>
      </c>
      <c r="N3251" s="51">
        <v>1737</v>
      </c>
      <c r="O3251" s="51">
        <v>1564</v>
      </c>
      <c r="P3251" s="51">
        <v>1589</v>
      </c>
      <c r="Q3251" s="51">
        <v>4557</v>
      </c>
      <c r="R3251" s="51">
        <v>4667</v>
      </c>
      <c r="S3251" s="51">
        <v>61284</v>
      </c>
      <c r="T3251" s="51">
        <v>290434</v>
      </c>
      <c r="U3251" s="51">
        <v>59192</v>
      </c>
      <c r="V3251" s="51">
        <v>12929</v>
      </c>
    </row>
    <row r="3252" spans="1:22" x14ac:dyDescent="0.25">
      <c r="A3252" s="50" t="s">
        <v>109</v>
      </c>
      <c r="B3252" s="50" t="s">
        <v>230</v>
      </c>
      <c r="C3252" s="50" t="s">
        <v>205</v>
      </c>
      <c r="D3252" s="50" t="s">
        <v>282</v>
      </c>
      <c r="E3252" s="51">
        <v>2017</v>
      </c>
      <c r="F3252" s="50" t="s">
        <v>293</v>
      </c>
      <c r="G3252" s="52">
        <v>43040</v>
      </c>
      <c r="H3252" s="51">
        <v>1194</v>
      </c>
      <c r="I3252" s="51">
        <v>544</v>
      </c>
      <c r="J3252" s="51">
        <v>608</v>
      </c>
      <c r="K3252" s="51">
        <v>338</v>
      </c>
      <c r="L3252" s="51">
        <v>338</v>
      </c>
      <c r="M3252" s="51">
        <v>1870</v>
      </c>
      <c r="N3252" s="51">
        <v>1865</v>
      </c>
      <c r="O3252" s="51">
        <v>1643</v>
      </c>
      <c r="P3252" s="51">
        <v>1835</v>
      </c>
      <c r="Q3252" s="51">
        <v>4557</v>
      </c>
      <c r="R3252" s="51">
        <v>4667</v>
      </c>
      <c r="S3252" s="51">
        <v>61284</v>
      </c>
      <c r="T3252" s="51">
        <v>290434</v>
      </c>
      <c r="U3252" s="51">
        <v>59192</v>
      </c>
      <c r="V3252" s="51">
        <v>12929</v>
      </c>
    </row>
    <row r="3253" spans="1:22" x14ac:dyDescent="0.25">
      <c r="A3253" s="50" t="s">
        <v>109</v>
      </c>
      <c r="B3253" s="50" t="s">
        <v>230</v>
      </c>
      <c r="C3253" s="50" t="s">
        <v>205</v>
      </c>
      <c r="D3253" s="50" t="s">
        <v>282</v>
      </c>
      <c r="E3253" s="51">
        <v>2017</v>
      </c>
      <c r="F3253" s="50" t="s">
        <v>294</v>
      </c>
      <c r="G3253" s="52">
        <v>43070</v>
      </c>
      <c r="H3253" s="51">
        <v>1217</v>
      </c>
      <c r="I3253" s="51">
        <v>476</v>
      </c>
      <c r="J3253" s="51">
        <v>557</v>
      </c>
      <c r="K3253" s="51">
        <v>410</v>
      </c>
      <c r="L3253" s="51">
        <v>410</v>
      </c>
      <c r="M3253" s="51">
        <v>1673</v>
      </c>
      <c r="N3253" s="51">
        <v>1553</v>
      </c>
      <c r="O3253" s="51">
        <v>1497</v>
      </c>
      <c r="P3253" s="51">
        <v>1487</v>
      </c>
      <c r="Q3253" s="51">
        <v>4557</v>
      </c>
      <c r="R3253" s="51">
        <v>4667</v>
      </c>
      <c r="S3253" s="51">
        <v>61284</v>
      </c>
      <c r="T3253" s="51">
        <v>290434</v>
      </c>
      <c r="U3253" s="51">
        <v>59192</v>
      </c>
      <c r="V3253" s="51">
        <v>12929</v>
      </c>
    </row>
    <row r="3254" spans="1:22" x14ac:dyDescent="0.25">
      <c r="A3254" s="50" t="s">
        <v>109</v>
      </c>
      <c r="B3254" s="50" t="s">
        <v>230</v>
      </c>
      <c r="C3254" s="50" t="s">
        <v>205</v>
      </c>
      <c r="D3254" s="50" t="s">
        <v>282</v>
      </c>
      <c r="E3254" s="51">
        <v>2018</v>
      </c>
      <c r="F3254" s="50" t="s">
        <v>283</v>
      </c>
      <c r="G3254" s="52">
        <v>43101</v>
      </c>
      <c r="H3254" s="51">
        <v>1119</v>
      </c>
      <c r="I3254" s="51">
        <v>531</v>
      </c>
      <c r="J3254" s="51">
        <v>579</v>
      </c>
      <c r="K3254" s="51">
        <v>366</v>
      </c>
      <c r="L3254" s="51">
        <v>366</v>
      </c>
      <c r="M3254" s="51">
        <v>1531</v>
      </c>
      <c r="N3254" s="51">
        <v>1428</v>
      </c>
      <c r="O3254" s="51">
        <v>1437</v>
      </c>
      <c r="P3254" s="51">
        <v>1430</v>
      </c>
      <c r="Q3254" s="51">
        <v>4927</v>
      </c>
      <c r="R3254" s="51">
        <v>5142</v>
      </c>
      <c r="S3254" s="51">
        <v>63870</v>
      </c>
      <c r="T3254" s="51">
        <v>301886</v>
      </c>
      <c r="U3254" s="51">
        <v>61318</v>
      </c>
      <c r="V3254" s="51">
        <v>13388</v>
      </c>
    </row>
    <row r="3255" spans="1:22" x14ac:dyDescent="0.25">
      <c r="A3255" s="50" t="s">
        <v>109</v>
      </c>
      <c r="B3255" s="50" t="s">
        <v>230</v>
      </c>
      <c r="C3255" s="50" t="s">
        <v>205</v>
      </c>
      <c r="D3255" s="50" t="s">
        <v>282</v>
      </c>
      <c r="E3255" s="51">
        <v>2018</v>
      </c>
      <c r="F3255" s="50" t="s">
        <v>284</v>
      </c>
      <c r="G3255" s="52">
        <v>43132</v>
      </c>
      <c r="H3255" s="51">
        <v>1091</v>
      </c>
      <c r="I3255" s="51">
        <v>454</v>
      </c>
      <c r="J3255" s="51">
        <v>423</v>
      </c>
      <c r="K3255" s="51">
        <v>332</v>
      </c>
      <c r="L3255" s="51">
        <v>332</v>
      </c>
      <c r="M3255" s="51">
        <v>1670</v>
      </c>
      <c r="N3255" s="51">
        <v>1473</v>
      </c>
      <c r="O3255" s="51">
        <v>1328</v>
      </c>
      <c r="P3255" s="51">
        <v>1373</v>
      </c>
      <c r="Q3255" s="51">
        <v>4927</v>
      </c>
      <c r="R3255" s="51">
        <v>5142</v>
      </c>
      <c r="S3255" s="51">
        <v>63870</v>
      </c>
      <c r="T3255" s="51">
        <v>301886</v>
      </c>
      <c r="U3255" s="51">
        <v>61318</v>
      </c>
      <c r="V3255" s="51">
        <v>13388</v>
      </c>
    </row>
    <row r="3256" spans="1:22" x14ac:dyDescent="0.25">
      <c r="A3256" s="50" t="s">
        <v>109</v>
      </c>
      <c r="B3256" s="50" t="s">
        <v>230</v>
      </c>
      <c r="C3256" s="50" t="s">
        <v>205</v>
      </c>
      <c r="D3256" s="50" t="s">
        <v>282</v>
      </c>
      <c r="E3256" s="51">
        <v>2018</v>
      </c>
      <c r="F3256" s="50" t="s">
        <v>285</v>
      </c>
      <c r="G3256" s="52">
        <v>43160</v>
      </c>
      <c r="H3256" s="51">
        <v>1069</v>
      </c>
      <c r="I3256" s="51">
        <v>462</v>
      </c>
      <c r="J3256" s="51">
        <v>678</v>
      </c>
      <c r="K3256" s="51">
        <v>447</v>
      </c>
      <c r="L3256" s="51">
        <v>447</v>
      </c>
      <c r="M3256" s="51">
        <v>1571</v>
      </c>
      <c r="N3256" s="51">
        <v>1364</v>
      </c>
      <c r="O3256" s="51">
        <v>1275</v>
      </c>
      <c r="P3256" s="51">
        <v>1310</v>
      </c>
      <c r="Q3256" s="51">
        <v>4927</v>
      </c>
      <c r="R3256" s="51">
        <v>5142</v>
      </c>
      <c r="S3256" s="51">
        <v>63870</v>
      </c>
      <c r="T3256" s="51">
        <v>301886</v>
      </c>
      <c r="U3256" s="51">
        <v>61318</v>
      </c>
      <c r="V3256" s="51">
        <v>13388</v>
      </c>
    </row>
    <row r="3257" spans="1:22" x14ac:dyDescent="0.25">
      <c r="A3257" s="50" t="s">
        <v>109</v>
      </c>
      <c r="B3257" s="50" t="s">
        <v>230</v>
      </c>
      <c r="C3257" s="50" t="s">
        <v>205</v>
      </c>
      <c r="D3257" s="50" t="s">
        <v>282</v>
      </c>
      <c r="E3257" s="51">
        <v>2018</v>
      </c>
      <c r="F3257" s="50" t="s">
        <v>286</v>
      </c>
      <c r="G3257" s="52">
        <v>43191</v>
      </c>
      <c r="H3257" s="51">
        <v>826</v>
      </c>
      <c r="I3257" s="51">
        <v>363</v>
      </c>
      <c r="J3257" s="51">
        <v>695</v>
      </c>
      <c r="K3257" s="51">
        <v>376</v>
      </c>
      <c r="L3257" s="51">
        <v>376</v>
      </c>
      <c r="M3257" s="51">
        <v>1248</v>
      </c>
      <c r="N3257" s="51">
        <v>1654</v>
      </c>
      <c r="O3257" s="51">
        <v>1246</v>
      </c>
      <c r="P3257" s="51">
        <v>1062</v>
      </c>
      <c r="Q3257" s="51">
        <v>4927</v>
      </c>
      <c r="R3257" s="51">
        <v>5142</v>
      </c>
      <c r="S3257" s="51">
        <v>63870</v>
      </c>
      <c r="T3257" s="51">
        <v>301886</v>
      </c>
      <c r="U3257" s="51">
        <v>61318</v>
      </c>
      <c r="V3257" s="51">
        <v>13388</v>
      </c>
    </row>
    <row r="3258" spans="1:22" x14ac:dyDescent="0.25">
      <c r="A3258" s="50" t="s">
        <v>109</v>
      </c>
      <c r="B3258" s="50" t="s">
        <v>230</v>
      </c>
      <c r="C3258" s="50" t="s">
        <v>205</v>
      </c>
      <c r="D3258" s="50" t="s">
        <v>282</v>
      </c>
      <c r="E3258" s="51">
        <v>2018</v>
      </c>
      <c r="F3258" s="50" t="s">
        <v>287</v>
      </c>
      <c r="G3258" s="52">
        <v>43221</v>
      </c>
      <c r="H3258" s="51">
        <v>1243</v>
      </c>
      <c r="I3258" s="51">
        <v>634</v>
      </c>
      <c r="J3258" s="51">
        <v>764</v>
      </c>
      <c r="K3258" s="51">
        <v>368</v>
      </c>
      <c r="L3258" s="51">
        <v>368</v>
      </c>
      <c r="M3258" s="51">
        <v>1520</v>
      </c>
      <c r="N3258" s="51">
        <v>1387</v>
      </c>
      <c r="O3258" s="51">
        <v>1234</v>
      </c>
      <c r="P3258" s="51">
        <v>1252</v>
      </c>
      <c r="Q3258" s="51">
        <v>4927</v>
      </c>
      <c r="R3258" s="51">
        <v>5142</v>
      </c>
      <c r="S3258" s="51">
        <v>63870</v>
      </c>
      <c r="T3258" s="51">
        <v>301886</v>
      </c>
      <c r="U3258" s="51">
        <v>61318</v>
      </c>
      <c r="V3258" s="51">
        <v>13388</v>
      </c>
    </row>
    <row r="3259" spans="1:22" x14ac:dyDescent="0.25">
      <c r="A3259" s="50" t="s">
        <v>109</v>
      </c>
      <c r="B3259" s="50" t="s">
        <v>230</v>
      </c>
      <c r="C3259" s="50" t="s">
        <v>205</v>
      </c>
      <c r="D3259" s="50" t="s">
        <v>282</v>
      </c>
      <c r="E3259" s="51">
        <v>2018</v>
      </c>
      <c r="F3259" s="50" t="s">
        <v>288</v>
      </c>
      <c r="G3259" s="52">
        <v>43252</v>
      </c>
      <c r="H3259" s="51">
        <v>770</v>
      </c>
      <c r="I3259" s="51">
        <v>377</v>
      </c>
      <c r="J3259" s="51">
        <v>617</v>
      </c>
      <c r="K3259" s="51">
        <v>333</v>
      </c>
      <c r="L3259" s="51">
        <v>333</v>
      </c>
      <c r="M3259" s="51">
        <v>836</v>
      </c>
      <c r="N3259" s="51">
        <v>1112</v>
      </c>
      <c r="O3259" s="51">
        <v>1042</v>
      </c>
      <c r="P3259" s="51">
        <v>878</v>
      </c>
      <c r="Q3259" s="51">
        <v>4927</v>
      </c>
      <c r="R3259" s="51">
        <v>5142</v>
      </c>
      <c r="S3259" s="51">
        <v>63870</v>
      </c>
      <c r="T3259" s="51">
        <v>301886</v>
      </c>
      <c r="U3259" s="51">
        <v>61318</v>
      </c>
      <c r="V3259" s="51">
        <v>13388</v>
      </c>
    </row>
    <row r="3260" spans="1:22" x14ac:dyDescent="0.25">
      <c r="A3260" s="50" t="s">
        <v>109</v>
      </c>
      <c r="B3260" s="50" t="s">
        <v>230</v>
      </c>
      <c r="C3260" s="50" t="s">
        <v>205</v>
      </c>
      <c r="D3260" s="50" t="s">
        <v>282</v>
      </c>
      <c r="E3260" s="51">
        <v>2018</v>
      </c>
      <c r="F3260" s="50" t="s">
        <v>289</v>
      </c>
      <c r="G3260" s="52">
        <v>43282</v>
      </c>
      <c r="H3260" s="51">
        <v>899</v>
      </c>
      <c r="I3260" s="51">
        <v>411</v>
      </c>
      <c r="J3260" s="51">
        <v>748</v>
      </c>
      <c r="K3260" s="51">
        <v>313</v>
      </c>
      <c r="L3260" s="51">
        <v>313</v>
      </c>
      <c r="M3260" s="51">
        <v>1569</v>
      </c>
      <c r="N3260" s="51">
        <v>1283</v>
      </c>
      <c r="O3260" s="51">
        <v>1257</v>
      </c>
      <c r="P3260" s="51">
        <v>1248</v>
      </c>
      <c r="Q3260" s="51">
        <v>4927</v>
      </c>
      <c r="R3260" s="51">
        <v>5142</v>
      </c>
      <c r="S3260" s="51">
        <v>63870</v>
      </c>
      <c r="T3260" s="51">
        <v>301886</v>
      </c>
      <c r="U3260" s="51">
        <v>61318</v>
      </c>
      <c r="V3260" s="51">
        <v>13388</v>
      </c>
    </row>
    <row r="3261" spans="1:22" x14ac:dyDescent="0.25">
      <c r="A3261" s="50" t="s">
        <v>109</v>
      </c>
      <c r="B3261" s="50" t="s">
        <v>230</v>
      </c>
      <c r="C3261" s="50" t="s">
        <v>205</v>
      </c>
      <c r="D3261" s="50" t="s">
        <v>282</v>
      </c>
      <c r="E3261" s="51">
        <v>2018</v>
      </c>
      <c r="F3261" s="50" t="s">
        <v>290</v>
      </c>
      <c r="G3261" s="52">
        <v>43313</v>
      </c>
      <c r="H3261" s="51">
        <v>1063</v>
      </c>
      <c r="I3261" s="51">
        <v>437</v>
      </c>
      <c r="J3261" s="51">
        <v>497</v>
      </c>
      <c r="K3261" s="51">
        <v>443</v>
      </c>
      <c r="L3261" s="51">
        <v>443</v>
      </c>
      <c r="M3261" s="51">
        <v>1251</v>
      </c>
      <c r="N3261" s="51">
        <v>1335</v>
      </c>
      <c r="O3261" s="51">
        <v>1302</v>
      </c>
      <c r="P3261" s="51">
        <v>1233</v>
      </c>
      <c r="Q3261" s="51">
        <v>4927</v>
      </c>
      <c r="R3261" s="51">
        <v>5142</v>
      </c>
      <c r="S3261" s="51">
        <v>63870</v>
      </c>
      <c r="T3261" s="51">
        <v>301886</v>
      </c>
      <c r="U3261" s="51">
        <v>61318</v>
      </c>
      <c r="V3261" s="51">
        <v>13388</v>
      </c>
    </row>
    <row r="3262" spans="1:22" x14ac:dyDescent="0.25">
      <c r="A3262" s="50" t="s">
        <v>109</v>
      </c>
      <c r="B3262" s="50" t="s">
        <v>230</v>
      </c>
      <c r="C3262" s="50" t="s">
        <v>205</v>
      </c>
      <c r="D3262" s="50" t="s">
        <v>282</v>
      </c>
      <c r="E3262" s="51">
        <v>2018</v>
      </c>
      <c r="F3262" s="50" t="s">
        <v>291</v>
      </c>
      <c r="G3262" s="52">
        <v>43344</v>
      </c>
      <c r="H3262" s="51">
        <v>1149</v>
      </c>
      <c r="I3262" s="51">
        <v>455</v>
      </c>
      <c r="J3262" s="51">
        <v>680</v>
      </c>
      <c r="K3262" s="51">
        <v>357</v>
      </c>
      <c r="L3262" s="51">
        <v>357</v>
      </c>
      <c r="M3262" s="51">
        <v>1489</v>
      </c>
      <c r="N3262" s="51">
        <v>1279</v>
      </c>
      <c r="O3262" s="51">
        <v>1125</v>
      </c>
      <c r="P3262" s="51">
        <v>1170</v>
      </c>
      <c r="Q3262" s="51">
        <v>4927</v>
      </c>
      <c r="R3262" s="51">
        <v>5142</v>
      </c>
      <c r="S3262" s="51">
        <v>63870</v>
      </c>
      <c r="T3262" s="51">
        <v>301886</v>
      </c>
      <c r="U3262" s="51">
        <v>61318</v>
      </c>
      <c r="V3262" s="51">
        <v>13388</v>
      </c>
    </row>
    <row r="3263" spans="1:22" x14ac:dyDescent="0.25">
      <c r="A3263" s="50" t="s">
        <v>109</v>
      </c>
      <c r="B3263" s="50" t="s">
        <v>230</v>
      </c>
      <c r="C3263" s="50" t="s">
        <v>205</v>
      </c>
      <c r="D3263" s="50" t="s">
        <v>282</v>
      </c>
      <c r="E3263" s="51">
        <v>2018</v>
      </c>
      <c r="F3263" s="50" t="s">
        <v>292</v>
      </c>
      <c r="G3263" s="52">
        <v>43374</v>
      </c>
      <c r="H3263" s="51">
        <v>1113</v>
      </c>
      <c r="I3263" s="51">
        <v>461</v>
      </c>
      <c r="J3263" s="51">
        <v>786</v>
      </c>
      <c r="K3263" s="51">
        <v>331</v>
      </c>
      <c r="L3263" s="51">
        <v>331</v>
      </c>
      <c r="M3263" s="51">
        <v>1384</v>
      </c>
      <c r="N3263" s="51">
        <v>1170</v>
      </c>
      <c r="O3263" s="51">
        <v>1052</v>
      </c>
      <c r="P3263" s="51">
        <v>1079</v>
      </c>
      <c r="Q3263" s="51">
        <v>4927</v>
      </c>
      <c r="R3263" s="51">
        <v>5142</v>
      </c>
      <c r="S3263" s="51">
        <v>63870</v>
      </c>
      <c r="T3263" s="51">
        <v>301886</v>
      </c>
      <c r="U3263" s="51">
        <v>61318</v>
      </c>
      <c r="V3263" s="51">
        <v>13388</v>
      </c>
    </row>
    <row r="3264" spans="1:22" x14ac:dyDescent="0.25">
      <c r="A3264" s="50" t="s">
        <v>109</v>
      </c>
      <c r="B3264" s="50" t="s">
        <v>230</v>
      </c>
      <c r="C3264" s="50" t="s">
        <v>205</v>
      </c>
      <c r="D3264" s="50" t="s">
        <v>282</v>
      </c>
      <c r="E3264" s="51">
        <v>2018</v>
      </c>
      <c r="F3264" s="50" t="s">
        <v>293</v>
      </c>
      <c r="G3264" s="52">
        <v>43405</v>
      </c>
      <c r="H3264" s="51">
        <v>963</v>
      </c>
      <c r="I3264" s="51">
        <v>427</v>
      </c>
      <c r="J3264" s="51">
        <v>730</v>
      </c>
      <c r="K3264" s="51">
        <v>317</v>
      </c>
      <c r="L3264" s="51">
        <v>317</v>
      </c>
      <c r="M3264" s="51">
        <v>1809</v>
      </c>
      <c r="N3264" s="51">
        <v>1102</v>
      </c>
      <c r="O3264" s="51">
        <v>1031</v>
      </c>
      <c r="P3264" s="51">
        <v>1056</v>
      </c>
      <c r="Q3264" s="51">
        <v>4927</v>
      </c>
      <c r="R3264" s="51">
        <v>5142</v>
      </c>
      <c r="S3264" s="51">
        <v>63870</v>
      </c>
      <c r="T3264" s="51">
        <v>301886</v>
      </c>
      <c r="U3264" s="51">
        <v>61318</v>
      </c>
      <c r="V3264" s="51">
        <v>13388</v>
      </c>
    </row>
    <row r="3265" spans="1:22" x14ac:dyDescent="0.25">
      <c r="A3265" s="50" t="s">
        <v>109</v>
      </c>
      <c r="B3265" s="50" t="s">
        <v>230</v>
      </c>
      <c r="C3265" s="50" t="s">
        <v>205</v>
      </c>
      <c r="D3265" s="50" t="s">
        <v>282</v>
      </c>
      <c r="E3265" s="51">
        <v>2018</v>
      </c>
      <c r="F3265" s="50" t="s">
        <v>294</v>
      </c>
      <c r="G3265" s="52">
        <v>43435</v>
      </c>
      <c r="H3265" s="51">
        <v>1117</v>
      </c>
      <c r="I3265" s="51">
        <v>433</v>
      </c>
      <c r="J3265" s="51">
        <v>836</v>
      </c>
      <c r="K3265" s="51">
        <v>374</v>
      </c>
      <c r="L3265" s="51">
        <v>374</v>
      </c>
      <c r="M3265" s="51">
        <v>1277</v>
      </c>
      <c r="N3265" s="51">
        <v>1178</v>
      </c>
      <c r="O3265" s="51">
        <v>1133</v>
      </c>
      <c r="P3265" s="51">
        <v>1167</v>
      </c>
      <c r="Q3265" s="51">
        <v>4927</v>
      </c>
      <c r="R3265" s="51">
        <v>5142</v>
      </c>
      <c r="S3265" s="51">
        <v>63870</v>
      </c>
      <c r="T3265" s="51">
        <v>301886</v>
      </c>
      <c r="U3265" s="51">
        <v>61318</v>
      </c>
      <c r="V3265" s="51">
        <v>13388</v>
      </c>
    </row>
    <row r="3266" spans="1:22" x14ac:dyDescent="0.25">
      <c r="A3266" s="50" t="s">
        <v>109</v>
      </c>
      <c r="B3266" s="50" t="s">
        <v>230</v>
      </c>
      <c r="C3266" s="50" t="s">
        <v>205</v>
      </c>
      <c r="D3266" s="50" t="s">
        <v>282</v>
      </c>
      <c r="E3266" s="51">
        <v>2019</v>
      </c>
      <c r="F3266" s="50" t="s">
        <v>283</v>
      </c>
      <c r="G3266" s="52">
        <v>43466</v>
      </c>
      <c r="H3266" s="51">
        <v>1025</v>
      </c>
      <c r="I3266" s="51">
        <v>395</v>
      </c>
      <c r="J3266" s="51">
        <v>829</v>
      </c>
      <c r="K3266" s="51">
        <v>384</v>
      </c>
      <c r="L3266" s="51">
        <v>384</v>
      </c>
      <c r="M3266" s="51">
        <v>1581</v>
      </c>
      <c r="N3266" s="51">
        <v>1244</v>
      </c>
      <c r="O3266" s="51">
        <v>1189</v>
      </c>
      <c r="P3266" s="51">
        <v>1235</v>
      </c>
      <c r="Q3266" s="51">
        <v>4690</v>
      </c>
      <c r="R3266" s="51">
        <v>4914</v>
      </c>
      <c r="S3266" s="51">
        <v>65967.848767451607</v>
      </c>
      <c r="T3266" s="51">
        <v>309449</v>
      </c>
      <c r="U3266" s="51">
        <v>99961</v>
      </c>
      <c r="V3266" s="51">
        <v>13262</v>
      </c>
    </row>
    <row r="3267" spans="1:22" x14ac:dyDescent="0.25">
      <c r="A3267" s="50" t="s">
        <v>109</v>
      </c>
      <c r="B3267" s="50" t="s">
        <v>230</v>
      </c>
      <c r="C3267" s="50" t="s">
        <v>205</v>
      </c>
      <c r="D3267" s="50" t="s">
        <v>282</v>
      </c>
      <c r="E3267" s="51">
        <v>2019</v>
      </c>
      <c r="F3267" s="50" t="s">
        <v>284</v>
      </c>
      <c r="G3267" s="52">
        <v>43497</v>
      </c>
      <c r="H3267" s="51">
        <v>852</v>
      </c>
      <c r="I3267" s="51">
        <v>363</v>
      </c>
      <c r="J3267" s="51">
        <v>859</v>
      </c>
      <c r="K3267" s="51">
        <v>363</v>
      </c>
      <c r="L3267" s="51">
        <v>363</v>
      </c>
      <c r="M3267" s="51">
        <v>1526</v>
      </c>
      <c r="N3267" s="51">
        <v>1255</v>
      </c>
      <c r="O3267" s="51">
        <v>1149</v>
      </c>
      <c r="P3267" s="51">
        <v>1133</v>
      </c>
      <c r="Q3267" s="51">
        <v>4690</v>
      </c>
      <c r="R3267" s="51">
        <v>4914</v>
      </c>
      <c r="S3267" s="51">
        <v>65967.848767451607</v>
      </c>
      <c r="T3267" s="51">
        <v>309449</v>
      </c>
      <c r="U3267" s="51">
        <v>99961</v>
      </c>
      <c r="V3267" s="51">
        <v>13262</v>
      </c>
    </row>
    <row r="3268" spans="1:22" x14ac:dyDescent="0.25">
      <c r="A3268" s="50" t="s">
        <v>109</v>
      </c>
      <c r="B3268" s="50" t="s">
        <v>230</v>
      </c>
      <c r="C3268" s="50" t="s">
        <v>205</v>
      </c>
      <c r="D3268" s="50" t="s">
        <v>282</v>
      </c>
      <c r="E3268" s="51">
        <v>2019</v>
      </c>
      <c r="F3268" s="50" t="s">
        <v>285</v>
      </c>
      <c r="G3268" s="52">
        <v>43525</v>
      </c>
      <c r="H3268" s="51">
        <v>883</v>
      </c>
      <c r="I3268" s="51">
        <v>576</v>
      </c>
      <c r="J3268" s="51">
        <v>693</v>
      </c>
      <c r="K3268" s="51">
        <v>460</v>
      </c>
      <c r="L3268" s="51">
        <v>460</v>
      </c>
      <c r="M3268" s="51">
        <v>1526</v>
      </c>
      <c r="N3268" s="51">
        <v>1284</v>
      </c>
      <c r="O3268" s="51">
        <v>1300</v>
      </c>
      <c r="P3268" s="51">
        <v>1279</v>
      </c>
      <c r="Q3268" s="51">
        <v>4690</v>
      </c>
      <c r="R3268" s="51">
        <v>4914</v>
      </c>
      <c r="S3268" s="51">
        <v>65967.848767451607</v>
      </c>
      <c r="T3268" s="51">
        <v>309449</v>
      </c>
      <c r="U3268" s="51">
        <v>99961</v>
      </c>
      <c r="V3268" s="51">
        <v>13262</v>
      </c>
    </row>
    <row r="3269" spans="1:22" x14ac:dyDescent="0.25">
      <c r="A3269" s="50" t="s">
        <v>109</v>
      </c>
      <c r="B3269" s="50" t="s">
        <v>230</v>
      </c>
      <c r="C3269" s="50" t="s">
        <v>205</v>
      </c>
      <c r="D3269" s="50" t="s">
        <v>282</v>
      </c>
      <c r="E3269" s="51">
        <v>2019</v>
      </c>
      <c r="F3269" s="50" t="s">
        <v>286</v>
      </c>
      <c r="G3269" s="52">
        <v>43556</v>
      </c>
      <c r="H3269" s="51">
        <v>982</v>
      </c>
      <c r="I3269" s="51">
        <v>462</v>
      </c>
      <c r="J3269" s="51">
        <v>781</v>
      </c>
      <c r="K3269" s="51">
        <v>399</v>
      </c>
      <c r="L3269" s="51">
        <v>399</v>
      </c>
      <c r="M3269" s="51">
        <v>1623</v>
      </c>
      <c r="N3269" s="51">
        <v>1244</v>
      </c>
      <c r="O3269" s="51">
        <v>1330</v>
      </c>
      <c r="P3269" s="51">
        <v>1139</v>
      </c>
      <c r="Q3269" s="51">
        <v>4690</v>
      </c>
      <c r="R3269" s="51">
        <v>4914</v>
      </c>
      <c r="S3269" s="51">
        <v>65967.848767451607</v>
      </c>
      <c r="T3269" s="51">
        <v>309449</v>
      </c>
      <c r="U3269" s="51">
        <v>99961</v>
      </c>
      <c r="V3269" s="51">
        <v>13262</v>
      </c>
    </row>
    <row r="3270" spans="1:22" x14ac:dyDescent="0.25">
      <c r="A3270" s="50" t="s">
        <v>109</v>
      </c>
      <c r="B3270" s="50" t="s">
        <v>230</v>
      </c>
      <c r="C3270" s="50" t="s">
        <v>205</v>
      </c>
      <c r="D3270" s="50" t="s">
        <v>282</v>
      </c>
      <c r="E3270" s="51">
        <v>2019</v>
      </c>
      <c r="F3270" s="50" t="s">
        <v>287</v>
      </c>
      <c r="G3270" s="52">
        <v>43586</v>
      </c>
      <c r="H3270" s="51">
        <v>967</v>
      </c>
      <c r="I3270" s="51">
        <v>450</v>
      </c>
      <c r="J3270" s="51">
        <v>813</v>
      </c>
      <c r="K3270" s="51">
        <v>397</v>
      </c>
      <c r="L3270" s="51">
        <v>397</v>
      </c>
      <c r="M3270" s="51">
        <v>1222</v>
      </c>
      <c r="N3270" s="51">
        <v>1397</v>
      </c>
      <c r="O3270" s="51">
        <v>1157</v>
      </c>
      <c r="P3270" s="51">
        <v>1123</v>
      </c>
      <c r="Q3270" s="51">
        <v>4690</v>
      </c>
      <c r="R3270" s="51">
        <v>4914</v>
      </c>
      <c r="S3270" s="51">
        <v>65967.848767451607</v>
      </c>
      <c r="T3270" s="51">
        <v>309449</v>
      </c>
      <c r="U3270" s="51">
        <v>99961</v>
      </c>
      <c r="V3270" s="51">
        <v>13262</v>
      </c>
    </row>
    <row r="3271" spans="1:22" x14ac:dyDescent="0.25">
      <c r="A3271" s="50" t="s">
        <v>109</v>
      </c>
      <c r="B3271" s="50" t="s">
        <v>230</v>
      </c>
      <c r="C3271" s="50" t="s">
        <v>205</v>
      </c>
      <c r="D3271" s="50" t="s">
        <v>282</v>
      </c>
      <c r="E3271" s="51">
        <v>2019</v>
      </c>
      <c r="F3271" s="50" t="s">
        <v>288</v>
      </c>
      <c r="G3271" s="52">
        <v>43617</v>
      </c>
      <c r="H3271" s="51">
        <v>890</v>
      </c>
      <c r="I3271" s="51">
        <v>566</v>
      </c>
      <c r="J3271" s="51">
        <v>754</v>
      </c>
      <c r="K3271" s="51">
        <v>347</v>
      </c>
      <c r="L3271" s="51">
        <v>347</v>
      </c>
      <c r="M3271" s="51">
        <v>1526</v>
      </c>
      <c r="N3271" s="51">
        <v>1296</v>
      </c>
      <c r="O3271" s="51">
        <v>1220</v>
      </c>
      <c r="P3271" s="51">
        <v>1283</v>
      </c>
      <c r="Q3271" s="51">
        <v>4690</v>
      </c>
      <c r="R3271" s="51">
        <v>4914</v>
      </c>
      <c r="S3271" s="51">
        <v>65967.848767451607</v>
      </c>
      <c r="T3271" s="51">
        <v>309449</v>
      </c>
      <c r="U3271" s="51">
        <v>99961</v>
      </c>
      <c r="V3271" s="51">
        <v>13262</v>
      </c>
    </row>
    <row r="3272" spans="1:22" x14ac:dyDescent="0.25">
      <c r="A3272" s="50" t="s">
        <v>109</v>
      </c>
      <c r="B3272" s="50" t="s">
        <v>230</v>
      </c>
      <c r="C3272" s="50" t="s">
        <v>205</v>
      </c>
      <c r="D3272" s="50" t="s">
        <v>282</v>
      </c>
      <c r="E3272" s="51">
        <v>2019</v>
      </c>
      <c r="F3272" s="50" t="s">
        <v>289</v>
      </c>
      <c r="G3272" s="52">
        <v>43647</v>
      </c>
      <c r="H3272" s="51">
        <v>997</v>
      </c>
      <c r="I3272" s="51">
        <v>571</v>
      </c>
      <c r="J3272" s="51">
        <v>733</v>
      </c>
      <c r="K3272" s="51">
        <v>361</v>
      </c>
      <c r="L3272" s="51">
        <v>361</v>
      </c>
      <c r="M3272" s="51">
        <v>1652</v>
      </c>
      <c r="N3272" s="51">
        <v>1114</v>
      </c>
      <c r="O3272" s="51">
        <v>1113</v>
      </c>
      <c r="P3272" s="51">
        <v>1154</v>
      </c>
      <c r="Q3272" s="51">
        <v>4690</v>
      </c>
      <c r="R3272" s="51">
        <v>4914</v>
      </c>
      <c r="S3272" s="51">
        <v>65967.848767451607</v>
      </c>
      <c r="T3272" s="51">
        <v>309449</v>
      </c>
      <c r="U3272" s="51">
        <v>99961</v>
      </c>
      <c r="V3272" s="51">
        <v>13262</v>
      </c>
    </row>
    <row r="3273" spans="1:22" x14ac:dyDescent="0.25">
      <c r="A3273" s="50" t="s">
        <v>109</v>
      </c>
      <c r="B3273" s="50" t="s">
        <v>230</v>
      </c>
      <c r="C3273" s="50" t="s">
        <v>205</v>
      </c>
      <c r="D3273" s="50" t="s">
        <v>282</v>
      </c>
      <c r="E3273" s="51">
        <v>2019</v>
      </c>
      <c r="F3273" s="50" t="s">
        <v>290</v>
      </c>
      <c r="G3273" s="52">
        <v>43678</v>
      </c>
      <c r="H3273" s="51">
        <v>858</v>
      </c>
      <c r="I3273" s="51">
        <v>479</v>
      </c>
      <c r="J3273" s="51">
        <v>673</v>
      </c>
      <c r="K3273" s="51">
        <v>387</v>
      </c>
      <c r="L3273" s="51">
        <v>387</v>
      </c>
      <c r="M3273" s="51">
        <v>1526</v>
      </c>
      <c r="N3273" s="51">
        <v>1361</v>
      </c>
      <c r="O3273" s="51">
        <v>1169</v>
      </c>
      <c r="P3273" s="51">
        <v>1249</v>
      </c>
      <c r="Q3273" s="51">
        <v>4690</v>
      </c>
      <c r="R3273" s="51">
        <v>4914</v>
      </c>
      <c r="S3273" s="51">
        <v>65967.848767451607</v>
      </c>
      <c r="T3273" s="51">
        <v>309449</v>
      </c>
      <c r="U3273" s="51">
        <v>99961</v>
      </c>
      <c r="V3273" s="51">
        <v>13262</v>
      </c>
    </row>
    <row r="3274" spans="1:22" x14ac:dyDescent="0.25">
      <c r="A3274" s="50" t="s">
        <v>109</v>
      </c>
      <c r="B3274" s="50" t="s">
        <v>230</v>
      </c>
      <c r="C3274" s="50" t="s">
        <v>205</v>
      </c>
      <c r="D3274" s="50" t="s">
        <v>282</v>
      </c>
      <c r="E3274" s="51">
        <v>2019</v>
      </c>
      <c r="F3274" s="50" t="s">
        <v>291</v>
      </c>
      <c r="G3274" s="52">
        <v>43709</v>
      </c>
      <c r="H3274" s="51">
        <v>1056</v>
      </c>
      <c r="I3274" s="51">
        <v>450</v>
      </c>
      <c r="J3274" s="51">
        <v>679</v>
      </c>
      <c r="K3274" s="51">
        <v>373</v>
      </c>
      <c r="L3274" s="51">
        <v>373</v>
      </c>
      <c r="M3274" s="51">
        <v>1559</v>
      </c>
      <c r="N3274" s="51">
        <v>1198</v>
      </c>
      <c r="O3274" s="51">
        <v>1319</v>
      </c>
      <c r="P3274" s="51">
        <v>1277</v>
      </c>
      <c r="Q3274" s="51">
        <v>4690</v>
      </c>
      <c r="R3274" s="51">
        <v>4914</v>
      </c>
      <c r="S3274" s="51">
        <v>65967.848767451607</v>
      </c>
      <c r="T3274" s="51">
        <v>309449</v>
      </c>
      <c r="U3274" s="51">
        <v>99961</v>
      </c>
      <c r="V3274" s="51">
        <v>13262</v>
      </c>
    </row>
    <row r="3275" spans="1:22" x14ac:dyDescent="0.25">
      <c r="A3275" s="50" t="s">
        <v>109</v>
      </c>
      <c r="B3275" s="50" t="s">
        <v>230</v>
      </c>
      <c r="C3275" s="50" t="s">
        <v>205</v>
      </c>
      <c r="D3275" s="50" t="s">
        <v>282</v>
      </c>
      <c r="E3275" s="51">
        <v>2019</v>
      </c>
      <c r="F3275" s="50" t="s">
        <v>292</v>
      </c>
      <c r="G3275" s="52">
        <v>43739</v>
      </c>
      <c r="H3275" s="51">
        <v>1021</v>
      </c>
      <c r="I3275" s="51">
        <v>422</v>
      </c>
      <c r="J3275" s="51">
        <v>738</v>
      </c>
      <c r="K3275" s="51">
        <v>379</v>
      </c>
      <c r="L3275" s="51">
        <v>379</v>
      </c>
      <c r="M3275" s="51">
        <v>1425</v>
      </c>
      <c r="N3275" s="51">
        <v>1193</v>
      </c>
      <c r="O3275" s="51">
        <v>1163</v>
      </c>
      <c r="P3275" s="51">
        <v>1141</v>
      </c>
      <c r="Q3275" s="51">
        <v>4690</v>
      </c>
      <c r="R3275" s="51">
        <v>4914</v>
      </c>
      <c r="S3275" s="51">
        <v>65967.848767451607</v>
      </c>
      <c r="T3275" s="51">
        <v>309449</v>
      </c>
      <c r="U3275" s="51">
        <v>99961</v>
      </c>
      <c r="V3275" s="51">
        <v>13262</v>
      </c>
    </row>
    <row r="3276" spans="1:22" x14ac:dyDescent="0.25">
      <c r="A3276" s="50" t="s">
        <v>109</v>
      </c>
      <c r="B3276" s="50" t="s">
        <v>230</v>
      </c>
      <c r="C3276" s="50" t="s">
        <v>205</v>
      </c>
      <c r="D3276" s="50" t="s">
        <v>282</v>
      </c>
      <c r="E3276" s="51">
        <v>2019</v>
      </c>
      <c r="F3276" s="50" t="s">
        <v>293</v>
      </c>
      <c r="G3276" s="52">
        <v>43770</v>
      </c>
      <c r="H3276" s="51">
        <v>1049</v>
      </c>
      <c r="I3276" s="51">
        <v>357</v>
      </c>
      <c r="J3276" s="51">
        <v>762</v>
      </c>
      <c r="K3276" s="51">
        <v>387</v>
      </c>
      <c r="L3276" s="51">
        <v>387</v>
      </c>
      <c r="M3276" s="51">
        <v>1482</v>
      </c>
      <c r="N3276" s="51">
        <v>1262</v>
      </c>
      <c r="O3276" s="51">
        <v>1116</v>
      </c>
      <c r="P3276" s="51">
        <v>1079</v>
      </c>
      <c r="Q3276" s="51">
        <v>4690</v>
      </c>
      <c r="R3276" s="51">
        <v>4914</v>
      </c>
      <c r="S3276" s="51">
        <v>65967.848767451607</v>
      </c>
      <c r="T3276" s="51">
        <v>309449</v>
      </c>
      <c r="U3276" s="51">
        <v>99961</v>
      </c>
      <c r="V3276" s="51">
        <v>13262</v>
      </c>
    </row>
    <row r="3277" spans="1:22" x14ac:dyDescent="0.25">
      <c r="A3277" s="50" t="s">
        <v>109</v>
      </c>
      <c r="B3277" s="50" t="s">
        <v>230</v>
      </c>
      <c r="C3277" s="50" t="s">
        <v>205</v>
      </c>
      <c r="D3277" s="50" t="s">
        <v>282</v>
      </c>
      <c r="E3277" s="51">
        <v>2019</v>
      </c>
      <c r="F3277" s="50" t="s">
        <v>294</v>
      </c>
      <c r="G3277" s="52">
        <v>43800</v>
      </c>
      <c r="H3277" s="51">
        <v>1157</v>
      </c>
      <c r="I3277" s="51">
        <v>341</v>
      </c>
      <c r="J3277" s="51">
        <v>800</v>
      </c>
      <c r="K3277" s="51">
        <v>404</v>
      </c>
      <c r="L3277" s="51">
        <v>404</v>
      </c>
      <c r="M3277" s="51">
        <v>1491</v>
      </c>
      <c r="N3277" s="51">
        <v>1189</v>
      </c>
      <c r="O3277" s="51">
        <v>1136</v>
      </c>
      <c r="P3277" s="51">
        <v>1020</v>
      </c>
      <c r="Q3277" s="51">
        <v>4690</v>
      </c>
      <c r="R3277" s="51">
        <v>4914</v>
      </c>
      <c r="S3277" s="51">
        <v>65967.848767451607</v>
      </c>
      <c r="T3277" s="51">
        <v>309449</v>
      </c>
      <c r="U3277" s="51">
        <v>99961</v>
      </c>
      <c r="V3277" s="51">
        <v>13262</v>
      </c>
    </row>
    <row r="3278" spans="1:22" x14ac:dyDescent="0.25">
      <c r="A3278" s="50" t="s">
        <v>109</v>
      </c>
      <c r="B3278" s="50" t="s">
        <v>230</v>
      </c>
      <c r="C3278" s="50" t="s">
        <v>205</v>
      </c>
      <c r="D3278" s="50" t="s">
        <v>282</v>
      </c>
      <c r="E3278" s="51">
        <v>2020</v>
      </c>
      <c r="F3278" s="50" t="s">
        <v>283</v>
      </c>
      <c r="G3278" s="52">
        <v>43831</v>
      </c>
      <c r="H3278" s="51">
        <v>1112</v>
      </c>
      <c r="I3278" s="51">
        <v>338</v>
      </c>
      <c r="J3278" s="51">
        <v>878</v>
      </c>
      <c r="K3278" s="51">
        <v>377</v>
      </c>
      <c r="L3278" s="51">
        <v>377</v>
      </c>
      <c r="M3278" s="51">
        <v>1254</v>
      </c>
      <c r="N3278" s="51">
        <v>1053</v>
      </c>
      <c r="O3278" s="51">
        <v>987</v>
      </c>
      <c r="P3278" s="51">
        <v>898</v>
      </c>
      <c r="Q3278" s="51">
        <v>4939</v>
      </c>
      <c r="R3278" s="51">
        <v>5210</v>
      </c>
      <c r="S3278" s="51">
        <v>68704.199964164945</v>
      </c>
      <c r="T3278" s="51">
        <v>321059</v>
      </c>
      <c r="U3278" s="51">
        <v>102997</v>
      </c>
      <c r="V3278" s="51">
        <v>13655</v>
      </c>
    </row>
    <row r="3279" spans="1:22" x14ac:dyDescent="0.25">
      <c r="A3279" s="50" t="s">
        <v>109</v>
      </c>
      <c r="B3279" s="50" t="s">
        <v>230</v>
      </c>
      <c r="C3279" s="50" t="s">
        <v>205</v>
      </c>
      <c r="D3279" s="50" t="s">
        <v>282</v>
      </c>
      <c r="E3279" s="51">
        <v>2020</v>
      </c>
      <c r="F3279" s="50" t="s">
        <v>284</v>
      </c>
      <c r="G3279" s="52">
        <v>43862</v>
      </c>
      <c r="H3279" s="51">
        <v>955</v>
      </c>
      <c r="I3279" s="51">
        <v>391</v>
      </c>
      <c r="J3279" s="51">
        <v>763</v>
      </c>
      <c r="K3279" s="51">
        <v>377</v>
      </c>
      <c r="L3279" s="51">
        <v>377</v>
      </c>
      <c r="M3279" s="51">
        <v>1474</v>
      </c>
      <c r="N3279" s="51">
        <v>1157</v>
      </c>
      <c r="O3279" s="51">
        <v>1060</v>
      </c>
      <c r="P3279" s="51">
        <v>1048</v>
      </c>
      <c r="Q3279" s="51">
        <v>4939</v>
      </c>
      <c r="R3279" s="51">
        <v>5210</v>
      </c>
      <c r="S3279" s="51">
        <v>68704.199964164945</v>
      </c>
      <c r="T3279" s="51">
        <v>321059</v>
      </c>
      <c r="U3279" s="51">
        <v>102997</v>
      </c>
      <c r="V3279" s="51">
        <v>13655</v>
      </c>
    </row>
    <row r="3280" spans="1:22" x14ac:dyDescent="0.25">
      <c r="A3280" s="50" t="s">
        <v>109</v>
      </c>
      <c r="B3280" s="50" t="s">
        <v>230</v>
      </c>
      <c r="C3280" s="50" t="s">
        <v>205</v>
      </c>
      <c r="D3280" s="50" t="s">
        <v>282</v>
      </c>
      <c r="E3280" s="51">
        <v>2020</v>
      </c>
      <c r="F3280" s="50" t="s">
        <v>285</v>
      </c>
      <c r="G3280" s="52">
        <v>43891</v>
      </c>
      <c r="H3280" s="51">
        <v>768</v>
      </c>
      <c r="I3280" s="51">
        <v>355</v>
      </c>
      <c r="J3280" s="51">
        <v>581</v>
      </c>
      <c r="K3280" s="51">
        <v>448</v>
      </c>
      <c r="L3280" s="51">
        <v>448</v>
      </c>
      <c r="M3280" s="51">
        <v>1185</v>
      </c>
      <c r="N3280" s="51">
        <v>1051</v>
      </c>
      <c r="O3280" s="51">
        <v>967</v>
      </c>
      <c r="P3280" s="51">
        <v>1000</v>
      </c>
      <c r="Q3280" s="51">
        <v>4939</v>
      </c>
      <c r="R3280" s="51">
        <v>5210</v>
      </c>
      <c r="S3280" s="51">
        <v>68704.199964164945</v>
      </c>
      <c r="T3280" s="51">
        <v>321059</v>
      </c>
      <c r="U3280" s="51">
        <v>102997</v>
      </c>
      <c r="V3280" s="51">
        <v>13655</v>
      </c>
    </row>
    <row r="3281" spans="1:22" x14ac:dyDescent="0.25">
      <c r="A3281" s="50" t="s">
        <v>109</v>
      </c>
      <c r="B3281" s="50" t="s">
        <v>230</v>
      </c>
      <c r="C3281" s="50" t="s">
        <v>205</v>
      </c>
      <c r="D3281" s="50" t="s">
        <v>282</v>
      </c>
      <c r="E3281" s="51">
        <v>2020</v>
      </c>
      <c r="F3281" s="50" t="s">
        <v>286</v>
      </c>
      <c r="G3281" s="52">
        <v>43922</v>
      </c>
      <c r="H3281" s="51">
        <v>989</v>
      </c>
      <c r="I3281" s="51">
        <v>435</v>
      </c>
      <c r="J3281" s="51">
        <v>772</v>
      </c>
      <c r="K3281" s="51">
        <v>381</v>
      </c>
      <c r="L3281" s="51">
        <v>381</v>
      </c>
      <c r="M3281" s="51">
        <v>1246</v>
      </c>
      <c r="N3281" s="51">
        <v>1144</v>
      </c>
      <c r="O3281" s="51">
        <v>1035</v>
      </c>
      <c r="P3281" s="51">
        <v>960</v>
      </c>
      <c r="Q3281" s="51">
        <v>4939</v>
      </c>
      <c r="R3281" s="51">
        <v>5210</v>
      </c>
      <c r="S3281" s="51">
        <v>68704.199964164945</v>
      </c>
      <c r="T3281" s="51">
        <v>321059</v>
      </c>
      <c r="U3281" s="51">
        <v>102997</v>
      </c>
      <c r="V3281" s="51">
        <v>13655</v>
      </c>
    </row>
    <row r="3282" spans="1:22" x14ac:dyDescent="0.25">
      <c r="A3282" s="50" t="s">
        <v>109</v>
      </c>
      <c r="B3282" s="50" t="s">
        <v>230</v>
      </c>
      <c r="C3282" s="50" t="s">
        <v>205</v>
      </c>
      <c r="D3282" s="50" t="s">
        <v>282</v>
      </c>
      <c r="E3282" s="51">
        <v>2020</v>
      </c>
      <c r="F3282" s="50" t="s">
        <v>287</v>
      </c>
      <c r="G3282" s="52">
        <v>43952</v>
      </c>
      <c r="H3282" s="51">
        <v>956</v>
      </c>
      <c r="I3282" s="51">
        <v>480</v>
      </c>
      <c r="J3282" s="51">
        <v>742</v>
      </c>
      <c r="K3282" s="51">
        <v>411</v>
      </c>
      <c r="L3282" s="51">
        <v>411</v>
      </c>
      <c r="M3282" s="51">
        <v>1466</v>
      </c>
      <c r="N3282" s="51">
        <v>1120</v>
      </c>
      <c r="O3282" s="51">
        <v>1029</v>
      </c>
      <c r="P3282" s="51">
        <v>1103</v>
      </c>
      <c r="Q3282" s="51">
        <v>4939</v>
      </c>
      <c r="R3282" s="51">
        <v>5210</v>
      </c>
      <c r="S3282" s="51">
        <v>68704.199964164945</v>
      </c>
      <c r="T3282" s="51">
        <v>321059</v>
      </c>
      <c r="U3282" s="51">
        <v>102997</v>
      </c>
      <c r="V3282" s="51">
        <v>13655</v>
      </c>
    </row>
    <row r="3283" spans="1:22" x14ac:dyDescent="0.25">
      <c r="A3283" s="50" t="s">
        <v>109</v>
      </c>
      <c r="B3283" s="50" t="s">
        <v>230</v>
      </c>
      <c r="C3283" s="50" t="s">
        <v>205</v>
      </c>
      <c r="D3283" s="50" t="s">
        <v>282</v>
      </c>
      <c r="E3283" s="51">
        <v>2020</v>
      </c>
      <c r="F3283" s="50" t="s">
        <v>288</v>
      </c>
      <c r="G3283" s="52">
        <v>43983</v>
      </c>
      <c r="H3283" s="51">
        <v>1266</v>
      </c>
      <c r="I3283" s="51">
        <v>399</v>
      </c>
      <c r="J3283" s="51">
        <v>716</v>
      </c>
      <c r="K3283" s="51">
        <v>381</v>
      </c>
      <c r="L3283" s="51">
        <v>381</v>
      </c>
      <c r="M3283" s="51">
        <v>1286</v>
      </c>
      <c r="N3283" s="51">
        <v>1196</v>
      </c>
      <c r="O3283" s="51">
        <v>991</v>
      </c>
      <c r="P3283" s="51">
        <v>1010</v>
      </c>
      <c r="Q3283" s="51">
        <v>4939</v>
      </c>
      <c r="R3283" s="51">
        <v>5210</v>
      </c>
      <c r="S3283" s="51">
        <v>68704.199964164945</v>
      </c>
      <c r="T3283" s="51">
        <v>321059</v>
      </c>
      <c r="U3283" s="51">
        <v>102997</v>
      </c>
      <c r="V3283" s="51">
        <v>13655</v>
      </c>
    </row>
    <row r="3284" spans="1:22" x14ac:dyDescent="0.25">
      <c r="A3284" s="50" t="s">
        <v>109</v>
      </c>
      <c r="B3284" s="50" t="s">
        <v>230</v>
      </c>
      <c r="C3284" s="50" t="s">
        <v>205</v>
      </c>
      <c r="D3284" s="50" t="s">
        <v>282</v>
      </c>
      <c r="E3284" s="51">
        <v>2020</v>
      </c>
      <c r="F3284" s="50" t="s">
        <v>289</v>
      </c>
      <c r="G3284" s="52">
        <v>44013</v>
      </c>
      <c r="H3284" s="51">
        <v>1017</v>
      </c>
      <c r="I3284" s="51">
        <v>458</v>
      </c>
      <c r="J3284" s="51">
        <v>892</v>
      </c>
      <c r="K3284" s="51">
        <v>264</v>
      </c>
      <c r="L3284" s="51">
        <v>264</v>
      </c>
      <c r="M3284" s="51">
        <v>1275</v>
      </c>
      <c r="N3284" s="51">
        <v>1163</v>
      </c>
      <c r="O3284" s="51">
        <v>959</v>
      </c>
      <c r="P3284" s="51">
        <v>948</v>
      </c>
      <c r="Q3284" s="51">
        <v>4939</v>
      </c>
      <c r="R3284" s="51">
        <v>5210</v>
      </c>
      <c r="S3284" s="51">
        <v>68704.199964164945</v>
      </c>
      <c r="T3284" s="51">
        <v>321059</v>
      </c>
      <c r="U3284" s="51">
        <v>102997</v>
      </c>
      <c r="V3284" s="51">
        <v>13655</v>
      </c>
    </row>
    <row r="3285" spans="1:22" x14ac:dyDescent="0.25">
      <c r="A3285" s="50" t="s">
        <v>109</v>
      </c>
      <c r="B3285" s="50" t="s">
        <v>230</v>
      </c>
      <c r="C3285" s="50" t="s">
        <v>205</v>
      </c>
      <c r="D3285" s="50" t="s">
        <v>282</v>
      </c>
      <c r="E3285" s="51">
        <v>2020</v>
      </c>
      <c r="F3285" s="50" t="s">
        <v>290</v>
      </c>
      <c r="G3285" s="52">
        <v>44044</v>
      </c>
      <c r="H3285" s="51">
        <v>878</v>
      </c>
      <c r="I3285" s="51">
        <v>424</v>
      </c>
      <c r="J3285" s="51">
        <v>688</v>
      </c>
      <c r="K3285" s="51">
        <v>465</v>
      </c>
      <c r="L3285" s="51">
        <v>465</v>
      </c>
      <c r="M3285" s="51">
        <v>1344</v>
      </c>
      <c r="N3285" s="51">
        <v>1031</v>
      </c>
      <c r="O3285" s="51">
        <v>1000</v>
      </c>
      <c r="P3285" s="51">
        <v>1011</v>
      </c>
      <c r="Q3285" s="51">
        <v>4939</v>
      </c>
      <c r="R3285" s="51">
        <v>5210</v>
      </c>
      <c r="S3285" s="51">
        <v>68704.199964164945</v>
      </c>
      <c r="T3285" s="51">
        <v>321059</v>
      </c>
      <c r="U3285" s="51">
        <v>102997</v>
      </c>
      <c r="V3285" s="51">
        <v>13655</v>
      </c>
    </row>
    <row r="3286" spans="1:22" x14ac:dyDescent="0.25">
      <c r="A3286" s="50" t="s">
        <v>109</v>
      </c>
      <c r="B3286" s="50" t="s">
        <v>230</v>
      </c>
      <c r="C3286" s="50" t="s">
        <v>205</v>
      </c>
      <c r="D3286" s="50" t="s">
        <v>282</v>
      </c>
      <c r="E3286" s="51">
        <v>2020</v>
      </c>
      <c r="F3286" s="50" t="s">
        <v>291</v>
      </c>
      <c r="G3286" s="52">
        <v>44075</v>
      </c>
      <c r="H3286" s="51">
        <v>1068</v>
      </c>
      <c r="I3286" s="51">
        <v>436</v>
      </c>
      <c r="J3286" s="51">
        <v>841</v>
      </c>
      <c r="K3286" s="51">
        <v>411</v>
      </c>
      <c r="L3286" s="51">
        <v>411</v>
      </c>
      <c r="M3286" s="51">
        <v>1437</v>
      </c>
      <c r="N3286" s="51">
        <v>1282</v>
      </c>
      <c r="O3286" s="51">
        <v>1132</v>
      </c>
      <c r="P3286" s="51">
        <v>1104</v>
      </c>
      <c r="Q3286" s="51">
        <v>4939</v>
      </c>
      <c r="R3286" s="51">
        <v>5210</v>
      </c>
      <c r="S3286" s="51">
        <v>68704.199964164945</v>
      </c>
      <c r="T3286" s="51">
        <v>321059</v>
      </c>
      <c r="U3286" s="51">
        <v>102997</v>
      </c>
      <c r="V3286" s="51">
        <v>13655</v>
      </c>
    </row>
    <row r="3287" spans="1:22" x14ac:dyDescent="0.25">
      <c r="A3287" s="50" t="s">
        <v>109</v>
      </c>
      <c r="B3287" s="50" t="s">
        <v>230</v>
      </c>
      <c r="C3287" s="50" t="s">
        <v>205</v>
      </c>
      <c r="D3287" s="50" t="s">
        <v>282</v>
      </c>
      <c r="E3287" s="51">
        <v>2020</v>
      </c>
      <c r="F3287" s="50" t="s">
        <v>292</v>
      </c>
      <c r="G3287" s="52">
        <v>44105</v>
      </c>
      <c r="H3287" s="51">
        <v>1012</v>
      </c>
      <c r="I3287" s="51">
        <v>367</v>
      </c>
      <c r="J3287" s="51">
        <v>719</v>
      </c>
      <c r="K3287" s="51">
        <v>458</v>
      </c>
      <c r="L3287" s="51">
        <v>458</v>
      </c>
      <c r="M3287" s="51">
        <v>1242</v>
      </c>
      <c r="N3287" s="51">
        <v>1252</v>
      </c>
      <c r="O3287" s="51">
        <v>1152</v>
      </c>
      <c r="P3287" s="51">
        <v>993</v>
      </c>
      <c r="Q3287" s="51">
        <v>4939</v>
      </c>
      <c r="R3287" s="51">
        <v>5210</v>
      </c>
      <c r="S3287" s="51">
        <v>68704.199964164945</v>
      </c>
      <c r="T3287" s="51">
        <v>321059</v>
      </c>
      <c r="U3287" s="51">
        <v>102997</v>
      </c>
      <c r="V3287" s="51">
        <v>13655</v>
      </c>
    </row>
    <row r="3288" spans="1:22" x14ac:dyDescent="0.25">
      <c r="A3288" s="50" t="s">
        <v>109</v>
      </c>
      <c r="B3288" s="50" t="s">
        <v>230</v>
      </c>
      <c r="C3288" s="50" t="s">
        <v>205</v>
      </c>
      <c r="D3288" s="50" t="s">
        <v>282</v>
      </c>
      <c r="E3288" s="51">
        <v>2020</v>
      </c>
      <c r="F3288" s="50" t="s">
        <v>293</v>
      </c>
      <c r="G3288" s="52">
        <v>44136</v>
      </c>
      <c r="H3288" s="51">
        <v>979</v>
      </c>
      <c r="I3288" s="51">
        <v>374</v>
      </c>
      <c r="J3288" s="51">
        <v>703</v>
      </c>
      <c r="K3288" s="51">
        <v>375</v>
      </c>
      <c r="L3288" s="51">
        <v>375</v>
      </c>
      <c r="M3288" s="51">
        <v>510</v>
      </c>
      <c r="N3288" s="51">
        <v>1246</v>
      </c>
      <c r="O3288" s="51">
        <v>1174</v>
      </c>
      <c r="P3288" s="51">
        <v>980</v>
      </c>
      <c r="Q3288" s="51">
        <v>4939</v>
      </c>
      <c r="R3288" s="51">
        <v>5210</v>
      </c>
      <c r="S3288" s="51">
        <v>68704.199964164945</v>
      </c>
      <c r="T3288" s="51">
        <v>321059</v>
      </c>
      <c r="U3288" s="51">
        <v>102997</v>
      </c>
      <c r="V3288" s="51">
        <v>13655</v>
      </c>
    </row>
    <row r="3289" spans="1:22" x14ac:dyDescent="0.25">
      <c r="A3289" s="50" t="s">
        <v>109</v>
      </c>
      <c r="B3289" s="50" t="s">
        <v>230</v>
      </c>
      <c r="C3289" s="50" t="s">
        <v>205</v>
      </c>
      <c r="D3289" s="50" t="s">
        <v>282</v>
      </c>
      <c r="E3289" s="51">
        <v>2020</v>
      </c>
      <c r="F3289" s="50" t="s">
        <v>294</v>
      </c>
      <c r="G3289" s="52">
        <v>44166</v>
      </c>
      <c r="H3289" s="51">
        <v>1107</v>
      </c>
      <c r="I3289" s="51">
        <v>362</v>
      </c>
      <c r="J3289" s="51">
        <v>735</v>
      </c>
      <c r="K3289" s="51">
        <v>417</v>
      </c>
      <c r="L3289" s="51">
        <v>417</v>
      </c>
      <c r="M3289" s="51">
        <v>950</v>
      </c>
      <c r="N3289" s="51">
        <v>1196</v>
      </c>
      <c r="O3289" s="51">
        <v>1172</v>
      </c>
      <c r="P3289" s="51">
        <v>963</v>
      </c>
      <c r="Q3289" s="51">
        <v>4939</v>
      </c>
      <c r="R3289" s="51">
        <v>5210</v>
      </c>
      <c r="S3289" s="51">
        <v>68704.199964164945</v>
      </c>
      <c r="T3289" s="51">
        <v>321059</v>
      </c>
      <c r="U3289" s="51">
        <v>102997</v>
      </c>
      <c r="V3289" s="51">
        <v>13655</v>
      </c>
    </row>
    <row r="3290" spans="1:22" x14ac:dyDescent="0.25">
      <c r="A3290" s="50" t="s">
        <v>109</v>
      </c>
      <c r="B3290" s="50" t="s">
        <v>230</v>
      </c>
      <c r="C3290" s="50" t="s">
        <v>205</v>
      </c>
      <c r="D3290" s="50" t="s">
        <v>282</v>
      </c>
      <c r="E3290" s="51">
        <v>2021</v>
      </c>
      <c r="F3290" s="50" t="s">
        <v>283</v>
      </c>
      <c r="G3290" s="52">
        <v>44197</v>
      </c>
      <c r="H3290" s="51">
        <v>1273</v>
      </c>
      <c r="I3290" s="51">
        <v>354</v>
      </c>
      <c r="J3290" s="51">
        <v>853</v>
      </c>
      <c r="K3290" s="51">
        <v>408</v>
      </c>
      <c r="L3290" s="51">
        <v>408</v>
      </c>
      <c r="M3290" s="51">
        <v>1079</v>
      </c>
      <c r="N3290" s="51">
        <v>1288</v>
      </c>
      <c r="O3290" s="51">
        <v>1127</v>
      </c>
      <c r="P3290" s="51">
        <v>983</v>
      </c>
      <c r="Q3290" s="51">
        <v>5196</v>
      </c>
      <c r="R3290" s="51">
        <v>5479</v>
      </c>
      <c r="S3290" s="51">
        <v>71534.558344739038</v>
      </c>
      <c r="T3290" s="51">
        <v>333111</v>
      </c>
      <c r="U3290" s="51">
        <v>106200</v>
      </c>
      <c r="V3290" s="51">
        <v>14065</v>
      </c>
    </row>
    <row r="3291" spans="1:22" x14ac:dyDescent="0.25">
      <c r="A3291" s="50" t="s">
        <v>109</v>
      </c>
      <c r="B3291" s="50" t="s">
        <v>230</v>
      </c>
      <c r="C3291" s="50" t="s">
        <v>205</v>
      </c>
      <c r="D3291" s="50" t="s">
        <v>282</v>
      </c>
      <c r="E3291" s="51">
        <v>2021</v>
      </c>
      <c r="F3291" s="50" t="s">
        <v>284</v>
      </c>
      <c r="G3291" s="52">
        <v>44228</v>
      </c>
      <c r="H3291" s="51">
        <v>986</v>
      </c>
      <c r="I3291" s="51">
        <v>399</v>
      </c>
      <c r="J3291" s="51">
        <v>943</v>
      </c>
      <c r="K3291" s="51">
        <v>375</v>
      </c>
      <c r="L3291" s="51">
        <v>375</v>
      </c>
      <c r="M3291" s="51">
        <v>1314</v>
      </c>
      <c r="N3291" s="51">
        <v>1053</v>
      </c>
      <c r="O3291" s="51">
        <v>967</v>
      </c>
      <c r="P3291" s="51">
        <v>952</v>
      </c>
      <c r="Q3291" s="51">
        <v>5196</v>
      </c>
      <c r="R3291" s="51">
        <v>5479</v>
      </c>
      <c r="S3291" s="51">
        <v>71534.558344739038</v>
      </c>
      <c r="T3291" s="51">
        <v>333111</v>
      </c>
      <c r="U3291" s="51">
        <v>106200</v>
      </c>
      <c r="V3291" s="51">
        <v>14065</v>
      </c>
    </row>
    <row r="3292" spans="1:22" x14ac:dyDescent="0.25">
      <c r="A3292" s="50" t="s">
        <v>109</v>
      </c>
      <c r="B3292" s="50" t="s">
        <v>230</v>
      </c>
      <c r="C3292" s="50" t="s">
        <v>205</v>
      </c>
      <c r="D3292" s="50" t="s">
        <v>282</v>
      </c>
      <c r="E3292" s="51">
        <v>2021</v>
      </c>
      <c r="F3292" s="50" t="s">
        <v>285</v>
      </c>
      <c r="G3292" s="52">
        <v>44256</v>
      </c>
      <c r="H3292" s="51">
        <v>1097</v>
      </c>
      <c r="I3292" s="51">
        <v>463</v>
      </c>
      <c r="J3292" s="51">
        <v>772</v>
      </c>
      <c r="K3292" s="51">
        <v>585</v>
      </c>
      <c r="L3292" s="51">
        <v>585</v>
      </c>
      <c r="M3292" s="51">
        <v>1409</v>
      </c>
      <c r="N3292" s="51">
        <v>1192</v>
      </c>
      <c r="O3292" s="51">
        <v>1062</v>
      </c>
      <c r="P3292" s="51">
        <v>968</v>
      </c>
      <c r="Q3292" s="51">
        <v>5196</v>
      </c>
      <c r="R3292" s="51">
        <v>5479</v>
      </c>
      <c r="S3292" s="51">
        <v>71534.558344739038</v>
      </c>
      <c r="T3292" s="51">
        <v>333111</v>
      </c>
      <c r="U3292" s="51">
        <v>106200</v>
      </c>
      <c r="V3292" s="51">
        <v>14065</v>
      </c>
    </row>
    <row r="3293" spans="1:22" x14ac:dyDescent="0.25">
      <c r="A3293" s="50" t="s">
        <v>109</v>
      </c>
      <c r="B3293" s="50" t="s">
        <v>230</v>
      </c>
      <c r="C3293" s="50" t="s">
        <v>205</v>
      </c>
      <c r="D3293" s="50" t="s">
        <v>282</v>
      </c>
      <c r="E3293" s="51">
        <v>2021</v>
      </c>
      <c r="F3293" s="50" t="s">
        <v>286</v>
      </c>
      <c r="G3293" s="52">
        <v>44287</v>
      </c>
      <c r="H3293" s="51">
        <v>1400</v>
      </c>
      <c r="I3293" s="51">
        <v>444</v>
      </c>
      <c r="J3293" s="51">
        <v>1083</v>
      </c>
      <c r="K3293" s="51">
        <v>495</v>
      </c>
      <c r="L3293" s="51">
        <v>495</v>
      </c>
      <c r="M3293" s="51">
        <v>1379</v>
      </c>
      <c r="N3293" s="51">
        <v>1258</v>
      </c>
      <c r="O3293" s="51">
        <v>1134</v>
      </c>
      <c r="P3293" s="51">
        <v>1054</v>
      </c>
      <c r="Q3293" s="51">
        <v>5196</v>
      </c>
      <c r="R3293" s="51">
        <v>5479</v>
      </c>
      <c r="S3293" s="51">
        <v>71534.558344739038</v>
      </c>
      <c r="T3293" s="51">
        <v>333111</v>
      </c>
      <c r="U3293" s="51">
        <v>106200</v>
      </c>
      <c r="V3293" s="51">
        <v>14065</v>
      </c>
    </row>
    <row r="3294" spans="1:22" x14ac:dyDescent="0.25">
      <c r="A3294" s="50" t="s">
        <v>109</v>
      </c>
      <c r="B3294" s="50" t="s">
        <v>230</v>
      </c>
      <c r="C3294" s="50" t="s">
        <v>205</v>
      </c>
      <c r="D3294" s="50" t="s">
        <v>282</v>
      </c>
      <c r="E3294" s="51">
        <v>2021</v>
      </c>
      <c r="F3294" s="50" t="s">
        <v>287</v>
      </c>
      <c r="G3294" s="52">
        <v>44317</v>
      </c>
      <c r="H3294" s="51">
        <v>1091</v>
      </c>
      <c r="I3294" s="51">
        <v>536</v>
      </c>
      <c r="J3294" s="51">
        <v>991</v>
      </c>
      <c r="K3294" s="51">
        <v>446</v>
      </c>
      <c r="L3294" s="51">
        <v>446</v>
      </c>
      <c r="M3294" s="51">
        <v>1502</v>
      </c>
      <c r="N3294" s="51">
        <v>1264</v>
      </c>
      <c r="O3294" s="51">
        <v>1195</v>
      </c>
      <c r="P3294" s="51">
        <v>1052</v>
      </c>
      <c r="Q3294" s="51">
        <v>5196</v>
      </c>
      <c r="R3294" s="51">
        <v>5479</v>
      </c>
      <c r="S3294" s="51">
        <v>71534.558344739038</v>
      </c>
      <c r="T3294" s="51">
        <v>333111</v>
      </c>
      <c r="U3294" s="51">
        <v>106200</v>
      </c>
      <c r="V3294" s="51">
        <v>14065</v>
      </c>
    </row>
    <row r="3295" spans="1:22" x14ac:dyDescent="0.25">
      <c r="A3295" s="50" t="s">
        <v>109</v>
      </c>
      <c r="B3295" s="50" t="s">
        <v>230</v>
      </c>
      <c r="C3295" s="50" t="s">
        <v>205</v>
      </c>
      <c r="D3295" s="50" t="s">
        <v>282</v>
      </c>
      <c r="E3295" s="51">
        <v>2021</v>
      </c>
      <c r="F3295" s="50" t="s">
        <v>288</v>
      </c>
      <c r="G3295" s="52">
        <v>44348</v>
      </c>
      <c r="H3295" s="51">
        <v>1129</v>
      </c>
      <c r="I3295" s="51">
        <v>451</v>
      </c>
      <c r="J3295" s="51">
        <v>855</v>
      </c>
      <c r="K3295" s="51">
        <v>440</v>
      </c>
      <c r="L3295" s="51">
        <v>440</v>
      </c>
      <c r="M3295" s="51">
        <v>1291</v>
      </c>
      <c r="N3295" s="51">
        <v>1230</v>
      </c>
      <c r="O3295" s="51">
        <v>1062</v>
      </c>
      <c r="P3295" s="51">
        <v>1055</v>
      </c>
      <c r="Q3295" s="51">
        <v>5196</v>
      </c>
      <c r="R3295" s="51">
        <v>5479</v>
      </c>
      <c r="S3295" s="51">
        <v>71534.558344739038</v>
      </c>
      <c r="T3295" s="51">
        <v>333111</v>
      </c>
      <c r="U3295" s="51">
        <v>106200</v>
      </c>
      <c r="V3295" s="51">
        <v>14065</v>
      </c>
    </row>
    <row r="3296" spans="1:22" x14ac:dyDescent="0.25">
      <c r="A3296" s="50" t="s">
        <v>109</v>
      </c>
      <c r="B3296" s="50" t="s">
        <v>230</v>
      </c>
      <c r="C3296" s="50" t="s">
        <v>205</v>
      </c>
      <c r="D3296" s="50" t="s">
        <v>282</v>
      </c>
      <c r="E3296" s="51">
        <v>2021</v>
      </c>
      <c r="F3296" s="50" t="s">
        <v>289</v>
      </c>
      <c r="G3296" s="52">
        <v>44378</v>
      </c>
      <c r="H3296" s="51">
        <v>1165</v>
      </c>
      <c r="I3296" s="51">
        <v>386</v>
      </c>
      <c r="J3296" s="51">
        <v>825</v>
      </c>
      <c r="K3296" s="51">
        <v>398</v>
      </c>
      <c r="L3296" s="51">
        <v>398</v>
      </c>
      <c r="M3296" s="51">
        <v>1283</v>
      </c>
      <c r="N3296" s="51">
        <v>1193</v>
      </c>
      <c r="O3296" s="51">
        <v>1086</v>
      </c>
      <c r="P3296" s="51">
        <v>913</v>
      </c>
      <c r="Q3296" s="51">
        <v>5196</v>
      </c>
      <c r="R3296" s="51">
        <v>5479</v>
      </c>
      <c r="S3296" s="51">
        <v>71534.558344739038</v>
      </c>
      <c r="T3296" s="51">
        <v>333111</v>
      </c>
      <c r="U3296" s="51">
        <v>106200</v>
      </c>
      <c r="V3296" s="51">
        <v>14065</v>
      </c>
    </row>
    <row r="3297" spans="1:22" x14ac:dyDescent="0.25">
      <c r="A3297" s="50" t="s">
        <v>109</v>
      </c>
      <c r="B3297" s="50" t="s">
        <v>230</v>
      </c>
      <c r="C3297" s="50" t="s">
        <v>205</v>
      </c>
      <c r="D3297" s="50" t="s">
        <v>282</v>
      </c>
      <c r="E3297" s="51">
        <v>2021</v>
      </c>
      <c r="F3297" s="50" t="s">
        <v>290</v>
      </c>
      <c r="G3297" s="52">
        <v>44409</v>
      </c>
      <c r="H3297" s="51">
        <v>943</v>
      </c>
      <c r="I3297" s="51">
        <v>487</v>
      </c>
      <c r="J3297" s="51">
        <v>798</v>
      </c>
      <c r="K3297" s="51">
        <v>539</v>
      </c>
      <c r="L3297" s="51">
        <v>539</v>
      </c>
      <c r="M3297" s="51">
        <v>1311</v>
      </c>
      <c r="N3297" s="51">
        <v>1170</v>
      </c>
      <c r="O3297" s="51">
        <v>1077</v>
      </c>
      <c r="P3297" s="51">
        <v>929</v>
      </c>
      <c r="Q3297" s="51">
        <v>5196</v>
      </c>
      <c r="R3297" s="51">
        <v>5479</v>
      </c>
      <c r="S3297" s="51">
        <v>71534.558344739038</v>
      </c>
      <c r="T3297" s="51">
        <v>333111</v>
      </c>
      <c r="U3297" s="51">
        <v>106200</v>
      </c>
      <c r="V3297" s="51">
        <v>14065</v>
      </c>
    </row>
    <row r="3298" spans="1:22" x14ac:dyDescent="0.25">
      <c r="A3298" s="50" t="s">
        <v>109</v>
      </c>
      <c r="B3298" s="50" t="s">
        <v>230</v>
      </c>
      <c r="C3298" s="50" t="s">
        <v>205</v>
      </c>
      <c r="D3298" s="50" t="s">
        <v>282</v>
      </c>
      <c r="E3298" s="51">
        <v>2021</v>
      </c>
      <c r="F3298" s="50" t="s">
        <v>291</v>
      </c>
      <c r="G3298" s="52">
        <v>44440</v>
      </c>
      <c r="H3298" s="51">
        <v>1389</v>
      </c>
      <c r="I3298" s="51">
        <v>455</v>
      </c>
      <c r="J3298" s="51">
        <v>1131</v>
      </c>
      <c r="K3298" s="51">
        <v>525</v>
      </c>
      <c r="L3298" s="51">
        <v>525</v>
      </c>
      <c r="M3298" s="51">
        <v>1260</v>
      </c>
      <c r="N3298" s="51">
        <v>1230</v>
      </c>
      <c r="O3298" s="51">
        <v>1164</v>
      </c>
      <c r="P3298" s="51">
        <v>1087</v>
      </c>
      <c r="Q3298" s="51">
        <v>5196</v>
      </c>
      <c r="R3298" s="51">
        <v>5479</v>
      </c>
      <c r="S3298" s="51">
        <v>71534.558344739038</v>
      </c>
      <c r="T3298" s="51">
        <v>333111</v>
      </c>
      <c r="U3298" s="51">
        <v>106200</v>
      </c>
      <c r="V3298" s="51">
        <v>14065</v>
      </c>
    </row>
    <row r="3299" spans="1:22" x14ac:dyDescent="0.25">
      <c r="A3299" s="50" t="s">
        <v>109</v>
      </c>
      <c r="B3299" s="50" t="s">
        <v>230</v>
      </c>
      <c r="C3299" s="50" t="s">
        <v>205</v>
      </c>
      <c r="D3299" s="50" t="s">
        <v>282</v>
      </c>
      <c r="E3299" s="51">
        <v>2021</v>
      </c>
      <c r="F3299" s="50" t="s">
        <v>292</v>
      </c>
      <c r="G3299" s="52">
        <v>44470</v>
      </c>
      <c r="H3299" s="51">
        <v>1064</v>
      </c>
      <c r="I3299" s="51">
        <v>445</v>
      </c>
      <c r="J3299" s="51">
        <v>835</v>
      </c>
      <c r="K3299" s="51">
        <v>510</v>
      </c>
      <c r="L3299" s="51">
        <v>510</v>
      </c>
      <c r="M3299" s="51">
        <v>1322</v>
      </c>
      <c r="N3299" s="51">
        <v>1153</v>
      </c>
      <c r="O3299" s="51">
        <v>1121</v>
      </c>
      <c r="P3299" s="51">
        <v>863</v>
      </c>
      <c r="Q3299" s="51">
        <v>5196</v>
      </c>
      <c r="R3299" s="51">
        <v>5479</v>
      </c>
      <c r="S3299" s="51">
        <v>71534.558344739038</v>
      </c>
      <c r="T3299" s="51">
        <v>333111</v>
      </c>
      <c r="U3299" s="51">
        <v>106200</v>
      </c>
      <c r="V3299" s="51">
        <v>14065</v>
      </c>
    </row>
    <row r="3300" spans="1:22" x14ac:dyDescent="0.25">
      <c r="A3300" s="50" t="s">
        <v>109</v>
      </c>
      <c r="B3300" s="50" t="s">
        <v>230</v>
      </c>
      <c r="C3300" s="50" t="s">
        <v>205</v>
      </c>
      <c r="D3300" s="50" t="s">
        <v>282</v>
      </c>
      <c r="E3300" s="51">
        <v>2021</v>
      </c>
      <c r="F3300" s="50" t="s">
        <v>293</v>
      </c>
      <c r="G3300" s="52">
        <v>44501</v>
      </c>
      <c r="H3300" s="51">
        <v>1129</v>
      </c>
      <c r="I3300" s="51">
        <v>438</v>
      </c>
      <c r="J3300" s="51">
        <v>882</v>
      </c>
      <c r="K3300" s="51">
        <v>459</v>
      </c>
      <c r="L3300" s="51">
        <v>459</v>
      </c>
      <c r="M3300" s="51">
        <v>1330</v>
      </c>
      <c r="N3300" s="51">
        <v>1011</v>
      </c>
      <c r="O3300" s="51">
        <v>1052</v>
      </c>
      <c r="P3300" s="51">
        <v>835</v>
      </c>
      <c r="Q3300" s="51">
        <v>5196</v>
      </c>
      <c r="R3300" s="51">
        <v>5479</v>
      </c>
      <c r="S3300" s="51">
        <v>71534.558344739038</v>
      </c>
      <c r="T3300" s="51">
        <v>333111</v>
      </c>
      <c r="U3300" s="51">
        <v>106200</v>
      </c>
      <c r="V3300" s="51">
        <v>14065</v>
      </c>
    </row>
    <row r="3301" spans="1:22" x14ac:dyDescent="0.25">
      <c r="A3301" s="50" t="s">
        <v>109</v>
      </c>
      <c r="B3301" s="50" t="s">
        <v>230</v>
      </c>
      <c r="C3301" s="50" t="s">
        <v>205</v>
      </c>
      <c r="D3301" s="50" t="s">
        <v>282</v>
      </c>
      <c r="E3301" s="51">
        <v>2021</v>
      </c>
      <c r="F3301" s="50" t="s">
        <v>294</v>
      </c>
      <c r="G3301" s="52">
        <v>44531</v>
      </c>
      <c r="H3301" s="51">
        <v>1226</v>
      </c>
      <c r="I3301" s="51">
        <v>423</v>
      </c>
      <c r="J3301" s="51">
        <v>965</v>
      </c>
      <c r="K3301" s="51">
        <v>505</v>
      </c>
      <c r="L3301" s="51">
        <v>505</v>
      </c>
      <c r="M3301" s="51">
        <v>1477</v>
      </c>
      <c r="N3301" s="51">
        <v>1227</v>
      </c>
      <c r="O3301" s="51">
        <v>1127</v>
      </c>
      <c r="P3301" s="51">
        <v>983</v>
      </c>
      <c r="Q3301" s="51">
        <v>5196</v>
      </c>
      <c r="R3301" s="51">
        <v>5479</v>
      </c>
      <c r="S3301" s="51">
        <v>71534.558344739038</v>
      </c>
      <c r="T3301" s="51">
        <v>333111</v>
      </c>
      <c r="U3301" s="51">
        <v>106200</v>
      </c>
      <c r="V3301" s="51">
        <v>14065</v>
      </c>
    </row>
    <row r="3302" spans="1:22" x14ac:dyDescent="0.25">
      <c r="A3302" s="50" t="s">
        <v>109</v>
      </c>
      <c r="B3302" s="50" t="s">
        <v>230</v>
      </c>
      <c r="C3302" s="50" t="s">
        <v>206</v>
      </c>
      <c r="D3302" s="50" t="s">
        <v>296</v>
      </c>
      <c r="E3302" s="51">
        <v>2017</v>
      </c>
      <c r="F3302" s="50" t="s">
        <v>283</v>
      </c>
      <c r="G3302" s="52">
        <v>42736</v>
      </c>
      <c r="H3302" s="51">
        <v>1604</v>
      </c>
      <c r="I3302" s="51">
        <v>589</v>
      </c>
      <c r="J3302" s="51">
        <v>1202</v>
      </c>
      <c r="K3302" s="51">
        <v>514</v>
      </c>
      <c r="L3302" s="51">
        <v>514</v>
      </c>
      <c r="M3302" s="51">
        <v>1856</v>
      </c>
      <c r="N3302" s="51">
        <v>1814</v>
      </c>
      <c r="O3302" s="51">
        <v>1669</v>
      </c>
      <c r="P3302" s="51">
        <v>1419</v>
      </c>
      <c r="Q3302" s="51">
        <v>6233</v>
      </c>
      <c r="R3302" s="51">
        <v>6370</v>
      </c>
      <c r="S3302" s="51">
        <v>118326</v>
      </c>
      <c r="T3302" s="51">
        <v>560762</v>
      </c>
      <c r="U3302" s="51">
        <v>114285</v>
      </c>
      <c r="V3302" s="51">
        <v>24962</v>
      </c>
    </row>
    <row r="3303" spans="1:22" x14ac:dyDescent="0.25">
      <c r="A3303" s="50" t="s">
        <v>109</v>
      </c>
      <c r="B3303" s="50" t="s">
        <v>230</v>
      </c>
      <c r="C3303" s="50" t="s">
        <v>206</v>
      </c>
      <c r="D3303" s="50" t="s">
        <v>296</v>
      </c>
      <c r="E3303" s="51">
        <v>2017</v>
      </c>
      <c r="F3303" s="50" t="s">
        <v>284</v>
      </c>
      <c r="G3303" s="52">
        <v>42767</v>
      </c>
      <c r="H3303" s="51">
        <v>1404</v>
      </c>
      <c r="I3303" s="51">
        <v>631</v>
      </c>
      <c r="J3303" s="51">
        <v>1381</v>
      </c>
      <c r="K3303" s="51">
        <v>516</v>
      </c>
      <c r="L3303" s="51">
        <v>516</v>
      </c>
      <c r="M3303" s="51">
        <v>1792</v>
      </c>
      <c r="N3303" s="51">
        <v>1731</v>
      </c>
      <c r="O3303" s="51">
        <v>1647</v>
      </c>
      <c r="P3303" s="51">
        <v>1498</v>
      </c>
      <c r="Q3303" s="51">
        <v>6233</v>
      </c>
      <c r="R3303" s="51">
        <v>6370</v>
      </c>
      <c r="S3303" s="51">
        <v>118326</v>
      </c>
      <c r="T3303" s="51">
        <v>560762</v>
      </c>
      <c r="U3303" s="51">
        <v>114285</v>
      </c>
      <c r="V3303" s="51">
        <v>24962</v>
      </c>
    </row>
    <row r="3304" spans="1:22" x14ac:dyDescent="0.25">
      <c r="A3304" s="50" t="s">
        <v>109</v>
      </c>
      <c r="B3304" s="50" t="s">
        <v>230</v>
      </c>
      <c r="C3304" s="50" t="s">
        <v>206</v>
      </c>
      <c r="D3304" s="50" t="s">
        <v>296</v>
      </c>
      <c r="E3304" s="51">
        <v>2017</v>
      </c>
      <c r="F3304" s="50" t="s">
        <v>285</v>
      </c>
      <c r="G3304" s="52">
        <v>42795</v>
      </c>
      <c r="H3304" s="51">
        <v>1573</v>
      </c>
      <c r="I3304" s="51">
        <v>411</v>
      </c>
      <c r="J3304" s="51">
        <v>1160</v>
      </c>
      <c r="K3304" s="51">
        <v>576</v>
      </c>
      <c r="L3304" s="51">
        <v>576</v>
      </c>
      <c r="M3304" s="51">
        <v>1761</v>
      </c>
      <c r="N3304" s="51">
        <v>1513</v>
      </c>
      <c r="O3304" s="51">
        <v>1381</v>
      </c>
      <c r="P3304" s="51">
        <v>1394</v>
      </c>
      <c r="Q3304" s="51">
        <v>6233</v>
      </c>
      <c r="R3304" s="51">
        <v>6370</v>
      </c>
      <c r="S3304" s="51">
        <v>118326</v>
      </c>
      <c r="T3304" s="51">
        <v>560762</v>
      </c>
      <c r="U3304" s="51">
        <v>114285</v>
      </c>
      <c r="V3304" s="51">
        <v>24962</v>
      </c>
    </row>
    <row r="3305" spans="1:22" x14ac:dyDescent="0.25">
      <c r="A3305" s="50" t="s">
        <v>109</v>
      </c>
      <c r="B3305" s="50" t="s">
        <v>230</v>
      </c>
      <c r="C3305" s="50" t="s">
        <v>206</v>
      </c>
      <c r="D3305" s="50" t="s">
        <v>296</v>
      </c>
      <c r="E3305" s="51">
        <v>2017</v>
      </c>
      <c r="F3305" s="50" t="s">
        <v>286</v>
      </c>
      <c r="G3305" s="52">
        <v>42826</v>
      </c>
      <c r="H3305" s="51">
        <v>1598</v>
      </c>
      <c r="I3305" s="51">
        <v>563</v>
      </c>
      <c r="J3305" s="51">
        <v>1573</v>
      </c>
      <c r="K3305" s="51">
        <v>493</v>
      </c>
      <c r="L3305" s="51">
        <v>493</v>
      </c>
      <c r="M3305" s="51">
        <v>2088</v>
      </c>
      <c r="N3305" s="51">
        <v>1659</v>
      </c>
      <c r="O3305" s="51">
        <v>1652</v>
      </c>
      <c r="P3305" s="51">
        <v>1473</v>
      </c>
      <c r="Q3305" s="51">
        <v>6233</v>
      </c>
      <c r="R3305" s="51">
        <v>6370</v>
      </c>
      <c r="S3305" s="51">
        <v>118326</v>
      </c>
      <c r="T3305" s="51">
        <v>560762</v>
      </c>
      <c r="U3305" s="51">
        <v>114285</v>
      </c>
      <c r="V3305" s="51">
        <v>24962</v>
      </c>
    </row>
    <row r="3306" spans="1:22" x14ac:dyDescent="0.25">
      <c r="A3306" s="50" t="s">
        <v>109</v>
      </c>
      <c r="B3306" s="50" t="s">
        <v>230</v>
      </c>
      <c r="C3306" s="50" t="s">
        <v>206</v>
      </c>
      <c r="D3306" s="50" t="s">
        <v>296</v>
      </c>
      <c r="E3306" s="51">
        <v>2017</v>
      </c>
      <c r="F3306" s="50" t="s">
        <v>287</v>
      </c>
      <c r="G3306" s="52">
        <v>42856</v>
      </c>
      <c r="H3306" s="51">
        <v>1242</v>
      </c>
      <c r="I3306" s="51">
        <v>588</v>
      </c>
      <c r="J3306" s="51">
        <v>1141</v>
      </c>
      <c r="K3306" s="51">
        <v>537</v>
      </c>
      <c r="L3306" s="51">
        <v>537</v>
      </c>
      <c r="M3306" s="51">
        <v>1328</v>
      </c>
      <c r="N3306" s="51">
        <v>1521</v>
      </c>
      <c r="O3306" s="51">
        <v>1643</v>
      </c>
      <c r="P3306" s="51">
        <v>1551</v>
      </c>
      <c r="Q3306" s="51">
        <v>6233</v>
      </c>
      <c r="R3306" s="51">
        <v>6370</v>
      </c>
      <c r="S3306" s="51">
        <v>118326</v>
      </c>
      <c r="T3306" s="51">
        <v>560762</v>
      </c>
      <c r="U3306" s="51">
        <v>114285</v>
      </c>
      <c r="V3306" s="51">
        <v>24962</v>
      </c>
    </row>
    <row r="3307" spans="1:22" x14ac:dyDescent="0.25">
      <c r="A3307" s="50" t="s">
        <v>109</v>
      </c>
      <c r="B3307" s="50" t="s">
        <v>230</v>
      </c>
      <c r="C3307" s="50" t="s">
        <v>206</v>
      </c>
      <c r="D3307" s="50" t="s">
        <v>296</v>
      </c>
      <c r="E3307" s="51">
        <v>2017</v>
      </c>
      <c r="F3307" s="50" t="s">
        <v>288</v>
      </c>
      <c r="G3307" s="52">
        <v>42887</v>
      </c>
      <c r="H3307" s="51">
        <v>1120</v>
      </c>
      <c r="I3307" s="51">
        <v>389</v>
      </c>
      <c r="J3307" s="51">
        <v>986</v>
      </c>
      <c r="K3307" s="51">
        <v>526</v>
      </c>
      <c r="L3307" s="51">
        <v>526</v>
      </c>
      <c r="M3307" s="51">
        <v>1827</v>
      </c>
      <c r="N3307" s="51">
        <v>1634</v>
      </c>
      <c r="O3307" s="51">
        <v>1455</v>
      </c>
      <c r="P3307" s="51">
        <v>1350</v>
      </c>
      <c r="Q3307" s="51">
        <v>6233</v>
      </c>
      <c r="R3307" s="51">
        <v>6370</v>
      </c>
      <c r="S3307" s="51">
        <v>118326</v>
      </c>
      <c r="T3307" s="51">
        <v>560762</v>
      </c>
      <c r="U3307" s="51">
        <v>114285</v>
      </c>
      <c r="V3307" s="51">
        <v>24962</v>
      </c>
    </row>
    <row r="3308" spans="1:22" x14ac:dyDescent="0.25">
      <c r="A3308" s="50" t="s">
        <v>109</v>
      </c>
      <c r="B3308" s="50" t="s">
        <v>230</v>
      </c>
      <c r="C3308" s="50" t="s">
        <v>206</v>
      </c>
      <c r="D3308" s="50" t="s">
        <v>296</v>
      </c>
      <c r="E3308" s="51">
        <v>2017</v>
      </c>
      <c r="F3308" s="50" t="s">
        <v>289</v>
      </c>
      <c r="G3308" s="52">
        <v>42917</v>
      </c>
      <c r="H3308" s="51">
        <v>1889</v>
      </c>
      <c r="I3308" s="51">
        <v>544</v>
      </c>
      <c r="J3308" s="51">
        <v>1705</v>
      </c>
      <c r="K3308" s="51">
        <v>564</v>
      </c>
      <c r="L3308" s="51">
        <v>564</v>
      </c>
      <c r="M3308" s="51">
        <v>2558</v>
      </c>
      <c r="N3308" s="51">
        <v>2250</v>
      </c>
      <c r="O3308" s="51">
        <v>1790</v>
      </c>
      <c r="P3308" s="51">
        <v>2014</v>
      </c>
      <c r="Q3308" s="51">
        <v>6233</v>
      </c>
      <c r="R3308" s="51">
        <v>6370</v>
      </c>
      <c r="S3308" s="51">
        <v>118326</v>
      </c>
      <c r="T3308" s="51">
        <v>560762</v>
      </c>
      <c r="U3308" s="51">
        <v>114285</v>
      </c>
      <c r="V3308" s="51">
        <v>24962</v>
      </c>
    </row>
    <row r="3309" spans="1:22" x14ac:dyDescent="0.25">
      <c r="A3309" s="50" t="s">
        <v>109</v>
      </c>
      <c r="B3309" s="50" t="s">
        <v>230</v>
      </c>
      <c r="C3309" s="50" t="s">
        <v>206</v>
      </c>
      <c r="D3309" s="50" t="s">
        <v>296</v>
      </c>
      <c r="E3309" s="51">
        <v>2017</v>
      </c>
      <c r="F3309" s="50" t="s">
        <v>290</v>
      </c>
      <c r="G3309" s="52">
        <v>42948</v>
      </c>
      <c r="H3309" s="51">
        <v>1093</v>
      </c>
      <c r="I3309" s="51">
        <v>482</v>
      </c>
      <c r="J3309" s="51">
        <v>1122</v>
      </c>
      <c r="K3309" s="51">
        <v>688</v>
      </c>
      <c r="L3309" s="51">
        <v>688</v>
      </c>
      <c r="M3309" s="51">
        <v>1585</v>
      </c>
      <c r="N3309" s="51">
        <v>1558</v>
      </c>
      <c r="O3309" s="51">
        <v>1634</v>
      </c>
      <c r="P3309" s="51">
        <v>1463</v>
      </c>
      <c r="Q3309" s="51">
        <v>6233</v>
      </c>
      <c r="R3309" s="51">
        <v>6370</v>
      </c>
      <c r="S3309" s="51">
        <v>118326</v>
      </c>
      <c r="T3309" s="51">
        <v>560762</v>
      </c>
      <c r="U3309" s="51">
        <v>114285</v>
      </c>
      <c r="V3309" s="51">
        <v>24962</v>
      </c>
    </row>
    <row r="3310" spans="1:22" x14ac:dyDescent="0.25">
      <c r="A3310" s="50" t="s">
        <v>109</v>
      </c>
      <c r="B3310" s="50" t="s">
        <v>230</v>
      </c>
      <c r="C3310" s="50" t="s">
        <v>206</v>
      </c>
      <c r="D3310" s="50" t="s">
        <v>296</v>
      </c>
      <c r="E3310" s="51">
        <v>2017</v>
      </c>
      <c r="F3310" s="50" t="s">
        <v>291</v>
      </c>
      <c r="G3310" s="52">
        <v>42979</v>
      </c>
      <c r="H3310" s="51">
        <v>1553</v>
      </c>
      <c r="I3310" s="51">
        <v>783</v>
      </c>
      <c r="J3310" s="51">
        <v>1396</v>
      </c>
      <c r="K3310" s="51">
        <v>495</v>
      </c>
      <c r="L3310" s="51">
        <v>495</v>
      </c>
      <c r="M3310" s="51">
        <v>1558</v>
      </c>
      <c r="N3310" s="51">
        <v>1511</v>
      </c>
      <c r="O3310" s="51">
        <v>1487</v>
      </c>
      <c r="P3310" s="51">
        <v>1464</v>
      </c>
      <c r="Q3310" s="51">
        <v>6233</v>
      </c>
      <c r="R3310" s="51">
        <v>6370</v>
      </c>
      <c r="S3310" s="51">
        <v>118326</v>
      </c>
      <c r="T3310" s="51">
        <v>560762</v>
      </c>
      <c r="U3310" s="51">
        <v>114285</v>
      </c>
      <c r="V3310" s="51">
        <v>24962</v>
      </c>
    </row>
    <row r="3311" spans="1:22" x14ac:dyDescent="0.25">
      <c r="A3311" s="50" t="s">
        <v>109</v>
      </c>
      <c r="B3311" s="50" t="s">
        <v>230</v>
      </c>
      <c r="C3311" s="50" t="s">
        <v>206</v>
      </c>
      <c r="D3311" s="50" t="s">
        <v>296</v>
      </c>
      <c r="E3311" s="51">
        <v>2017</v>
      </c>
      <c r="F3311" s="50" t="s">
        <v>292</v>
      </c>
      <c r="G3311" s="52">
        <v>43009</v>
      </c>
      <c r="H3311" s="51">
        <v>1160</v>
      </c>
      <c r="I3311" s="51">
        <v>653</v>
      </c>
      <c r="J3311" s="51">
        <v>1039</v>
      </c>
      <c r="K3311" s="51">
        <v>588</v>
      </c>
      <c r="L3311" s="51">
        <v>588</v>
      </c>
      <c r="M3311" s="51">
        <v>1764</v>
      </c>
      <c r="N3311" s="51">
        <v>1517</v>
      </c>
      <c r="O3311" s="51">
        <v>1399</v>
      </c>
      <c r="P3311" s="51">
        <v>1331</v>
      </c>
      <c r="Q3311" s="51">
        <v>6233</v>
      </c>
      <c r="R3311" s="51">
        <v>6370</v>
      </c>
      <c r="S3311" s="51">
        <v>118326</v>
      </c>
      <c r="T3311" s="51">
        <v>560762</v>
      </c>
      <c r="U3311" s="51">
        <v>114285</v>
      </c>
      <c r="V3311" s="51">
        <v>24962</v>
      </c>
    </row>
    <row r="3312" spans="1:22" x14ac:dyDescent="0.25">
      <c r="A3312" s="50" t="s">
        <v>109</v>
      </c>
      <c r="B3312" s="50" t="s">
        <v>230</v>
      </c>
      <c r="C3312" s="50" t="s">
        <v>206</v>
      </c>
      <c r="D3312" s="50" t="s">
        <v>296</v>
      </c>
      <c r="E3312" s="51">
        <v>2017</v>
      </c>
      <c r="F3312" s="50" t="s">
        <v>293</v>
      </c>
      <c r="G3312" s="52">
        <v>43040</v>
      </c>
      <c r="H3312" s="51">
        <v>1617</v>
      </c>
      <c r="I3312" s="51">
        <v>545</v>
      </c>
      <c r="J3312" s="51">
        <v>1153</v>
      </c>
      <c r="K3312" s="51">
        <v>471</v>
      </c>
      <c r="L3312" s="51">
        <v>471</v>
      </c>
      <c r="M3312" s="51">
        <v>1729</v>
      </c>
      <c r="N3312" s="51">
        <v>1698</v>
      </c>
      <c r="O3312" s="51">
        <v>1449</v>
      </c>
      <c r="P3312" s="51">
        <v>1376</v>
      </c>
      <c r="Q3312" s="51">
        <v>6233</v>
      </c>
      <c r="R3312" s="51">
        <v>6370</v>
      </c>
      <c r="S3312" s="51">
        <v>118326</v>
      </c>
      <c r="T3312" s="51">
        <v>560762</v>
      </c>
      <c r="U3312" s="51">
        <v>114285</v>
      </c>
      <c r="V3312" s="51">
        <v>24962</v>
      </c>
    </row>
    <row r="3313" spans="1:22" x14ac:dyDescent="0.25">
      <c r="A3313" s="50" t="s">
        <v>109</v>
      </c>
      <c r="B3313" s="50" t="s">
        <v>230</v>
      </c>
      <c r="C3313" s="50" t="s">
        <v>206</v>
      </c>
      <c r="D3313" s="50" t="s">
        <v>296</v>
      </c>
      <c r="E3313" s="51">
        <v>2017</v>
      </c>
      <c r="F3313" s="50" t="s">
        <v>294</v>
      </c>
      <c r="G3313" s="52">
        <v>43070</v>
      </c>
      <c r="H3313" s="51">
        <v>1508</v>
      </c>
      <c r="I3313" s="51">
        <v>485</v>
      </c>
      <c r="J3313" s="51">
        <v>1056</v>
      </c>
      <c r="K3313" s="51">
        <v>529</v>
      </c>
      <c r="L3313" s="51">
        <v>529</v>
      </c>
      <c r="M3313" s="51">
        <v>1731</v>
      </c>
      <c r="N3313" s="51">
        <v>1695</v>
      </c>
      <c r="O3313" s="51">
        <v>1535</v>
      </c>
      <c r="P3313" s="51">
        <v>1492</v>
      </c>
      <c r="Q3313" s="51">
        <v>6233</v>
      </c>
      <c r="R3313" s="51">
        <v>6370</v>
      </c>
      <c r="S3313" s="51">
        <v>118326</v>
      </c>
      <c r="T3313" s="51">
        <v>560762</v>
      </c>
      <c r="U3313" s="51">
        <v>114285</v>
      </c>
      <c r="V3313" s="51">
        <v>24962</v>
      </c>
    </row>
    <row r="3314" spans="1:22" x14ac:dyDescent="0.25">
      <c r="A3314" s="50" t="s">
        <v>109</v>
      </c>
      <c r="B3314" s="50" t="s">
        <v>230</v>
      </c>
      <c r="C3314" s="50" t="s">
        <v>206</v>
      </c>
      <c r="D3314" s="50" t="s">
        <v>296</v>
      </c>
      <c r="E3314" s="51">
        <v>2018</v>
      </c>
      <c r="F3314" s="50" t="s">
        <v>283</v>
      </c>
      <c r="G3314" s="52">
        <v>43101</v>
      </c>
      <c r="H3314" s="51">
        <v>2181</v>
      </c>
      <c r="I3314" s="51">
        <v>588</v>
      </c>
      <c r="J3314" s="51">
        <v>1600</v>
      </c>
      <c r="K3314" s="51">
        <v>742</v>
      </c>
      <c r="L3314" s="51">
        <v>742</v>
      </c>
      <c r="M3314" s="51">
        <v>2428</v>
      </c>
      <c r="N3314" s="51">
        <v>2236</v>
      </c>
      <c r="O3314" s="51">
        <v>2075</v>
      </c>
      <c r="P3314" s="51">
        <v>2003</v>
      </c>
      <c r="Q3314" s="51">
        <v>9462</v>
      </c>
      <c r="R3314" s="51">
        <v>9675</v>
      </c>
      <c r="S3314" s="51">
        <v>123319</v>
      </c>
      <c r="T3314" s="51">
        <v>582872</v>
      </c>
      <c r="U3314" s="51">
        <v>118391</v>
      </c>
      <c r="V3314" s="51">
        <v>25849</v>
      </c>
    </row>
    <row r="3315" spans="1:22" x14ac:dyDescent="0.25">
      <c r="A3315" s="50" t="s">
        <v>109</v>
      </c>
      <c r="B3315" s="50" t="s">
        <v>230</v>
      </c>
      <c r="C3315" s="50" t="s">
        <v>206</v>
      </c>
      <c r="D3315" s="50" t="s">
        <v>296</v>
      </c>
      <c r="E3315" s="51">
        <v>2018</v>
      </c>
      <c r="F3315" s="50" t="s">
        <v>284</v>
      </c>
      <c r="G3315" s="52">
        <v>43132</v>
      </c>
      <c r="H3315" s="51">
        <v>1768</v>
      </c>
      <c r="I3315" s="51">
        <v>719</v>
      </c>
      <c r="J3315" s="51">
        <v>1488</v>
      </c>
      <c r="K3315" s="51">
        <v>647</v>
      </c>
      <c r="L3315" s="51">
        <v>647</v>
      </c>
      <c r="M3315" s="51">
        <v>2408</v>
      </c>
      <c r="N3315" s="51">
        <v>2140</v>
      </c>
      <c r="O3315" s="51">
        <v>1954</v>
      </c>
      <c r="P3315" s="51">
        <v>2147</v>
      </c>
      <c r="Q3315" s="51">
        <v>9462</v>
      </c>
      <c r="R3315" s="51">
        <v>9675</v>
      </c>
      <c r="S3315" s="51">
        <v>123319</v>
      </c>
      <c r="T3315" s="51">
        <v>582872</v>
      </c>
      <c r="U3315" s="51">
        <v>118391</v>
      </c>
      <c r="V3315" s="51">
        <v>25849</v>
      </c>
    </row>
    <row r="3316" spans="1:22" x14ac:dyDescent="0.25">
      <c r="A3316" s="50" t="s">
        <v>109</v>
      </c>
      <c r="B3316" s="50" t="s">
        <v>230</v>
      </c>
      <c r="C3316" s="50" t="s">
        <v>206</v>
      </c>
      <c r="D3316" s="50" t="s">
        <v>296</v>
      </c>
      <c r="E3316" s="51">
        <v>2018</v>
      </c>
      <c r="F3316" s="50" t="s">
        <v>285</v>
      </c>
      <c r="G3316" s="52">
        <v>43160</v>
      </c>
      <c r="H3316" s="51">
        <v>1640</v>
      </c>
      <c r="I3316" s="51">
        <v>1078</v>
      </c>
      <c r="J3316" s="51">
        <v>1307</v>
      </c>
      <c r="K3316" s="51">
        <v>864</v>
      </c>
      <c r="L3316" s="51">
        <v>864</v>
      </c>
      <c r="M3316" s="51">
        <v>2484</v>
      </c>
      <c r="N3316" s="51">
        <v>2261</v>
      </c>
      <c r="O3316" s="51">
        <v>2176</v>
      </c>
      <c r="P3316" s="51">
        <v>1988</v>
      </c>
      <c r="Q3316" s="51">
        <v>9462</v>
      </c>
      <c r="R3316" s="51">
        <v>9675</v>
      </c>
      <c r="S3316" s="51">
        <v>123319</v>
      </c>
      <c r="T3316" s="51">
        <v>582872</v>
      </c>
      <c r="U3316" s="51">
        <v>118391</v>
      </c>
      <c r="V3316" s="51">
        <v>25849</v>
      </c>
    </row>
    <row r="3317" spans="1:22" x14ac:dyDescent="0.25">
      <c r="A3317" s="50" t="s">
        <v>109</v>
      </c>
      <c r="B3317" s="50" t="s">
        <v>230</v>
      </c>
      <c r="C3317" s="50" t="s">
        <v>206</v>
      </c>
      <c r="D3317" s="50" t="s">
        <v>296</v>
      </c>
      <c r="E3317" s="51">
        <v>2018</v>
      </c>
      <c r="F3317" s="50" t="s">
        <v>286</v>
      </c>
      <c r="G3317" s="52">
        <v>43191</v>
      </c>
      <c r="H3317" s="51">
        <v>1768</v>
      </c>
      <c r="I3317" s="51">
        <v>712</v>
      </c>
      <c r="J3317" s="51">
        <v>1601</v>
      </c>
      <c r="K3317" s="51">
        <v>814</v>
      </c>
      <c r="L3317" s="51">
        <v>814</v>
      </c>
      <c r="M3317" s="51">
        <v>2210</v>
      </c>
      <c r="N3317" s="51">
        <v>1931</v>
      </c>
      <c r="O3317" s="51">
        <v>2281</v>
      </c>
      <c r="P3317" s="51">
        <v>2060</v>
      </c>
      <c r="Q3317" s="51">
        <v>9462</v>
      </c>
      <c r="R3317" s="51">
        <v>9675</v>
      </c>
      <c r="S3317" s="51">
        <v>123319</v>
      </c>
      <c r="T3317" s="51">
        <v>582872</v>
      </c>
      <c r="U3317" s="51">
        <v>118391</v>
      </c>
      <c r="V3317" s="51">
        <v>25849</v>
      </c>
    </row>
    <row r="3318" spans="1:22" x14ac:dyDescent="0.25">
      <c r="A3318" s="50" t="s">
        <v>109</v>
      </c>
      <c r="B3318" s="50" t="s">
        <v>230</v>
      </c>
      <c r="C3318" s="50" t="s">
        <v>206</v>
      </c>
      <c r="D3318" s="50" t="s">
        <v>296</v>
      </c>
      <c r="E3318" s="51">
        <v>2018</v>
      </c>
      <c r="F3318" s="50" t="s">
        <v>287</v>
      </c>
      <c r="G3318" s="52">
        <v>43221</v>
      </c>
      <c r="H3318" s="51">
        <v>1683</v>
      </c>
      <c r="I3318" s="51">
        <v>773</v>
      </c>
      <c r="J3318" s="51">
        <v>1328</v>
      </c>
      <c r="K3318" s="51">
        <v>706</v>
      </c>
      <c r="L3318" s="51">
        <v>706</v>
      </c>
      <c r="M3318" s="51">
        <v>2272</v>
      </c>
      <c r="N3318" s="51">
        <v>2123</v>
      </c>
      <c r="O3318" s="51">
        <v>2122</v>
      </c>
      <c r="P3318" s="51">
        <v>2078</v>
      </c>
      <c r="Q3318" s="51">
        <v>9462</v>
      </c>
      <c r="R3318" s="51">
        <v>9675</v>
      </c>
      <c r="S3318" s="51">
        <v>123319</v>
      </c>
      <c r="T3318" s="51">
        <v>582872</v>
      </c>
      <c r="U3318" s="51">
        <v>118391</v>
      </c>
      <c r="V3318" s="51">
        <v>25849</v>
      </c>
    </row>
    <row r="3319" spans="1:22" x14ac:dyDescent="0.25">
      <c r="A3319" s="50" t="s">
        <v>109</v>
      </c>
      <c r="B3319" s="50" t="s">
        <v>230</v>
      </c>
      <c r="C3319" s="50" t="s">
        <v>206</v>
      </c>
      <c r="D3319" s="50" t="s">
        <v>296</v>
      </c>
      <c r="E3319" s="51">
        <v>2018</v>
      </c>
      <c r="F3319" s="50" t="s">
        <v>288</v>
      </c>
      <c r="G3319" s="52">
        <v>43252</v>
      </c>
      <c r="H3319" s="51">
        <v>1790</v>
      </c>
      <c r="I3319" s="51">
        <v>714</v>
      </c>
      <c r="J3319" s="51">
        <v>1451</v>
      </c>
      <c r="K3319" s="51">
        <v>779</v>
      </c>
      <c r="L3319" s="51">
        <v>779</v>
      </c>
      <c r="M3319" s="51">
        <v>1230</v>
      </c>
      <c r="N3319" s="51">
        <v>2443</v>
      </c>
      <c r="O3319" s="51">
        <v>2266</v>
      </c>
      <c r="P3319" s="51">
        <v>2272</v>
      </c>
      <c r="Q3319" s="51">
        <v>9462</v>
      </c>
      <c r="R3319" s="51">
        <v>9675</v>
      </c>
      <c r="S3319" s="51">
        <v>123319</v>
      </c>
      <c r="T3319" s="51">
        <v>582872</v>
      </c>
      <c r="U3319" s="51">
        <v>118391</v>
      </c>
      <c r="V3319" s="51">
        <v>25849</v>
      </c>
    </row>
    <row r="3320" spans="1:22" x14ac:dyDescent="0.25">
      <c r="A3320" s="50" t="s">
        <v>109</v>
      </c>
      <c r="B3320" s="50" t="s">
        <v>230</v>
      </c>
      <c r="C3320" s="50" t="s">
        <v>206</v>
      </c>
      <c r="D3320" s="50" t="s">
        <v>296</v>
      </c>
      <c r="E3320" s="51">
        <v>2018</v>
      </c>
      <c r="F3320" s="50" t="s">
        <v>289</v>
      </c>
      <c r="G3320" s="52">
        <v>43282</v>
      </c>
      <c r="H3320" s="51">
        <v>2066</v>
      </c>
      <c r="I3320" s="51">
        <v>912</v>
      </c>
      <c r="J3320" s="51">
        <v>1529</v>
      </c>
      <c r="K3320" s="51">
        <v>624</v>
      </c>
      <c r="L3320" s="51">
        <v>624</v>
      </c>
      <c r="M3320" s="51">
        <v>2761</v>
      </c>
      <c r="N3320" s="51">
        <v>2450</v>
      </c>
      <c r="O3320" s="51">
        <v>2507</v>
      </c>
      <c r="P3320" s="51">
        <v>2454</v>
      </c>
      <c r="Q3320" s="51">
        <v>9462</v>
      </c>
      <c r="R3320" s="51">
        <v>9675</v>
      </c>
      <c r="S3320" s="51">
        <v>123319</v>
      </c>
      <c r="T3320" s="51">
        <v>582872</v>
      </c>
      <c r="U3320" s="51">
        <v>118391</v>
      </c>
      <c r="V3320" s="51">
        <v>25849</v>
      </c>
    </row>
    <row r="3321" spans="1:22" x14ac:dyDescent="0.25">
      <c r="A3321" s="50" t="s">
        <v>109</v>
      </c>
      <c r="B3321" s="50" t="s">
        <v>230</v>
      </c>
      <c r="C3321" s="50" t="s">
        <v>206</v>
      </c>
      <c r="D3321" s="50" t="s">
        <v>296</v>
      </c>
      <c r="E3321" s="51">
        <v>2018</v>
      </c>
      <c r="F3321" s="50" t="s">
        <v>290</v>
      </c>
      <c r="G3321" s="52">
        <v>43313</v>
      </c>
      <c r="H3321" s="51">
        <v>1749</v>
      </c>
      <c r="I3321" s="51">
        <v>878</v>
      </c>
      <c r="J3321" s="51">
        <v>1472</v>
      </c>
      <c r="K3321" s="51">
        <v>914</v>
      </c>
      <c r="L3321" s="51">
        <v>914</v>
      </c>
      <c r="M3321" s="51">
        <v>2468</v>
      </c>
      <c r="N3321" s="51">
        <v>2232</v>
      </c>
      <c r="O3321" s="51">
        <v>2157</v>
      </c>
      <c r="P3321" s="51">
        <v>2094</v>
      </c>
      <c r="Q3321" s="51">
        <v>9462</v>
      </c>
      <c r="R3321" s="51">
        <v>9675</v>
      </c>
      <c r="S3321" s="51">
        <v>123319</v>
      </c>
      <c r="T3321" s="51">
        <v>582872</v>
      </c>
      <c r="U3321" s="51">
        <v>118391</v>
      </c>
      <c r="V3321" s="51">
        <v>25849</v>
      </c>
    </row>
    <row r="3322" spans="1:22" x14ac:dyDescent="0.25">
      <c r="A3322" s="50" t="s">
        <v>109</v>
      </c>
      <c r="B3322" s="50" t="s">
        <v>230</v>
      </c>
      <c r="C3322" s="50" t="s">
        <v>206</v>
      </c>
      <c r="D3322" s="50" t="s">
        <v>296</v>
      </c>
      <c r="E3322" s="51">
        <v>2018</v>
      </c>
      <c r="F3322" s="50" t="s">
        <v>291</v>
      </c>
      <c r="G3322" s="52">
        <v>43344</v>
      </c>
      <c r="H3322" s="51">
        <v>2957</v>
      </c>
      <c r="I3322" s="51">
        <v>830</v>
      </c>
      <c r="J3322" s="51">
        <v>1510</v>
      </c>
      <c r="K3322" s="51">
        <v>800</v>
      </c>
      <c r="L3322" s="51">
        <v>800</v>
      </c>
      <c r="M3322" s="51">
        <v>2352</v>
      </c>
      <c r="N3322" s="51">
        <v>1907</v>
      </c>
      <c r="O3322" s="51">
        <v>1953</v>
      </c>
      <c r="P3322" s="51">
        <v>1816</v>
      </c>
      <c r="Q3322" s="51">
        <v>9462</v>
      </c>
      <c r="R3322" s="51">
        <v>9675</v>
      </c>
      <c r="S3322" s="51">
        <v>123319</v>
      </c>
      <c r="T3322" s="51">
        <v>582872</v>
      </c>
      <c r="U3322" s="51">
        <v>118391</v>
      </c>
      <c r="V3322" s="51">
        <v>25849</v>
      </c>
    </row>
    <row r="3323" spans="1:22" x14ac:dyDescent="0.25">
      <c r="A3323" s="50" t="s">
        <v>109</v>
      </c>
      <c r="B3323" s="50" t="s">
        <v>230</v>
      </c>
      <c r="C3323" s="50" t="s">
        <v>206</v>
      </c>
      <c r="D3323" s="50" t="s">
        <v>296</v>
      </c>
      <c r="E3323" s="51">
        <v>2018</v>
      </c>
      <c r="F3323" s="50" t="s">
        <v>292</v>
      </c>
      <c r="G3323" s="52">
        <v>43374</v>
      </c>
      <c r="H3323" s="51">
        <v>2108</v>
      </c>
      <c r="I3323" s="51">
        <v>755</v>
      </c>
      <c r="J3323" s="51">
        <v>1556</v>
      </c>
      <c r="K3323" s="51">
        <v>781</v>
      </c>
      <c r="L3323" s="51">
        <v>781</v>
      </c>
      <c r="M3323" s="51">
        <v>2363</v>
      </c>
      <c r="N3323" s="51">
        <v>2072</v>
      </c>
      <c r="O3323" s="51">
        <v>2014</v>
      </c>
      <c r="P3323" s="51">
        <v>1896</v>
      </c>
      <c r="Q3323" s="51">
        <v>9462</v>
      </c>
      <c r="R3323" s="51">
        <v>9675</v>
      </c>
      <c r="S3323" s="51">
        <v>123319</v>
      </c>
      <c r="T3323" s="51">
        <v>582872</v>
      </c>
      <c r="U3323" s="51">
        <v>118391</v>
      </c>
      <c r="V3323" s="51">
        <v>25849</v>
      </c>
    </row>
    <row r="3324" spans="1:22" x14ac:dyDescent="0.25">
      <c r="A3324" s="50" t="s">
        <v>109</v>
      </c>
      <c r="B3324" s="50" t="s">
        <v>230</v>
      </c>
      <c r="C3324" s="50" t="s">
        <v>206</v>
      </c>
      <c r="D3324" s="50" t="s">
        <v>296</v>
      </c>
      <c r="E3324" s="51">
        <v>2018</v>
      </c>
      <c r="F3324" s="50" t="s">
        <v>293</v>
      </c>
      <c r="G3324" s="52">
        <v>43405</v>
      </c>
      <c r="H3324" s="51">
        <v>1946</v>
      </c>
      <c r="I3324" s="51">
        <v>630</v>
      </c>
      <c r="J3324" s="51">
        <v>1424</v>
      </c>
      <c r="K3324" s="51">
        <v>714</v>
      </c>
      <c r="L3324" s="51">
        <v>714</v>
      </c>
      <c r="M3324" s="51">
        <v>2676</v>
      </c>
      <c r="N3324" s="51">
        <v>2535</v>
      </c>
      <c r="O3324" s="51">
        <v>2439</v>
      </c>
      <c r="P3324" s="51">
        <v>2401</v>
      </c>
      <c r="Q3324" s="51">
        <v>9462</v>
      </c>
      <c r="R3324" s="51">
        <v>9675</v>
      </c>
      <c r="S3324" s="51">
        <v>123319</v>
      </c>
      <c r="T3324" s="51">
        <v>582872</v>
      </c>
      <c r="U3324" s="51">
        <v>118391</v>
      </c>
      <c r="V3324" s="51">
        <v>25849</v>
      </c>
    </row>
    <row r="3325" spans="1:22" x14ac:dyDescent="0.25">
      <c r="A3325" s="50" t="s">
        <v>109</v>
      </c>
      <c r="B3325" s="50" t="s">
        <v>230</v>
      </c>
      <c r="C3325" s="50" t="s">
        <v>206</v>
      </c>
      <c r="D3325" s="50" t="s">
        <v>296</v>
      </c>
      <c r="E3325" s="51">
        <v>2018</v>
      </c>
      <c r="F3325" s="50" t="s">
        <v>294</v>
      </c>
      <c r="G3325" s="52">
        <v>43435</v>
      </c>
      <c r="H3325" s="51">
        <v>1653</v>
      </c>
      <c r="I3325" s="51">
        <v>698</v>
      </c>
      <c r="J3325" s="51">
        <v>1318</v>
      </c>
      <c r="K3325" s="51">
        <v>703</v>
      </c>
      <c r="L3325" s="51">
        <v>703</v>
      </c>
      <c r="M3325" s="51">
        <v>2100</v>
      </c>
      <c r="N3325" s="51">
        <v>1472</v>
      </c>
      <c r="O3325" s="51">
        <v>1505</v>
      </c>
      <c r="P3325" s="51">
        <v>1653</v>
      </c>
      <c r="Q3325" s="51">
        <v>9462</v>
      </c>
      <c r="R3325" s="51">
        <v>9675</v>
      </c>
      <c r="S3325" s="51">
        <v>123319</v>
      </c>
      <c r="T3325" s="51">
        <v>582872</v>
      </c>
      <c r="U3325" s="51">
        <v>118391</v>
      </c>
      <c r="V3325" s="51">
        <v>25849</v>
      </c>
    </row>
    <row r="3326" spans="1:22" x14ac:dyDescent="0.25">
      <c r="A3326" s="50" t="s">
        <v>109</v>
      </c>
      <c r="B3326" s="50" t="s">
        <v>230</v>
      </c>
      <c r="C3326" s="50" t="s">
        <v>206</v>
      </c>
      <c r="D3326" s="50" t="s">
        <v>296</v>
      </c>
      <c r="E3326" s="51">
        <v>2019</v>
      </c>
      <c r="F3326" s="50" t="s">
        <v>283</v>
      </c>
      <c r="G3326" s="52">
        <v>43466</v>
      </c>
      <c r="H3326" s="51">
        <v>1965</v>
      </c>
      <c r="I3326" s="51">
        <v>983</v>
      </c>
      <c r="J3326" s="51">
        <v>1529</v>
      </c>
      <c r="K3326" s="51">
        <v>968</v>
      </c>
      <c r="L3326" s="51">
        <v>968</v>
      </c>
      <c r="M3326" s="51">
        <v>2511</v>
      </c>
      <c r="N3326" s="51">
        <v>2378</v>
      </c>
      <c r="O3326" s="51">
        <v>2137</v>
      </c>
      <c r="P3326" s="51">
        <v>2086</v>
      </c>
      <c r="Q3326" s="51">
        <v>9819</v>
      </c>
      <c r="R3326" s="51">
        <v>10020</v>
      </c>
      <c r="S3326" s="51">
        <v>127368.85472103819</v>
      </c>
      <c r="T3326" s="51">
        <v>597475</v>
      </c>
      <c r="U3326" s="51">
        <v>193003</v>
      </c>
      <c r="V3326" s="51">
        <v>25605</v>
      </c>
    </row>
    <row r="3327" spans="1:22" x14ac:dyDescent="0.25">
      <c r="A3327" s="50" t="s">
        <v>109</v>
      </c>
      <c r="B3327" s="50" t="s">
        <v>230</v>
      </c>
      <c r="C3327" s="50" t="s">
        <v>206</v>
      </c>
      <c r="D3327" s="50" t="s">
        <v>296</v>
      </c>
      <c r="E3327" s="51">
        <v>2019</v>
      </c>
      <c r="F3327" s="50" t="s">
        <v>284</v>
      </c>
      <c r="G3327" s="52">
        <v>43497</v>
      </c>
      <c r="H3327" s="51">
        <v>1786</v>
      </c>
      <c r="I3327" s="51">
        <v>1104</v>
      </c>
      <c r="J3327" s="51">
        <v>1633</v>
      </c>
      <c r="K3327" s="51">
        <v>927</v>
      </c>
      <c r="L3327" s="51">
        <v>927</v>
      </c>
      <c r="M3327" s="51">
        <v>2461</v>
      </c>
      <c r="N3327" s="51">
        <v>2274</v>
      </c>
      <c r="O3327" s="51">
        <v>2086</v>
      </c>
      <c r="P3327" s="51">
        <v>2084</v>
      </c>
      <c r="Q3327" s="51">
        <v>9819</v>
      </c>
      <c r="R3327" s="51">
        <v>10020</v>
      </c>
      <c r="S3327" s="51">
        <v>127368.85472103819</v>
      </c>
      <c r="T3327" s="51">
        <v>597475</v>
      </c>
      <c r="U3327" s="51">
        <v>193003</v>
      </c>
      <c r="V3327" s="51">
        <v>25605</v>
      </c>
    </row>
    <row r="3328" spans="1:22" x14ac:dyDescent="0.25">
      <c r="A3328" s="50" t="s">
        <v>109</v>
      </c>
      <c r="B3328" s="50" t="s">
        <v>230</v>
      </c>
      <c r="C3328" s="50" t="s">
        <v>206</v>
      </c>
      <c r="D3328" s="50" t="s">
        <v>296</v>
      </c>
      <c r="E3328" s="51">
        <v>2019</v>
      </c>
      <c r="F3328" s="50" t="s">
        <v>285</v>
      </c>
      <c r="G3328" s="52">
        <v>43525</v>
      </c>
      <c r="H3328" s="51">
        <v>1459</v>
      </c>
      <c r="I3328" s="51">
        <v>980</v>
      </c>
      <c r="J3328" s="51">
        <v>1003</v>
      </c>
      <c r="K3328" s="51">
        <v>919</v>
      </c>
      <c r="L3328" s="51">
        <v>919</v>
      </c>
      <c r="M3328" s="51">
        <v>525</v>
      </c>
      <c r="N3328" s="51">
        <v>2181</v>
      </c>
      <c r="O3328" s="51">
        <v>2122</v>
      </c>
      <c r="P3328" s="51">
        <v>2103</v>
      </c>
      <c r="Q3328" s="51">
        <v>9819</v>
      </c>
      <c r="R3328" s="51">
        <v>10020</v>
      </c>
      <c r="S3328" s="51">
        <v>127368.85472103819</v>
      </c>
      <c r="T3328" s="51">
        <v>597475</v>
      </c>
      <c r="U3328" s="51">
        <v>193003</v>
      </c>
      <c r="V3328" s="51">
        <v>25605</v>
      </c>
    </row>
    <row r="3329" spans="1:22" x14ac:dyDescent="0.25">
      <c r="A3329" s="50" t="s">
        <v>109</v>
      </c>
      <c r="B3329" s="50" t="s">
        <v>230</v>
      </c>
      <c r="C3329" s="50" t="s">
        <v>206</v>
      </c>
      <c r="D3329" s="50" t="s">
        <v>296</v>
      </c>
      <c r="E3329" s="51">
        <v>2019</v>
      </c>
      <c r="F3329" s="50" t="s">
        <v>286</v>
      </c>
      <c r="G3329" s="52">
        <v>43556</v>
      </c>
      <c r="H3329" s="51">
        <v>1726</v>
      </c>
      <c r="I3329" s="51">
        <v>1055</v>
      </c>
      <c r="J3329" s="51">
        <v>1455</v>
      </c>
      <c r="K3329" s="51">
        <v>835</v>
      </c>
      <c r="L3329" s="51">
        <v>835</v>
      </c>
      <c r="M3329" s="51">
        <v>2922</v>
      </c>
      <c r="N3329" s="51">
        <v>2427</v>
      </c>
      <c r="O3329" s="51">
        <v>2317</v>
      </c>
      <c r="P3329" s="51">
        <v>2142</v>
      </c>
      <c r="Q3329" s="51">
        <v>9819</v>
      </c>
      <c r="R3329" s="51">
        <v>10020</v>
      </c>
      <c r="S3329" s="51">
        <v>127368.85472103819</v>
      </c>
      <c r="T3329" s="51">
        <v>597475</v>
      </c>
      <c r="U3329" s="51">
        <v>193003</v>
      </c>
      <c r="V3329" s="51">
        <v>25605</v>
      </c>
    </row>
    <row r="3330" spans="1:22" x14ac:dyDescent="0.25">
      <c r="A3330" s="50" t="s">
        <v>109</v>
      </c>
      <c r="B3330" s="50" t="s">
        <v>230</v>
      </c>
      <c r="C3330" s="50" t="s">
        <v>206</v>
      </c>
      <c r="D3330" s="50" t="s">
        <v>296</v>
      </c>
      <c r="E3330" s="51">
        <v>2019</v>
      </c>
      <c r="F3330" s="50" t="s">
        <v>287</v>
      </c>
      <c r="G3330" s="52">
        <v>43586</v>
      </c>
      <c r="H3330" s="51">
        <v>1504</v>
      </c>
      <c r="I3330" s="51">
        <v>955</v>
      </c>
      <c r="J3330" s="51">
        <v>1178</v>
      </c>
      <c r="K3330" s="51">
        <v>795</v>
      </c>
      <c r="L3330" s="51">
        <v>795</v>
      </c>
      <c r="M3330" s="51">
        <v>2228</v>
      </c>
      <c r="N3330" s="51">
        <v>2331</v>
      </c>
      <c r="O3330" s="51">
        <v>2241</v>
      </c>
      <c r="P3330" s="51">
        <v>2308</v>
      </c>
      <c r="Q3330" s="51">
        <v>9819</v>
      </c>
      <c r="R3330" s="51">
        <v>10020</v>
      </c>
      <c r="S3330" s="51">
        <v>127368.85472103819</v>
      </c>
      <c r="T3330" s="51">
        <v>597475</v>
      </c>
      <c r="U3330" s="51">
        <v>193003</v>
      </c>
      <c r="V3330" s="51">
        <v>25605</v>
      </c>
    </row>
    <row r="3331" spans="1:22" x14ac:dyDescent="0.25">
      <c r="A3331" s="50" t="s">
        <v>109</v>
      </c>
      <c r="B3331" s="50" t="s">
        <v>230</v>
      </c>
      <c r="C3331" s="50" t="s">
        <v>206</v>
      </c>
      <c r="D3331" s="50" t="s">
        <v>296</v>
      </c>
      <c r="E3331" s="51">
        <v>2019</v>
      </c>
      <c r="F3331" s="50" t="s">
        <v>288</v>
      </c>
      <c r="G3331" s="52">
        <v>43617</v>
      </c>
      <c r="H3331" s="51">
        <v>1586</v>
      </c>
      <c r="I3331" s="51">
        <v>1070</v>
      </c>
      <c r="J3331" s="51">
        <v>1054</v>
      </c>
      <c r="K3331" s="51">
        <v>795</v>
      </c>
      <c r="L3331" s="51">
        <v>795</v>
      </c>
      <c r="M3331" s="51">
        <v>2583</v>
      </c>
      <c r="N3331" s="51">
        <v>2268</v>
      </c>
      <c r="O3331" s="51">
        <v>2065</v>
      </c>
      <c r="P3331" s="51">
        <v>2119</v>
      </c>
      <c r="Q3331" s="51">
        <v>9819</v>
      </c>
      <c r="R3331" s="51">
        <v>10020</v>
      </c>
      <c r="S3331" s="51">
        <v>127368.85472103819</v>
      </c>
      <c r="T3331" s="51">
        <v>597475</v>
      </c>
      <c r="U3331" s="51">
        <v>193003</v>
      </c>
      <c r="V3331" s="51">
        <v>25605</v>
      </c>
    </row>
    <row r="3332" spans="1:22" x14ac:dyDescent="0.25">
      <c r="A3332" s="50" t="s">
        <v>109</v>
      </c>
      <c r="B3332" s="50" t="s">
        <v>230</v>
      </c>
      <c r="C3332" s="50" t="s">
        <v>206</v>
      </c>
      <c r="D3332" s="50" t="s">
        <v>296</v>
      </c>
      <c r="E3332" s="51">
        <v>2019</v>
      </c>
      <c r="F3332" s="50" t="s">
        <v>289</v>
      </c>
      <c r="G3332" s="52">
        <v>43647</v>
      </c>
      <c r="H3332" s="51">
        <v>1947</v>
      </c>
      <c r="I3332" s="51">
        <v>1164</v>
      </c>
      <c r="J3332" s="51">
        <v>1229</v>
      </c>
      <c r="K3332" s="51">
        <v>730</v>
      </c>
      <c r="L3332" s="51">
        <v>730</v>
      </c>
      <c r="M3332" s="51">
        <v>2583</v>
      </c>
      <c r="N3332" s="51">
        <v>2479</v>
      </c>
      <c r="O3332" s="51">
        <v>2245</v>
      </c>
      <c r="P3332" s="51">
        <v>2350</v>
      </c>
      <c r="Q3332" s="51">
        <v>9819</v>
      </c>
      <c r="R3332" s="51">
        <v>10020</v>
      </c>
      <c r="S3332" s="51">
        <v>127368.85472103819</v>
      </c>
      <c r="T3332" s="51">
        <v>597475</v>
      </c>
      <c r="U3332" s="51">
        <v>193003</v>
      </c>
      <c r="V3332" s="51">
        <v>25605</v>
      </c>
    </row>
    <row r="3333" spans="1:22" x14ac:dyDescent="0.25">
      <c r="A3333" s="50" t="s">
        <v>109</v>
      </c>
      <c r="B3333" s="50" t="s">
        <v>230</v>
      </c>
      <c r="C3333" s="50" t="s">
        <v>206</v>
      </c>
      <c r="D3333" s="50" t="s">
        <v>296</v>
      </c>
      <c r="E3333" s="51">
        <v>2019</v>
      </c>
      <c r="F3333" s="50" t="s">
        <v>290</v>
      </c>
      <c r="G3333" s="52">
        <v>43678</v>
      </c>
      <c r="H3333" s="51">
        <v>1771</v>
      </c>
      <c r="I3333" s="51">
        <v>1031</v>
      </c>
      <c r="J3333" s="51">
        <v>1209</v>
      </c>
      <c r="K3333" s="51">
        <v>925</v>
      </c>
      <c r="L3333" s="51">
        <v>925</v>
      </c>
      <c r="M3333" s="51">
        <v>914</v>
      </c>
      <c r="N3333" s="51">
        <v>2145</v>
      </c>
      <c r="O3333" s="51">
        <v>1990</v>
      </c>
      <c r="P3333" s="51">
        <v>2005</v>
      </c>
      <c r="Q3333" s="51">
        <v>9819</v>
      </c>
      <c r="R3333" s="51">
        <v>10020</v>
      </c>
      <c r="S3333" s="51">
        <v>127368.85472103819</v>
      </c>
      <c r="T3333" s="51">
        <v>597475</v>
      </c>
      <c r="U3333" s="51">
        <v>193003</v>
      </c>
      <c r="V3333" s="51">
        <v>25605</v>
      </c>
    </row>
    <row r="3334" spans="1:22" x14ac:dyDescent="0.25">
      <c r="A3334" s="50" t="s">
        <v>109</v>
      </c>
      <c r="B3334" s="50" t="s">
        <v>230</v>
      </c>
      <c r="C3334" s="50" t="s">
        <v>206</v>
      </c>
      <c r="D3334" s="50" t="s">
        <v>296</v>
      </c>
      <c r="E3334" s="51">
        <v>2019</v>
      </c>
      <c r="F3334" s="50" t="s">
        <v>291</v>
      </c>
      <c r="G3334" s="52">
        <v>43709</v>
      </c>
      <c r="H3334" s="51">
        <v>1953</v>
      </c>
      <c r="I3334" s="51">
        <v>1146</v>
      </c>
      <c r="J3334" s="51">
        <v>1389</v>
      </c>
      <c r="K3334" s="51">
        <v>791</v>
      </c>
      <c r="L3334" s="51">
        <v>791</v>
      </c>
      <c r="M3334" s="51">
        <v>2843</v>
      </c>
      <c r="N3334" s="51">
        <v>2378</v>
      </c>
      <c r="O3334" s="51">
        <v>2247</v>
      </c>
      <c r="P3334" s="51">
        <v>2062</v>
      </c>
      <c r="Q3334" s="51">
        <v>9819</v>
      </c>
      <c r="R3334" s="51">
        <v>10020</v>
      </c>
      <c r="S3334" s="51">
        <v>127368.85472103819</v>
      </c>
      <c r="T3334" s="51">
        <v>597475</v>
      </c>
      <c r="U3334" s="51">
        <v>193003</v>
      </c>
      <c r="V3334" s="51">
        <v>25605</v>
      </c>
    </row>
    <row r="3335" spans="1:22" x14ac:dyDescent="0.25">
      <c r="A3335" s="50" t="s">
        <v>109</v>
      </c>
      <c r="B3335" s="50" t="s">
        <v>230</v>
      </c>
      <c r="C3335" s="50" t="s">
        <v>206</v>
      </c>
      <c r="D3335" s="50" t="s">
        <v>296</v>
      </c>
      <c r="E3335" s="51">
        <v>2019</v>
      </c>
      <c r="F3335" s="50" t="s">
        <v>292</v>
      </c>
      <c r="G3335" s="52">
        <v>43739</v>
      </c>
      <c r="H3335" s="51">
        <v>2069</v>
      </c>
      <c r="I3335" s="51">
        <v>1538</v>
      </c>
      <c r="J3335" s="51">
        <v>1561</v>
      </c>
      <c r="K3335" s="51">
        <v>746</v>
      </c>
      <c r="L3335" s="51">
        <v>746</v>
      </c>
      <c r="M3335" s="51">
        <v>2610</v>
      </c>
      <c r="N3335" s="51">
        <v>2327</v>
      </c>
      <c r="O3335" s="51">
        <v>2239</v>
      </c>
      <c r="P3335" s="51">
        <v>2235</v>
      </c>
      <c r="Q3335" s="51">
        <v>9819</v>
      </c>
      <c r="R3335" s="51">
        <v>10020</v>
      </c>
      <c r="S3335" s="51">
        <v>127368.85472103819</v>
      </c>
      <c r="T3335" s="51">
        <v>597475</v>
      </c>
      <c r="U3335" s="51">
        <v>193003</v>
      </c>
      <c r="V3335" s="51">
        <v>25605</v>
      </c>
    </row>
    <row r="3336" spans="1:22" x14ac:dyDescent="0.25">
      <c r="A3336" s="50" t="s">
        <v>109</v>
      </c>
      <c r="B3336" s="50" t="s">
        <v>230</v>
      </c>
      <c r="C3336" s="50" t="s">
        <v>206</v>
      </c>
      <c r="D3336" s="50" t="s">
        <v>296</v>
      </c>
      <c r="E3336" s="51">
        <v>2019</v>
      </c>
      <c r="F3336" s="50" t="s">
        <v>293</v>
      </c>
      <c r="G3336" s="52">
        <v>43770</v>
      </c>
      <c r="H3336" s="51">
        <v>1906</v>
      </c>
      <c r="I3336" s="51">
        <v>1264</v>
      </c>
      <c r="J3336" s="51">
        <v>1400</v>
      </c>
      <c r="K3336" s="51">
        <v>849</v>
      </c>
      <c r="L3336" s="51">
        <v>849</v>
      </c>
      <c r="M3336" s="51">
        <v>2623</v>
      </c>
      <c r="N3336" s="51">
        <v>2364</v>
      </c>
      <c r="O3336" s="51">
        <v>2357</v>
      </c>
      <c r="P3336" s="51">
        <v>2235</v>
      </c>
      <c r="Q3336" s="51">
        <v>9819</v>
      </c>
      <c r="R3336" s="51">
        <v>10020</v>
      </c>
      <c r="S3336" s="51">
        <v>127368.85472103819</v>
      </c>
      <c r="T3336" s="51">
        <v>597475</v>
      </c>
      <c r="U3336" s="51">
        <v>193003</v>
      </c>
      <c r="V3336" s="51">
        <v>25605</v>
      </c>
    </row>
    <row r="3337" spans="1:22" x14ac:dyDescent="0.25">
      <c r="A3337" s="50" t="s">
        <v>109</v>
      </c>
      <c r="B3337" s="50" t="s">
        <v>230</v>
      </c>
      <c r="C3337" s="50" t="s">
        <v>206</v>
      </c>
      <c r="D3337" s="50" t="s">
        <v>296</v>
      </c>
      <c r="E3337" s="51">
        <v>2019</v>
      </c>
      <c r="F3337" s="50" t="s">
        <v>294</v>
      </c>
      <c r="G3337" s="52">
        <v>43800</v>
      </c>
      <c r="H3337" s="51">
        <v>2195</v>
      </c>
      <c r="I3337" s="51">
        <v>1148</v>
      </c>
      <c r="J3337" s="51">
        <v>1557</v>
      </c>
      <c r="K3337" s="51">
        <v>839</v>
      </c>
      <c r="L3337" s="51">
        <v>839</v>
      </c>
      <c r="M3337" s="51">
        <v>2758</v>
      </c>
      <c r="N3337" s="51">
        <v>2294</v>
      </c>
      <c r="O3337" s="51">
        <v>2234</v>
      </c>
      <c r="P3337" s="51">
        <v>2167</v>
      </c>
      <c r="Q3337" s="51">
        <v>9819</v>
      </c>
      <c r="R3337" s="51">
        <v>10020</v>
      </c>
      <c r="S3337" s="51">
        <v>127368.85472103819</v>
      </c>
      <c r="T3337" s="51">
        <v>597475</v>
      </c>
      <c r="U3337" s="51">
        <v>193003</v>
      </c>
      <c r="V3337" s="51">
        <v>25605</v>
      </c>
    </row>
    <row r="3338" spans="1:22" x14ac:dyDescent="0.25">
      <c r="A3338" s="50" t="s">
        <v>109</v>
      </c>
      <c r="B3338" s="50" t="s">
        <v>230</v>
      </c>
      <c r="C3338" s="50" t="s">
        <v>206</v>
      </c>
      <c r="D3338" s="50" t="s">
        <v>296</v>
      </c>
      <c r="E3338" s="51">
        <v>2020</v>
      </c>
      <c r="F3338" s="50" t="s">
        <v>283</v>
      </c>
      <c r="G3338" s="52">
        <v>43831</v>
      </c>
      <c r="H3338" s="51">
        <v>2019</v>
      </c>
      <c r="I3338" s="51">
        <v>1238</v>
      </c>
      <c r="J3338" s="51">
        <v>1596</v>
      </c>
      <c r="K3338" s="51">
        <v>886</v>
      </c>
      <c r="L3338" s="51">
        <v>886</v>
      </c>
      <c r="M3338" s="51">
        <v>2378</v>
      </c>
      <c r="N3338" s="51">
        <v>2120</v>
      </c>
      <c r="O3338" s="51">
        <v>2020</v>
      </c>
      <c r="P3338" s="51">
        <v>2024</v>
      </c>
      <c r="Q3338" s="51">
        <v>10134</v>
      </c>
      <c r="R3338" s="51">
        <v>10389</v>
      </c>
      <c r="S3338" s="51">
        <v>132652.12414018411</v>
      </c>
      <c r="T3338" s="51">
        <v>619891</v>
      </c>
      <c r="U3338" s="51">
        <v>198863</v>
      </c>
      <c r="V3338" s="51">
        <v>26364</v>
      </c>
    </row>
    <row r="3339" spans="1:22" x14ac:dyDescent="0.25">
      <c r="A3339" s="50" t="s">
        <v>109</v>
      </c>
      <c r="B3339" s="50" t="s">
        <v>230</v>
      </c>
      <c r="C3339" s="50" t="s">
        <v>206</v>
      </c>
      <c r="D3339" s="50" t="s">
        <v>296</v>
      </c>
      <c r="E3339" s="51">
        <v>2020</v>
      </c>
      <c r="F3339" s="50" t="s">
        <v>284</v>
      </c>
      <c r="G3339" s="52">
        <v>43862</v>
      </c>
      <c r="H3339" s="51">
        <v>1878</v>
      </c>
      <c r="I3339" s="51">
        <v>1422</v>
      </c>
      <c r="J3339" s="51">
        <v>1837</v>
      </c>
      <c r="K3339" s="51">
        <v>900</v>
      </c>
      <c r="L3339" s="51">
        <v>900</v>
      </c>
      <c r="M3339" s="51">
        <v>2635</v>
      </c>
      <c r="N3339" s="51">
        <v>2345</v>
      </c>
      <c r="O3339" s="51">
        <v>2322</v>
      </c>
      <c r="P3339" s="51">
        <v>2333</v>
      </c>
      <c r="Q3339" s="51">
        <v>10134</v>
      </c>
      <c r="R3339" s="51">
        <v>10389</v>
      </c>
      <c r="S3339" s="51">
        <v>132652.12414018411</v>
      </c>
      <c r="T3339" s="51">
        <v>619891</v>
      </c>
      <c r="U3339" s="51">
        <v>198863</v>
      </c>
      <c r="V3339" s="51">
        <v>26364</v>
      </c>
    </row>
    <row r="3340" spans="1:22" x14ac:dyDescent="0.25">
      <c r="A3340" s="50" t="s">
        <v>109</v>
      </c>
      <c r="B3340" s="50" t="s">
        <v>230</v>
      </c>
      <c r="C3340" s="50" t="s">
        <v>206</v>
      </c>
      <c r="D3340" s="50" t="s">
        <v>296</v>
      </c>
      <c r="E3340" s="51">
        <v>2020</v>
      </c>
      <c r="F3340" s="50" t="s">
        <v>285</v>
      </c>
      <c r="G3340" s="52">
        <v>43891</v>
      </c>
      <c r="H3340" s="51">
        <v>1759</v>
      </c>
      <c r="I3340" s="51">
        <v>1387</v>
      </c>
      <c r="J3340" s="51">
        <v>1504</v>
      </c>
      <c r="K3340" s="51">
        <v>1281</v>
      </c>
      <c r="L3340" s="51">
        <v>1281</v>
      </c>
      <c r="M3340" s="51">
        <v>2745</v>
      </c>
      <c r="N3340" s="51">
        <v>2547</v>
      </c>
      <c r="O3340" s="51">
        <v>2419</v>
      </c>
      <c r="P3340" s="51">
        <v>2379</v>
      </c>
      <c r="Q3340" s="51">
        <v>10134</v>
      </c>
      <c r="R3340" s="51">
        <v>10389</v>
      </c>
      <c r="S3340" s="51">
        <v>132652.12414018411</v>
      </c>
      <c r="T3340" s="51">
        <v>619891</v>
      </c>
      <c r="U3340" s="51">
        <v>198863</v>
      </c>
      <c r="V3340" s="51">
        <v>26364</v>
      </c>
    </row>
    <row r="3341" spans="1:22" x14ac:dyDescent="0.25">
      <c r="A3341" s="50" t="s">
        <v>109</v>
      </c>
      <c r="B3341" s="50" t="s">
        <v>230</v>
      </c>
      <c r="C3341" s="50" t="s">
        <v>206</v>
      </c>
      <c r="D3341" s="50" t="s">
        <v>296</v>
      </c>
      <c r="E3341" s="51">
        <v>2020</v>
      </c>
      <c r="F3341" s="50" t="s">
        <v>286</v>
      </c>
      <c r="G3341" s="52">
        <v>43922</v>
      </c>
      <c r="H3341" s="51">
        <v>1927</v>
      </c>
      <c r="I3341" s="51">
        <v>1176</v>
      </c>
      <c r="J3341" s="51">
        <v>1529</v>
      </c>
      <c r="K3341" s="51">
        <v>925</v>
      </c>
      <c r="L3341" s="51">
        <v>925</v>
      </c>
      <c r="M3341" s="51">
        <v>2321</v>
      </c>
      <c r="N3341" s="51">
        <v>2223</v>
      </c>
      <c r="O3341" s="51">
        <v>2193</v>
      </c>
      <c r="P3341" s="51">
        <v>2087</v>
      </c>
      <c r="Q3341" s="51">
        <v>10134</v>
      </c>
      <c r="R3341" s="51">
        <v>10389</v>
      </c>
      <c r="S3341" s="51">
        <v>132652.12414018411</v>
      </c>
      <c r="T3341" s="51">
        <v>619891</v>
      </c>
      <c r="U3341" s="51">
        <v>198863</v>
      </c>
      <c r="V3341" s="51">
        <v>26364</v>
      </c>
    </row>
    <row r="3342" spans="1:22" x14ac:dyDescent="0.25">
      <c r="A3342" s="50" t="s">
        <v>109</v>
      </c>
      <c r="B3342" s="50" t="s">
        <v>230</v>
      </c>
      <c r="C3342" s="50" t="s">
        <v>206</v>
      </c>
      <c r="D3342" s="50" t="s">
        <v>296</v>
      </c>
      <c r="E3342" s="51">
        <v>2020</v>
      </c>
      <c r="F3342" s="50" t="s">
        <v>287</v>
      </c>
      <c r="G3342" s="52">
        <v>43952</v>
      </c>
      <c r="H3342" s="51">
        <v>2001</v>
      </c>
      <c r="I3342" s="51">
        <v>1571</v>
      </c>
      <c r="J3342" s="51">
        <v>1677</v>
      </c>
      <c r="K3342" s="51">
        <v>1049</v>
      </c>
      <c r="L3342" s="51">
        <v>1049</v>
      </c>
      <c r="M3342" s="51">
        <v>2828</v>
      </c>
      <c r="N3342" s="51">
        <v>2434</v>
      </c>
      <c r="O3342" s="51">
        <v>2435</v>
      </c>
      <c r="P3342" s="51">
        <v>2462</v>
      </c>
      <c r="Q3342" s="51">
        <v>10134</v>
      </c>
      <c r="R3342" s="51">
        <v>10389</v>
      </c>
      <c r="S3342" s="51">
        <v>132652.12414018411</v>
      </c>
      <c r="T3342" s="51">
        <v>619891</v>
      </c>
      <c r="U3342" s="51">
        <v>198863</v>
      </c>
      <c r="V3342" s="51">
        <v>26364</v>
      </c>
    </row>
    <row r="3343" spans="1:22" x14ac:dyDescent="0.25">
      <c r="A3343" s="50" t="s">
        <v>109</v>
      </c>
      <c r="B3343" s="50" t="s">
        <v>230</v>
      </c>
      <c r="C3343" s="50" t="s">
        <v>206</v>
      </c>
      <c r="D3343" s="50" t="s">
        <v>296</v>
      </c>
      <c r="E3343" s="51">
        <v>2020</v>
      </c>
      <c r="F3343" s="50" t="s">
        <v>288</v>
      </c>
      <c r="G3343" s="52">
        <v>43983</v>
      </c>
      <c r="H3343" s="51">
        <v>2247</v>
      </c>
      <c r="I3343" s="51">
        <v>1458</v>
      </c>
      <c r="J3343" s="51">
        <v>1673</v>
      </c>
      <c r="K3343" s="51">
        <v>858</v>
      </c>
      <c r="L3343" s="51">
        <v>858</v>
      </c>
      <c r="M3343" s="51">
        <v>2801</v>
      </c>
      <c r="N3343" s="51">
        <v>2541</v>
      </c>
      <c r="O3343" s="51">
        <v>2406</v>
      </c>
      <c r="P3343" s="51">
        <v>2342</v>
      </c>
      <c r="Q3343" s="51">
        <v>10134</v>
      </c>
      <c r="R3343" s="51">
        <v>10389</v>
      </c>
      <c r="S3343" s="51">
        <v>132652.12414018411</v>
      </c>
      <c r="T3343" s="51">
        <v>619891</v>
      </c>
      <c r="U3343" s="51">
        <v>198863</v>
      </c>
      <c r="V3343" s="51">
        <v>26364</v>
      </c>
    </row>
    <row r="3344" spans="1:22" x14ac:dyDescent="0.25">
      <c r="A3344" s="50" t="s">
        <v>109</v>
      </c>
      <c r="B3344" s="50" t="s">
        <v>230</v>
      </c>
      <c r="C3344" s="50" t="s">
        <v>206</v>
      </c>
      <c r="D3344" s="50" t="s">
        <v>296</v>
      </c>
      <c r="E3344" s="51">
        <v>2020</v>
      </c>
      <c r="F3344" s="50" t="s">
        <v>289</v>
      </c>
      <c r="G3344" s="52">
        <v>44013</v>
      </c>
      <c r="H3344" s="51">
        <v>1950</v>
      </c>
      <c r="I3344" s="51">
        <v>1087</v>
      </c>
      <c r="J3344" s="51">
        <v>1569</v>
      </c>
      <c r="K3344" s="51">
        <v>755</v>
      </c>
      <c r="L3344" s="51">
        <v>755</v>
      </c>
      <c r="M3344" s="51">
        <v>2576</v>
      </c>
      <c r="N3344" s="51">
        <v>2439</v>
      </c>
      <c r="O3344" s="51">
        <v>2294</v>
      </c>
      <c r="P3344" s="51">
        <v>2174</v>
      </c>
      <c r="Q3344" s="51">
        <v>10134</v>
      </c>
      <c r="R3344" s="51">
        <v>10389</v>
      </c>
      <c r="S3344" s="51">
        <v>132652.12414018411</v>
      </c>
      <c r="T3344" s="51">
        <v>619891</v>
      </c>
      <c r="U3344" s="51">
        <v>198863</v>
      </c>
      <c r="V3344" s="51">
        <v>26364</v>
      </c>
    </row>
    <row r="3345" spans="1:22" x14ac:dyDescent="0.25">
      <c r="A3345" s="50" t="s">
        <v>109</v>
      </c>
      <c r="B3345" s="50" t="s">
        <v>230</v>
      </c>
      <c r="C3345" s="50" t="s">
        <v>206</v>
      </c>
      <c r="D3345" s="50" t="s">
        <v>296</v>
      </c>
      <c r="E3345" s="51">
        <v>2020</v>
      </c>
      <c r="F3345" s="50" t="s">
        <v>290</v>
      </c>
      <c r="G3345" s="52">
        <v>44044</v>
      </c>
      <c r="H3345" s="51">
        <v>1866</v>
      </c>
      <c r="I3345" s="51">
        <v>1508</v>
      </c>
      <c r="J3345" s="51">
        <v>1804</v>
      </c>
      <c r="K3345" s="51">
        <v>1151</v>
      </c>
      <c r="L3345" s="51">
        <v>1151</v>
      </c>
      <c r="M3345" s="51">
        <v>2600</v>
      </c>
      <c r="N3345" s="51">
        <v>2380</v>
      </c>
      <c r="O3345" s="51">
        <v>2378</v>
      </c>
      <c r="P3345" s="51">
        <v>2423</v>
      </c>
      <c r="Q3345" s="51">
        <v>10134</v>
      </c>
      <c r="R3345" s="51">
        <v>10389</v>
      </c>
      <c r="S3345" s="51">
        <v>132652.12414018411</v>
      </c>
      <c r="T3345" s="51">
        <v>619891</v>
      </c>
      <c r="U3345" s="51">
        <v>198863</v>
      </c>
      <c r="V3345" s="51">
        <v>26364</v>
      </c>
    </row>
    <row r="3346" spans="1:22" x14ac:dyDescent="0.25">
      <c r="A3346" s="50" t="s">
        <v>109</v>
      </c>
      <c r="B3346" s="50" t="s">
        <v>230</v>
      </c>
      <c r="C3346" s="50" t="s">
        <v>206</v>
      </c>
      <c r="D3346" s="50" t="s">
        <v>296</v>
      </c>
      <c r="E3346" s="51">
        <v>2020</v>
      </c>
      <c r="F3346" s="50" t="s">
        <v>291</v>
      </c>
      <c r="G3346" s="52">
        <v>44075</v>
      </c>
      <c r="H3346" s="51">
        <v>1953</v>
      </c>
      <c r="I3346" s="51">
        <v>1187</v>
      </c>
      <c r="J3346" s="51">
        <v>1606</v>
      </c>
      <c r="K3346" s="51">
        <v>933</v>
      </c>
      <c r="L3346" s="51">
        <v>933</v>
      </c>
      <c r="M3346" s="51">
        <v>2641</v>
      </c>
      <c r="N3346" s="51">
        <v>2540</v>
      </c>
      <c r="O3346" s="51">
        <v>2281</v>
      </c>
      <c r="P3346" s="51">
        <v>2164</v>
      </c>
      <c r="Q3346" s="51">
        <v>10134</v>
      </c>
      <c r="R3346" s="51">
        <v>10389</v>
      </c>
      <c r="S3346" s="51">
        <v>132652.12414018411</v>
      </c>
      <c r="T3346" s="51">
        <v>619891</v>
      </c>
      <c r="U3346" s="51">
        <v>198863</v>
      </c>
      <c r="V3346" s="51">
        <v>26364</v>
      </c>
    </row>
    <row r="3347" spans="1:22" x14ac:dyDescent="0.25">
      <c r="A3347" s="50" t="s">
        <v>109</v>
      </c>
      <c r="B3347" s="50" t="s">
        <v>230</v>
      </c>
      <c r="C3347" s="50" t="s">
        <v>206</v>
      </c>
      <c r="D3347" s="50" t="s">
        <v>296</v>
      </c>
      <c r="E3347" s="51">
        <v>2020</v>
      </c>
      <c r="F3347" s="50" t="s">
        <v>292</v>
      </c>
      <c r="G3347" s="52">
        <v>44105</v>
      </c>
      <c r="H3347" s="51">
        <v>1604</v>
      </c>
      <c r="I3347" s="51">
        <v>1071</v>
      </c>
      <c r="J3347" s="51">
        <v>1450</v>
      </c>
      <c r="K3347" s="51">
        <v>890</v>
      </c>
      <c r="L3347" s="51">
        <v>890</v>
      </c>
      <c r="M3347" s="51">
        <v>3398</v>
      </c>
      <c r="N3347" s="51">
        <v>2393</v>
      </c>
      <c r="O3347" s="51">
        <v>2267</v>
      </c>
      <c r="P3347" s="51">
        <v>2081</v>
      </c>
      <c r="Q3347" s="51">
        <v>10134</v>
      </c>
      <c r="R3347" s="51">
        <v>10389</v>
      </c>
      <c r="S3347" s="51">
        <v>132652.12414018411</v>
      </c>
      <c r="T3347" s="51">
        <v>619891</v>
      </c>
      <c r="U3347" s="51">
        <v>198863</v>
      </c>
      <c r="V3347" s="51">
        <v>26364</v>
      </c>
    </row>
    <row r="3348" spans="1:22" x14ac:dyDescent="0.25">
      <c r="A3348" s="50" t="s">
        <v>109</v>
      </c>
      <c r="B3348" s="50" t="s">
        <v>230</v>
      </c>
      <c r="C3348" s="50" t="s">
        <v>206</v>
      </c>
      <c r="D3348" s="50" t="s">
        <v>296</v>
      </c>
      <c r="E3348" s="51">
        <v>2020</v>
      </c>
      <c r="F3348" s="50" t="s">
        <v>293</v>
      </c>
      <c r="G3348" s="52">
        <v>44136</v>
      </c>
      <c r="H3348" s="51">
        <v>1864</v>
      </c>
      <c r="I3348" s="51">
        <v>950</v>
      </c>
      <c r="J3348" s="51">
        <v>1336</v>
      </c>
      <c r="K3348" s="51">
        <v>844</v>
      </c>
      <c r="L3348" s="51">
        <v>844</v>
      </c>
      <c r="M3348" s="51">
        <v>2714</v>
      </c>
      <c r="N3348" s="51">
        <v>2444</v>
      </c>
      <c r="O3348" s="51">
        <v>2301</v>
      </c>
      <c r="P3348" s="51">
        <v>2213</v>
      </c>
      <c r="Q3348" s="51">
        <v>10134</v>
      </c>
      <c r="R3348" s="51">
        <v>10389</v>
      </c>
      <c r="S3348" s="51">
        <v>132652.12414018411</v>
      </c>
      <c r="T3348" s="51">
        <v>619891</v>
      </c>
      <c r="U3348" s="51">
        <v>198863</v>
      </c>
      <c r="V3348" s="51">
        <v>26364</v>
      </c>
    </row>
    <row r="3349" spans="1:22" x14ac:dyDescent="0.25">
      <c r="A3349" s="50" t="s">
        <v>109</v>
      </c>
      <c r="B3349" s="50" t="s">
        <v>230</v>
      </c>
      <c r="C3349" s="50" t="s">
        <v>206</v>
      </c>
      <c r="D3349" s="50" t="s">
        <v>296</v>
      </c>
      <c r="E3349" s="51">
        <v>2020</v>
      </c>
      <c r="F3349" s="50" t="s">
        <v>294</v>
      </c>
      <c r="G3349" s="52">
        <v>44166</v>
      </c>
      <c r="H3349" s="51">
        <v>2040</v>
      </c>
      <c r="I3349" s="51">
        <v>764</v>
      </c>
      <c r="J3349" s="51">
        <v>1474</v>
      </c>
      <c r="K3349" s="51">
        <v>899</v>
      </c>
      <c r="L3349" s="51">
        <v>899</v>
      </c>
      <c r="M3349" s="51">
        <v>2521</v>
      </c>
      <c r="N3349" s="51">
        <v>2249</v>
      </c>
      <c r="O3349" s="51">
        <v>2307</v>
      </c>
      <c r="P3349" s="51">
        <v>2165</v>
      </c>
      <c r="Q3349" s="51">
        <v>10134</v>
      </c>
      <c r="R3349" s="51">
        <v>10389</v>
      </c>
      <c r="S3349" s="51">
        <v>132652.12414018411</v>
      </c>
      <c r="T3349" s="51">
        <v>619891</v>
      </c>
      <c r="U3349" s="51">
        <v>198863</v>
      </c>
      <c r="V3349" s="51">
        <v>26364</v>
      </c>
    </row>
    <row r="3350" spans="1:22" x14ac:dyDescent="0.25">
      <c r="A3350" s="50" t="s">
        <v>109</v>
      </c>
      <c r="B3350" s="50" t="s">
        <v>230</v>
      </c>
      <c r="C3350" s="50" t="s">
        <v>206</v>
      </c>
      <c r="D3350" s="50" t="s">
        <v>296</v>
      </c>
      <c r="E3350" s="51">
        <v>2021</v>
      </c>
      <c r="F3350" s="50" t="s">
        <v>283</v>
      </c>
      <c r="G3350" s="52">
        <v>44197</v>
      </c>
      <c r="H3350" s="51">
        <v>2065</v>
      </c>
      <c r="I3350" s="51">
        <v>830</v>
      </c>
      <c r="J3350" s="51">
        <v>1463</v>
      </c>
      <c r="K3350" s="51">
        <v>846</v>
      </c>
      <c r="L3350" s="51">
        <v>846</v>
      </c>
      <c r="M3350" s="51">
        <v>2723</v>
      </c>
      <c r="N3350" s="51">
        <v>2521</v>
      </c>
      <c r="O3350" s="51">
        <v>2349</v>
      </c>
      <c r="P3350" s="51">
        <v>2242</v>
      </c>
      <c r="Q3350" s="51">
        <v>10888</v>
      </c>
      <c r="R3350" s="51">
        <v>11149</v>
      </c>
      <c r="S3350" s="51">
        <v>138116.89996840071</v>
      </c>
      <c r="T3350" s="51">
        <v>643161</v>
      </c>
      <c r="U3350" s="51">
        <v>205047</v>
      </c>
      <c r="V3350" s="51">
        <v>27157</v>
      </c>
    </row>
    <row r="3351" spans="1:22" x14ac:dyDescent="0.25">
      <c r="A3351" s="50" t="s">
        <v>109</v>
      </c>
      <c r="B3351" s="50" t="s">
        <v>230</v>
      </c>
      <c r="C3351" s="50" t="s">
        <v>206</v>
      </c>
      <c r="D3351" s="50" t="s">
        <v>296</v>
      </c>
      <c r="E3351" s="51">
        <v>2021</v>
      </c>
      <c r="F3351" s="50" t="s">
        <v>284</v>
      </c>
      <c r="G3351" s="52">
        <v>44228</v>
      </c>
      <c r="H3351" s="51">
        <v>1820</v>
      </c>
      <c r="I3351" s="51">
        <v>848</v>
      </c>
      <c r="J3351" s="51">
        <v>1635</v>
      </c>
      <c r="K3351" s="51">
        <v>856</v>
      </c>
      <c r="L3351" s="51">
        <v>856</v>
      </c>
      <c r="M3351" s="51">
        <v>2577</v>
      </c>
      <c r="N3351" s="51">
        <v>2306</v>
      </c>
      <c r="O3351" s="51">
        <v>2266</v>
      </c>
      <c r="P3351" s="51">
        <v>2205</v>
      </c>
      <c r="Q3351" s="51">
        <v>10888</v>
      </c>
      <c r="R3351" s="51">
        <v>11149</v>
      </c>
      <c r="S3351" s="51">
        <v>138116.89996840071</v>
      </c>
      <c r="T3351" s="51">
        <v>643161</v>
      </c>
      <c r="U3351" s="51">
        <v>205047</v>
      </c>
      <c r="V3351" s="51">
        <v>27157</v>
      </c>
    </row>
    <row r="3352" spans="1:22" x14ac:dyDescent="0.25">
      <c r="A3352" s="50" t="s">
        <v>109</v>
      </c>
      <c r="B3352" s="50" t="s">
        <v>230</v>
      </c>
      <c r="C3352" s="50" t="s">
        <v>206</v>
      </c>
      <c r="D3352" s="50" t="s">
        <v>296</v>
      </c>
      <c r="E3352" s="51">
        <v>2021</v>
      </c>
      <c r="F3352" s="50" t="s">
        <v>285</v>
      </c>
      <c r="G3352" s="52">
        <v>44256</v>
      </c>
      <c r="H3352" s="51">
        <v>1890</v>
      </c>
      <c r="I3352" s="51">
        <v>1186</v>
      </c>
      <c r="J3352" s="51">
        <v>1538</v>
      </c>
      <c r="K3352" s="51">
        <v>1165</v>
      </c>
      <c r="L3352" s="51">
        <v>1165</v>
      </c>
      <c r="M3352" s="51">
        <v>2423</v>
      </c>
      <c r="N3352" s="51">
        <v>2151</v>
      </c>
      <c r="O3352" s="51">
        <v>2056</v>
      </c>
      <c r="P3352" s="51">
        <v>1925</v>
      </c>
      <c r="Q3352" s="51">
        <v>10888</v>
      </c>
      <c r="R3352" s="51">
        <v>11149</v>
      </c>
      <c r="S3352" s="51">
        <v>138116.89996840071</v>
      </c>
      <c r="T3352" s="51">
        <v>643161</v>
      </c>
      <c r="U3352" s="51">
        <v>205047</v>
      </c>
      <c r="V3352" s="51">
        <v>27157</v>
      </c>
    </row>
    <row r="3353" spans="1:22" x14ac:dyDescent="0.25">
      <c r="A3353" s="50" t="s">
        <v>109</v>
      </c>
      <c r="B3353" s="50" t="s">
        <v>230</v>
      </c>
      <c r="C3353" s="50" t="s">
        <v>206</v>
      </c>
      <c r="D3353" s="50" t="s">
        <v>296</v>
      </c>
      <c r="E3353" s="51">
        <v>2021</v>
      </c>
      <c r="F3353" s="50" t="s">
        <v>286</v>
      </c>
      <c r="G3353" s="52">
        <v>44287</v>
      </c>
      <c r="H3353" s="51">
        <v>1959</v>
      </c>
      <c r="I3353" s="51">
        <v>1085</v>
      </c>
      <c r="J3353" s="51">
        <v>1368</v>
      </c>
      <c r="K3353" s="51">
        <v>994</v>
      </c>
      <c r="L3353" s="51">
        <v>994</v>
      </c>
      <c r="M3353" s="51">
        <v>2458</v>
      </c>
      <c r="N3353" s="51">
        <v>2221</v>
      </c>
      <c r="O3353" s="51">
        <v>2021</v>
      </c>
      <c r="P3353" s="51">
        <v>2003</v>
      </c>
      <c r="Q3353" s="51">
        <v>10888</v>
      </c>
      <c r="R3353" s="51">
        <v>11149</v>
      </c>
      <c r="S3353" s="51">
        <v>138116.89996840071</v>
      </c>
      <c r="T3353" s="51">
        <v>643161</v>
      </c>
      <c r="U3353" s="51">
        <v>205047</v>
      </c>
      <c r="V3353" s="51">
        <v>27157</v>
      </c>
    </row>
    <row r="3354" spans="1:22" x14ac:dyDescent="0.25">
      <c r="A3354" s="50" t="s">
        <v>109</v>
      </c>
      <c r="B3354" s="50" t="s">
        <v>230</v>
      </c>
      <c r="C3354" s="50" t="s">
        <v>206</v>
      </c>
      <c r="D3354" s="50" t="s">
        <v>296</v>
      </c>
      <c r="E3354" s="51">
        <v>2021</v>
      </c>
      <c r="F3354" s="50" t="s">
        <v>287</v>
      </c>
      <c r="G3354" s="52">
        <v>44317</v>
      </c>
      <c r="H3354" s="51">
        <v>1971</v>
      </c>
      <c r="I3354" s="51">
        <v>1145</v>
      </c>
      <c r="J3354" s="51">
        <v>1829</v>
      </c>
      <c r="K3354" s="51">
        <v>949</v>
      </c>
      <c r="L3354" s="51">
        <v>949</v>
      </c>
      <c r="M3354" s="51">
        <v>2635</v>
      </c>
      <c r="N3354" s="51">
        <v>2315</v>
      </c>
      <c r="O3354" s="51">
        <v>2213</v>
      </c>
      <c r="P3354" s="51">
        <v>2093</v>
      </c>
      <c r="Q3354" s="51">
        <v>10888</v>
      </c>
      <c r="R3354" s="51">
        <v>11149</v>
      </c>
      <c r="S3354" s="51">
        <v>138116.89996840071</v>
      </c>
      <c r="T3354" s="51">
        <v>643161</v>
      </c>
      <c r="U3354" s="51">
        <v>205047</v>
      </c>
      <c r="V3354" s="51">
        <v>27157</v>
      </c>
    </row>
    <row r="3355" spans="1:22" x14ac:dyDescent="0.25">
      <c r="A3355" s="50" t="s">
        <v>109</v>
      </c>
      <c r="B3355" s="50" t="s">
        <v>230</v>
      </c>
      <c r="C3355" s="50" t="s">
        <v>206</v>
      </c>
      <c r="D3355" s="50" t="s">
        <v>296</v>
      </c>
      <c r="E3355" s="51">
        <v>2021</v>
      </c>
      <c r="F3355" s="50" t="s">
        <v>288</v>
      </c>
      <c r="G3355" s="52">
        <v>44348</v>
      </c>
      <c r="H3355" s="51">
        <v>1915</v>
      </c>
      <c r="I3355" s="51">
        <v>904</v>
      </c>
      <c r="J3355" s="51">
        <v>1406</v>
      </c>
      <c r="K3355" s="51">
        <v>884</v>
      </c>
      <c r="L3355" s="51">
        <v>884</v>
      </c>
      <c r="M3355" s="51">
        <v>2551</v>
      </c>
      <c r="N3355" s="51">
        <v>2321</v>
      </c>
      <c r="O3355" s="51">
        <v>2170</v>
      </c>
      <c r="P3355" s="51">
        <v>2032</v>
      </c>
      <c r="Q3355" s="51">
        <v>10888</v>
      </c>
      <c r="R3355" s="51">
        <v>11149</v>
      </c>
      <c r="S3355" s="51">
        <v>138116.89996840071</v>
      </c>
      <c r="T3355" s="51">
        <v>643161</v>
      </c>
      <c r="U3355" s="51">
        <v>205047</v>
      </c>
      <c r="V3355" s="51">
        <v>27157</v>
      </c>
    </row>
    <row r="3356" spans="1:22" x14ac:dyDescent="0.25">
      <c r="A3356" s="50" t="s">
        <v>109</v>
      </c>
      <c r="B3356" s="50" t="s">
        <v>230</v>
      </c>
      <c r="C3356" s="50" t="s">
        <v>206</v>
      </c>
      <c r="D3356" s="50" t="s">
        <v>296</v>
      </c>
      <c r="E3356" s="51">
        <v>2021</v>
      </c>
      <c r="F3356" s="50" t="s">
        <v>289</v>
      </c>
      <c r="G3356" s="52">
        <v>44378</v>
      </c>
      <c r="H3356" s="51">
        <v>1731</v>
      </c>
      <c r="I3356" s="51">
        <v>1030</v>
      </c>
      <c r="J3356" s="51">
        <v>1524</v>
      </c>
      <c r="K3356" s="51">
        <v>782</v>
      </c>
      <c r="L3356" s="51">
        <v>782</v>
      </c>
      <c r="M3356" s="51">
        <v>2162</v>
      </c>
      <c r="N3356" s="51">
        <v>2070</v>
      </c>
      <c r="O3356" s="51">
        <v>1894</v>
      </c>
      <c r="P3356" s="51">
        <v>1812</v>
      </c>
      <c r="Q3356" s="51">
        <v>10888</v>
      </c>
      <c r="R3356" s="51">
        <v>11149</v>
      </c>
      <c r="S3356" s="51">
        <v>138116.89996840071</v>
      </c>
      <c r="T3356" s="51">
        <v>643161</v>
      </c>
      <c r="U3356" s="51">
        <v>205047</v>
      </c>
      <c r="V3356" s="51">
        <v>27157</v>
      </c>
    </row>
    <row r="3357" spans="1:22" x14ac:dyDescent="0.25">
      <c r="A3357" s="50" t="s">
        <v>109</v>
      </c>
      <c r="B3357" s="50" t="s">
        <v>230</v>
      </c>
      <c r="C3357" s="50" t="s">
        <v>206</v>
      </c>
      <c r="D3357" s="50" t="s">
        <v>296</v>
      </c>
      <c r="E3357" s="51">
        <v>2021</v>
      </c>
      <c r="F3357" s="50" t="s">
        <v>290</v>
      </c>
      <c r="G3357" s="52">
        <v>44409</v>
      </c>
      <c r="H3357" s="51">
        <v>1661</v>
      </c>
      <c r="I3357" s="51">
        <v>1179</v>
      </c>
      <c r="J3357" s="51">
        <v>1724</v>
      </c>
      <c r="K3357" s="51">
        <v>1114</v>
      </c>
      <c r="L3357" s="51">
        <v>1114</v>
      </c>
      <c r="M3357" s="51">
        <v>2499</v>
      </c>
      <c r="N3357" s="51">
        <v>2244</v>
      </c>
      <c r="O3357" s="51">
        <v>2127</v>
      </c>
      <c r="P3357" s="51">
        <v>1995</v>
      </c>
      <c r="Q3357" s="51">
        <v>10888</v>
      </c>
      <c r="R3357" s="51">
        <v>11149</v>
      </c>
      <c r="S3357" s="51">
        <v>138116.89996840071</v>
      </c>
      <c r="T3357" s="51">
        <v>643161</v>
      </c>
      <c r="U3357" s="51">
        <v>205047</v>
      </c>
      <c r="V3357" s="51">
        <v>27157</v>
      </c>
    </row>
    <row r="3358" spans="1:22" x14ac:dyDescent="0.25">
      <c r="A3358" s="50" t="s">
        <v>109</v>
      </c>
      <c r="B3358" s="50" t="s">
        <v>230</v>
      </c>
      <c r="C3358" s="50" t="s">
        <v>206</v>
      </c>
      <c r="D3358" s="50" t="s">
        <v>296</v>
      </c>
      <c r="E3358" s="51">
        <v>2021</v>
      </c>
      <c r="F3358" s="50" t="s">
        <v>291</v>
      </c>
      <c r="G3358" s="52">
        <v>44440</v>
      </c>
      <c r="H3358" s="51">
        <v>1737</v>
      </c>
      <c r="I3358" s="51">
        <v>1031</v>
      </c>
      <c r="J3358" s="51">
        <v>1394</v>
      </c>
      <c r="K3358" s="51">
        <v>1029</v>
      </c>
      <c r="L3358" s="51">
        <v>1029</v>
      </c>
      <c r="M3358" s="51">
        <v>2517</v>
      </c>
      <c r="N3358" s="51">
        <v>2152</v>
      </c>
      <c r="O3358" s="51">
        <v>2068</v>
      </c>
      <c r="P3358" s="51">
        <v>1957</v>
      </c>
      <c r="Q3358" s="51">
        <v>10888</v>
      </c>
      <c r="R3358" s="51">
        <v>11149</v>
      </c>
      <c r="S3358" s="51">
        <v>138116.89996840071</v>
      </c>
      <c r="T3358" s="51">
        <v>643161</v>
      </c>
      <c r="U3358" s="51">
        <v>205047</v>
      </c>
      <c r="V3358" s="51">
        <v>27157</v>
      </c>
    </row>
    <row r="3359" spans="1:22" x14ac:dyDescent="0.25">
      <c r="A3359" s="50" t="s">
        <v>109</v>
      </c>
      <c r="B3359" s="50" t="s">
        <v>230</v>
      </c>
      <c r="C3359" s="50" t="s">
        <v>206</v>
      </c>
      <c r="D3359" s="50" t="s">
        <v>296</v>
      </c>
      <c r="E3359" s="51">
        <v>2021</v>
      </c>
      <c r="F3359" s="50" t="s">
        <v>292</v>
      </c>
      <c r="G3359" s="52">
        <v>44470</v>
      </c>
      <c r="H3359" s="51">
        <v>1637</v>
      </c>
      <c r="I3359" s="51">
        <v>913</v>
      </c>
      <c r="J3359" s="51">
        <v>1477</v>
      </c>
      <c r="K3359" s="51">
        <v>1064</v>
      </c>
      <c r="L3359" s="51">
        <v>1064</v>
      </c>
      <c r="M3359" s="51">
        <v>2691</v>
      </c>
      <c r="N3359" s="51">
        <v>2244</v>
      </c>
      <c r="O3359" s="51">
        <v>2282</v>
      </c>
      <c r="P3359" s="51">
        <v>2143</v>
      </c>
      <c r="Q3359" s="51">
        <v>10888</v>
      </c>
      <c r="R3359" s="51">
        <v>11149</v>
      </c>
      <c r="S3359" s="51">
        <v>138116.89996840071</v>
      </c>
      <c r="T3359" s="51">
        <v>643161</v>
      </c>
      <c r="U3359" s="51">
        <v>205047</v>
      </c>
      <c r="V3359" s="51">
        <v>27157</v>
      </c>
    </row>
    <row r="3360" spans="1:22" x14ac:dyDescent="0.25">
      <c r="A3360" s="50" t="s">
        <v>109</v>
      </c>
      <c r="B3360" s="50" t="s">
        <v>230</v>
      </c>
      <c r="C3360" s="50" t="s">
        <v>206</v>
      </c>
      <c r="D3360" s="50" t="s">
        <v>296</v>
      </c>
      <c r="E3360" s="51">
        <v>2021</v>
      </c>
      <c r="F3360" s="50" t="s">
        <v>293</v>
      </c>
      <c r="G3360" s="52">
        <v>44501</v>
      </c>
      <c r="H3360" s="51">
        <v>2109</v>
      </c>
      <c r="I3360" s="51">
        <v>1119</v>
      </c>
      <c r="J3360" s="51">
        <v>1502</v>
      </c>
      <c r="K3360" s="51">
        <v>897</v>
      </c>
      <c r="L3360" s="51">
        <v>897</v>
      </c>
      <c r="M3360" s="51">
        <v>2156</v>
      </c>
      <c r="N3360" s="51">
        <v>2007</v>
      </c>
      <c r="O3360" s="51">
        <v>1913</v>
      </c>
      <c r="P3360" s="51">
        <v>1922</v>
      </c>
      <c r="Q3360" s="51">
        <v>10888</v>
      </c>
      <c r="R3360" s="51">
        <v>11149</v>
      </c>
      <c r="S3360" s="51">
        <v>138116.89996840071</v>
      </c>
      <c r="T3360" s="51">
        <v>643161</v>
      </c>
      <c r="U3360" s="51">
        <v>205047</v>
      </c>
      <c r="V3360" s="51">
        <v>27157</v>
      </c>
    </row>
    <row r="3361" spans="1:22" x14ac:dyDescent="0.25">
      <c r="A3361" s="50" t="s">
        <v>109</v>
      </c>
      <c r="B3361" s="50" t="s">
        <v>230</v>
      </c>
      <c r="C3361" s="50" t="s">
        <v>206</v>
      </c>
      <c r="D3361" s="50" t="s">
        <v>296</v>
      </c>
      <c r="E3361" s="51">
        <v>2021</v>
      </c>
      <c r="F3361" s="50" t="s">
        <v>294</v>
      </c>
      <c r="G3361" s="52">
        <v>44531</v>
      </c>
      <c r="H3361" s="51">
        <v>1939</v>
      </c>
      <c r="I3361" s="51">
        <v>1056</v>
      </c>
      <c r="J3361" s="51">
        <v>1570</v>
      </c>
      <c r="K3361" s="51">
        <v>1050</v>
      </c>
      <c r="L3361" s="51">
        <v>1050</v>
      </c>
      <c r="M3361" s="51">
        <v>2374</v>
      </c>
      <c r="N3361" s="51">
        <v>2139</v>
      </c>
      <c r="O3361" s="51">
        <v>1843</v>
      </c>
      <c r="P3361" s="51">
        <v>1681</v>
      </c>
      <c r="Q3361" s="51">
        <v>10888</v>
      </c>
      <c r="R3361" s="51">
        <v>11149</v>
      </c>
      <c r="S3361" s="51">
        <v>138116.89996840071</v>
      </c>
      <c r="T3361" s="51">
        <v>643161</v>
      </c>
      <c r="U3361" s="51">
        <v>205047</v>
      </c>
      <c r="V3361" s="51">
        <v>27157</v>
      </c>
    </row>
    <row r="3362" spans="1:22" x14ac:dyDescent="0.25">
      <c r="A3362" s="50" t="s">
        <v>109</v>
      </c>
      <c r="B3362" s="50" t="s">
        <v>230</v>
      </c>
      <c r="C3362" s="50" t="s">
        <v>207</v>
      </c>
      <c r="D3362" s="50" t="s">
        <v>282</v>
      </c>
      <c r="E3362" s="51">
        <v>2017</v>
      </c>
      <c r="F3362" s="50" t="s">
        <v>283</v>
      </c>
      <c r="G3362" s="52">
        <v>42736</v>
      </c>
      <c r="H3362" s="51">
        <v>1960</v>
      </c>
      <c r="I3362" s="51">
        <v>479</v>
      </c>
      <c r="J3362" s="51">
        <v>828</v>
      </c>
      <c r="K3362" s="51">
        <v>370</v>
      </c>
      <c r="L3362" s="51">
        <v>370</v>
      </c>
      <c r="M3362" s="51">
        <v>1589</v>
      </c>
      <c r="N3362" s="51">
        <v>1406</v>
      </c>
      <c r="O3362" s="51">
        <v>1351</v>
      </c>
      <c r="P3362" s="51">
        <v>1533</v>
      </c>
      <c r="Q3362" s="51">
        <v>6169</v>
      </c>
      <c r="R3362" s="51">
        <v>6390</v>
      </c>
      <c r="S3362" s="51">
        <v>83195</v>
      </c>
      <c r="T3362" s="51">
        <v>394274</v>
      </c>
      <c r="U3362" s="51">
        <v>80354</v>
      </c>
      <c r="V3362" s="51">
        <v>17551</v>
      </c>
    </row>
    <row r="3363" spans="1:22" x14ac:dyDescent="0.25">
      <c r="A3363" s="50" t="s">
        <v>109</v>
      </c>
      <c r="B3363" s="50" t="s">
        <v>230</v>
      </c>
      <c r="C3363" s="50" t="s">
        <v>207</v>
      </c>
      <c r="D3363" s="50" t="s">
        <v>282</v>
      </c>
      <c r="E3363" s="51">
        <v>2017</v>
      </c>
      <c r="F3363" s="50" t="s">
        <v>284</v>
      </c>
      <c r="G3363" s="52">
        <v>42767</v>
      </c>
      <c r="H3363" s="51">
        <v>1666</v>
      </c>
      <c r="I3363" s="51">
        <v>467</v>
      </c>
      <c r="J3363" s="51">
        <v>824</v>
      </c>
      <c r="K3363" s="51">
        <v>350</v>
      </c>
      <c r="L3363" s="51">
        <v>350</v>
      </c>
      <c r="M3363" s="51">
        <v>1358</v>
      </c>
      <c r="N3363" s="51">
        <v>1195</v>
      </c>
      <c r="O3363" s="51">
        <v>1192</v>
      </c>
      <c r="P3363" s="51">
        <v>1319</v>
      </c>
      <c r="Q3363" s="51">
        <v>6169</v>
      </c>
      <c r="R3363" s="51">
        <v>6390</v>
      </c>
      <c r="S3363" s="51">
        <v>83195</v>
      </c>
      <c r="T3363" s="51">
        <v>394274</v>
      </c>
      <c r="U3363" s="51">
        <v>80354</v>
      </c>
      <c r="V3363" s="51">
        <v>17551</v>
      </c>
    </row>
    <row r="3364" spans="1:22" x14ac:dyDescent="0.25">
      <c r="A3364" s="50" t="s">
        <v>109</v>
      </c>
      <c r="B3364" s="50" t="s">
        <v>230</v>
      </c>
      <c r="C3364" s="50" t="s">
        <v>207</v>
      </c>
      <c r="D3364" s="50" t="s">
        <v>282</v>
      </c>
      <c r="E3364" s="51">
        <v>2017</v>
      </c>
      <c r="F3364" s="50" t="s">
        <v>285</v>
      </c>
      <c r="G3364" s="52">
        <v>42795</v>
      </c>
      <c r="H3364" s="51">
        <v>1696</v>
      </c>
      <c r="I3364" s="51">
        <v>463</v>
      </c>
      <c r="J3364" s="51">
        <v>926</v>
      </c>
      <c r="K3364" s="51">
        <v>472</v>
      </c>
      <c r="L3364" s="51">
        <v>472</v>
      </c>
      <c r="M3364" s="51">
        <v>1498</v>
      </c>
      <c r="N3364" s="51">
        <v>1331</v>
      </c>
      <c r="O3364" s="51">
        <v>1150</v>
      </c>
      <c r="P3364" s="51">
        <v>1096</v>
      </c>
      <c r="Q3364" s="51">
        <v>6169</v>
      </c>
      <c r="R3364" s="51">
        <v>6390</v>
      </c>
      <c r="S3364" s="51">
        <v>83195</v>
      </c>
      <c r="T3364" s="51">
        <v>394274</v>
      </c>
      <c r="U3364" s="51">
        <v>80354</v>
      </c>
      <c r="V3364" s="51">
        <v>17551</v>
      </c>
    </row>
    <row r="3365" spans="1:22" x14ac:dyDescent="0.25">
      <c r="A3365" s="50" t="s">
        <v>109</v>
      </c>
      <c r="B3365" s="50" t="s">
        <v>230</v>
      </c>
      <c r="C3365" s="50" t="s">
        <v>207</v>
      </c>
      <c r="D3365" s="50" t="s">
        <v>282</v>
      </c>
      <c r="E3365" s="51">
        <v>2017</v>
      </c>
      <c r="F3365" s="50" t="s">
        <v>286</v>
      </c>
      <c r="G3365" s="52">
        <v>42826</v>
      </c>
      <c r="H3365" s="51">
        <v>1287</v>
      </c>
      <c r="I3365" s="51">
        <v>403</v>
      </c>
      <c r="J3365" s="51">
        <v>985</v>
      </c>
      <c r="K3365" s="51">
        <v>494</v>
      </c>
      <c r="L3365" s="51">
        <v>494</v>
      </c>
      <c r="M3365" s="51">
        <v>1454</v>
      </c>
      <c r="N3365" s="51">
        <v>1342</v>
      </c>
      <c r="O3365" s="51">
        <v>1286</v>
      </c>
      <c r="P3365" s="51">
        <v>907</v>
      </c>
      <c r="Q3365" s="51">
        <v>6169</v>
      </c>
      <c r="R3365" s="51">
        <v>6390</v>
      </c>
      <c r="S3365" s="51">
        <v>83195</v>
      </c>
      <c r="T3365" s="51">
        <v>394274</v>
      </c>
      <c r="U3365" s="51">
        <v>80354</v>
      </c>
      <c r="V3365" s="51">
        <v>17551</v>
      </c>
    </row>
    <row r="3366" spans="1:22" x14ac:dyDescent="0.25">
      <c r="A3366" s="50" t="s">
        <v>109</v>
      </c>
      <c r="B3366" s="50" t="s">
        <v>230</v>
      </c>
      <c r="C3366" s="50" t="s">
        <v>207</v>
      </c>
      <c r="D3366" s="50" t="s">
        <v>282</v>
      </c>
      <c r="E3366" s="51">
        <v>2017</v>
      </c>
      <c r="F3366" s="50" t="s">
        <v>287</v>
      </c>
      <c r="G3366" s="52">
        <v>42856</v>
      </c>
      <c r="H3366" s="51">
        <v>1578</v>
      </c>
      <c r="I3366" s="51">
        <v>529</v>
      </c>
      <c r="J3366" s="51">
        <v>661</v>
      </c>
      <c r="K3366" s="51">
        <v>422</v>
      </c>
      <c r="L3366" s="51">
        <v>422</v>
      </c>
      <c r="M3366" s="51">
        <v>1441</v>
      </c>
      <c r="N3366" s="51">
        <v>1334</v>
      </c>
      <c r="O3366" s="51">
        <v>1350</v>
      </c>
      <c r="P3366" s="51">
        <v>1529</v>
      </c>
      <c r="Q3366" s="51">
        <v>6169</v>
      </c>
      <c r="R3366" s="51">
        <v>6390</v>
      </c>
      <c r="S3366" s="51">
        <v>83195</v>
      </c>
      <c r="T3366" s="51">
        <v>394274</v>
      </c>
      <c r="U3366" s="51">
        <v>80354</v>
      </c>
      <c r="V3366" s="51">
        <v>17551</v>
      </c>
    </row>
    <row r="3367" spans="1:22" x14ac:dyDescent="0.25">
      <c r="A3367" s="50" t="s">
        <v>109</v>
      </c>
      <c r="B3367" s="50" t="s">
        <v>230</v>
      </c>
      <c r="C3367" s="50" t="s">
        <v>207</v>
      </c>
      <c r="D3367" s="50" t="s">
        <v>282</v>
      </c>
      <c r="E3367" s="51">
        <v>2017</v>
      </c>
      <c r="F3367" s="50" t="s">
        <v>288</v>
      </c>
      <c r="G3367" s="52">
        <v>42887</v>
      </c>
      <c r="H3367" s="51">
        <v>1442</v>
      </c>
      <c r="I3367" s="51">
        <v>423</v>
      </c>
      <c r="J3367" s="51">
        <v>1096</v>
      </c>
      <c r="K3367" s="51">
        <v>443</v>
      </c>
      <c r="L3367" s="51">
        <v>443</v>
      </c>
      <c r="M3367" s="51">
        <v>1381</v>
      </c>
      <c r="N3367" s="51">
        <v>1363</v>
      </c>
      <c r="O3367" s="51">
        <v>1155</v>
      </c>
      <c r="P3367" s="51">
        <v>1064</v>
      </c>
      <c r="Q3367" s="51">
        <v>6169</v>
      </c>
      <c r="R3367" s="51">
        <v>6390</v>
      </c>
      <c r="S3367" s="51">
        <v>83195</v>
      </c>
      <c r="T3367" s="51">
        <v>394274</v>
      </c>
      <c r="U3367" s="51">
        <v>80354</v>
      </c>
      <c r="V3367" s="51">
        <v>17551</v>
      </c>
    </row>
    <row r="3368" spans="1:22" x14ac:dyDescent="0.25">
      <c r="A3368" s="50" t="s">
        <v>109</v>
      </c>
      <c r="B3368" s="50" t="s">
        <v>230</v>
      </c>
      <c r="C3368" s="50" t="s">
        <v>207</v>
      </c>
      <c r="D3368" s="50" t="s">
        <v>282</v>
      </c>
      <c r="E3368" s="51">
        <v>2017</v>
      </c>
      <c r="F3368" s="50" t="s">
        <v>289</v>
      </c>
      <c r="G3368" s="52">
        <v>42917</v>
      </c>
      <c r="H3368" s="51">
        <v>1111</v>
      </c>
      <c r="I3368" s="51">
        <v>450</v>
      </c>
      <c r="J3368" s="51">
        <v>899</v>
      </c>
      <c r="K3368" s="51">
        <v>364</v>
      </c>
      <c r="L3368" s="51">
        <v>364</v>
      </c>
      <c r="M3368" s="51">
        <v>1127</v>
      </c>
      <c r="N3368" s="51">
        <v>1075</v>
      </c>
      <c r="O3368" s="51">
        <v>926</v>
      </c>
      <c r="P3368" s="51">
        <v>788</v>
      </c>
      <c r="Q3368" s="51">
        <v>6169</v>
      </c>
      <c r="R3368" s="51">
        <v>6390</v>
      </c>
      <c r="S3368" s="51">
        <v>83195</v>
      </c>
      <c r="T3368" s="51">
        <v>394274</v>
      </c>
      <c r="U3368" s="51">
        <v>80354</v>
      </c>
      <c r="V3368" s="51">
        <v>17551</v>
      </c>
    </row>
    <row r="3369" spans="1:22" x14ac:dyDescent="0.25">
      <c r="A3369" s="50" t="s">
        <v>109</v>
      </c>
      <c r="B3369" s="50" t="s">
        <v>230</v>
      </c>
      <c r="C3369" s="50" t="s">
        <v>207</v>
      </c>
      <c r="D3369" s="50" t="s">
        <v>282</v>
      </c>
      <c r="E3369" s="51">
        <v>2017</v>
      </c>
      <c r="F3369" s="50" t="s">
        <v>290</v>
      </c>
      <c r="G3369" s="52">
        <v>42948</v>
      </c>
      <c r="H3369" s="51">
        <v>1467</v>
      </c>
      <c r="I3369" s="51">
        <v>455</v>
      </c>
      <c r="J3369" s="51">
        <v>784</v>
      </c>
      <c r="K3369" s="51">
        <v>418</v>
      </c>
      <c r="L3369" s="51">
        <v>418</v>
      </c>
      <c r="M3369" s="51">
        <v>1578</v>
      </c>
      <c r="N3369" s="51">
        <v>1328</v>
      </c>
      <c r="O3369" s="51">
        <v>1149</v>
      </c>
      <c r="P3369" s="51">
        <v>1288</v>
      </c>
      <c r="Q3369" s="51">
        <v>6169</v>
      </c>
      <c r="R3369" s="51">
        <v>6390</v>
      </c>
      <c r="S3369" s="51">
        <v>83195</v>
      </c>
      <c r="T3369" s="51">
        <v>394274</v>
      </c>
      <c r="U3369" s="51">
        <v>80354</v>
      </c>
      <c r="V3369" s="51">
        <v>17551</v>
      </c>
    </row>
    <row r="3370" spans="1:22" x14ac:dyDescent="0.25">
      <c r="A3370" s="50" t="s">
        <v>109</v>
      </c>
      <c r="B3370" s="50" t="s">
        <v>230</v>
      </c>
      <c r="C3370" s="50" t="s">
        <v>207</v>
      </c>
      <c r="D3370" s="50" t="s">
        <v>282</v>
      </c>
      <c r="E3370" s="51">
        <v>2017</v>
      </c>
      <c r="F3370" s="50" t="s">
        <v>291</v>
      </c>
      <c r="G3370" s="52">
        <v>42979</v>
      </c>
      <c r="H3370" s="51">
        <v>1295</v>
      </c>
      <c r="I3370" s="51">
        <v>348</v>
      </c>
      <c r="J3370" s="51">
        <v>914</v>
      </c>
      <c r="K3370" s="51">
        <v>416</v>
      </c>
      <c r="L3370" s="51">
        <v>416</v>
      </c>
      <c r="M3370" s="51">
        <v>1587</v>
      </c>
      <c r="N3370" s="51">
        <v>1468</v>
      </c>
      <c r="O3370" s="51">
        <v>1226</v>
      </c>
      <c r="P3370" s="51">
        <v>1071</v>
      </c>
      <c r="Q3370" s="51">
        <v>6169</v>
      </c>
      <c r="R3370" s="51">
        <v>6390</v>
      </c>
      <c r="S3370" s="51">
        <v>83195</v>
      </c>
      <c r="T3370" s="51">
        <v>394274</v>
      </c>
      <c r="U3370" s="51">
        <v>80354</v>
      </c>
      <c r="V3370" s="51">
        <v>17551</v>
      </c>
    </row>
    <row r="3371" spans="1:22" x14ac:dyDescent="0.25">
      <c r="A3371" s="50" t="s">
        <v>109</v>
      </c>
      <c r="B3371" s="50" t="s">
        <v>230</v>
      </c>
      <c r="C3371" s="50" t="s">
        <v>207</v>
      </c>
      <c r="D3371" s="50" t="s">
        <v>282</v>
      </c>
      <c r="E3371" s="51">
        <v>2017</v>
      </c>
      <c r="F3371" s="50" t="s">
        <v>292</v>
      </c>
      <c r="G3371" s="52">
        <v>43009</v>
      </c>
      <c r="H3371" s="51">
        <v>1571</v>
      </c>
      <c r="I3371" s="51">
        <v>460</v>
      </c>
      <c r="J3371" s="51">
        <v>876</v>
      </c>
      <c r="K3371" s="51">
        <v>370</v>
      </c>
      <c r="L3371" s="51">
        <v>370</v>
      </c>
      <c r="M3371" s="51">
        <v>1561</v>
      </c>
      <c r="N3371" s="51">
        <v>1553</v>
      </c>
      <c r="O3371" s="51">
        <v>1367</v>
      </c>
      <c r="P3371" s="51">
        <v>1254</v>
      </c>
      <c r="Q3371" s="51">
        <v>6169</v>
      </c>
      <c r="R3371" s="51">
        <v>6390</v>
      </c>
      <c r="S3371" s="51">
        <v>83195</v>
      </c>
      <c r="T3371" s="51">
        <v>394274</v>
      </c>
      <c r="U3371" s="51">
        <v>80354</v>
      </c>
      <c r="V3371" s="51">
        <v>17551</v>
      </c>
    </row>
    <row r="3372" spans="1:22" x14ac:dyDescent="0.25">
      <c r="A3372" s="50" t="s">
        <v>109</v>
      </c>
      <c r="B3372" s="50" t="s">
        <v>230</v>
      </c>
      <c r="C3372" s="50" t="s">
        <v>207</v>
      </c>
      <c r="D3372" s="50" t="s">
        <v>282</v>
      </c>
      <c r="E3372" s="51">
        <v>2017</v>
      </c>
      <c r="F3372" s="50" t="s">
        <v>293</v>
      </c>
      <c r="G3372" s="52">
        <v>43040</v>
      </c>
      <c r="H3372" s="51">
        <v>1778</v>
      </c>
      <c r="I3372" s="51">
        <v>465</v>
      </c>
      <c r="J3372" s="51">
        <v>1015</v>
      </c>
      <c r="K3372" s="51">
        <v>338</v>
      </c>
      <c r="L3372" s="51">
        <v>338</v>
      </c>
      <c r="M3372" s="51">
        <v>1525</v>
      </c>
      <c r="N3372" s="51">
        <v>1563</v>
      </c>
      <c r="O3372" s="51">
        <v>1541</v>
      </c>
      <c r="P3372" s="51">
        <v>1420</v>
      </c>
      <c r="Q3372" s="51">
        <v>6169</v>
      </c>
      <c r="R3372" s="51">
        <v>6390</v>
      </c>
      <c r="S3372" s="51">
        <v>83195</v>
      </c>
      <c r="T3372" s="51">
        <v>394274</v>
      </c>
      <c r="U3372" s="51">
        <v>80354</v>
      </c>
      <c r="V3372" s="51">
        <v>17551</v>
      </c>
    </row>
    <row r="3373" spans="1:22" x14ac:dyDescent="0.25">
      <c r="A3373" s="50" t="s">
        <v>109</v>
      </c>
      <c r="B3373" s="50" t="s">
        <v>230</v>
      </c>
      <c r="C3373" s="50" t="s">
        <v>207</v>
      </c>
      <c r="D3373" s="50" t="s">
        <v>282</v>
      </c>
      <c r="E3373" s="51">
        <v>2017</v>
      </c>
      <c r="F3373" s="50" t="s">
        <v>294</v>
      </c>
      <c r="G3373" s="52">
        <v>43070</v>
      </c>
      <c r="H3373" s="51">
        <v>1516</v>
      </c>
      <c r="I3373" s="51">
        <v>421</v>
      </c>
      <c r="J3373" s="51">
        <v>996</v>
      </c>
      <c r="K3373" s="51">
        <v>301</v>
      </c>
      <c r="L3373" s="51">
        <v>301</v>
      </c>
      <c r="M3373" s="51">
        <v>1291</v>
      </c>
      <c r="N3373" s="51">
        <v>1329</v>
      </c>
      <c r="O3373" s="51">
        <v>1353</v>
      </c>
      <c r="P3373" s="51">
        <v>1279</v>
      </c>
      <c r="Q3373" s="51">
        <v>6169</v>
      </c>
      <c r="R3373" s="51">
        <v>6390</v>
      </c>
      <c r="S3373" s="51">
        <v>83195</v>
      </c>
      <c r="T3373" s="51">
        <v>394274</v>
      </c>
      <c r="U3373" s="51">
        <v>80354</v>
      </c>
      <c r="V3373" s="51">
        <v>17551</v>
      </c>
    </row>
    <row r="3374" spans="1:22" x14ac:dyDescent="0.25">
      <c r="A3374" s="50" t="s">
        <v>109</v>
      </c>
      <c r="B3374" s="50" t="s">
        <v>230</v>
      </c>
      <c r="C3374" s="50" t="s">
        <v>207</v>
      </c>
      <c r="D3374" s="50" t="s">
        <v>282</v>
      </c>
      <c r="E3374" s="51">
        <v>2018</v>
      </c>
      <c r="F3374" s="50" t="s">
        <v>283</v>
      </c>
      <c r="G3374" s="52">
        <v>43101</v>
      </c>
      <c r="H3374" s="51">
        <v>2131</v>
      </c>
      <c r="I3374" s="51">
        <v>488</v>
      </c>
      <c r="J3374" s="51">
        <v>1200</v>
      </c>
      <c r="K3374" s="51">
        <v>362</v>
      </c>
      <c r="L3374" s="51">
        <v>362</v>
      </c>
      <c r="M3374" s="51">
        <v>1620</v>
      </c>
      <c r="N3374" s="51">
        <v>1589</v>
      </c>
      <c r="O3374" s="51">
        <v>1509</v>
      </c>
      <c r="P3374" s="51">
        <v>1446</v>
      </c>
      <c r="Q3374" s="51">
        <v>5340</v>
      </c>
      <c r="R3374" s="51">
        <v>5641</v>
      </c>
      <c r="S3374" s="51">
        <v>86706</v>
      </c>
      <c r="T3374" s="51">
        <v>409820</v>
      </c>
      <c r="U3374" s="51">
        <v>83242</v>
      </c>
      <c r="V3374" s="51">
        <v>18174</v>
      </c>
    </row>
    <row r="3375" spans="1:22" x14ac:dyDescent="0.25">
      <c r="A3375" s="50" t="s">
        <v>109</v>
      </c>
      <c r="B3375" s="50" t="s">
        <v>230</v>
      </c>
      <c r="C3375" s="50" t="s">
        <v>207</v>
      </c>
      <c r="D3375" s="50" t="s">
        <v>282</v>
      </c>
      <c r="E3375" s="51">
        <v>2018</v>
      </c>
      <c r="F3375" s="50" t="s">
        <v>284</v>
      </c>
      <c r="G3375" s="52">
        <v>43132</v>
      </c>
      <c r="H3375" s="51">
        <v>1473</v>
      </c>
      <c r="I3375" s="51">
        <v>444</v>
      </c>
      <c r="J3375" s="51">
        <v>1043</v>
      </c>
      <c r="K3375" s="51">
        <v>356</v>
      </c>
      <c r="L3375" s="51">
        <v>356</v>
      </c>
      <c r="M3375" s="51">
        <v>1745</v>
      </c>
      <c r="N3375" s="51">
        <v>1381</v>
      </c>
      <c r="O3375" s="51">
        <v>1438</v>
      </c>
      <c r="P3375" s="51">
        <v>1362</v>
      </c>
      <c r="Q3375" s="51">
        <v>5340</v>
      </c>
      <c r="R3375" s="51">
        <v>5641</v>
      </c>
      <c r="S3375" s="51">
        <v>86706</v>
      </c>
      <c r="T3375" s="51">
        <v>409820</v>
      </c>
      <c r="U3375" s="51">
        <v>83242</v>
      </c>
      <c r="V3375" s="51">
        <v>18174</v>
      </c>
    </row>
    <row r="3376" spans="1:22" x14ac:dyDescent="0.25">
      <c r="A3376" s="50" t="s">
        <v>109</v>
      </c>
      <c r="B3376" s="50" t="s">
        <v>230</v>
      </c>
      <c r="C3376" s="50" t="s">
        <v>207</v>
      </c>
      <c r="D3376" s="50" t="s">
        <v>282</v>
      </c>
      <c r="E3376" s="51">
        <v>2018</v>
      </c>
      <c r="F3376" s="50" t="s">
        <v>285</v>
      </c>
      <c r="G3376" s="52">
        <v>43160</v>
      </c>
      <c r="H3376" s="51">
        <v>1322</v>
      </c>
      <c r="I3376" s="51">
        <v>537</v>
      </c>
      <c r="J3376" s="51">
        <v>877</v>
      </c>
      <c r="K3376" s="51">
        <v>451</v>
      </c>
      <c r="L3376" s="51">
        <v>451</v>
      </c>
      <c r="M3376" s="51">
        <v>1939</v>
      </c>
      <c r="N3376" s="51">
        <v>1689</v>
      </c>
      <c r="O3376" s="51">
        <v>1399</v>
      </c>
      <c r="P3376" s="51">
        <v>1502</v>
      </c>
      <c r="Q3376" s="51">
        <v>5340</v>
      </c>
      <c r="R3376" s="51">
        <v>5641</v>
      </c>
      <c r="S3376" s="51">
        <v>86706</v>
      </c>
      <c r="T3376" s="51">
        <v>409820</v>
      </c>
      <c r="U3376" s="51">
        <v>83242</v>
      </c>
      <c r="V3376" s="51">
        <v>18174</v>
      </c>
    </row>
    <row r="3377" spans="1:22" x14ac:dyDescent="0.25">
      <c r="A3377" s="50" t="s">
        <v>109</v>
      </c>
      <c r="B3377" s="50" t="s">
        <v>230</v>
      </c>
      <c r="C3377" s="50" t="s">
        <v>207</v>
      </c>
      <c r="D3377" s="50" t="s">
        <v>282</v>
      </c>
      <c r="E3377" s="51">
        <v>2018</v>
      </c>
      <c r="F3377" s="50" t="s">
        <v>286</v>
      </c>
      <c r="G3377" s="52">
        <v>43191</v>
      </c>
      <c r="H3377" s="51">
        <v>1056</v>
      </c>
      <c r="I3377" s="51">
        <v>406</v>
      </c>
      <c r="J3377" s="51">
        <v>847</v>
      </c>
      <c r="K3377" s="51">
        <v>408</v>
      </c>
      <c r="L3377" s="51">
        <v>408</v>
      </c>
      <c r="M3377" s="51">
        <v>1886</v>
      </c>
      <c r="N3377" s="51">
        <v>1493</v>
      </c>
      <c r="O3377" s="51">
        <v>1469</v>
      </c>
      <c r="P3377" s="51">
        <v>1352</v>
      </c>
      <c r="Q3377" s="51">
        <v>5340</v>
      </c>
      <c r="R3377" s="51">
        <v>5641</v>
      </c>
      <c r="S3377" s="51">
        <v>86706</v>
      </c>
      <c r="T3377" s="51">
        <v>409820</v>
      </c>
      <c r="U3377" s="51">
        <v>83242</v>
      </c>
      <c r="V3377" s="51">
        <v>18174</v>
      </c>
    </row>
    <row r="3378" spans="1:22" x14ac:dyDescent="0.25">
      <c r="A3378" s="50" t="s">
        <v>109</v>
      </c>
      <c r="B3378" s="50" t="s">
        <v>230</v>
      </c>
      <c r="C3378" s="50" t="s">
        <v>207</v>
      </c>
      <c r="D3378" s="50" t="s">
        <v>282</v>
      </c>
      <c r="E3378" s="51">
        <v>2018</v>
      </c>
      <c r="F3378" s="50" t="s">
        <v>287</v>
      </c>
      <c r="G3378" s="52">
        <v>43221</v>
      </c>
      <c r="H3378" s="51">
        <v>1581</v>
      </c>
      <c r="I3378" s="51">
        <v>575</v>
      </c>
      <c r="J3378" s="51">
        <v>893</v>
      </c>
      <c r="K3378" s="51">
        <v>381</v>
      </c>
      <c r="L3378" s="51">
        <v>381</v>
      </c>
      <c r="M3378" s="51">
        <v>1665</v>
      </c>
      <c r="N3378" s="51">
        <v>1537</v>
      </c>
      <c r="O3378" s="51">
        <v>1509</v>
      </c>
      <c r="P3378" s="51">
        <v>1561</v>
      </c>
      <c r="Q3378" s="51">
        <v>5340</v>
      </c>
      <c r="R3378" s="51">
        <v>5641</v>
      </c>
      <c r="S3378" s="51">
        <v>86706</v>
      </c>
      <c r="T3378" s="51">
        <v>409820</v>
      </c>
      <c r="U3378" s="51">
        <v>83242</v>
      </c>
      <c r="V3378" s="51">
        <v>18174</v>
      </c>
    </row>
    <row r="3379" spans="1:22" x14ac:dyDescent="0.25">
      <c r="A3379" s="50" t="s">
        <v>109</v>
      </c>
      <c r="B3379" s="50" t="s">
        <v>230</v>
      </c>
      <c r="C3379" s="50" t="s">
        <v>207</v>
      </c>
      <c r="D3379" s="50" t="s">
        <v>282</v>
      </c>
      <c r="E3379" s="51">
        <v>2018</v>
      </c>
      <c r="F3379" s="50" t="s">
        <v>288</v>
      </c>
      <c r="G3379" s="52">
        <v>43252</v>
      </c>
      <c r="H3379" s="51">
        <v>1325</v>
      </c>
      <c r="I3379" s="51">
        <v>449</v>
      </c>
      <c r="J3379" s="51">
        <v>901</v>
      </c>
      <c r="K3379" s="51">
        <v>392</v>
      </c>
      <c r="L3379" s="51">
        <v>392</v>
      </c>
      <c r="M3379" s="51">
        <v>1322</v>
      </c>
      <c r="N3379" s="51">
        <v>1765</v>
      </c>
      <c r="O3379" s="51">
        <v>1454</v>
      </c>
      <c r="P3379" s="51">
        <v>1404</v>
      </c>
      <c r="Q3379" s="51">
        <v>5340</v>
      </c>
      <c r="R3379" s="51">
        <v>5641</v>
      </c>
      <c r="S3379" s="51">
        <v>86706</v>
      </c>
      <c r="T3379" s="51">
        <v>409820</v>
      </c>
      <c r="U3379" s="51">
        <v>83242</v>
      </c>
      <c r="V3379" s="51">
        <v>18174</v>
      </c>
    </row>
    <row r="3380" spans="1:22" x14ac:dyDescent="0.25">
      <c r="A3380" s="50" t="s">
        <v>109</v>
      </c>
      <c r="B3380" s="50" t="s">
        <v>230</v>
      </c>
      <c r="C3380" s="50" t="s">
        <v>207</v>
      </c>
      <c r="D3380" s="50" t="s">
        <v>282</v>
      </c>
      <c r="E3380" s="51">
        <v>2018</v>
      </c>
      <c r="F3380" s="50" t="s">
        <v>289</v>
      </c>
      <c r="G3380" s="52">
        <v>43282</v>
      </c>
      <c r="H3380" s="51">
        <v>1120</v>
      </c>
      <c r="I3380" s="51">
        <v>482</v>
      </c>
      <c r="J3380" s="51">
        <v>982</v>
      </c>
      <c r="K3380" s="51">
        <v>438</v>
      </c>
      <c r="L3380" s="51">
        <v>438</v>
      </c>
      <c r="M3380" s="51">
        <v>1907</v>
      </c>
      <c r="N3380" s="51">
        <v>1736</v>
      </c>
      <c r="O3380" s="51">
        <v>1606</v>
      </c>
      <c r="P3380" s="51">
        <v>1307</v>
      </c>
      <c r="Q3380" s="51">
        <v>5340</v>
      </c>
      <c r="R3380" s="51">
        <v>5641</v>
      </c>
      <c r="S3380" s="51">
        <v>86706</v>
      </c>
      <c r="T3380" s="51">
        <v>409820</v>
      </c>
      <c r="U3380" s="51">
        <v>83242</v>
      </c>
      <c r="V3380" s="51">
        <v>18174</v>
      </c>
    </row>
    <row r="3381" spans="1:22" x14ac:dyDescent="0.25">
      <c r="A3381" s="50" t="s">
        <v>109</v>
      </c>
      <c r="B3381" s="50" t="s">
        <v>230</v>
      </c>
      <c r="C3381" s="50" t="s">
        <v>207</v>
      </c>
      <c r="D3381" s="50" t="s">
        <v>282</v>
      </c>
      <c r="E3381" s="51">
        <v>2018</v>
      </c>
      <c r="F3381" s="50" t="s">
        <v>290</v>
      </c>
      <c r="G3381" s="52">
        <v>43313</v>
      </c>
      <c r="H3381" s="51">
        <v>1693</v>
      </c>
      <c r="I3381" s="51">
        <v>630</v>
      </c>
      <c r="J3381" s="51">
        <v>843</v>
      </c>
      <c r="K3381" s="51">
        <v>479</v>
      </c>
      <c r="L3381" s="51">
        <v>479</v>
      </c>
      <c r="M3381" s="51">
        <v>1938</v>
      </c>
      <c r="N3381" s="51">
        <v>1634</v>
      </c>
      <c r="O3381" s="51">
        <v>1468</v>
      </c>
      <c r="P3381" s="51">
        <v>1404</v>
      </c>
      <c r="Q3381" s="51">
        <v>5340</v>
      </c>
      <c r="R3381" s="51">
        <v>5641</v>
      </c>
      <c r="S3381" s="51">
        <v>86706</v>
      </c>
      <c r="T3381" s="51">
        <v>409820</v>
      </c>
      <c r="U3381" s="51">
        <v>83242</v>
      </c>
      <c r="V3381" s="51">
        <v>18174</v>
      </c>
    </row>
    <row r="3382" spans="1:22" x14ac:dyDescent="0.25">
      <c r="A3382" s="50" t="s">
        <v>109</v>
      </c>
      <c r="B3382" s="50" t="s">
        <v>230</v>
      </c>
      <c r="C3382" s="50" t="s">
        <v>207</v>
      </c>
      <c r="D3382" s="50" t="s">
        <v>282</v>
      </c>
      <c r="E3382" s="51">
        <v>2018</v>
      </c>
      <c r="F3382" s="50" t="s">
        <v>291</v>
      </c>
      <c r="G3382" s="52">
        <v>43344</v>
      </c>
      <c r="H3382" s="51">
        <v>1278</v>
      </c>
      <c r="I3382" s="51">
        <v>427</v>
      </c>
      <c r="J3382" s="51">
        <v>899</v>
      </c>
      <c r="K3382" s="51">
        <v>343</v>
      </c>
      <c r="L3382" s="51">
        <v>343</v>
      </c>
      <c r="M3382" s="51">
        <v>1756</v>
      </c>
      <c r="N3382" s="51">
        <v>1596</v>
      </c>
      <c r="O3382" s="51">
        <v>1516</v>
      </c>
      <c r="P3382" s="51">
        <v>1362</v>
      </c>
      <c r="Q3382" s="51">
        <v>5340</v>
      </c>
      <c r="R3382" s="51">
        <v>5641</v>
      </c>
      <c r="S3382" s="51">
        <v>86706</v>
      </c>
      <c r="T3382" s="51">
        <v>409820</v>
      </c>
      <c r="U3382" s="51">
        <v>83242</v>
      </c>
      <c r="V3382" s="51">
        <v>18174</v>
      </c>
    </row>
    <row r="3383" spans="1:22" x14ac:dyDescent="0.25">
      <c r="A3383" s="50" t="s">
        <v>109</v>
      </c>
      <c r="B3383" s="50" t="s">
        <v>230</v>
      </c>
      <c r="C3383" s="50" t="s">
        <v>207</v>
      </c>
      <c r="D3383" s="50" t="s">
        <v>282</v>
      </c>
      <c r="E3383" s="51">
        <v>2018</v>
      </c>
      <c r="F3383" s="50" t="s">
        <v>292</v>
      </c>
      <c r="G3383" s="52">
        <v>43374</v>
      </c>
      <c r="H3383" s="51">
        <v>1586</v>
      </c>
      <c r="I3383" s="51">
        <v>495</v>
      </c>
      <c r="J3383" s="51">
        <v>1166</v>
      </c>
      <c r="K3383" s="51">
        <v>388</v>
      </c>
      <c r="L3383" s="51">
        <v>388</v>
      </c>
      <c r="M3383" s="51">
        <v>1692</v>
      </c>
      <c r="N3383" s="51">
        <v>1560</v>
      </c>
      <c r="O3383" s="51">
        <v>1626</v>
      </c>
      <c r="P3383" s="51">
        <v>1340</v>
      </c>
      <c r="Q3383" s="51">
        <v>5340</v>
      </c>
      <c r="R3383" s="51">
        <v>5641</v>
      </c>
      <c r="S3383" s="51">
        <v>86706</v>
      </c>
      <c r="T3383" s="51">
        <v>409820</v>
      </c>
      <c r="U3383" s="51">
        <v>83242</v>
      </c>
      <c r="V3383" s="51">
        <v>18174</v>
      </c>
    </row>
    <row r="3384" spans="1:22" x14ac:dyDescent="0.25">
      <c r="A3384" s="50" t="s">
        <v>109</v>
      </c>
      <c r="B3384" s="50" t="s">
        <v>230</v>
      </c>
      <c r="C3384" s="50" t="s">
        <v>207</v>
      </c>
      <c r="D3384" s="50" t="s">
        <v>282</v>
      </c>
      <c r="E3384" s="51">
        <v>2018</v>
      </c>
      <c r="F3384" s="50" t="s">
        <v>293</v>
      </c>
      <c r="G3384" s="52">
        <v>43405</v>
      </c>
      <c r="H3384" s="51">
        <v>1658</v>
      </c>
      <c r="I3384" s="51">
        <v>489</v>
      </c>
      <c r="J3384" s="51">
        <v>1207</v>
      </c>
      <c r="K3384" s="51">
        <v>291</v>
      </c>
      <c r="L3384" s="51">
        <v>291</v>
      </c>
      <c r="M3384" s="51">
        <v>1767</v>
      </c>
      <c r="N3384" s="51">
        <v>1468</v>
      </c>
      <c r="O3384" s="51">
        <v>1529</v>
      </c>
      <c r="P3384" s="51">
        <v>1432</v>
      </c>
      <c r="Q3384" s="51">
        <v>5340</v>
      </c>
      <c r="R3384" s="51">
        <v>5641</v>
      </c>
      <c r="S3384" s="51">
        <v>86706</v>
      </c>
      <c r="T3384" s="51">
        <v>409820</v>
      </c>
      <c r="U3384" s="51">
        <v>83242</v>
      </c>
      <c r="V3384" s="51">
        <v>18174</v>
      </c>
    </row>
    <row r="3385" spans="1:22" x14ac:dyDescent="0.25">
      <c r="A3385" s="50" t="s">
        <v>109</v>
      </c>
      <c r="B3385" s="50" t="s">
        <v>230</v>
      </c>
      <c r="C3385" s="50" t="s">
        <v>207</v>
      </c>
      <c r="D3385" s="50" t="s">
        <v>282</v>
      </c>
      <c r="E3385" s="51">
        <v>2018</v>
      </c>
      <c r="F3385" s="50" t="s">
        <v>294</v>
      </c>
      <c r="G3385" s="52">
        <v>43435</v>
      </c>
      <c r="H3385" s="51">
        <v>1522</v>
      </c>
      <c r="I3385" s="51">
        <v>433</v>
      </c>
      <c r="J3385" s="51">
        <v>1214</v>
      </c>
      <c r="K3385" s="51">
        <v>298</v>
      </c>
      <c r="L3385" s="51">
        <v>298</v>
      </c>
      <c r="M3385" s="51">
        <v>1352</v>
      </c>
      <c r="N3385" s="51">
        <v>1315</v>
      </c>
      <c r="O3385" s="51">
        <v>1424</v>
      </c>
      <c r="P3385" s="51">
        <v>1494</v>
      </c>
      <c r="Q3385" s="51">
        <v>5340</v>
      </c>
      <c r="R3385" s="51">
        <v>5641</v>
      </c>
      <c r="S3385" s="51">
        <v>86706</v>
      </c>
      <c r="T3385" s="51">
        <v>409820</v>
      </c>
      <c r="U3385" s="51">
        <v>83242</v>
      </c>
      <c r="V3385" s="51">
        <v>18174</v>
      </c>
    </row>
    <row r="3386" spans="1:22" x14ac:dyDescent="0.25">
      <c r="A3386" s="50" t="s">
        <v>109</v>
      </c>
      <c r="B3386" s="50" t="s">
        <v>230</v>
      </c>
      <c r="C3386" s="50" t="s">
        <v>207</v>
      </c>
      <c r="D3386" s="50" t="s">
        <v>282</v>
      </c>
      <c r="E3386" s="51">
        <v>2019</v>
      </c>
      <c r="F3386" s="50" t="s">
        <v>283</v>
      </c>
      <c r="G3386" s="52">
        <v>43466</v>
      </c>
      <c r="H3386" s="51">
        <v>1483</v>
      </c>
      <c r="I3386" s="51">
        <v>521</v>
      </c>
      <c r="J3386" s="51">
        <v>1149</v>
      </c>
      <c r="K3386" s="51">
        <v>323</v>
      </c>
      <c r="L3386" s="51">
        <v>323</v>
      </c>
      <c r="M3386" s="51">
        <v>1488</v>
      </c>
      <c r="N3386" s="51">
        <v>1300</v>
      </c>
      <c r="O3386" s="51">
        <v>1298</v>
      </c>
      <c r="P3386" s="51">
        <v>1413</v>
      </c>
      <c r="Q3386" s="51">
        <v>3513</v>
      </c>
      <c r="R3386" s="51">
        <v>3789</v>
      </c>
      <c r="S3386" s="51">
        <v>89553.579009058885</v>
      </c>
      <c r="T3386" s="51">
        <v>420087</v>
      </c>
      <c r="U3386" s="51">
        <v>135701</v>
      </c>
      <c r="V3386" s="51">
        <v>18003</v>
      </c>
    </row>
    <row r="3387" spans="1:22" x14ac:dyDescent="0.25">
      <c r="A3387" s="50" t="s">
        <v>109</v>
      </c>
      <c r="B3387" s="50" t="s">
        <v>230</v>
      </c>
      <c r="C3387" s="50" t="s">
        <v>207</v>
      </c>
      <c r="D3387" s="50" t="s">
        <v>282</v>
      </c>
      <c r="E3387" s="51">
        <v>2019</v>
      </c>
      <c r="F3387" s="50" t="s">
        <v>284</v>
      </c>
      <c r="G3387" s="52">
        <v>43497</v>
      </c>
      <c r="H3387" s="51">
        <v>1502</v>
      </c>
      <c r="I3387" s="51">
        <v>568</v>
      </c>
      <c r="J3387" s="51">
        <v>1433</v>
      </c>
      <c r="K3387" s="51">
        <v>409</v>
      </c>
      <c r="L3387" s="51">
        <v>409</v>
      </c>
      <c r="M3387" s="51">
        <v>1350</v>
      </c>
      <c r="N3387" s="51">
        <v>1400</v>
      </c>
      <c r="O3387" s="51">
        <v>1398</v>
      </c>
      <c r="P3387" s="51">
        <v>1507</v>
      </c>
      <c r="Q3387" s="51">
        <v>3513</v>
      </c>
      <c r="R3387" s="51">
        <v>3789</v>
      </c>
      <c r="S3387" s="51">
        <v>89553.579009058885</v>
      </c>
      <c r="T3387" s="51">
        <v>420087</v>
      </c>
      <c r="U3387" s="51">
        <v>135701</v>
      </c>
      <c r="V3387" s="51">
        <v>18003</v>
      </c>
    </row>
    <row r="3388" spans="1:22" x14ac:dyDescent="0.25">
      <c r="A3388" s="50" t="s">
        <v>109</v>
      </c>
      <c r="B3388" s="50" t="s">
        <v>230</v>
      </c>
      <c r="C3388" s="50" t="s">
        <v>207</v>
      </c>
      <c r="D3388" s="50" t="s">
        <v>282</v>
      </c>
      <c r="E3388" s="51">
        <v>2019</v>
      </c>
      <c r="F3388" s="50" t="s">
        <v>285</v>
      </c>
      <c r="G3388" s="52">
        <v>43525</v>
      </c>
      <c r="H3388" s="51">
        <v>1069</v>
      </c>
      <c r="I3388" s="51">
        <v>566</v>
      </c>
      <c r="J3388" s="51">
        <v>1126</v>
      </c>
      <c r="K3388" s="51">
        <v>485</v>
      </c>
      <c r="L3388" s="51">
        <v>485</v>
      </c>
      <c r="M3388" s="51">
        <v>1645</v>
      </c>
      <c r="N3388" s="51">
        <v>1429</v>
      </c>
      <c r="O3388" s="51">
        <v>1174</v>
      </c>
      <c r="P3388" s="51">
        <v>1337</v>
      </c>
      <c r="Q3388" s="51">
        <v>3513</v>
      </c>
      <c r="R3388" s="51">
        <v>3789</v>
      </c>
      <c r="S3388" s="51">
        <v>89553.579009058885</v>
      </c>
      <c r="T3388" s="51">
        <v>420087</v>
      </c>
      <c r="U3388" s="51">
        <v>135701</v>
      </c>
      <c r="V3388" s="51">
        <v>18003</v>
      </c>
    </row>
    <row r="3389" spans="1:22" x14ac:dyDescent="0.25">
      <c r="A3389" s="50" t="s">
        <v>109</v>
      </c>
      <c r="B3389" s="50" t="s">
        <v>230</v>
      </c>
      <c r="C3389" s="50" t="s">
        <v>207</v>
      </c>
      <c r="D3389" s="50" t="s">
        <v>282</v>
      </c>
      <c r="E3389" s="51">
        <v>2019</v>
      </c>
      <c r="F3389" s="50" t="s">
        <v>286</v>
      </c>
      <c r="G3389" s="52">
        <v>43556</v>
      </c>
      <c r="H3389" s="51">
        <v>1140</v>
      </c>
      <c r="I3389" s="51">
        <v>466</v>
      </c>
      <c r="J3389" s="51">
        <v>993</v>
      </c>
      <c r="K3389" s="51">
        <v>340</v>
      </c>
      <c r="L3389" s="51">
        <v>340</v>
      </c>
      <c r="M3389" s="51">
        <v>1809</v>
      </c>
      <c r="N3389" s="51">
        <v>1326</v>
      </c>
      <c r="O3389" s="51">
        <v>1396</v>
      </c>
      <c r="P3389" s="51">
        <v>1044</v>
      </c>
      <c r="Q3389" s="51">
        <v>3513</v>
      </c>
      <c r="R3389" s="51">
        <v>3789</v>
      </c>
      <c r="S3389" s="51">
        <v>89553.579009058885</v>
      </c>
      <c r="T3389" s="51">
        <v>420087</v>
      </c>
      <c r="U3389" s="51">
        <v>135701</v>
      </c>
      <c r="V3389" s="51">
        <v>18003</v>
      </c>
    </row>
    <row r="3390" spans="1:22" x14ac:dyDescent="0.25">
      <c r="A3390" s="50" t="s">
        <v>109</v>
      </c>
      <c r="B3390" s="50" t="s">
        <v>230</v>
      </c>
      <c r="C3390" s="50" t="s">
        <v>207</v>
      </c>
      <c r="D3390" s="50" t="s">
        <v>282</v>
      </c>
      <c r="E3390" s="51">
        <v>2019</v>
      </c>
      <c r="F3390" s="50" t="s">
        <v>287</v>
      </c>
      <c r="G3390" s="52">
        <v>43586</v>
      </c>
      <c r="H3390" s="51">
        <v>1376</v>
      </c>
      <c r="I3390" s="51">
        <v>738</v>
      </c>
      <c r="J3390" s="51">
        <v>1233</v>
      </c>
      <c r="K3390" s="51">
        <v>455</v>
      </c>
      <c r="L3390" s="51">
        <v>455</v>
      </c>
      <c r="M3390" s="51">
        <v>1233</v>
      </c>
      <c r="N3390" s="51">
        <v>1447</v>
      </c>
      <c r="O3390" s="51">
        <v>1340</v>
      </c>
      <c r="P3390" s="51">
        <v>1392</v>
      </c>
      <c r="Q3390" s="51">
        <v>3513</v>
      </c>
      <c r="R3390" s="51">
        <v>3789</v>
      </c>
      <c r="S3390" s="51">
        <v>89553.579009058885</v>
      </c>
      <c r="T3390" s="51">
        <v>420087</v>
      </c>
      <c r="U3390" s="51">
        <v>135701</v>
      </c>
      <c r="V3390" s="51">
        <v>18003</v>
      </c>
    </row>
    <row r="3391" spans="1:22" x14ac:dyDescent="0.25">
      <c r="A3391" s="50" t="s">
        <v>109</v>
      </c>
      <c r="B3391" s="50" t="s">
        <v>230</v>
      </c>
      <c r="C3391" s="50" t="s">
        <v>207</v>
      </c>
      <c r="D3391" s="50" t="s">
        <v>282</v>
      </c>
      <c r="E3391" s="51">
        <v>2019</v>
      </c>
      <c r="F3391" s="50" t="s">
        <v>288</v>
      </c>
      <c r="G3391" s="52">
        <v>43617</v>
      </c>
      <c r="H3391" s="51">
        <v>1045</v>
      </c>
      <c r="I3391" s="51">
        <v>567</v>
      </c>
      <c r="J3391" s="51">
        <v>974</v>
      </c>
      <c r="K3391" s="51">
        <v>364</v>
      </c>
      <c r="L3391" s="51">
        <v>364</v>
      </c>
      <c r="M3391" s="51">
        <v>1645</v>
      </c>
      <c r="N3391" s="51">
        <v>1536</v>
      </c>
      <c r="O3391" s="51">
        <v>1232</v>
      </c>
      <c r="P3391" s="51">
        <v>1348</v>
      </c>
      <c r="Q3391" s="51">
        <v>3513</v>
      </c>
      <c r="R3391" s="51">
        <v>3789</v>
      </c>
      <c r="S3391" s="51">
        <v>89553.579009058885</v>
      </c>
      <c r="T3391" s="51">
        <v>420087</v>
      </c>
      <c r="U3391" s="51">
        <v>135701</v>
      </c>
      <c r="V3391" s="51">
        <v>18003</v>
      </c>
    </row>
    <row r="3392" spans="1:22" x14ac:dyDescent="0.25">
      <c r="A3392" s="50" t="s">
        <v>109</v>
      </c>
      <c r="B3392" s="50" t="s">
        <v>230</v>
      </c>
      <c r="C3392" s="50" t="s">
        <v>207</v>
      </c>
      <c r="D3392" s="50" t="s">
        <v>282</v>
      </c>
      <c r="E3392" s="51">
        <v>2019</v>
      </c>
      <c r="F3392" s="50" t="s">
        <v>289</v>
      </c>
      <c r="G3392" s="52">
        <v>43647</v>
      </c>
      <c r="H3392" s="51">
        <v>971</v>
      </c>
      <c r="I3392" s="51">
        <v>583</v>
      </c>
      <c r="J3392" s="51">
        <v>1031</v>
      </c>
      <c r="K3392" s="51">
        <v>380</v>
      </c>
      <c r="L3392" s="51">
        <v>380</v>
      </c>
      <c r="M3392" s="51">
        <v>2043</v>
      </c>
      <c r="N3392" s="51">
        <v>1525</v>
      </c>
      <c r="O3392" s="51">
        <v>1316</v>
      </c>
      <c r="P3392" s="51">
        <v>1253</v>
      </c>
      <c r="Q3392" s="51">
        <v>3513</v>
      </c>
      <c r="R3392" s="51">
        <v>3789</v>
      </c>
      <c r="S3392" s="51">
        <v>89553.579009058885</v>
      </c>
      <c r="T3392" s="51">
        <v>420087</v>
      </c>
      <c r="U3392" s="51">
        <v>135701</v>
      </c>
      <c r="V3392" s="51">
        <v>18003</v>
      </c>
    </row>
    <row r="3393" spans="1:22" x14ac:dyDescent="0.25">
      <c r="A3393" s="50" t="s">
        <v>109</v>
      </c>
      <c r="B3393" s="50" t="s">
        <v>230</v>
      </c>
      <c r="C3393" s="50" t="s">
        <v>207</v>
      </c>
      <c r="D3393" s="50" t="s">
        <v>282</v>
      </c>
      <c r="E3393" s="51">
        <v>2019</v>
      </c>
      <c r="F3393" s="50" t="s">
        <v>290</v>
      </c>
      <c r="G3393" s="52">
        <v>43678</v>
      </c>
      <c r="H3393" s="51">
        <v>1458</v>
      </c>
      <c r="I3393" s="51">
        <v>680</v>
      </c>
      <c r="J3393" s="51">
        <v>1315</v>
      </c>
      <c r="K3393" s="51">
        <v>465</v>
      </c>
      <c r="L3393" s="51">
        <v>465</v>
      </c>
      <c r="M3393" s="51">
        <v>234</v>
      </c>
      <c r="N3393" s="51">
        <v>1405</v>
      </c>
      <c r="O3393" s="51">
        <v>1374</v>
      </c>
      <c r="P3393" s="51">
        <v>1578</v>
      </c>
      <c r="Q3393" s="51">
        <v>3513</v>
      </c>
      <c r="R3393" s="51">
        <v>3789</v>
      </c>
      <c r="S3393" s="51">
        <v>89553.579009058885</v>
      </c>
      <c r="T3393" s="51">
        <v>420087</v>
      </c>
      <c r="U3393" s="51">
        <v>135701</v>
      </c>
      <c r="V3393" s="51">
        <v>18003</v>
      </c>
    </row>
    <row r="3394" spans="1:22" x14ac:dyDescent="0.25">
      <c r="A3394" s="50" t="s">
        <v>109</v>
      </c>
      <c r="B3394" s="50" t="s">
        <v>230</v>
      </c>
      <c r="C3394" s="50" t="s">
        <v>207</v>
      </c>
      <c r="D3394" s="50" t="s">
        <v>282</v>
      </c>
      <c r="E3394" s="51">
        <v>2019</v>
      </c>
      <c r="F3394" s="50" t="s">
        <v>291</v>
      </c>
      <c r="G3394" s="52">
        <v>43709</v>
      </c>
      <c r="H3394" s="51">
        <v>1225</v>
      </c>
      <c r="I3394" s="51">
        <v>443</v>
      </c>
      <c r="J3394" s="51">
        <v>895</v>
      </c>
      <c r="K3394" s="51">
        <v>300</v>
      </c>
      <c r="L3394" s="51">
        <v>300</v>
      </c>
      <c r="M3394" s="51">
        <v>1847</v>
      </c>
      <c r="N3394" s="51">
        <v>1494</v>
      </c>
      <c r="O3394" s="51">
        <v>1436</v>
      </c>
      <c r="P3394" s="51">
        <v>1205</v>
      </c>
      <c r="Q3394" s="51">
        <v>3513</v>
      </c>
      <c r="R3394" s="51">
        <v>3789</v>
      </c>
      <c r="S3394" s="51">
        <v>89553.579009058885</v>
      </c>
      <c r="T3394" s="51">
        <v>420087</v>
      </c>
      <c r="U3394" s="51">
        <v>135701</v>
      </c>
      <c r="V3394" s="51">
        <v>18003</v>
      </c>
    </row>
    <row r="3395" spans="1:22" x14ac:dyDescent="0.25">
      <c r="A3395" s="50" t="s">
        <v>109</v>
      </c>
      <c r="B3395" s="50" t="s">
        <v>230</v>
      </c>
      <c r="C3395" s="50" t="s">
        <v>207</v>
      </c>
      <c r="D3395" s="50" t="s">
        <v>282</v>
      </c>
      <c r="E3395" s="51">
        <v>2019</v>
      </c>
      <c r="F3395" s="50" t="s">
        <v>292</v>
      </c>
      <c r="G3395" s="52">
        <v>43739</v>
      </c>
      <c r="H3395" s="51">
        <v>1338</v>
      </c>
      <c r="I3395" s="51">
        <v>427</v>
      </c>
      <c r="J3395" s="51">
        <v>1169</v>
      </c>
      <c r="K3395" s="51">
        <v>303</v>
      </c>
      <c r="L3395" s="51">
        <v>303</v>
      </c>
      <c r="M3395" s="51">
        <v>1915</v>
      </c>
      <c r="N3395" s="51">
        <v>1491</v>
      </c>
      <c r="O3395" s="51">
        <v>1476</v>
      </c>
      <c r="P3395" s="51">
        <v>1304</v>
      </c>
      <c r="Q3395" s="51">
        <v>3513</v>
      </c>
      <c r="R3395" s="51">
        <v>3789</v>
      </c>
      <c r="S3395" s="51">
        <v>89553.579009058885</v>
      </c>
      <c r="T3395" s="51">
        <v>420087</v>
      </c>
      <c r="U3395" s="51">
        <v>135701</v>
      </c>
      <c r="V3395" s="51">
        <v>18003</v>
      </c>
    </row>
    <row r="3396" spans="1:22" x14ac:dyDescent="0.25">
      <c r="A3396" s="50" t="s">
        <v>109</v>
      </c>
      <c r="B3396" s="50" t="s">
        <v>230</v>
      </c>
      <c r="C3396" s="50" t="s">
        <v>207</v>
      </c>
      <c r="D3396" s="50" t="s">
        <v>282</v>
      </c>
      <c r="E3396" s="51">
        <v>2019</v>
      </c>
      <c r="F3396" s="50" t="s">
        <v>293</v>
      </c>
      <c r="G3396" s="52">
        <v>43770</v>
      </c>
      <c r="H3396" s="51">
        <v>1410</v>
      </c>
      <c r="I3396" s="51">
        <v>453</v>
      </c>
      <c r="J3396" s="51">
        <v>1119</v>
      </c>
      <c r="K3396" s="51">
        <v>323</v>
      </c>
      <c r="L3396" s="51">
        <v>323</v>
      </c>
      <c r="M3396" s="51">
        <v>1802</v>
      </c>
      <c r="N3396" s="51">
        <v>1534</v>
      </c>
      <c r="O3396" s="51">
        <v>1608</v>
      </c>
      <c r="P3396" s="51">
        <v>1359</v>
      </c>
      <c r="Q3396" s="51">
        <v>3513</v>
      </c>
      <c r="R3396" s="51">
        <v>3789</v>
      </c>
      <c r="S3396" s="51">
        <v>89553.579009058885</v>
      </c>
      <c r="T3396" s="51">
        <v>420087</v>
      </c>
      <c r="U3396" s="51">
        <v>135701</v>
      </c>
      <c r="V3396" s="51">
        <v>18003</v>
      </c>
    </row>
    <row r="3397" spans="1:22" x14ac:dyDescent="0.25">
      <c r="A3397" s="50" t="s">
        <v>109</v>
      </c>
      <c r="B3397" s="50" t="s">
        <v>230</v>
      </c>
      <c r="C3397" s="50" t="s">
        <v>207</v>
      </c>
      <c r="D3397" s="50" t="s">
        <v>282</v>
      </c>
      <c r="E3397" s="51">
        <v>2019</v>
      </c>
      <c r="F3397" s="50" t="s">
        <v>294</v>
      </c>
      <c r="G3397" s="52">
        <v>43800</v>
      </c>
      <c r="H3397" s="51">
        <v>1505</v>
      </c>
      <c r="I3397" s="51">
        <v>503</v>
      </c>
      <c r="J3397" s="51">
        <v>1240</v>
      </c>
      <c r="K3397" s="51">
        <v>348</v>
      </c>
      <c r="L3397" s="51">
        <v>348</v>
      </c>
      <c r="M3397" s="51">
        <v>1469</v>
      </c>
      <c r="N3397" s="51">
        <v>1444</v>
      </c>
      <c r="O3397" s="51">
        <v>1664</v>
      </c>
      <c r="P3397" s="51">
        <v>1492</v>
      </c>
      <c r="Q3397" s="51">
        <v>3513</v>
      </c>
      <c r="R3397" s="51">
        <v>3789</v>
      </c>
      <c r="S3397" s="51">
        <v>89553.579009058885</v>
      </c>
      <c r="T3397" s="51">
        <v>420087</v>
      </c>
      <c r="U3397" s="51">
        <v>135701</v>
      </c>
      <c r="V3397" s="51">
        <v>18003</v>
      </c>
    </row>
    <row r="3398" spans="1:22" x14ac:dyDescent="0.25">
      <c r="A3398" s="50" t="s">
        <v>109</v>
      </c>
      <c r="B3398" s="50" t="s">
        <v>230</v>
      </c>
      <c r="C3398" s="50" t="s">
        <v>207</v>
      </c>
      <c r="D3398" s="50" t="s">
        <v>282</v>
      </c>
      <c r="E3398" s="51">
        <v>2020</v>
      </c>
      <c r="F3398" s="50" t="s">
        <v>283</v>
      </c>
      <c r="G3398" s="52">
        <v>43831</v>
      </c>
      <c r="H3398" s="51">
        <v>1820</v>
      </c>
      <c r="I3398" s="51">
        <v>550</v>
      </c>
      <c r="J3398" s="51">
        <v>1383</v>
      </c>
      <c r="K3398" s="51">
        <v>290</v>
      </c>
      <c r="L3398" s="51">
        <v>290</v>
      </c>
      <c r="M3398" s="51">
        <v>1714</v>
      </c>
      <c r="N3398" s="51">
        <v>1536</v>
      </c>
      <c r="O3398" s="51">
        <v>1485</v>
      </c>
      <c r="P3398" s="51">
        <v>1500</v>
      </c>
      <c r="Q3398" s="51">
        <v>3050</v>
      </c>
      <c r="R3398" s="51">
        <v>3219</v>
      </c>
      <c r="S3398" s="51">
        <v>93268.268023024575</v>
      </c>
      <c r="T3398" s="51">
        <v>435848</v>
      </c>
      <c r="U3398" s="51">
        <v>139821</v>
      </c>
      <c r="V3398" s="51">
        <v>18537</v>
      </c>
    </row>
    <row r="3399" spans="1:22" x14ac:dyDescent="0.25">
      <c r="A3399" s="50" t="s">
        <v>109</v>
      </c>
      <c r="B3399" s="50" t="s">
        <v>230</v>
      </c>
      <c r="C3399" s="50" t="s">
        <v>207</v>
      </c>
      <c r="D3399" s="50" t="s">
        <v>282</v>
      </c>
      <c r="E3399" s="51">
        <v>2020</v>
      </c>
      <c r="F3399" s="50" t="s">
        <v>284</v>
      </c>
      <c r="G3399" s="52">
        <v>43862</v>
      </c>
      <c r="H3399" s="51">
        <v>1576</v>
      </c>
      <c r="I3399" s="51">
        <v>612</v>
      </c>
      <c r="J3399" s="51">
        <v>1451</v>
      </c>
      <c r="K3399" s="51">
        <v>319</v>
      </c>
      <c r="L3399" s="51">
        <v>319</v>
      </c>
      <c r="M3399" s="51">
        <v>1531</v>
      </c>
      <c r="N3399" s="51">
        <v>1377</v>
      </c>
      <c r="O3399" s="51">
        <v>1361</v>
      </c>
      <c r="P3399" s="51">
        <v>1551</v>
      </c>
      <c r="Q3399" s="51">
        <v>3050</v>
      </c>
      <c r="R3399" s="51">
        <v>3219</v>
      </c>
      <c r="S3399" s="51">
        <v>93268.268023024575</v>
      </c>
      <c r="T3399" s="51">
        <v>435848</v>
      </c>
      <c r="U3399" s="51">
        <v>139821</v>
      </c>
      <c r="V3399" s="51">
        <v>18537</v>
      </c>
    </row>
    <row r="3400" spans="1:22" x14ac:dyDescent="0.25">
      <c r="A3400" s="50" t="s">
        <v>109</v>
      </c>
      <c r="B3400" s="50" t="s">
        <v>230</v>
      </c>
      <c r="C3400" s="50" t="s">
        <v>207</v>
      </c>
      <c r="D3400" s="50" t="s">
        <v>282</v>
      </c>
      <c r="E3400" s="51">
        <v>2020</v>
      </c>
      <c r="F3400" s="50" t="s">
        <v>285</v>
      </c>
      <c r="G3400" s="52">
        <v>43891</v>
      </c>
      <c r="H3400" s="51">
        <v>1144</v>
      </c>
      <c r="I3400" s="51">
        <v>589</v>
      </c>
      <c r="J3400" s="51">
        <v>1232</v>
      </c>
      <c r="K3400" s="51">
        <v>481</v>
      </c>
      <c r="L3400" s="51">
        <v>481</v>
      </c>
      <c r="M3400" s="51">
        <v>1588</v>
      </c>
      <c r="N3400" s="51">
        <v>1475</v>
      </c>
      <c r="O3400" s="51">
        <v>1371</v>
      </c>
      <c r="P3400" s="51">
        <v>1447</v>
      </c>
      <c r="Q3400" s="51">
        <v>3050</v>
      </c>
      <c r="R3400" s="51">
        <v>3219</v>
      </c>
      <c r="S3400" s="51">
        <v>93268.268023024575</v>
      </c>
      <c r="T3400" s="51">
        <v>435848</v>
      </c>
      <c r="U3400" s="51">
        <v>139821</v>
      </c>
      <c r="V3400" s="51">
        <v>18537</v>
      </c>
    </row>
    <row r="3401" spans="1:22" x14ac:dyDescent="0.25">
      <c r="A3401" s="50" t="s">
        <v>109</v>
      </c>
      <c r="B3401" s="50" t="s">
        <v>230</v>
      </c>
      <c r="C3401" s="50" t="s">
        <v>207</v>
      </c>
      <c r="D3401" s="50" t="s">
        <v>282</v>
      </c>
      <c r="E3401" s="51">
        <v>2020</v>
      </c>
      <c r="F3401" s="50" t="s">
        <v>286</v>
      </c>
      <c r="G3401" s="52">
        <v>43922</v>
      </c>
      <c r="H3401" s="51">
        <v>1330</v>
      </c>
      <c r="I3401" s="51">
        <v>488</v>
      </c>
      <c r="J3401" s="51">
        <v>1148</v>
      </c>
      <c r="K3401" s="51">
        <v>385</v>
      </c>
      <c r="L3401" s="51">
        <v>385</v>
      </c>
      <c r="M3401" s="51">
        <v>1595</v>
      </c>
      <c r="N3401" s="51">
        <v>1481</v>
      </c>
      <c r="O3401" s="51">
        <v>1472</v>
      </c>
      <c r="P3401" s="51">
        <v>1215</v>
      </c>
      <c r="Q3401" s="51">
        <v>3050</v>
      </c>
      <c r="R3401" s="51">
        <v>3219</v>
      </c>
      <c r="S3401" s="51">
        <v>93268.268023024575</v>
      </c>
      <c r="T3401" s="51">
        <v>435848</v>
      </c>
      <c r="U3401" s="51">
        <v>139821</v>
      </c>
      <c r="V3401" s="51">
        <v>18537</v>
      </c>
    </row>
    <row r="3402" spans="1:22" x14ac:dyDescent="0.25">
      <c r="A3402" s="50" t="s">
        <v>109</v>
      </c>
      <c r="B3402" s="50" t="s">
        <v>230</v>
      </c>
      <c r="C3402" s="50" t="s">
        <v>207</v>
      </c>
      <c r="D3402" s="50" t="s">
        <v>282</v>
      </c>
      <c r="E3402" s="51">
        <v>2020</v>
      </c>
      <c r="F3402" s="50" t="s">
        <v>287</v>
      </c>
      <c r="G3402" s="52">
        <v>43952</v>
      </c>
      <c r="H3402" s="51">
        <v>1837</v>
      </c>
      <c r="I3402" s="51">
        <v>674</v>
      </c>
      <c r="J3402" s="51">
        <v>1452</v>
      </c>
      <c r="K3402" s="51">
        <v>451</v>
      </c>
      <c r="L3402" s="51">
        <v>451</v>
      </c>
      <c r="M3402" s="51">
        <v>1702</v>
      </c>
      <c r="N3402" s="51">
        <v>1519</v>
      </c>
      <c r="O3402" s="51">
        <v>1499</v>
      </c>
      <c r="P3402" s="51">
        <v>1539</v>
      </c>
      <c r="Q3402" s="51">
        <v>3050</v>
      </c>
      <c r="R3402" s="51">
        <v>3219</v>
      </c>
      <c r="S3402" s="51">
        <v>93268.268023024575</v>
      </c>
      <c r="T3402" s="51">
        <v>435848</v>
      </c>
      <c r="U3402" s="51">
        <v>139821</v>
      </c>
      <c r="V3402" s="51">
        <v>18537</v>
      </c>
    </row>
    <row r="3403" spans="1:22" x14ac:dyDescent="0.25">
      <c r="A3403" s="50" t="s">
        <v>109</v>
      </c>
      <c r="B3403" s="50" t="s">
        <v>230</v>
      </c>
      <c r="C3403" s="50" t="s">
        <v>207</v>
      </c>
      <c r="D3403" s="50" t="s">
        <v>282</v>
      </c>
      <c r="E3403" s="51">
        <v>2020</v>
      </c>
      <c r="F3403" s="50" t="s">
        <v>288</v>
      </c>
      <c r="G3403" s="52">
        <v>43983</v>
      </c>
      <c r="H3403" s="51">
        <v>1479</v>
      </c>
      <c r="I3403" s="51">
        <v>608</v>
      </c>
      <c r="J3403" s="51">
        <v>1095</v>
      </c>
      <c r="K3403" s="51">
        <v>399</v>
      </c>
      <c r="L3403" s="51">
        <v>399</v>
      </c>
      <c r="M3403" s="51">
        <v>1904</v>
      </c>
      <c r="N3403" s="51">
        <v>1788</v>
      </c>
      <c r="O3403" s="51">
        <v>1517</v>
      </c>
      <c r="P3403" s="51">
        <v>1468</v>
      </c>
      <c r="Q3403" s="51">
        <v>3050</v>
      </c>
      <c r="R3403" s="51">
        <v>3219</v>
      </c>
      <c r="S3403" s="51">
        <v>93268.268023024575</v>
      </c>
      <c r="T3403" s="51">
        <v>435848</v>
      </c>
      <c r="U3403" s="51">
        <v>139821</v>
      </c>
      <c r="V3403" s="51">
        <v>18537</v>
      </c>
    </row>
    <row r="3404" spans="1:22" x14ac:dyDescent="0.25">
      <c r="A3404" s="50" t="s">
        <v>109</v>
      </c>
      <c r="B3404" s="50" t="s">
        <v>230</v>
      </c>
      <c r="C3404" s="50" t="s">
        <v>207</v>
      </c>
      <c r="D3404" s="50" t="s">
        <v>282</v>
      </c>
      <c r="E3404" s="51">
        <v>2020</v>
      </c>
      <c r="F3404" s="50" t="s">
        <v>289</v>
      </c>
      <c r="G3404" s="52">
        <v>44013</v>
      </c>
      <c r="H3404" s="51">
        <v>1004</v>
      </c>
      <c r="I3404" s="51">
        <v>485</v>
      </c>
      <c r="J3404" s="51">
        <v>1038</v>
      </c>
      <c r="K3404" s="51">
        <v>306</v>
      </c>
      <c r="L3404" s="51">
        <v>306</v>
      </c>
      <c r="M3404" s="51">
        <v>1582</v>
      </c>
      <c r="N3404" s="51">
        <v>1521</v>
      </c>
      <c r="O3404" s="51">
        <v>1346</v>
      </c>
      <c r="P3404" s="51">
        <v>1264</v>
      </c>
      <c r="Q3404" s="51">
        <v>3050</v>
      </c>
      <c r="R3404" s="51">
        <v>3219</v>
      </c>
      <c r="S3404" s="51">
        <v>93268.268023024575</v>
      </c>
      <c r="T3404" s="51">
        <v>435848</v>
      </c>
      <c r="U3404" s="51">
        <v>139821</v>
      </c>
      <c r="V3404" s="51">
        <v>18537</v>
      </c>
    </row>
    <row r="3405" spans="1:22" x14ac:dyDescent="0.25">
      <c r="A3405" s="50" t="s">
        <v>109</v>
      </c>
      <c r="B3405" s="50" t="s">
        <v>230</v>
      </c>
      <c r="C3405" s="50" t="s">
        <v>207</v>
      </c>
      <c r="D3405" s="50" t="s">
        <v>282</v>
      </c>
      <c r="E3405" s="51">
        <v>2020</v>
      </c>
      <c r="F3405" s="50" t="s">
        <v>290</v>
      </c>
      <c r="G3405" s="52">
        <v>44044</v>
      </c>
      <c r="H3405" s="51">
        <v>1408</v>
      </c>
      <c r="I3405" s="51">
        <v>768</v>
      </c>
      <c r="J3405" s="51">
        <v>1519</v>
      </c>
      <c r="K3405" s="51">
        <v>416</v>
      </c>
      <c r="L3405" s="51">
        <v>416</v>
      </c>
      <c r="M3405" s="51">
        <v>1634</v>
      </c>
      <c r="N3405" s="51">
        <v>1404</v>
      </c>
      <c r="O3405" s="51">
        <v>1401</v>
      </c>
      <c r="P3405" s="51">
        <v>1315</v>
      </c>
      <c r="Q3405" s="51">
        <v>3050</v>
      </c>
      <c r="R3405" s="51">
        <v>3219</v>
      </c>
      <c r="S3405" s="51">
        <v>93268.268023024575</v>
      </c>
      <c r="T3405" s="51">
        <v>435848</v>
      </c>
      <c r="U3405" s="51">
        <v>139821</v>
      </c>
      <c r="V3405" s="51">
        <v>18537</v>
      </c>
    </row>
    <row r="3406" spans="1:22" x14ac:dyDescent="0.25">
      <c r="A3406" s="50" t="s">
        <v>109</v>
      </c>
      <c r="B3406" s="50" t="s">
        <v>230</v>
      </c>
      <c r="C3406" s="50" t="s">
        <v>207</v>
      </c>
      <c r="D3406" s="50" t="s">
        <v>282</v>
      </c>
      <c r="E3406" s="51">
        <v>2020</v>
      </c>
      <c r="F3406" s="50" t="s">
        <v>291</v>
      </c>
      <c r="G3406" s="52">
        <v>44075</v>
      </c>
      <c r="H3406" s="51">
        <v>1106</v>
      </c>
      <c r="I3406" s="51">
        <v>499</v>
      </c>
      <c r="J3406" s="51">
        <v>1160</v>
      </c>
      <c r="K3406" s="51">
        <v>309</v>
      </c>
      <c r="L3406" s="51">
        <v>309</v>
      </c>
      <c r="M3406" s="51">
        <v>1555</v>
      </c>
      <c r="N3406" s="51">
        <v>1416</v>
      </c>
      <c r="O3406" s="51">
        <v>1376</v>
      </c>
      <c r="P3406" s="51">
        <v>1213</v>
      </c>
      <c r="Q3406" s="51">
        <v>3050</v>
      </c>
      <c r="R3406" s="51">
        <v>3219</v>
      </c>
      <c r="S3406" s="51">
        <v>93268.268023024575</v>
      </c>
      <c r="T3406" s="51">
        <v>435848</v>
      </c>
      <c r="U3406" s="51">
        <v>139821</v>
      </c>
      <c r="V3406" s="51">
        <v>18537</v>
      </c>
    </row>
    <row r="3407" spans="1:22" x14ac:dyDescent="0.25">
      <c r="A3407" s="50" t="s">
        <v>109</v>
      </c>
      <c r="B3407" s="50" t="s">
        <v>230</v>
      </c>
      <c r="C3407" s="50" t="s">
        <v>207</v>
      </c>
      <c r="D3407" s="50" t="s">
        <v>282</v>
      </c>
      <c r="E3407" s="51">
        <v>2020</v>
      </c>
      <c r="F3407" s="50" t="s">
        <v>292</v>
      </c>
      <c r="G3407" s="52">
        <v>44105</v>
      </c>
      <c r="H3407" s="51">
        <v>1105</v>
      </c>
      <c r="I3407" s="51">
        <v>387</v>
      </c>
      <c r="J3407" s="51">
        <v>1141</v>
      </c>
      <c r="K3407" s="51">
        <v>275</v>
      </c>
      <c r="L3407" s="51">
        <v>275</v>
      </c>
      <c r="M3407" s="51">
        <v>1363</v>
      </c>
      <c r="N3407" s="51">
        <v>1467</v>
      </c>
      <c r="O3407" s="51">
        <v>1328</v>
      </c>
      <c r="P3407" s="51">
        <v>1158</v>
      </c>
      <c r="Q3407" s="51">
        <v>3050</v>
      </c>
      <c r="R3407" s="51">
        <v>3219</v>
      </c>
      <c r="S3407" s="51">
        <v>93268.268023024575</v>
      </c>
      <c r="T3407" s="51">
        <v>435848</v>
      </c>
      <c r="U3407" s="51">
        <v>139821</v>
      </c>
      <c r="V3407" s="51">
        <v>18537</v>
      </c>
    </row>
    <row r="3408" spans="1:22" x14ac:dyDescent="0.25">
      <c r="A3408" s="50" t="s">
        <v>109</v>
      </c>
      <c r="B3408" s="50" t="s">
        <v>230</v>
      </c>
      <c r="C3408" s="50" t="s">
        <v>207</v>
      </c>
      <c r="D3408" s="50" t="s">
        <v>282</v>
      </c>
      <c r="E3408" s="51">
        <v>2020</v>
      </c>
      <c r="F3408" s="50" t="s">
        <v>293</v>
      </c>
      <c r="G3408" s="52">
        <v>44136</v>
      </c>
      <c r="H3408" s="51">
        <v>1567</v>
      </c>
      <c r="I3408" s="51">
        <v>483</v>
      </c>
      <c r="J3408" s="51">
        <v>1043</v>
      </c>
      <c r="K3408" s="51">
        <v>285</v>
      </c>
      <c r="L3408" s="51">
        <v>285</v>
      </c>
      <c r="M3408" s="51">
        <v>1342</v>
      </c>
      <c r="N3408" s="51">
        <v>1400</v>
      </c>
      <c r="O3408" s="51">
        <v>1358</v>
      </c>
      <c r="P3408" s="51">
        <v>1319</v>
      </c>
      <c r="Q3408" s="51">
        <v>3050</v>
      </c>
      <c r="R3408" s="51">
        <v>3219</v>
      </c>
      <c r="S3408" s="51">
        <v>93268.268023024575</v>
      </c>
      <c r="T3408" s="51">
        <v>435848</v>
      </c>
      <c r="U3408" s="51">
        <v>139821</v>
      </c>
      <c r="V3408" s="51">
        <v>18537</v>
      </c>
    </row>
    <row r="3409" spans="1:22" x14ac:dyDescent="0.25">
      <c r="A3409" s="50" t="s">
        <v>109</v>
      </c>
      <c r="B3409" s="50" t="s">
        <v>230</v>
      </c>
      <c r="C3409" s="50" t="s">
        <v>207</v>
      </c>
      <c r="D3409" s="50" t="s">
        <v>282</v>
      </c>
      <c r="E3409" s="51">
        <v>2020</v>
      </c>
      <c r="F3409" s="50" t="s">
        <v>294</v>
      </c>
      <c r="G3409" s="52">
        <v>44166</v>
      </c>
      <c r="H3409" s="51">
        <v>1685</v>
      </c>
      <c r="I3409" s="51">
        <v>392</v>
      </c>
      <c r="J3409" s="51">
        <v>1155</v>
      </c>
      <c r="K3409" s="51">
        <v>292</v>
      </c>
      <c r="L3409" s="51">
        <v>292</v>
      </c>
      <c r="M3409" s="51">
        <v>1217</v>
      </c>
      <c r="N3409" s="51">
        <v>1314</v>
      </c>
      <c r="O3409" s="51">
        <v>1310</v>
      </c>
      <c r="P3409" s="51">
        <v>1278</v>
      </c>
      <c r="Q3409" s="51">
        <v>3050</v>
      </c>
      <c r="R3409" s="51">
        <v>3219</v>
      </c>
      <c r="S3409" s="51">
        <v>93268.268023024575</v>
      </c>
      <c r="T3409" s="51">
        <v>435848</v>
      </c>
      <c r="U3409" s="51">
        <v>139821</v>
      </c>
      <c r="V3409" s="51">
        <v>18537</v>
      </c>
    </row>
    <row r="3410" spans="1:22" x14ac:dyDescent="0.25">
      <c r="A3410" s="50" t="s">
        <v>109</v>
      </c>
      <c r="B3410" s="50" t="s">
        <v>230</v>
      </c>
      <c r="C3410" s="50" t="s">
        <v>207</v>
      </c>
      <c r="D3410" s="50" t="s">
        <v>282</v>
      </c>
      <c r="E3410" s="51">
        <v>2021</v>
      </c>
      <c r="F3410" s="50" t="s">
        <v>283</v>
      </c>
      <c r="G3410" s="52">
        <v>44197</v>
      </c>
      <c r="H3410" s="51">
        <v>1745</v>
      </c>
      <c r="I3410" s="51">
        <v>364</v>
      </c>
      <c r="J3410" s="51">
        <v>1346</v>
      </c>
      <c r="K3410" s="51">
        <v>403</v>
      </c>
      <c r="L3410" s="51">
        <v>403</v>
      </c>
      <c r="M3410" s="51">
        <v>1506</v>
      </c>
      <c r="N3410" s="51">
        <v>1376</v>
      </c>
      <c r="O3410" s="51">
        <v>1481</v>
      </c>
      <c r="P3410" s="51">
        <v>1334</v>
      </c>
      <c r="Q3410" s="51">
        <v>4217</v>
      </c>
      <c r="R3410" s="51">
        <v>4502</v>
      </c>
      <c r="S3410" s="51">
        <v>97110.574958820114</v>
      </c>
      <c r="T3410" s="51">
        <v>452209</v>
      </c>
      <c r="U3410" s="51">
        <v>144170</v>
      </c>
      <c r="V3410" s="51">
        <v>19094</v>
      </c>
    </row>
    <row r="3411" spans="1:22" x14ac:dyDescent="0.25">
      <c r="A3411" s="50" t="s">
        <v>109</v>
      </c>
      <c r="B3411" s="50" t="s">
        <v>230</v>
      </c>
      <c r="C3411" s="50" t="s">
        <v>207</v>
      </c>
      <c r="D3411" s="50" t="s">
        <v>282</v>
      </c>
      <c r="E3411" s="51">
        <v>2021</v>
      </c>
      <c r="F3411" s="50" t="s">
        <v>284</v>
      </c>
      <c r="G3411" s="52">
        <v>44228</v>
      </c>
      <c r="H3411" s="51">
        <v>1501</v>
      </c>
      <c r="I3411" s="51">
        <v>458</v>
      </c>
      <c r="J3411" s="51">
        <v>1327</v>
      </c>
      <c r="K3411" s="51">
        <v>399</v>
      </c>
      <c r="L3411" s="51">
        <v>399</v>
      </c>
      <c r="M3411" s="51">
        <v>1487</v>
      </c>
      <c r="N3411" s="51">
        <v>1390</v>
      </c>
      <c r="O3411" s="51">
        <v>1376</v>
      </c>
      <c r="P3411" s="51">
        <v>1361</v>
      </c>
      <c r="Q3411" s="51">
        <v>4217</v>
      </c>
      <c r="R3411" s="51">
        <v>4502</v>
      </c>
      <c r="S3411" s="51">
        <v>97110.574958820114</v>
      </c>
      <c r="T3411" s="51">
        <v>452209</v>
      </c>
      <c r="U3411" s="51">
        <v>144170</v>
      </c>
      <c r="V3411" s="51">
        <v>19094</v>
      </c>
    </row>
    <row r="3412" spans="1:22" x14ac:dyDescent="0.25">
      <c r="A3412" s="50" t="s">
        <v>109</v>
      </c>
      <c r="B3412" s="50" t="s">
        <v>230</v>
      </c>
      <c r="C3412" s="50" t="s">
        <v>207</v>
      </c>
      <c r="D3412" s="50" t="s">
        <v>282</v>
      </c>
      <c r="E3412" s="51">
        <v>2021</v>
      </c>
      <c r="F3412" s="50" t="s">
        <v>285</v>
      </c>
      <c r="G3412" s="52">
        <v>44256</v>
      </c>
      <c r="H3412" s="51">
        <v>1462</v>
      </c>
      <c r="I3412" s="51">
        <v>756</v>
      </c>
      <c r="J3412" s="51">
        <v>1273</v>
      </c>
      <c r="K3412" s="51">
        <v>569</v>
      </c>
      <c r="L3412" s="51">
        <v>569</v>
      </c>
      <c r="M3412" s="51">
        <v>1703</v>
      </c>
      <c r="N3412" s="51">
        <v>1516</v>
      </c>
      <c r="O3412" s="51">
        <v>1273</v>
      </c>
      <c r="P3412" s="51">
        <v>1436</v>
      </c>
      <c r="Q3412" s="51">
        <v>4217</v>
      </c>
      <c r="R3412" s="51">
        <v>4502</v>
      </c>
      <c r="S3412" s="51">
        <v>97110.574958820114</v>
      </c>
      <c r="T3412" s="51">
        <v>452209</v>
      </c>
      <c r="U3412" s="51">
        <v>144170</v>
      </c>
      <c r="V3412" s="51">
        <v>19094</v>
      </c>
    </row>
    <row r="3413" spans="1:22" x14ac:dyDescent="0.25">
      <c r="A3413" s="50" t="s">
        <v>109</v>
      </c>
      <c r="B3413" s="50" t="s">
        <v>230</v>
      </c>
      <c r="C3413" s="50" t="s">
        <v>207</v>
      </c>
      <c r="D3413" s="50" t="s">
        <v>282</v>
      </c>
      <c r="E3413" s="51">
        <v>2021</v>
      </c>
      <c r="F3413" s="50" t="s">
        <v>286</v>
      </c>
      <c r="G3413" s="52">
        <v>44287</v>
      </c>
      <c r="H3413" s="51">
        <v>1541</v>
      </c>
      <c r="I3413" s="51">
        <v>620</v>
      </c>
      <c r="J3413" s="51">
        <v>1353</v>
      </c>
      <c r="K3413" s="51">
        <v>535</v>
      </c>
      <c r="L3413" s="51">
        <v>535</v>
      </c>
      <c r="M3413" s="51">
        <v>1647</v>
      </c>
      <c r="N3413" s="51">
        <v>1539</v>
      </c>
      <c r="O3413" s="51">
        <v>1535</v>
      </c>
      <c r="P3413" s="51">
        <v>1463</v>
      </c>
      <c r="Q3413" s="51">
        <v>4217</v>
      </c>
      <c r="R3413" s="51">
        <v>4502</v>
      </c>
      <c r="S3413" s="51">
        <v>97110.574958820114</v>
      </c>
      <c r="T3413" s="51">
        <v>452209</v>
      </c>
      <c r="U3413" s="51">
        <v>144170</v>
      </c>
      <c r="V3413" s="51">
        <v>19094</v>
      </c>
    </row>
    <row r="3414" spans="1:22" x14ac:dyDescent="0.25">
      <c r="A3414" s="50" t="s">
        <v>109</v>
      </c>
      <c r="B3414" s="50" t="s">
        <v>230</v>
      </c>
      <c r="C3414" s="50" t="s">
        <v>207</v>
      </c>
      <c r="D3414" s="50" t="s">
        <v>282</v>
      </c>
      <c r="E3414" s="51">
        <v>2021</v>
      </c>
      <c r="F3414" s="50" t="s">
        <v>287</v>
      </c>
      <c r="G3414" s="52">
        <v>44317</v>
      </c>
      <c r="H3414" s="51">
        <v>1944</v>
      </c>
      <c r="I3414" s="51">
        <v>656</v>
      </c>
      <c r="J3414" s="51">
        <v>1455</v>
      </c>
      <c r="K3414" s="51">
        <v>448</v>
      </c>
      <c r="L3414" s="51">
        <v>448</v>
      </c>
      <c r="M3414" s="51">
        <v>1652</v>
      </c>
      <c r="N3414" s="51">
        <v>1446</v>
      </c>
      <c r="O3414" s="51">
        <v>1380</v>
      </c>
      <c r="P3414" s="51">
        <v>1555</v>
      </c>
      <c r="Q3414" s="51">
        <v>4217</v>
      </c>
      <c r="R3414" s="51">
        <v>4502</v>
      </c>
      <c r="S3414" s="51">
        <v>97110.574958820114</v>
      </c>
      <c r="T3414" s="51">
        <v>452209</v>
      </c>
      <c r="U3414" s="51">
        <v>144170</v>
      </c>
      <c r="V3414" s="51">
        <v>19094</v>
      </c>
    </row>
    <row r="3415" spans="1:22" x14ac:dyDescent="0.25">
      <c r="A3415" s="50" t="s">
        <v>109</v>
      </c>
      <c r="B3415" s="50" t="s">
        <v>230</v>
      </c>
      <c r="C3415" s="50" t="s">
        <v>207</v>
      </c>
      <c r="D3415" s="50" t="s">
        <v>282</v>
      </c>
      <c r="E3415" s="51">
        <v>2021</v>
      </c>
      <c r="F3415" s="50" t="s">
        <v>288</v>
      </c>
      <c r="G3415" s="52">
        <v>44348</v>
      </c>
      <c r="H3415" s="51">
        <v>1515</v>
      </c>
      <c r="I3415" s="51">
        <v>761</v>
      </c>
      <c r="J3415" s="51">
        <v>1363</v>
      </c>
      <c r="K3415" s="51">
        <v>474</v>
      </c>
      <c r="L3415" s="51">
        <v>474</v>
      </c>
      <c r="M3415" s="51">
        <v>1755</v>
      </c>
      <c r="N3415" s="51">
        <v>1714</v>
      </c>
      <c r="O3415" s="51">
        <v>1282</v>
      </c>
      <c r="P3415" s="51">
        <v>1383</v>
      </c>
      <c r="Q3415" s="51">
        <v>4217</v>
      </c>
      <c r="R3415" s="51">
        <v>4502</v>
      </c>
      <c r="S3415" s="51">
        <v>97110.574958820114</v>
      </c>
      <c r="T3415" s="51">
        <v>452209</v>
      </c>
      <c r="U3415" s="51">
        <v>144170</v>
      </c>
      <c r="V3415" s="51">
        <v>19094</v>
      </c>
    </row>
    <row r="3416" spans="1:22" x14ac:dyDescent="0.25">
      <c r="A3416" s="50" t="s">
        <v>109</v>
      </c>
      <c r="B3416" s="50" t="s">
        <v>230</v>
      </c>
      <c r="C3416" s="50" t="s">
        <v>207</v>
      </c>
      <c r="D3416" s="50" t="s">
        <v>282</v>
      </c>
      <c r="E3416" s="51">
        <v>2021</v>
      </c>
      <c r="F3416" s="50" t="s">
        <v>289</v>
      </c>
      <c r="G3416" s="52">
        <v>44378</v>
      </c>
      <c r="H3416" s="51">
        <v>1241</v>
      </c>
      <c r="I3416" s="51">
        <v>641</v>
      </c>
      <c r="J3416" s="51">
        <v>1250</v>
      </c>
      <c r="K3416" s="51">
        <v>483</v>
      </c>
      <c r="L3416" s="51">
        <v>483</v>
      </c>
      <c r="M3416" s="51">
        <v>1374</v>
      </c>
      <c r="N3416" s="51">
        <v>1329</v>
      </c>
      <c r="O3416" s="51">
        <v>1240</v>
      </c>
      <c r="P3416" s="51">
        <v>1118</v>
      </c>
      <c r="Q3416" s="51">
        <v>4217</v>
      </c>
      <c r="R3416" s="51">
        <v>4502</v>
      </c>
      <c r="S3416" s="51">
        <v>97110.574958820114</v>
      </c>
      <c r="T3416" s="51">
        <v>452209</v>
      </c>
      <c r="U3416" s="51">
        <v>144170</v>
      </c>
      <c r="V3416" s="51">
        <v>19094</v>
      </c>
    </row>
    <row r="3417" spans="1:22" x14ac:dyDescent="0.25">
      <c r="A3417" s="50" t="s">
        <v>109</v>
      </c>
      <c r="B3417" s="50" t="s">
        <v>230</v>
      </c>
      <c r="C3417" s="50" t="s">
        <v>207</v>
      </c>
      <c r="D3417" s="50" t="s">
        <v>282</v>
      </c>
      <c r="E3417" s="51">
        <v>2021</v>
      </c>
      <c r="F3417" s="50" t="s">
        <v>290</v>
      </c>
      <c r="G3417" s="52">
        <v>44409</v>
      </c>
      <c r="H3417" s="51">
        <v>1493</v>
      </c>
      <c r="I3417" s="51">
        <v>732</v>
      </c>
      <c r="J3417" s="51">
        <v>1347</v>
      </c>
      <c r="K3417" s="51">
        <v>591</v>
      </c>
      <c r="L3417" s="51">
        <v>591</v>
      </c>
      <c r="M3417" s="51">
        <v>1522</v>
      </c>
      <c r="N3417" s="51">
        <v>1373</v>
      </c>
      <c r="O3417" s="51">
        <v>1267</v>
      </c>
      <c r="P3417" s="51">
        <v>1275</v>
      </c>
      <c r="Q3417" s="51">
        <v>4217</v>
      </c>
      <c r="R3417" s="51">
        <v>4502</v>
      </c>
      <c r="S3417" s="51">
        <v>97110.574958820114</v>
      </c>
      <c r="T3417" s="51">
        <v>452209</v>
      </c>
      <c r="U3417" s="51">
        <v>144170</v>
      </c>
      <c r="V3417" s="51">
        <v>19094</v>
      </c>
    </row>
    <row r="3418" spans="1:22" x14ac:dyDescent="0.25">
      <c r="A3418" s="50" t="s">
        <v>109</v>
      </c>
      <c r="B3418" s="50" t="s">
        <v>230</v>
      </c>
      <c r="C3418" s="50" t="s">
        <v>207</v>
      </c>
      <c r="D3418" s="50" t="s">
        <v>282</v>
      </c>
      <c r="E3418" s="51">
        <v>2021</v>
      </c>
      <c r="F3418" s="50" t="s">
        <v>291</v>
      </c>
      <c r="G3418" s="52">
        <v>44440</v>
      </c>
      <c r="H3418" s="51">
        <v>1626</v>
      </c>
      <c r="I3418" s="51">
        <v>535</v>
      </c>
      <c r="J3418" s="51">
        <v>1310</v>
      </c>
      <c r="K3418" s="51">
        <v>533</v>
      </c>
      <c r="L3418" s="51">
        <v>533</v>
      </c>
      <c r="M3418" s="51">
        <v>1758</v>
      </c>
      <c r="N3418" s="51">
        <v>1743</v>
      </c>
      <c r="O3418" s="51">
        <v>1496</v>
      </c>
      <c r="P3418" s="51">
        <v>1394</v>
      </c>
      <c r="Q3418" s="51">
        <v>4217</v>
      </c>
      <c r="R3418" s="51">
        <v>4502</v>
      </c>
      <c r="S3418" s="51">
        <v>97110.574958820114</v>
      </c>
      <c r="T3418" s="51">
        <v>452209</v>
      </c>
      <c r="U3418" s="51">
        <v>144170</v>
      </c>
      <c r="V3418" s="51">
        <v>19094</v>
      </c>
    </row>
    <row r="3419" spans="1:22" x14ac:dyDescent="0.25">
      <c r="A3419" s="50" t="s">
        <v>109</v>
      </c>
      <c r="B3419" s="50" t="s">
        <v>230</v>
      </c>
      <c r="C3419" s="50" t="s">
        <v>207</v>
      </c>
      <c r="D3419" s="50" t="s">
        <v>282</v>
      </c>
      <c r="E3419" s="51">
        <v>2021</v>
      </c>
      <c r="F3419" s="50" t="s">
        <v>292</v>
      </c>
      <c r="G3419" s="52">
        <v>44470</v>
      </c>
      <c r="H3419" s="51">
        <v>1590</v>
      </c>
      <c r="I3419" s="51">
        <v>676</v>
      </c>
      <c r="J3419" s="51">
        <v>1417</v>
      </c>
      <c r="K3419" s="51">
        <v>487</v>
      </c>
      <c r="L3419" s="51">
        <v>487</v>
      </c>
      <c r="M3419" s="51">
        <v>1836</v>
      </c>
      <c r="N3419" s="51">
        <v>1772</v>
      </c>
      <c r="O3419" s="51">
        <v>1666</v>
      </c>
      <c r="P3419" s="51">
        <v>1491</v>
      </c>
      <c r="Q3419" s="51">
        <v>4217</v>
      </c>
      <c r="R3419" s="51">
        <v>4502</v>
      </c>
      <c r="S3419" s="51">
        <v>97110.574958820114</v>
      </c>
      <c r="T3419" s="51">
        <v>452209</v>
      </c>
      <c r="U3419" s="51">
        <v>144170</v>
      </c>
      <c r="V3419" s="51">
        <v>19094</v>
      </c>
    </row>
    <row r="3420" spans="1:22" x14ac:dyDescent="0.25">
      <c r="A3420" s="50" t="s">
        <v>109</v>
      </c>
      <c r="B3420" s="50" t="s">
        <v>230</v>
      </c>
      <c r="C3420" s="50" t="s">
        <v>207</v>
      </c>
      <c r="D3420" s="50" t="s">
        <v>282</v>
      </c>
      <c r="E3420" s="51">
        <v>2021</v>
      </c>
      <c r="F3420" s="50" t="s">
        <v>293</v>
      </c>
      <c r="G3420" s="52">
        <v>44501</v>
      </c>
      <c r="H3420" s="51">
        <v>2028</v>
      </c>
      <c r="I3420" s="51">
        <v>656</v>
      </c>
      <c r="J3420" s="51">
        <v>1622</v>
      </c>
      <c r="K3420" s="51">
        <v>485</v>
      </c>
      <c r="L3420" s="51">
        <v>485</v>
      </c>
      <c r="M3420" s="51">
        <v>1658</v>
      </c>
      <c r="N3420" s="51">
        <v>1634</v>
      </c>
      <c r="O3420" s="51">
        <v>1591</v>
      </c>
      <c r="P3420" s="51">
        <v>1457</v>
      </c>
      <c r="Q3420" s="51">
        <v>4217</v>
      </c>
      <c r="R3420" s="51">
        <v>4502</v>
      </c>
      <c r="S3420" s="51">
        <v>97110.574958820114</v>
      </c>
      <c r="T3420" s="51">
        <v>452209</v>
      </c>
      <c r="U3420" s="51">
        <v>144170</v>
      </c>
      <c r="V3420" s="51">
        <v>19094</v>
      </c>
    </row>
    <row r="3421" spans="1:22" x14ac:dyDescent="0.25">
      <c r="A3421" s="50" t="s">
        <v>109</v>
      </c>
      <c r="B3421" s="50" t="s">
        <v>230</v>
      </c>
      <c r="C3421" s="50" t="s">
        <v>207</v>
      </c>
      <c r="D3421" s="50" t="s">
        <v>282</v>
      </c>
      <c r="E3421" s="51">
        <v>2021</v>
      </c>
      <c r="F3421" s="50" t="s">
        <v>294</v>
      </c>
      <c r="G3421" s="52">
        <v>44531</v>
      </c>
      <c r="H3421" s="51">
        <v>1898</v>
      </c>
      <c r="I3421" s="51">
        <v>668</v>
      </c>
      <c r="J3421" s="51">
        <v>1579</v>
      </c>
      <c r="K3421" s="51">
        <v>516</v>
      </c>
      <c r="L3421" s="51">
        <v>516</v>
      </c>
      <c r="M3421" s="51">
        <v>1848</v>
      </c>
      <c r="N3421" s="51">
        <v>1629</v>
      </c>
      <c r="O3421" s="51">
        <v>1645</v>
      </c>
      <c r="P3421" s="51">
        <v>1733</v>
      </c>
      <c r="Q3421" s="51">
        <v>4217</v>
      </c>
      <c r="R3421" s="51">
        <v>4502</v>
      </c>
      <c r="S3421" s="51">
        <v>97110.574958820114</v>
      </c>
      <c r="T3421" s="51">
        <v>452209</v>
      </c>
      <c r="U3421" s="51">
        <v>144170</v>
      </c>
      <c r="V3421" s="51">
        <v>19094</v>
      </c>
    </row>
    <row r="3422" spans="1:22" x14ac:dyDescent="0.25">
      <c r="A3422" s="50" t="s">
        <v>109</v>
      </c>
      <c r="B3422" s="50" t="s">
        <v>230</v>
      </c>
      <c r="C3422" s="50" t="s">
        <v>208</v>
      </c>
      <c r="D3422" s="50" t="s">
        <v>282</v>
      </c>
      <c r="E3422" s="51">
        <v>2017</v>
      </c>
      <c r="F3422" s="50" t="s">
        <v>283</v>
      </c>
      <c r="G3422" s="52">
        <v>42736</v>
      </c>
      <c r="H3422" s="51">
        <v>800</v>
      </c>
      <c r="I3422" s="51">
        <v>221</v>
      </c>
      <c r="J3422" s="51">
        <v>239</v>
      </c>
      <c r="K3422" s="51">
        <v>196</v>
      </c>
      <c r="L3422" s="51">
        <v>196</v>
      </c>
      <c r="M3422" s="51">
        <v>753</v>
      </c>
      <c r="N3422" s="51">
        <v>717</v>
      </c>
      <c r="O3422" s="51">
        <v>719</v>
      </c>
      <c r="P3422" s="51">
        <v>628</v>
      </c>
      <c r="Q3422" s="51">
        <v>1557</v>
      </c>
      <c r="R3422" s="51">
        <v>1630</v>
      </c>
      <c r="S3422" s="51">
        <v>44652</v>
      </c>
      <c r="T3422" s="51">
        <v>211611</v>
      </c>
      <c r="U3422" s="51">
        <v>43126</v>
      </c>
      <c r="V3422" s="51">
        <v>9420</v>
      </c>
    </row>
    <row r="3423" spans="1:22" x14ac:dyDescent="0.25">
      <c r="A3423" s="50" t="s">
        <v>109</v>
      </c>
      <c r="B3423" s="50" t="s">
        <v>230</v>
      </c>
      <c r="C3423" s="50" t="s">
        <v>208</v>
      </c>
      <c r="D3423" s="50" t="s">
        <v>282</v>
      </c>
      <c r="E3423" s="51">
        <v>2017</v>
      </c>
      <c r="F3423" s="50" t="s">
        <v>284</v>
      </c>
      <c r="G3423" s="52">
        <v>42767</v>
      </c>
      <c r="H3423" s="51">
        <v>316</v>
      </c>
      <c r="I3423" s="51">
        <v>91</v>
      </c>
      <c r="J3423" s="51">
        <v>0</v>
      </c>
      <c r="K3423" s="51">
        <v>110</v>
      </c>
      <c r="L3423" s="51">
        <v>110</v>
      </c>
      <c r="M3423" s="51">
        <v>393</v>
      </c>
      <c r="N3423" s="51">
        <v>407</v>
      </c>
      <c r="O3423" s="51">
        <v>420</v>
      </c>
      <c r="P3423" s="51">
        <v>364</v>
      </c>
      <c r="Q3423" s="51">
        <v>1557</v>
      </c>
      <c r="R3423" s="51">
        <v>1630</v>
      </c>
      <c r="S3423" s="51">
        <v>44652</v>
      </c>
      <c r="T3423" s="51">
        <v>211611</v>
      </c>
      <c r="U3423" s="51">
        <v>43126</v>
      </c>
      <c r="V3423" s="51">
        <v>9420</v>
      </c>
    </row>
    <row r="3424" spans="1:22" x14ac:dyDescent="0.25">
      <c r="A3424" s="50" t="s">
        <v>109</v>
      </c>
      <c r="B3424" s="50" t="s">
        <v>230</v>
      </c>
      <c r="C3424" s="50" t="s">
        <v>208</v>
      </c>
      <c r="D3424" s="50" t="s">
        <v>282</v>
      </c>
      <c r="E3424" s="51">
        <v>2017</v>
      </c>
      <c r="F3424" s="50" t="s">
        <v>285</v>
      </c>
      <c r="G3424" s="52">
        <v>42795</v>
      </c>
      <c r="H3424" s="51">
        <v>466</v>
      </c>
      <c r="I3424" s="51">
        <v>270</v>
      </c>
      <c r="J3424" s="51">
        <v>17</v>
      </c>
      <c r="K3424" s="51">
        <v>125</v>
      </c>
      <c r="L3424" s="51">
        <v>125</v>
      </c>
      <c r="M3424" s="51">
        <v>767</v>
      </c>
      <c r="N3424" s="51">
        <v>604</v>
      </c>
      <c r="O3424" s="51">
        <v>527</v>
      </c>
      <c r="P3424" s="51">
        <v>500</v>
      </c>
      <c r="Q3424" s="51">
        <v>1557</v>
      </c>
      <c r="R3424" s="51">
        <v>1630</v>
      </c>
      <c r="S3424" s="51">
        <v>44652</v>
      </c>
      <c r="T3424" s="51">
        <v>211611</v>
      </c>
      <c r="U3424" s="51">
        <v>43126</v>
      </c>
      <c r="V3424" s="51">
        <v>9420</v>
      </c>
    </row>
    <row r="3425" spans="1:22" x14ac:dyDescent="0.25">
      <c r="A3425" s="50" t="s">
        <v>109</v>
      </c>
      <c r="B3425" s="50" t="s">
        <v>230</v>
      </c>
      <c r="C3425" s="50" t="s">
        <v>208</v>
      </c>
      <c r="D3425" s="50" t="s">
        <v>282</v>
      </c>
      <c r="E3425" s="51">
        <v>2017</v>
      </c>
      <c r="F3425" s="50" t="s">
        <v>286</v>
      </c>
      <c r="G3425" s="52">
        <v>42826</v>
      </c>
      <c r="H3425" s="51">
        <v>158</v>
      </c>
      <c r="I3425" s="51">
        <v>93</v>
      </c>
      <c r="J3425" s="51">
        <v>85</v>
      </c>
      <c r="K3425" s="51">
        <v>51</v>
      </c>
      <c r="L3425" s="51">
        <v>51</v>
      </c>
      <c r="M3425" s="51">
        <v>443</v>
      </c>
      <c r="N3425" s="51">
        <v>489</v>
      </c>
      <c r="O3425" s="51">
        <v>128</v>
      </c>
      <c r="P3425" s="51">
        <v>60</v>
      </c>
      <c r="Q3425" s="51">
        <v>1557</v>
      </c>
      <c r="R3425" s="51">
        <v>1630</v>
      </c>
      <c r="S3425" s="51">
        <v>44652</v>
      </c>
      <c r="T3425" s="51">
        <v>211611</v>
      </c>
      <c r="U3425" s="51">
        <v>43126</v>
      </c>
      <c r="V3425" s="51">
        <v>9420</v>
      </c>
    </row>
    <row r="3426" spans="1:22" x14ac:dyDescent="0.25">
      <c r="A3426" s="50" t="s">
        <v>109</v>
      </c>
      <c r="B3426" s="50" t="s">
        <v>230</v>
      </c>
      <c r="C3426" s="50" t="s">
        <v>208</v>
      </c>
      <c r="D3426" s="50" t="s">
        <v>282</v>
      </c>
      <c r="E3426" s="51">
        <v>2017</v>
      </c>
      <c r="F3426" s="50" t="s">
        <v>287</v>
      </c>
      <c r="G3426" s="52">
        <v>42856</v>
      </c>
      <c r="H3426" s="51">
        <v>412</v>
      </c>
      <c r="I3426" s="51">
        <v>182</v>
      </c>
      <c r="J3426" s="51">
        <v>254</v>
      </c>
      <c r="K3426" s="51">
        <v>200</v>
      </c>
      <c r="L3426" s="51">
        <v>200</v>
      </c>
      <c r="M3426" s="51">
        <v>548</v>
      </c>
      <c r="N3426" s="51">
        <v>509</v>
      </c>
      <c r="O3426" s="51">
        <v>522</v>
      </c>
      <c r="P3426" s="51">
        <v>430</v>
      </c>
      <c r="Q3426" s="51">
        <v>1557</v>
      </c>
      <c r="R3426" s="51">
        <v>1630</v>
      </c>
      <c r="S3426" s="51">
        <v>44652</v>
      </c>
      <c r="T3426" s="51">
        <v>211611</v>
      </c>
      <c r="U3426" s="51">
        <v>43126</v>
      </c>
      <c r="V3426" s="51">
        <v>9420</v>
      </c>
    </row>
    <row r="3427" spans="1:22" x14ac:dyDescent="0.25">
      <c r="A3427" s="50" t="s">
        <v>109</v>
      </c>
      <c r="B3427" s="50" t="s">
        <v>230</v>
      </c>
      <c r="C3427" s="50" t="s">
        <v>208</v>
      </c>
      <c r="D3427" s="50" t="s">
        <v>282</v>
      </c>
      <c r="E3427" s="51">
        <v>2017</v>
      </c>
      <c r="F3427" s="50" t="s">
        <v>288</v>
      </c>
      <c r="G3427" s="52">
        <v>42887</v>
      </c>
      <c r="H3427" s="51">
        <v>373</v>
      </c>
      <c r="I3427" s="51">
        <v>114</v>
      </c>
      <c r="J3427" s="51">
        <v>164</v>
      </c>
      <c r="K3427" s="51">
        <v>137</v>
      </c>
      <c r="L3427" s="51">
        <v>137</v>
      </c>
      <c r="M3427" s="51">
        <v>475</v>
      </c>
      <c r="N3427" s="51">
        <v>489</v>
      </c>
      <c r="O3427" s="51">
        <v>337</v>
      </c>
      <c r="P3427" s="51">
        <v>336</v>
      </c>
      <c r="Q3427" s="51">
        <v>1557</v>
      </c>
      <c r="R3427" s="51">
        <v>1630</v>
      </c>
      <c r="S3427" s="51">
        <v>44652</v>
      </c>
      <c r="T3427" s="51">
        <v>211611</v>
      </c>
      <c r="U3427" s="51">
        <v>43126</v>
      </c>
      <c r="V3427" s="51">
        <v>9420</v>
      </c>
    </row>
    <row r="3428" spans="1:22" x14ac:dyDescent="0.25">
      <c r="A3428" s="50" t="s">
        <v>109</v>
      </c>
      <c r="B3428" s="50" t="s">
        <v>230</v>
      </c>
      <c r="C3428" s="50" t="s">
        <v>208</v>
      </c>
      <c r="D3428" s="50" t="s">
        <v>282</v>
      </c>
      <c r="E3428" s="51">
        <v>2017</v>
      </c>
      <c r="F3428" s="50" t="s">
        <v>289</v>
      </c>
      <c r="G3428" s="52">
        <v>42917</v>
      </c>
      <c r="H3428" s="51">
        <v>487</v>
      </c>
      <c r="I3428" s="51">
        <v>154</v>
      </c>
      <c r="J3428" s="51">
        <v>81</v>
      </c>
      <c r="K3428" s="51">
        <v>112</v>
      </c>
      <c r="L3428" s="51">
        <v>112</v>
      </c>
      <c r="M3428" s="51">
        <v>341</v>
      </c>
      <c r="N3428" s="51">
        <v>290</v>
      </c>
      <c r="O3428" s="51">
        <v>246</v>
      </c>
      <c r="P3428" s="51">
        <v>202</v>
      </c>
      <c r="Q3428" s="51">
        <v>1557</v>
      </c>
      <c r="R3428" s="51">
        <v>1630</v>
      </c>
      <c r="S3428" s="51">
        <v>44652</v>
      </c>
      <c r="T3428" s="51">
        <v>211611</v>
      </c>
      <c r="U3428" s="51">
        <v>43126</v>
      </c>
      <c r="V3428" s="51">
        <v>9420</v>
      </c>
    </row>
    <row r="3429" spans="1:22" x14ac:dyDescent="0.25">
      <c r="A3429" s="50" t="s">
        <v>109</v>
      </c>
      <c r="B3429" s="50" t="s">
        <v>230</v>
      </c>
      <c r="C3429" s="50" t="s">
        <v>208</v>
      </c>
      <c r="D3429" s="50" t="s">
        <v>282</v>
      </c>
      <c r="E3429" s="51">
        <v>2017</v>
      </c>
      <c r="F3429" s="50" t="s">
        <v>290</v>
      </c>
      <c r="G3429" s="52">
        <v>42948</v>
      </c>
      <c r="H3429" s="51">
        <v>305</v>
      </c>
      <c r="I3429" s="51">
        <v>105</v>
      </c>
      <c r="J3429" s="51">
        <v>0</v>
      </c>
      <c r="K3429" s="51">
        <v>99</v>
      </c>
      <c r="L3429" s="51">
        <v>99</v>
      </c>
      <c r="M3429" s="51">
        <v>266</v>
      </c>
      <c r="N3429" s="51">
        <v>278</v>
      </c>
      <c r="O3429" s="51">
        <v>242</v>
      </c>
      <c r="P3429" s="51">
        <v>202</v>
      </c>
      <c r="Q3429" s="51">
        <v>1557</v>
      </c>
      <c r="R3429" s="51">
        <v>1630</v>
      </c>
      <c r="S3429" s="51">
        <v>44652</v>
      </c>
      <c r="T3429" s="51">
        <v>211611</v>
      </c>
      <c r="U3429" s="51">
        <v>43126</v>
      </c>
      <c r="V3429" s="51">
        <v>9420</v>
      </c>
    </row>
    <row r="3430" spans="1:22" x14ac:dyDescent="0.25">
      <c r="A3430" s="50" t="s">
        <v>109</v>
      </c>
      <c r="B3430" s="50" t="s">
        <v>230</v>
      </c>
      <c r="C3430" s="50" t="s">
        <v>208</v>
      </c>
      <c r="D3430" s="50" t="s">
        <v>282</v>
      </c>
      <c r="E3430" s="51">
        <v>2017</v>
      </c>
      <c r="F3430" s="50" t="s">
        <v>291</v>
      </c>
      <c r="G3430" s="52">
        <v>42979</v>
      </c>
      <c r="H3430" s="51">
        <v>321</v>
      </c>
      <c r="I3430" s="51">
        <v>151</v>
      </c>
      <c r="J3430" s="51">
        <v>204</v>
      </c>
      <c r="K3430" s="51">
        <v>98</v>
      </c>
      <c r="L3430" s="51">
        <v>98</v>
      </c>
      <c r="M3430" s="51">
        <v>410</v>
      </c>
      <c r="N3430" s="51">
        <v>338</v>
      </c>
      <c r="O3430" s="51">
        <v>387</v>
      </c>
      <c r="P3430" s="51">
        <v>337</v>
      </c>
      <c r="Q3430" s="51">
        <v>1557</v>
      </c>
      <c r="R3430" s="51">
        <v>1630</v>
      </c>
      <c r="S3430" s="51">
        <v>44652</v>
      </c>
      <c r="T3430" s="51">
        <v>211611</v>
      </c>
      <c r="U3430" s="51">
        <v>43126</v>
      </c>
      <c r="V3430" s="51">
        <v>9420</v>
      </c>
    </row>
    <row r="3431" spans="1:22" x14ac:dyDescent="0.25">
      <c r="A3431" s="50" t="s">
        <v>109</v>
      </c>
      <c r="B3431" s="50" t="s">
        <v>230</v>
      </c>
      <c r="C3431" s="50" t="s">
        <v>208</v>
      </c>
      <c r="D3431" s="50" t="s">
        <v>282</v>
      </c>
      <c r="E3431" s="51">
        <v>2017</v>
      </c>
      <c r="F3431" s="50" t="s">
        <v>292</v>
      </c>
      <c r="G3431" s="52">
        <v>43009</v>
      </c>
      <c r="H3431" s="51">
        <v>585</v>
      </c>
      <c r="I3431" s="51">
        <v>196</v>
      </c>
      <c r="J3431" s="51">
        <v>267</v>
      </c>
      <c r="K3431" s="51">
        <v>217</v>
      </c>
      <c r="L3431" s="51">
        <v>217</v>
      </c>
      <c r="M3431" s="51">
        <v>862</v>
      </c>
      <c r="N3431" s="51">
        <v>868</v>
      </c>
      <c r="O3431" s="51">
        <v>814</v>
      </c>
      <c r="P3431" s="51">
        <v>772</v>
      </c>
      <c r="Q3431" s="51">
        <v>1557</v>
      </c>
      <c r="R3431" s="51">
        <v>1630</v>
      </c>
      <c r="S3431" s="51">
        <v>44652</v>
      </c>
      <c r="T3431" s="51">
        <v>211611</v>
      </c>
      <c r="U3431" s="51">
        <v>43126</v>
      </c>
      <c r="V3431" s="51">
        <v>9420</v>
      </c>
    </row>
    <row r="3432" spans="1:22" x14ac:dyDescent="0.25">
      <c r="A3432" s="50" t="s">
        <v>109</v>
      </c>
      <c r="B3432" s="50" t="s">
        <v>230</v>
      </c>
      <c r="C3432" s="50" t="s">
        <v>208</v>
      </c>
      <c r="D3432" s="50" t="s">
        <v>282</v>
      </c>
      <c r="E3432" s="51">
        <v>2017</v>
      </c>
      <c r="F3432" s="50" t="s">
        <v>293</v>
      </c>
      <c r="G3432" s="52">
        <v>43040</v>
      </c>
      <c r="H3432" s="51">
        <v>193</v>
      </c>
      <c r="I3432" s="51">
        <v>23</v>
      </c>
      <c r="J3432" s="51">
        <v>87</v>
      </c>
      <c r="K3432" s="51">
        <v>54</v>
      </c>
      <c r="L3432" s="51">
        <v>54</v>
      </c>
      <c r="M3432" s="51">
        <v>443</v>
      </c>
      <c r="N3432" s="51">
        <v>489</v>
      </c>
      <c r="O3432" s="51">
        <v>387</v>
      </c>
      <c r="P3432" s="51">
        <v>84</v>
      </c>
      <c r="Q3432" s="51">
        <v>1557</v>
      </c>
      <c r="R3432" s="51">
        <v>1630</v>
      </c>
      <c r="S3432" s="51">
        <v>44652</v>
      </c>
      <c r="T3432" s="51">
        <v>211611</v>
      </c>
      <c r="U3432" s="51">
        <v>43126</v>
      </c>
      <c r="V3432" s="51">
        <v>9420</v>
      </c>
    </row>
    <row r="3433" spans="1:22" x14ac:dyDescent="0.25">
      <c r="A3433" s="50" t="s">
        <v>109</v>
      </c>
      <c r="B3433" s="50" t="s">
        <v>230</v>
      </c>
      <c r="C3433" s="50" t="s">
        <v>208</v>
      </c>
      <c r="D3433" s="50" t="s">
        <v>282</v>
      </c>
      <c r="E3433" s="51">
        <v>2017</v>
      </c>
      <c r="F3433" s="50" t="s">
        <v>294</v>
      </c>
      <c r="G3433" s="52">
        <v>43070</v>
      </c>
      <c r="H3433" s="51">
        <v>226</v>
      </c>
      <c r="I3433" s="51">
        <v>32</v>
      </c>
      <c r="J3433" s="51">
        <v>124</v>
      </c>
      <c r="K3433" s="51">
        <v>70</v>
      </c>
      <c r="L3433" s="51">
        <v>70</v>
      </c>
      <c r="M3433" s="51">
        <v>248</v>
      </c>
      <c r="N3433" s="51">
        <v>489</v>
      </c>
      <c r="O3433" s="51">
        <v>167</v>
      </c>
      <c r="P3433" s="51">
        <v>132</v>
      </c>
      <c r="Q3433" s="51">
        <v>1557</v>
      </c>
      <c r="R3433" s="51">
        <v>1630</v>
      </c>
      <c r="S3433" s="51">
        <v>44652</v>
      </c>
      <c r="T3433" s="51">
        <v>211611</v>
      </c>
      <c r="U3433" s="51">
        <v>43126</v>
      </c>
      <c r="V3433" s="51">
        <v>9420</v>
      </c>
    </row>
    <row r="3434" spans="1:22" x14ac:dyDescent="0.25">
      <c r="A3434" s="50" t="s">
        <v>109</v>
      </c>
      <c r="B3434" s="50" t="s">
        <v>230</v>
      </c>
      <c r="C3434" s="50" t="s">
        <v>208</v>
      </c>
      <c r="D3434" s="50" t="s">
        <v>282</v>
      </c>
      <c r="E3434" s="51">
        <v>2018</v>
      </c>
      <c r="F3434" s="50" t="s">
        <v>283</v>
      </c>
      <c r="G3434" s="52">
        <v>43101</v>
      </c>
      <c r="H3434" s="51">
        <v>844</v>
      </c>
      <c r="I3434" s="51">
        <v>301</v>
      </c>
      <c r="J3434" s="51">
        <v>551</v>
      </c>
      <c r="K3434" s="51">
        <v>255</v>
      </c>
      <c r="L3434" s="51">
        <v>255</v>
      </c>
      <c r="M3434" s="51">
        <v>999</v>
      </c>
      <c r="N3434" s="51">
        <v>884</v>
      </c>
      <c r="O3434" s="51">
        <v>792</v>
      </c>
      <c r="P3434" s="51">
        <v>773</v>
      </c>
      <c r="Q3434" s="51">
        <v>2902</v>
      </c>
      <c r="R3434" s="51">
        <v>3032</v>
      </c>
      <c r="S3434" s="51">
        <v>46536</v>
      </c>
      <c r="T3434" s="51">
        <v>219955</v>
      </c>
      <c r="U3434" s="51">
        <v>44677</v>
      </c>
      <c r="V3434" s="51">
        <v>9754</v>
      </c>
    </row>
    <row r="3435" spans="1:22" x14ac:dyDescent="0.25">
      <c r="A3435" s="50" t="s">
        <v>109</v>
      </c>
      <c r="B3435" s="50" t="s">
        <v>230</v>
      </c>
      <c r="C3435" s="50" t="s">
        <v>208</v>
      </c>
      <c r="D3435" s="50" t="s">
        <v>282</v>
      </c>
      <c r="E3435" s="51">
        <v>2018</v>
      </c>
      <c r="F3435" s="50" t="s">
        <v>284</v>
      </c>
      <c r="G3435" s="52">
        <v>43132</v>
      </c>
      <c r="H3435" s="51">
        <v>628</v>
      </c>
      <c r="I3435" s="51">
        <v>154</v>
      </c>
      <c r="J3435" s="51">
        <v>483</v>
      </c>
      <c r="K3435" s="51">
        <v>223</v>
      </c>
      <c r="L3435" s="51">
        <v>223</v>
      </c>
      <c r="M3435" s="51">
        <v>815</v>
      </c>
      <c r="N3435" s="51">
        <v>789</v>
      </c>
      <c r="O3435" s="51">
        <v>814</v>
      </c>
      <c r="P3435" s="51">
        <v>746</v>
      </c>
      <c r="Q3435" s="51">
        <v>2902</v>
      </c>
      <c r="R3435" s="51">
        <v>3032</v>
      </c>
      <c r="S3435" s="51">
        <v>46536</v>
      </c>
      <c r="T3435" s="51">
        <v>219955</v>
      </c>
      <c r="U3435" s="51">
        <v>44677</v>
      </c>
      <c r="V3435" s="51">
        <v>9754</v>
      </c>
    </row>
    <row r="3436" spans="1:22" x14ac:dyDescent="0.25">
      <c r="A3436" s="50" t="s">
        <v>109</v>
      </c>
      <c r="B3436" s="50" t="s">
        <v>230</v>
      </c>
      <c r="C3436" s="50" t="s">
        <v>208</v>
      </c>
      <c r="D3436" s="50" t="s">
        <v>282</v>
      </c>
      <c r="E3436" s="51">
        <v>2018</v>
      </c>
      <c r="F3436" s="50" t="s">
        <v>285</v>
      </c>
      <c r="G3436" s="52">
        <v>43160</v>
      </c>
      <c r="H3436" s="51">
        <v>813</v>
      </c>
      <c r="I3436" s="51">
        <v>261</v>
      </c>
      <c r="J3436" s="51">
        <v>521</v>
      </c>
      <c r="K3436" s="51">
        <v>245</v>
      </c>
      <c r="L3436" s="51">
        <v>245</v>
      </c>
      <c r="M3436" s="51">
        <v>863</v>
      </c>
      <c r="N3436" s="51">
        <v>888</v>
      </c>
      <c r="O3436" s="51">
        <v>766</v>
      </c>
      <c r="P3436" s="51">
        <v>764</v>
      </c>
      <c r="Q3436" s="51">
        <v>2902</v>
      </c>
      <c r="R3436" s="51">
        <v>3032</v>
      </c>
      <c r="S3436" s="51">
        <v>46536</v>
      </c>
      <c r="T3436" s="51">
        <v>219955</v>
      </c>
      <c r="U3436" s="51">
        <v>44677</v>
      </c>
      <c r="V3436" s="51">
        <v>9754</v>
      </c>
    </row>
    <row r="3437" spans="1:22" x14ac:dyDescent="0.25">
      <c r="A3437" s="50" t="s">
        <v>109</v>
      </c>
      <c r="B3437" s="50" t="s">
        <v>230</v>
      </c>
      <c r="C3437" s="50" t="s">
        <v>208</v>
      </c>
      <c r="D3437" s="50" t="s">
        <v>282</v>
      </c>
      <c r="E3437" s="51">
        <v>2018</v>
      </c>
      <c r="F3437" s="50" t="s">
        <v>286</v>
      </c>
      <c r="G3437" s="52">
        <v>43191</v>
      </c>
      <c r="H3437" s="51">
        <v>669</v>
      </c>
      <c r="I3437" s="51">
        <v>147</v>
      </c>
      <c r="J3437" s="51">
        <v>512</v>
      </c>
      <c r="K3437" s="51">
        <v>229</v>
      </c>
      <c r="L3437" s="51">
        <v>229</v>
      </c>
      <c r="M3437" s="51">
        <v>823</v>
      </c>
      <c r="N3437" s="51">
        <v>765</v>
      </c>
      <c r="O3437" s="51">
        <v>724</v>
      </c>
      <c r="P3437" s="51">
        <v>728</v>
      </c>
      <c r="Q3437" s="51">
        <v>2902</v>
      </c>
      <c r="R3437" s="51">
        <v>3032</v>
      </c>
      <c r="S3437" s="51">
        <v>46536</v>
      </c>
      <c r="T3437" s="51">
        <v>219955</v>
      </c>
      <c r="U3437" s="51">
        <v>44677</v>
      </c>
      <c r="V3437" s="51">
        <v>9754</v>
      </c>
    </row>
    <row r="3438" spans="1:22" x14ac:dyDescent="0.25">
      <c r="A3438" s="50" t="s">
        <v>109</v>
      </c>
      <c r="B3438" s="50" t="s">
        <v>230</v>
      </c>
      <c r="C3438" s="50" t="s">
        <v>208</v>
      </c>
      <c r="D3438" s="50" t="s">
        <v>282</v>
      </c>
      <c r="E3438" s="51">
        <v>2018</v>
      </c>
      <c r="F3438" s="50" t="s">
        <v>287</v>
      </c>
      <c r="G3438" s="52">
        <v>43221</v>
      </c>
      <c r="H3438" s="51">
        <v>672</v>
      </c>
      <c r="I3438" s="51">
        <v>195</v>
      </c>
      <c r="J3438" s="51">
        <v>471</v>
      </c>
      <c r="K3438" s="51">
        <v>219</v>
      </c>
      <c r="L3438" s="51">
        <v>219</v>
      </c>
      <c r="M3438" s="51">
        <v>1081</v>
      </c>
      <c r="N3438" s="51">
        <v>894</v>
      </c>
      <c r="O3438" s="51">
        <v>890</v>
      </c>
      <c r="P3438" s="51">
        <v>927</v>
      </c>
      <c r="Q3438" s="51">
        <v>2902</v>
      </c>
      <c r="R3438" s="51">
        <v>3032</v>
      </c>
      <c r="S3438" s="51">
        <v>46536</v>
      </c>
      <c r="T3438" s="51">
        <v>219955</v>
      </c>
      <c r="U3438" s="51">
        <v>44677</v>
      </c>
      <c r="V3438" s="51">
        <v>9754</v>
      </c>
    </row>
    <row r="3439" spans="1:22" x14ac:dyDescent="0.25">
      <c r="A3439" s="50" t="s">
        <v>109</v>
      </c>
      <c r="B3439" s="50" t="s">
        <v>230</v>
      </c>
      <c r="C3439" s="50" t="s">
        <v>208</v>
      </c>
      <c r="D3439" s="50" t="s">
        <v>282</v>
      </c>
      <c r="E3439" s="51">
        <v>2018</v>
      </c>
      <c r="F3439" s="50" t="s">
        <v>288</v>
      </c>
      <c r="G3439" s="52">
        <v>43252</v>
      </c>
      <c r="H3439" s="51">
        <v>740</v>
      </c>
      <c r="I3439" s="51">
        <v>222</v>
      </c>
      <c r="J3439" s="51">
        <v>462</v>
      </c>
      <c r="K3439" s="51">
        <v>219</v>
      </c>
      <c r="L3439" s="51">
        <v>219</v>
      </c>
      <c r="M3439" s="51">
        <v>1026</v>
      </c>
      <c r="N3439" s="51">
        <v>995</v>
      </c>
      <c r="O3439" s="51">
        <v>848</v>
      </c>
      <c r="P3439" s="51">
        <v>894</v>
      </c>
      <c r="Q3439" s="51">
        <v>2902</v>
      </c>
      <c r="R3439" s="51">
        <v>3032</v>
      </c>
      <c r="S3439" s="51">
        <v>46536</v>
      </c>
      <c r="T3439" s="51">
        <v>219955</v>
      </c>
      <c r="U3439" s="51">
        <v>44677</v>
      </c>
      <c r="V3439" s="51">
        <v>9754</v>
      </c>
    </row>
    <row r="3440" spans="1:22" x14ac:dyDescent="0.25">
      <c r="A3440" s="50" t="s">
        <v>109</v>
      </c>
      <c r="B3440" s="50" t="s">
        <v>230</v>
      </c>
      <c r="C3440" s="50" t="s">
        <v>208</v>
      </c>
      <c r="D3440" s="50" t="s">
        <v>282</v>
      </c>
      <c r="E3440" s="51">
        <v>2018</v>
      </c>
      <c r="F3440" s="50" t="s">
        <v>289</v>
      </c>
      <c r="G3440" s="52">
        <v>43282</v>
      </c>
      <c r="H3440" s="51">
        <v>637</v>
      </c>
      <c r="I3440" s="51">
        <v>159</v>
      </c>
      <c r="J3440" s="51">
        <v>424</v>
      </c>
      <c r="K3440" s="51">
        <v>232</v>
      </c>
      <c r="L3440" s="51">
        <v>232</v>
      </c>
      <c r="M3440" s="51">
        <v>759</v>
      </c>
      <c r="N3440" s="51">
        <v>855</v>
      </c>
      <c r="O3440" s="51">
        <v>764</v>
      </c>
      <c r="P3440" s="51">
        <v>751</v>
      </c>
      <c r="Q3440" s="51">
        <v>2902</v>
      </c>
      <c r="R3440" s="51">
        <v>3032</v>
      </c>
      <c r="S3440" s="51">
        <v>46536</v>
      </c>
      <c r="T3440" s="51">
        <v>219955</v>
      </c>
      <c r="U3440" s="51">
        <v>44677</v>
      </c>
      <c r="V3440" s="51">
        <v>9754</v>
      </c>
    </row>
    <row r="3441" spans="1:22" x14ac:dyDescent="0.25">
      <c r="A3441" s="50" t="s">
        <v>109</v>
      </c>
      <c r="B3441" s="50" t="s">
        <v>230</v>
      </c>
      <c r="C3441" s="50" t="s">
        <v>208</v>
      </c>
      <c r="D3441" s="50" t="s">
        <v>282</v>
      </c>
      <c r="E3441" s="51">
        <v>2018</v>
      </c>
      <c r="F3441" s="50" t="s">
        <v>290</v>
      </c>
      <c r="G3441" s="52">
        <v>43313</v>
      </c>
      <c r="H3441" s="51">
        <v>912</v>
      </c>
      <c r="I3441" s="51">
        <v>288</v>
      </c>
      <c r="J3441" s="51">
        <v>417</v>
      </c>
      <c r="K3441" s="51">
        <v>222</v>
      </c>
      <c r="L3441" s="51">
        <v>222</v>
      </c>
      <c r="M3441" s="51">
        <v>1083</v>
      </c>
      <c r="N3441" s="51">
        <v>799</v>
      </c>
      <c r="O3441" s="51">
        <v>832</v>
      </c>
      <c r="P3441" s="51">
        <v>763</v>
      </c>
      <c r="Q3441" s="51">
        <v>2902</v>
      </c>
      <c r="R3441" s="51">
        <v>3032</v>
      </c>
      <c r="S3441" s="51">
        <v>46536</v>
      </c>
      <c r="T3441" s="51">
        <v>219955</v>
      </c>
      <c r="U3441" s="51">
        <v>44677</v>
      </c>
      <c r="V3441" s="51">
        <v>9754</v>
      </c>
    </row>
    <row r="3442" spans="1:22" x14ac:dyDescent="0.25">
      <c r="A3442" s="50" t="s">
        <v>109</v>
      </c>
      <c r="B3442" s="50" t="s">
        <v>230</v>
      </c>
      <c r="C3442" s="50" t="s">
        <v>208</v>
      </c>
      <c r="D3442" s="50" t="s">
        <v>282</v>
      </c>
      <c r="E3442" s="51">
        <v>2018</v>
      </c>
      <c r="F3442" s="50" t="s">
        <v>291</v>
      </c>
      <c r="G3442" s="52">
        <v>43344</v>
      </c>
      <c r="H3442" s="51">
        <v>647</v>
      </c>
      <c r="I3442" s="51">
        <v>149</v>
      </c>
      <c r="J3442" s="51">
        <v>351</v>
      </c>
      <c r="K3442" s="51">
        <v>196</v>
      </c>
      <c r="L3442" s="51">
        <v>196</v>
      </c>
      <c r="M3442" s="51">
        <v>830</v>
      </c>
      <c r="N3442" s="51">
        <v>803</v>
      </c>
      <c r="O3442" s="51">
        <v>733</v>
      </c>
      <c r="P3442" s="51">
        <v>754</v>
      </c>
      <c r="Q3442" s="51">
        <v>2902</v>
      </c>
      <c r="R3442" s="51">
        <v>3032</v>
      </c>
      <c r="S3442" s="51">
        <v>46536</v>
      </c>
      <c r="T3442" s="51">
        <v>219955</v>
      </c>
      <c r="U3442" s="51">
        <v>44677</v>
      </c>
      <c r="V3442" s="51">
        <v>9754</v>
      </c>
    </row>
    <row r="3443" spans="1:22" x14ac:dyDescent="0.25">
      <c r="A3443" s="50" t="s">
        <v>109</v>
      </c>
      <c r="B3443" s="50" t="s">
        <v>230</v>
      </c>
      <c r="C3443" s="50" t="s">
        <v>208</v>
      </c>
      <c r="D3443" s="50" t="s">
        <v>282</v>
      </c>
      <c r="E3443" s="51">
        <v>2018</v>
      </c>
      <c r="F3443" s="50" t="s">
        <v>292</v>
      </c>
      <c r="G3443" s="52">
        <v>43374</v>
      </c>
      <c r="H3443" s="51">
        <v>532</v>
      </c>
      <c r="I3443" s="51">
        <v>91</v>
      </c>
      <c r="J3443" s="51">
        <v>363</v>
      </c>
      <c r="K3443" s="51">
        <v>142</v>
      </c>
      <c r="L3443" s="51">
        <v>142</v>
      </c>
      <c r="M3443" s="51">
        <v>624</v>
      </c>
      <c r="N3443" s="51">
        <v>612</v>
      </c>
      <c r="O3443" s="51">
        <v>550</v>
      </c>
      <c r="P3443" s="51">
        <v>477</v>
      </c>
      <c r="Q3443" s="51">
        <v>2902</v>
      </c>
      <c r="R3443" s="51">
        <v>3032</v>
      </c>
      <c r="S3443" s="51">
        <v>46536</v>
      </c>
      <c r="T3443" s="51">
        <v>219955</v>
      </c>
      <c r="U3443" s="51">
        <v>44677</v>
      </c>
      <c r="V3443" s="51">
        <v>9754</v>
      </c>
    </row>
    <row r="3444" spans="1:22" x14ac:dyDescent="0.25">
      <c r="A3444" s="50" t="s">
        <v>109</v>
      </c>
      <c r="B3444" s="50" t="s">
        <v>230</v>
      </c>
      <c r="C3444" s="50" t="s">
        <v>208</v>
      </c>
      <c r="D3444" s="50" t="s">
        <v>282</v>
      </c>
      <c r="E3444" s="51">
        <v>2018</v>
      </c>
      <c r="F3444" s="50" t="s">
        <v>293</v>
      </c>
      <c r="G3444" s="52">
        <v>43405</v>
      </c>
      <c r="H3444" s="51">
        <v>664</v>
      </c>
      <c r="I3444" s="51">
        <v>169</v>
      </c>
      <c r="J3444" s="51">
        <v>327</v>
      </c>
      <c r="K3444" s="51">
        <v>221</v>
      </c>
      <c r="L3444" s="51">
        <v>221</v>
      </c>
      <c r="M3444" s="51">
        <v>862</v>
      </c>
      <c r="N3444" s="51">
        <v>745</v>
      </c>
      <c r="O3444" s="51">
        <v>696</v>
      </c>
      <c r="P3444" s="51">
        <v>648</v>
      </c>
      <c r="Q3444" s="51">
        <v>2902</v>
      </c>
      <c r="R3444" s="51">
        <v>3032</v>
      </c>
      <c r="S3444" s="51">
        <v>46536</v>
      </c>
      <c r="T3444" s="51">
        <v>219955</v>
      </c>
      <c r="U3444" s="51">
        <v>44677</v>
      </c>
      <c r="V3444" s="51">
        <v>9754</v>
      </c>
    </row>
    <row r="3445" spans="1:22" x14ac:dyDescent="0.25">
      <c r="A3445" s="50" t="s">
        <v>109</v>
      </c>
      <c r="B3445" s="50" t="s">
        <v>230</v>
      </c>
      <c r="C3445" s="50" t="s">
        <v>208</v>
      </c>
      <c r="D3445" s="50" t="s">
        <v>282</v>
      </c>
      <c r="E3445" s="51">
        <v>2018</v>
      </c>
      <c r="F3445" s="50" t="s">
        <v>294</v>
      </c>
      <c r="G3445" s="52">
        <v>43435</v>
      </c>
      <c r="H3445" s="51">
        <v>654</v>
      </c>
      <c r="I3445" s="51">
        <v>147</v>
      </c>
      <c r="J3445" s="51">
        <v>374</v>
      </c>
      <c r="K3445" s="51">
        <v>180</v>
      </c>
      <c r="L3445" s="51">
        <v>180</v>
      </c>
      <c r="M3445" s="51">
        <v>738</v>
      </c>
      <c r="N3445" s="51">
        <v>783</v>
      </c>
      <c r="O3445" s="51">
        <v>770</v>
      </c>
      <c r="P3445" s="51">
        <v>674</v>
      </c>
      <c r="Q3445" s="51">
        <v>2902</v>
      </c>
      <c r="R3445" s="51">
        <v>3032</v>
      </c>
      <c r="S3445" s="51">
        <v>46536</v>
      </c>
      <c r="T3445" s="51">
        <v>219955</v>
      </c>
      <c r="U3445" s="51">
        <v>44677</v>
      </c>
      <c r="V3445" s="51">
        <v>9754</v>
      </c>
    </row>
    <row r="3446" spans="1:22" x14ac:dyDescent="0.25">
      <c r="A3446" s="50" t="s">
        <v>109</v>
      </c>
      <c r="B3446" s="50" t="s">
        <v>230</v>
      </c>
      <c r="C3446" s="50" t="s">
        <v>208</v>
      </c>
      <c r="D3446" s="50" t="s">
        <v>282</v>
      </c>
      <c r="E3446" s="51">
        <v>2019</v>
      </c>
      <c r="F3446" s="50" t="s">
        <v>283</v>
      </c>
      <c r="G3446" s="52">
        <v>43466</v>
      </c>
      <c r="H3446" s="51">
        <v>709</v>
      </c>
      <c r="I3446" s="51">
        <v>161</v>
      </c>
      <c r="J3446" s="51">
        <v>265</v>
      </c>
      <c r="K3446" s="51">
        <v>243</v>
      </c>
      <c r="L3446" s="51">
        <v>243</v>
      </c>
      <c r="M3446" s="51">
        <v>835</v>
      </c>
      <c r="N3446" s="51">
        <v>680</v>
      </c>
      <c r="O3446" s="51">
        <v>708</v>
      </c>
      <c r="P3446" s="51">
        <v>582</v>
      </c>
      <c r="Q3446" s="51">
        <v>2450</v>
      </c>
      <c r="R3446" s="51">
        <v>2586</v>
      </c>
      <c r="S3446" s="51">
        <v>48064.467500751707</v>
      </c>
      <c r="T3446" s="51">
        <v>225466</v>
      </c>
      <c r="U3446" s="51">
        <v>72832</v>
      </c>
      <c r="V3446" s="51">
        <v>9663</v>
      </c>
    </row>
    <row r="3447" spans="1:22" x14ac:dyDescent="0.25">
      <c r="A3447" s="50" t="s">
        <v>109</v>
      </c>
      <c r="B3447" s="50" t="s">
        <v>230</v>
      </c>
      <c r="C3447" s="50" t="s">
        <v>208</v>
      </c>
      <c r="D3447" s="50" t="s">
        <v>282</v>
      </c>
      <c r="E3447" s="51">
        <v>2019</v>
      </c>
      <c r="F3447" s="50" t="s">
        <v>284</v>
      </c>
      <c r="G3447" s="52">
        <v>43497</v>
      </c>
      <c r="H3447" s="51">
        <v>649</v>
      </c>
      <c r="I3447" s="51">
        <v>125</v>
      </c>
      <c r="J3447" s="51">
        <v>339</v>
      </c>
      <c r="K3447" s="51">
        <v>201</v>
      </c>
      <c r="L3447" s="51">
        <v>201</v>
      </c>
      <c r="M3447" s="51">
        <v>851</v>
      </c>
      <c r="N3447" s="51">
        <v>732</v>
      </c>
      <c r="O3447" s="51">
        <v>703</v>
      </c>
      <c r="P3447" s="51">
        <v>650</v>
      </c>
      <c r="Q3447" s="51">
        <v>2450</v>
      </c>
      <c r="R3447" s="51">
        <v>2586</v>
      </c>
      <c r="S3447" s="51">
        <v>48064.467500751707</v>
      </c>
      <c r="T3447" s="51">
        <v>225466</v>
      </c>
      <c r="U3447" s="51">
        <v>72832</v>
      </c>
      <c r="V3447" s="51">
        <v>9663</v>
      </c>
    </row>
    <row r="3448" spans="1:22" x14ac:dyDescent="0.25">
      <c r="A3448" s="50" t="s">
        <v>109</v>
      </c>
      <c r="B3448" s="50" t="s">
        <v>230</v>
      </c>
      <c r="C3448" s="50" t="s">
        <v>208</v>
      </c>
      <c r="D3448" s="50" t="s">
        <v>282</v>
      </c>
      <c r="E3448" s="51">
        <v>2019</v>
      </c>
      <c r="F3448" s="50" t="s">
        <v>285</v>
      </c>
      <c r="G3448" s="52">
        <v>43525</v>
      </c>
      <c r="H3448" s="51">
        <v>546</v>
      </c>
      <c r="I3448" s="51">
        <v>165</v>
      </c>
      <c r="J3448" s="51">
        <v>296</v>
      </c>
      <c r="K3448" s="51">
        <v>264</v>
      </c>
      <c r="L3448" s="51">
        <v>264</v>
      </c>
      <c r="M3448" s="51">
        <v>403</v>
      </c>
      <c r="N3448" s="51">
        <v>831</v>
      </c>
      <c r="O3448" s="51">
        <v>753</v>
      </c>
      <c r="P3448" s="51">
        <v>586</v>
      </c>
      <c r="Q3448" s="51">
        <v>2450</v>
      </c>
      <c r="R3448" s="51">
        <v>2586</v>
      </c>
      <c r="S3448" s="51">
        <v>48064.467500751707</v>
      </c>
      <c r="T3448" s="51">
        <v>225466</v>
      </c>
      <c r="U3448" s="51">
        <v>72832</v>
      </c>
      <c r="V3448" s="51">
        <v>9663</v>
      </c>
    </row>
    <row r="3449" spans="1:22" x14ac:dyDescent="0.25">
      <c r="A3449" s="50" t="s">
        <v>109</v>
      </c>
      <c r="B3449" s="50" t="s">
        <v>230</v>
      </c>
      <c r="C3449" s="50" t="s">
        <v>208</v>
      </c>
      <c r="D3449" s="50" t="s">
        <v>282</v>
      </c>
      <c r="E3449" s="51">
        <v>2019</v>
      </c>
      <c r="F3449" s="50" t="s">
        <v>286</v>
      </c>
      <c r="G3449" s="52">
        <v>43556</v>
      </c>
      <c r="H3449" s="51">
        <v>673</v>
      </c>
      <c r="I3449" s="51">
        <v>290</v>
      </c>
      <c r="J3449" s="51">
        <v>471</v>
      </c>
      <c r="K3449" s="51">
        <v>301</v>
      </c>
      <c r="L3449" s="51">
        <v>301</v>
      </c>
      <c r="M3449" s="51">
        <v>785</v>
      </c>
      <c r="N3449" s="51">
        <v>836</v>
      </c>
      <c r="O3449" s="51">
        <v>886</v>
      </c>
      <c r="P3449" s="51">
        <v>681</v>
      </c>
      <c r="Q3449" s="51">
        <v>2450</v>
      </c>
      <c r="R3449" s="51">
        <v>2586</v>
      </c>
      <c r="S3449" s="51">
        <v>48064.467500751707</v>
      </c>
      <c r="T3449" s="51">
        <v>225466</v>
      </c>
      <c r="U3449" s="51">
        <v>72832</v>
      </c>
      <c r="V3449" s="51">
        <v>9663</v>
      </c>
    </row>
    <row r="3450" spans="1:22" x14ac:dyDescent="0.25">
      <c r="A3450" s="50" t="s">
        <v>109</v>
      </c>
      <c r="B3450" s="50" t="s">
        <v>230</v>
      </c>
      <c r="C3450" s="50" t="s">
        <v>208</v>
      </c>
      <c r="D3450" s="50" t="s">
        <v>282</v>
      </c>
      <c r="E3450" s="51">
        <v>2019</v>
      </c>
      <c r="F3450" s="50" t="s">
        <v>287</v>
      </c>
      <c r="G3450" s="52">
        <v>43586</v>
      </c>
      <c r="H3450" s="51">
        <v>645</v>
      </c>
      <c r="I3450" s="51">
        <v>162</v>
      </c>
      <c r="J3450" s="51">
        <v>433</v>
      </c>
      <c r="K3450" s="51">
        <v>235</v>
      </c>
      <c r="L3450" s="51">
        <v>235</v>
      </c>
      <c r="M3450" s="51">
        <v>856</v>
      </c>
      <c r="N3450" s="51">
        <v>749</v>
      </c>
      <c r="O3450" s="51">
        <v>677</v>
      </c>
      <c r="P3450" s="51">
        <v>553</v>
      </c>
      <c r="Q3450" s="51">
        <v>2450</v>
      </c>
      <c r="R3450" s="51">
        <v>2586</v>
      </c>
      <c r="S3450" s="51">
        <v>48064.467500751707</v>
      </c>
      <c r="T3450" s="51">
        <v>225466</v>
      </c>
      <c r="U3450" s="51">
        <v>72832</v>
      </c>
      <c r="V3450" s="51">
        <v>9663</v>
      </c>
    </row>
    <row r="3451" spans="1:22" x14ac:dyDescent="0.25">
      <c r="A3451" s="50" t="s">
        <v>109</v>
      </c>
      <c r="B3451" s="50" t="s">
        <v>230</v>
      </c>
      <c r="C3451" s="50" t="s">
        <v>208</v>
      </c>
      <c r="D3451" s="50" t="s">
        <v>282</v>
      </c>
      <c r="E3451" s="51">
        <v>2019</v>
      </c>
      <c r="F3451" s="50" t="s">
        <v>288</v>
      </c>
      <c r="G3451" s="52">
        <v>43617</v>
      </c>
      <c r="H3451" s="51">
        <v>662</v>
      </c>
      <c r="I3451" s="51">
        <v>195</v>
      </c>
      <c r="J3451" s="51">
        <v>379</v>
      </c>
      <c r="K3451" s="51">
        <v>279</v>
      </c>
      <c r="L3451" s="51">
        <v>279</v>
      </c>
      <c r="M3451" s="51">
        <v>856</v>
      </c>
      <c r="N3451" s="51">
        <v>814</v>
      </c>
      <c r="O3451" s="51">
        <v>789</v>
      </c>
      <c r="P3451" s="51">
        <v>687</v>
      </c>
      <c r="Q3451" s="51">
        <v>2450</v>
      </c>
      <c r="R3451" s="51">
        <v>2586</v>
      </c>
      <c r="S3451" s="51">
        <v>48064.467500751707</v>
      </c>
      <c r="T3451" s="51">
        <v>225466</v>
      </c>
      <c r="U3451" s="51">
        <v>72832</v>
      </c>
      <c r="V3451" s="51">
        <v>9663</v>
      </c>
    </row>
    <row r="3452" spans="1:22" x14ac:dyDescent="0.25">
      <c r="A3452" s="50" t="s">
        <v>109</v>
      </c>
      <c r="B3452" s="50" t="s">
        <v>230</v>
      </c>
      <c r="C3452" s="50" t="s">
        <v>208</v>
      </c>
      <c r="D3452" s="50" t="s">
        <v>282</v>
      </c>
      <c r="E3452" s="51">
        <v>2019</v>
      </c>
      <c r="F3452" s="50" t="s">
        <v>289</v>
      </c>
      <c r="G3452" s="52">
        <v>43647</v>
      </c>
      <c r="H3452" s="51">
        <v>742</v>
      </c>
      <c r="I3452" s="51">
        <v>295</v>
      </c>
      <c r="J3452" s="51">
        <v>493</v>
      </c>
      <c r="K3452" s="51">
        <v>236</v>
      </c>
      <c r="L3452" s="51">
        <v>236</v>
      </c>
      <c r="M3452" s="51">
        <v>917</v>
      </c>
      <c r="N3452" s="51">
        <v>909</v>
      </c>
      <c r="O3452" s="51">
        <v>799</v>
      </c>
      <c r="P3452" s="51">
        <v>756</v>
      </c>
      <c r="Q3452" s="51">
        <v>2450</v>
      </c>
      <c r="R3452" s="51">
        <v>2586</v>
      </c>
      <c r="S3452" s="51">
        <v>48064.467500751707</v>
      </c>
      <c r="T3452" s="51">
        <v>225466</v>
      </c>
      <c r="U3452" s="51">
        <v>72832</v>
      </c>
      <c r="V3452" s="51">
        <v>9663</v>
      </c>
    </row>
    <row r="3453" spans="1:22" x14ac:dyDescent="0.25">
      <c r="A3453" s="50" t="s">
        <v>109</v>
      </c>
      <c r="B3453" s="50" t="s">
        <v>230</v>
      </c>
      <c r="C3453" s="50" t="s">
        <v>208</v>
      </c>
      <c r="D3453" s="50" t="s">
        <v>282</v>
      </c>
      <c r="E3453" s="51">
        <v>2019</v>
      </c>
      <c r="F3453" s="50" t="s">
        <v>290</v>
      </c>
      <c r="G3453" s="52">
        <v>43678</v>
      </c>
      <c r="H3453" s="51">
        <v>709</v>
      </c>
      <c r="I3453" s="51">
        <v>232</v>
      </c>
      <c r="J3453" s="51">
        <v>378</v>
      </c>
      <c r="K3453" s="51">
        <v>272</v>
      </c>
      <c r="L3453" s="51">
        <v>272</v>
      </c>
      <c r="M3453" s="51">
        <v>925</v>
      </c>
      <c r="N3453" s="51">
        <v>722</v>
      </c>
      <c r="O3453" s="51">
        <v>654</v>
      </c>
      <c r="P3453" s="51">
        <v>665</v>
      </c>
      <c r="Q3453" s="51">
        <v>2450</v>
      </c>
      <c r="R3453" s="51">
        <v>2586</v>
      </c>
      <c r="S3453" s="51">
        <v>48064.467500751707</v>
      </c>
      <c r="T3453" s="51">
        <v>225466</v>
      </c>
      <c r="U3453" s="51">
        <v>72832</v>
      </c>
      <c r="V3453" s="51">
        <v>9663</v>
      </c>
    </row>
    <row r="3454" spans="1:22" x14ac:dyDescent="0.25">
      <c r="A3454" s="50" t="s">
        <v>109</v>
      </c>
      <c r="B3454" s="50" t="s">
        <v>230</v>
      </c>
      <c r="C3454" s="50" t="s">
        <v>208</v>
      </c>
      <c r="D3454" s="50" t="s">
        <v>282</v>
      </c>
      <c r="E3454" s="51">
        <v>2019</v>
      </c>
      <c r="F3454" s="50" t="s">
        <v>291</v>
      </c>
      <c r="G3454" s="52">
        <v>43709</v>
      </c>
      <c r="H3454" s="51">
        <v>840</v>
      </c>
      <c r="I3454" s="51">
        <v>264</v>
      </c>
      <c r="J3454" s="51">
        <v>649</v>
      </c>
      <c r="K3454" s="51">
        <v>292</v>
      </c>
      <c r="L3454" s="51">
        <v>292</v>
      </c>
      <c r="M3454" s="51">
        <v>1000</v>
      </c>
      <c r="N3454" s="51">
        <v>908</v>
      </c>
      <c r="O3454" s="51">
        <v>861</v>
      </c>
      <c r="P3454" s="51">
        <v>782</v>
      </c>
      <c r="Q3454" s="51">
        <v>2450</v>
      </c>
      <c r="R3454" s="51">
        <v>2586</v>
      </c>
      <c r="S3454" s="51">
        <v>48064.467500751707</v>
      </c>
      <c r="T3454" s="51">
        <v>225466</v>
      </c>
      <c r="U3454" s="51">
        <v>72832</v>
      </c>
      <c r="V3454" s="51">
        <v>9663</v>
      </c>
    </row>
    <row r="3455" spans="1:22" x14ac:dyDescent="0.25">
      <c r="A3455" s="50" t="s">
        <v>109</v>
      </c>
      <c r="B3455" s="50" t="s">
        <v>230</v>
      </c>
      <c r="C3455" s="50" t="s">
        <v>208</v>
      </c>
      <c r="D3455" s="50" t="s">
        <v>282</v>
      </c>
      <c r="E3455" s="51">
        <v>2019</v>
      </c>
      <c r="F3455" s="50" t="s">
        <v>292</v>
      </c>
      <c r="G3455" s="52">
        <v>43739</v>
      </c>
      <c r="H3455" s="51">
        <v>983</v>
      </c>
      <c r="I3455" s="51">
        <v>359</v>
      </c>
      <c r="J3455" s="51">
        <v>648</v>
      </c>
      <c r="K3455" s="51">
        <v>308</v>
      </c>
      <c r="L3455" s="51">
        <v>308</v>
      </c>
      <c r="M3455" s="51">
        <v>811</v>
      </c>
      <c r="N3455" s="51">
        <v>884</v>
      </c>
      <c r="O3455" s="51">
        <v>952</v>
      </c>
      <c r="P3455" s="51">
        <v>703</v>
      </c>
      <c r="Q3455" s="51">
        <v>2450</v>
      </c>
      <c r="R3455" s="51">
        <v>2586</v>
      </c>
      <c r="S3455" s="51">
        <v>48064.467500751707</v>
      </c>
      <c r="T3455" s="51">
        <v>225466</v>
      </c>
      <c r="U3455" s="51">
        <v>72832</v>
      </c>
      <c r="V3455" s="51">
        <v>9663</v>
      </c>
    </row>
    <row r="3456" spans="1:22" x14ac:dyDescent="0.25">
      <c r="A3456" s="50" t="s">
        <v>109</v>
      </c>
      <c r="B3456" s="50" t="s">
        <v>230</v>
      </c>
      <c r="C3456" s="50" t="s">
        <v>208</v>
      </c>
      <c r="D3456" s="50" t="s">
        <v>282</v>
      </c>
      <c r="E3456" s="51">
        <v>2019</v>
      </c>
      <c r="F3456" s="50" t="s">
        <v>293</v>
      </c>
      <c r="G3456" s="52">
        <v>43770</v>
      </c>
      <c r="H3456" s="51">
        <v>763</v>
      </c>
      <c r="I3456" s="51">
        <v>258</v>
      </c>
      <c r="J3456" s="51">
        <v>628</v>
      </c>
      <c r="K3456" s="51">
        <v>283</v>
      </c>
      <c r="L3456" s="51">
        <v>283</v>
      </c>
      <c r="M3456" s="51">
        <v>977</v>
      </c>
      <c r="N3456" s="51">
        <v>991</v>
      </c>
      <c r="O3456" s="51">
        <v>871</v>
      </c>
      <c r="P3456" s="51">
        <v>741</v>
      </c>
      <c r="Q3456" s="51">
        <v>2450</v>
      </c>
      <c r="R3456" s="51">
        <v>2586</v>
      </c>
      <c r="S3456" s="51">
        <v>48064.467500751707</v>
      </c>
      <c r="T3456" s="51">
        <v>225466</v>
      </c>
      <c r="U3456" s="51">
        <v>72832</v>
      </c>
      <c r="V3456" s="51">
        <v>9663</v>
      </c>
    </row>
    <row r="3457" spans="1:22" x14ac:dyDescent="0.25">
      <c r="A3457" s="50" t="s">
        <v>109</v>
      </c>
      <c r="B3457" s="50" t="s">
        <v>230</v>
      </c>
      <c r="C3457" s="50" t="s">
        <v>208</v>
      </c>
      <c r="D3457" s="50" t="s">
        <v>282</v>
      </c>
      <c r="E3457" s="51">
        <v>2019</v>
      </c>
      <c r="F3457" s="50" t="s">
        <v>294</v>
      </c>
      <c r="G3457" s="52">
        <v>43800</v>
      </c>
      <c r="H3457" s="51">
        <v>774</v>
      </c>
      <c r="I3457" s="51">
        <v>374</v>
      </c>
      <c r="J3457" s="51">
        <v>584</v>
      </c>
      <c r="K3457" s="51">
        <v>240</v>
      </c>
      <c r="L3457" s="51">
        <v>240</v>
      </c>
      <c r="M3457" s="51">
        <v>912</v>
      </c>
      <c r="N3457" s="51">
        <v>968</v>
      </c>
      <c r="O3457" s="51">
        <v>825</v>
      </c>
      <c r="P3457" s="51">
        <v>685</v>
      </c>
      <c r="Q3457" s="51">
        <v>2450</v>
      </c>
      <c r="R3457" s="51">
        <v>2586</v>
      </c>
      <c r="S3457" s="51">
        <v>48064.467500751707</v>
      </c>
      <c r="T3457" s="51">
        <v>225466</v>
      </c>
      <c r="U3457" s="51">
        <v>72832</v>
      </c>
      <c r="V3457" s="51">
        <v>9663</v>
      </c>
    </row>
    <row r="3458" spans="1:22" x14ac:dyDescent="0.25">
      <c r="A3458" s="50" t="s">
        <v>109</v>
      </c>
      <c r="B3458" s="50" t="s">
        <v>230</v>
      </c>
      <c r="C3458" s="50" t="s">
        <v>208</v>
      </c>
      <c r="D3458" s="50" t="s">
        <v>282</v>
      </c>
      <c r="E3458" s="51">
        <v>2020</v>
      </c>
      <c r="F3458" s="50" t="s">
        <v>283</v>
      </c>
      <c r="G3458" s="52">
        <v>43831</v>
      </c>
      <c r="H3458" s="51">
        <v>783</v>
      </c>
      <c r="I3458" s="51">
        <v>158</v>
      </c>
      <c r="J3458" s="51">
        <v>507</v>
      </c>
      <c r="K3458" s="51">
        <v>247</v>
      </c>
      <c r="L3458" s="51">
        <v>247</v>
      </c>
      <c r="M3458" s="51">
        <v>777</v>
      </c>
      <c r="N3458" s="51">
        <v>711</v>
      </c>
      <c r="O3458" s="51">
        <v>665</v>
      </c>
      <c r="P3458" s="51">
        <v>641</v>
      </c>
      <c r="Q3458" s="51">
        <v>2742</v>
      </c>
      <c r="R3458" s="51">
        <v>2929</v>
      </c>
      <c r="S3458" s="51">
        <v>50058.185131725353</v>
      </c>
      <c r="T3458" s="51">
        <v>233925</v>
      </c>
      <c r="U3458" s="51">
        <v>75044</v>
      </c>
      <c r="V3458" s="51">
        <v>9949</v>
      </c>
    </row>
    <row r="3459" spans="1:22" x14ac:dyDescent="0.25">
      <c r="A3459" s="50" t="s">
        <v>109</v>
      </c>
      <c r="B3459" s="50" t="s">
        <v>230</v>
      </c>
      <c r="C3459" s="50" t="s">
        <v>208</v>
      </c>
      <c r="D3459" s="50" t="s">
        <v>282</v>
      </c>
      <c r="E3459" s="51">
        <v>2020</v>
      </c>
      <c r="F3459" s="50" t="s">
        <v>284</v>
      </c>
      <c r="G3459" s="52">
        <v>43862</v>
      </c>
      <c r="H3459" s="51">
        <v>743</v>
      </c>
      <c r="I3459" s="51">
        <v>196</v>
      </c>
      <c r="J3459" s="51">
        <v>599</v>
      </c>
      <c r="K3459" s="51">
        <v>237</v>
      </c>
      <c r="L3459" s="51">
        <v>237</v>
      </c>
      <c r="M3459" s="51">
        <v>856</v>
      </c>
      <c r="N3459" s="51">
        <v>866</v>
      </c>
      <c r="O3459" s="51">
        <v>749</v>
      </c>
      <c r="P3459" s="51">
        <v>569</v>
      </c>
      <c r="Q3459" s="51">
        <v>2742</v>
      </c>
      <c r="R3459" s="51">
        <v>2929</v>
      </c>
      <c r="S3459" s="51">
        <v>50058.185131725353</v>
      </c>
      <c r="T3459" s="51">
        <v>233925</v>
      </c>
      <c r="U3459" s="51">
        <v>75044</v>
      </c>
      <c r="V3459" s="51">
        <v>9949</v>
      </c>
    </row>
    <row r="3460" spans="1:22" x14ac:dyDescent="0.25">
      <c r="A3460" s="50" t="s">
        <v>109</v>
      </c>
      <c r="B3460" s="50" t="s">
        <v>230</v>
      </c>
      <c r="C3460" s="50" t="s">
        <v>208</v>
      </c>
      <c r="D3460" s="50" t="s">
        <v>282</v>
      </c>
      <c r="E3460" s="51">
        <v>2020</v>
      </c>
      <c r="F3460" s="50" t="s">
        <v>285</v>
      </c>
      <c r="G3460" s="52">
        <v>43891</v>
      </c>
      <c r="H3460" s="51">
        <v>566</v>
      </c>
      <c r="I3460" s="51">
        <v>167</v>
      </c>
      <c r="J3460" s="51">
        <v>386</v>
      </c>
      <c r="K3460" s="51">
        <v>291</v>
      </c>
      <c r="L3460" s="51">
        <v>291</v>
      </c>
      <c r="M3460" s="51">
        <v>766</v>
      </c>
      <c r="N3460" s="51">
        <v>719</v>
      </c>
      <c r="O3460" s="51">
        <v>665</v>
      </c>
      <c r="P3460" s="51">
        <v>563</v>
      </c>
      <c r="Q3460" s="51">
        <v>2742</v>
      </c>
      <c r="R3460" s="51">
        <v>2929</v>
      </c>
      <c r="S3460" s="51">
        <v>50058.185131725353</v>
      </c>
      <c r="T3460" s="51">
        <v>233925</v>
      </c>
      <c r="U3460" s="51">
        <v>75044</v>
      </c>
      <c r="V3460" s="51">
        <v>9949</v>
      </c>
    </row>
    <row r="3461" spans="1:22" x14ac:dyDescent="0.25">
      <c r="A3461" s="50" t="s">
        <v>109</v>
      </c>
      <c r="B3461" s="50" t="s">
        <v>230</v>
      </c>
      <c r="C3461" s="50" t="s">
        <v>208</v>
      </c>
      <c r="D3461" s="50" t="s">
        <v>282</v>
      </c>
      <c r="E3461" s="51">
        <v>2020</v>
      </c>
      <c r="F3461" s="50" t="s">
        <v>286</v>
      </c>
      <c r="G3461" s="52">
        <v>43922</v>
      </c>
      <c r="H3461" s="51">
        <v>847</v>
      </c>
      <c r="I3461" s="51">
        <v>163</v>
      </c>
      <c r="J3461" s="51">
        <v>553</v>
      </c>
      <c r="K3461" s="51">
        <v>271</v>
      </c>
      <c r="L3461" s="51">
        <v>271</v>
      </c>
      <c r="M3461" s="51">
        <v>936</v>
      </c>
      <c r="N3461" s="51">
        <v>802</v>
      </c>
      <c r="O3461" s="51">
        <v>842</v>
      </c>
      <c r="P3461" s="51">
        <v>722</v>
      </c>
      <c r="Q3461" s="51">
        <v>2742</v>
      </c>
      <c r="R3461" s="51">
        <v>2929</v>
      </c>
      <c r="S3461" s="51">
        <v>50058.185131725353</v>
      </c>
      <c r="T3461" s="51">
        <v>233925</v>
      </c>
      <c r="U3461" s="51">
        <v>75044</v>
      </c>
      <c r="V3461" s="51">
        <v>9949</v>
      </c>
    </row>
    <row r="3462" spans="1:22" x14ac:dyDescent="0.25">
      <c r="A3462" s="50" t="s">
        <v>109</v>
      </c>
      <c r="B3462" s="50" t="s">
        <v>230</v>
      </c>
      <c r="C3462" s="50" t="s">
        <v>208</v>
      </c>
      <c r="D3462" s="50" t="s">
        <v>282</v>
      </c>
      <c r="E3462" s="51">
        <v>2020</v>
      </c>
      <c r="F3462" s="50" t="s">
        <v>287</v>
      </c>
      <c r="G3462" s="52">
        <v>43952</v>
      </c>
      <c r="H3462" s="51">
        <v>574</v>
      </c>
      <c r="I3462" s="51">
        <v>204</v>
      </c>
      <c r="J3462" s="51">
        <v>557</v>
      </c>
      <c r="K3462" s="51">
        <v>283</v>
      </c>
      <c r="L3462" s="51">
        <v>283</v>
      </c>
      <c r="M3462" s="51">
        <v>890</v>
      </c>
      <c r="N3462" s="51">
        <v>806</v>
      </c>
      <c r="O3462" s="51">
        <v>748</v>
      </c>
      <c r="P3462" s="51">
        <v>556</v>
      </c>
      <c r="Q3462" s="51">
        <v>2742</v>
      </c>
      <c r="R3462" s="51">
        <v>2929</v>
      </c>
      <c r="S3462" s="51">
        <v>50058.185131725353</v>
      </c>
      <c r="T3462" s="51">
        <v>233925</v>
      </c>
      <c r="U3462" s="51">
        <v>75044</v>
      </c>
      <c r="V3462" s="51">
        <v>9949</v>
      </c>
    </row>
    <row r="3463" spans="1:22" x14ac:dyDescent="0.25">
      <c r="A3463" s="50" t="s">
        <v>109</v>
      </c>
      <c r="B3463" s="50" t="s">
        <v>230</v>
      </c>
      <c r="C3463" s="50" t="s">
        <v>208</v>
      </c>
      <c r="D3463" s="50" t="s">
        <v>282</v>
      </c>
      <c r="E3463" s="51">
        <v>2020</v>
      </c>
      <c r="F3463" s="50" t="s">
        <v>288</v>
      </c>
      <c r="G3463" s="52">
        <v>43983</v>
      </c>
      <c r="H3463" s="51">
        <v>764</v>
      </c>
      <c r="I3463" s="51">
        <v>173</v>
      </c>
      <c r="J3463" s="51">
        <v>409</v>
      </c>
      <c r="K3463" s="51">
        <v>245</v>
      </c>
      <c r="L3463" s="51">
        <v>245</v>
      </c>
      <c r="M3463" s="51">
        <v>850</v>
      </c>
      <c r="N3463" s="51">
        <v>773</v>
      </c>
      <c r="O3463" s="51">
        <v>771</v>
      </c>
      <c r="P3463" s="51">
        <v>623</v>
      </c>
      <c r="Q3463" s="51">
        <v>2742</v>
      </c>
      <c r="R3463" s="51">
        <v>2929</v>
      </c>
      <c r="S3463" s="51">
        <v>50058.185131725353</v>
      </c>
      <c r="T3463" s="51">
        <v>233925</v>
      </c>
      <c r="U3463" s="51">
        <v>75044</v>
      </c>
      <c r="V3463" s="51">
        <v>9949</v>
      </c>
    </row>
    <row r="3464" spans="1:22" x14ac:dyDescent="0.25">
      <c r="A3464" s="50" t="s">
        <v>109</v>
      </c>
      <c r="B3464" s="50" t="s">
        <v>230</v>
      </c>
      <c r="C3464" s="50" t="s">
        <v>208</v>
      </c>
      <c r="D3464" s="50" t="s">
        <v>282</v>
      </c>
      <c r="E3464" s="51">
        <v>2020</v>
      </c>
      <c r="F3464" s="50" t="s">
        <v>289</v>
      </c>
      <c r="G3464" s="52">
        <v>44013</v>
      </c>
      <c r="H3464" s="51">
        <v>627</v>
      </c>
      <c r="I3464" s="51">
        <v>167</v>
      </c>
      <c r="J3464" s="51">
        <v>466</v>
      </c>
      <c r="K3464" s="51">
        <v>201</v>
      </c>
      <c r="L3464" s="51">
        <v>201</v>
      </c>
      <c r="M3464" s="51">
        <v>876</v>
      </c>
      <c r="N3464" s="51">
        <v>827</v>
      </c>
      <c r="O3464" s="51">
        <v>833</v>
      </c>
      <c r="P3464" s="51">
        <v>669</v>
      </c>
      <c r="Q3464" s="51">
        <v>2742</v>
      </c>
      <c r="R3464" s="51">
        <v>2929</v>
      </c>
      <c r="S3464" s="51">
        <v>50058.185131725353</v>
      </c>
      <c r="T3464" s="51">
        <v>233925</v>
      </c>
      <c r="U3464" s="51">
        <v>75044</v>
      </c>
      <c r="V3464" s="51">
        <v>9949</v>
      </c>
    </row>
    <row r="3465" spans="1:22" x14ac:dyDescent="0.25">
      <c r="A3465" s="50" t="s">
        <v>109</v>
      </c>
      <c r="B3465" s="50" t="s">
        <v>230</v>
      </c>
      <c r="C3465" s="50" t="s">
        <v>208</v>
      </c>
      <c r="D3465" s="50" t="s">
        <v>282</v>
      </c>
      <c r="E3465" s="51">
        <v>2020</v>
      </c>
      <c r="F3465" s="50" t="s">
        <v>290</v>
      </c>
      <c r="G3465" s="52">
        <v>44044</v>
      </c>
      <c r="H3465" s="51">
        <v>499</v>
      </c>
      <c r="I3465" s="51">
        <v>194</v>
      </c>
      <c r="J3465" s="51">
        <v>445</v>
      </c>
      <c r="K3465" s="51">
        <v>315</v>
      </c>
      <c r="L3465" s="51">
        <v>315</v>
      </c>
      <c r="M3465" s="51">
        <v>792</v>
      </c>
      <c r="N3465" s="51">
        <v>666</v>
      </c>
      <c r="O3465" s="51">
        <v>640</v>
      </c>
      <c r="P3465" s="51">
        <v>513</v>
      </c>
      <c r="Q3465" s="51">
        <v>2742</v>
      </c>
      <c r="R3465" s="51">
        <v>2929</v>
      </c>
      <c r="S3465" s="51">
        <v>50058.185131725353</v>
      </c>
      <c r="T3465" s="51">
        <v>233925</v>
      </c>
      <c r="U3465" s="51">
        <v>75044</v>
      </c>
      <c r="V3465" s="51">
        <v>9949</v>
      </c>
    </row>
    <row r="3466" spans="1:22" x14ac:dyDescent="0.25">
      <c r="A3466" s="50" t="s">
        <v>109</v>
      </c>
      <c r="B3466" s="50" t="s">
        <v>230</v>
      </c>
      <c r="C3466" s="50" t="s">
        <v>208</v>
      </c>
      <c r="D3466" s="50" t="s">
        <v>282</v>
      </c>
      <c r="E3466" s="51">
        <v>2020</v>
      </c>
      <c r="F3466" s="50" t="s">
        <v>291</v>
      </c>
      <c r="G3466" s="52">
        <v>44075</v>
      </c>
      <c r="H3466" s="51">
        <v>594</v>
      </c>
      <c r="I3466" s="51">
        <v>162</v>
      </c>
      <c r="J3466" s="51">
        <v>519</v>
      </c>
      <c r="K3466" s="51">
        <v>266</v>
      </c>
      <c r="L3466" s="51">
        <v>266</v>
      </c>
      <c r="M3466" s="51">
        <v>827</v>
      </c>
      <c r="N3466" s="51">
        <v>784</v>
      </c>
      <c r="O3466" s="51">
        <v>798</v>
      </c>
      <c r="P3466" s="51">
        <v>699</v>
      </c>
      <c r="Q3466" s="51">
        <v>2742</v>
      </c>
      <c r="R3466" s="51">
        <v>2929</v>
      </c>
      <c r="S3466" s="51">
        <v>50058.185131725353</v>
      </c>
      <c r="T3466" s="51">
        <v>233925</v>
      </c>
      <c r="U3466" s="51">
        <v>75044</v>
      </c>
      <c r="V3466" s="51">
        <v>9949</v>
      </c>
    </row>
    <row r="3467" spans="1:22" x14ac:dyDescent="0.25">
      <c r="A3467" s="50" t="s">
        <v>109</v>
      </c>
      <c r="B3467" s="50" t="s">
        <v>230</v>
      </c>
      <c r="C3467" s="50" t="s">
        <v>208</v>
      </c>
      <c r="D3467" s="50" t="s">
        <v>282</v>
      </c>
      <c r="E3467" s="51">
        <v>2020</v>
      </c>
      <c r="F3467" s="50" t="s">
        <v>292</v>
      </c>
      <c r="G3467" s="52">
        <v>44105</v>
      </c>
      <c r="H3467" s="51">
        <v>751</v>
      </c>
      <c r="I3467" s="51">
        <v>159</v>
      </c>
      <c r="J3467" s="51">
        <v>410</v>
      </c>
      <c r="K3467" s="51">
        <v>314</v>
      </c>
      <c r="L3467" s="51">
        <v>314</v>
      </c>
      <c r="M3467" s="51">
        <v>866</v>
      </c>
      <c r="N3467" s="51">
        <v>833</v>
      </c>
      <c r="O3467" s="51">
        <v>789</v>
      </c>
      <c r="P3467" s="51">
        <v>674</v>
      </c>
      <c r="Q3467" s="51">
        <v>2742</v>
      </c>
      <c r="R3467" s="51">
        <v>2929</v>
      </c>
      <c r="S3467" s="51">
        <v>50058.185131725353</v>
      </c>
      <c r="T3467" s="51">
        <v>233925</v>
      </c>
      <c r="U3467" s="51">
        <v>75044</v>
      </c>
      <c r="V3467" s="51">
        <v>9949</v>
      </c>
    </row>
    <row r="3468" spans="1:22" x14ac:dyDescent="0.25">
      <c r="A3468" s="50" t="s">
        <v>109</v>
      </c>
      <c r="B3468" s="50" t="s">
        <v>230</v>
      </c>
      <c r="C3468" s="50" t="s">
        <v>208</v>
      </c>
      <c r="D3468" s="50" t="s">
        <v>282</v>
      </c>
      <c r="E3468" s="51">
        <v>2020</v>
      </c>
      <c r="F3468" s="50" t="s">
        <v>293</v>
      </c>
      <c r="G3468" s="52">
        <v>44136</v>
      </c>
      <c r="H3468" s="51">
        <v>759</v>
      </c>
      <c r="I3468" s="51">
        <v>177</v>
      </c>
      <c r="J3468" s="51">
        <v>567</v>
      </c>
      <c r="K3468" s="51">
        <v>306</v>
      </c>
      <c r="L3468" s="51">
        <v>306</v>
      </c>
      <c r="M3468" s="51">
        <v>972</v>
      </c>
      <c r="N3468" s="51">
        <v>884</v>
      </c>
      <c r="O3468" s="51">
        <v>876</v>
      </c>
      <c r="P3468" s="51">
        <v>794</v>
      </c>
      <c r="Q3468" s="51">
        <v>2742</v>
      </c>
      <c r="R3468" s="51">
        <v>2929</v>
      </c>
      <c r="S3468" s="51">
        <v>50058.185131725353</v>
      </c>
      <c r="T3468" s="51">
        <v>233925</v>
      </c>
      <c r="U3468" s="51">
        <v>75044</v>
      </c>
      <c r="V3468" s="51">
        <v>9949</v>
      </c>
    </row>
    <row r="3469" spans="1:22" x14ac:dyDescent="0.25">
      <c r="A3469" s="50" t="s">
        <v>109</v>
      </c>
      <c r="B3469" s="50" t="s">
        <v>230</v>
      </c>
      <c r="C3469" s="50" t="s">
        <v>208</v>
      </c>
      <c r="D3469" s="50" t="s">
        <v>282</v>
      </c>
      <c r="E3469" s="51">
        <v>2020</v>
      </c>
      <c r="F3469" s="50" t="s">
        <v>294</v>
      </c>
      <c r="G3469" s="52">
        <v>44166</v>
      </c>
      <c r="H3469" s="51">
        <v>745</v>
      </c>
      <c r="I3469" s="51">
        <v>225</v>
      </c>
      <c r="J3469" s="51">
        <v>562</v>
      </c>
      <c r="K3469" s="51">
        <v>317</v>
      </c>
      <c r="L3469" s="51">
        <v>317</v>
      </c>
      <c r="M3469" s="51">
        <v>827</v>
      </c>
      <c r="N3469" s="51">
        <v>815</v>
      </c>
      <c r="O3469" s="51">
        <v>733</v>
      </c>
      <c r="P3469" s="51">
        <v>680</v>
      </c>
      <c r="Q3469" s="51">
        <v>2742</v>
      </c>
      <c r="R3469" s="51">
        <v>2929</v>
      </c>
      <c r="S3469" s="51">
        <v>50058.185131725353</v>
      </c>
      <c r="T3469" s="51">
        <v>233925</v>
      </c>
      <c r="U3469" s="51">
        <v>75044</v>
      </c>
      <c r="V3469" s="51">
        <v>9949</v>
      </c>
    </row>
    <row r="3470" spans="1:22" x14ac:dyDescent="0.25">
      <c r="A3470" s="50" t="s">
        <v>109</v>
      </c>
      <c r="B3470" s="50" t="s">
        <v>230</v>
      </c>
      <c r="C3470" s="50" t="s">
        <v>208</v>
      </c>
      <c r="D3470" s="50" t="s">
        <v>282</v>
      </c>
      <c r="E3470" s="51">
        <v>2021</v>
      </c>
      <c r="F3470" s="50" t="s">
        <v>283</v>
      </c>
      <c r="G3470" s="52">
        <v>44197</v>
      </c>
      <c r="H3470" s="51">
        <v>790</v>
      </c>
      <c r="I3470" s="51">
        <v>272</v>
      </c>
      <c r="J3470" s="51">
        <v>440</v>
      </c>
      <c r="K3470" s="51">
        <v>296</v>
      </c>
      <c r="L3470" s="51">
        <v>296</v>
      </c>
      <c r="M3470" s="51">
        <v>900</v>
      </c>
      <c r="N3470" s="51">
        <v>738</v>
      </c>
      <c r="O3470" s="51">
        <v>611</v>
      </c>
      <c r="P3470" s="51">
        <v>617</v>
      </c>
      <c r="Q3470" s="51">
        <v>3431</v>
      </c>
      <c r="R3470" s="51">
        <v>3624</v>
      </c>
      <c r="S3470" s="51">
        <v>52120.396814239757</v>
      </c>
      <c r="T3470" s="51">
        <v>242706</v>
      </c>
      <c r="U3470" s="51">
        <v>77378</v>
      </c>
      <c r="V3470" s="51">
        <v>10248</v>
      </c>
    </row>
    <row r="3471" spans="1:22" x14ac:dyDescent="0.25">
      <c r="A3471" s="50" t="s">
        <v>109</v>
      </c>
      <c r="B3471" s="50" t="s">
        <v>230</v>
      </c>
      <c r="C3471" s="50" t="s">
        <v>208</v>
      </c>
      <c r="D3471" s="50" t="s">
        <v>282</v>
      </c>
      <c r="E3471" s="51">
        <v>2021</v>
      </c>
      <c r="F3471" s="50" t="s">
        <v>284</v>
      </c>
      <c r="G3471" s="52">
        <v>44228</v>
      </c>
      <c r="H3471" s="51">
        <v>701</v>
      </c>
      <c r="I3471" s="51">
        <v>170</v>
      </c>
      <c r="J3471" s="51">
        <v>534</v>
      </c>
      <c r="K3471" s="51">
        <v>243</v>
      </c>
      <c r="L3471" s="51">
        <v>243</v>
      </c>
      <c r="M3471" s="51">
        <v>1112</v>
      </c>
      <c r="N3471" s="51">
        <v>909</v>
      </c>
      <c r="O3471" s="51">
        <v>756</v>
      </c>
      <c r="P3471" s="51">
        <v>697</v>
      </c>
      <c r="Q3471" s="51">
        <v>3431</v>
      </c>
      <c r="R3471" s="51">
        <v>3624</v>
      </c>
      <c r="S3471" s="51">
        <v>52120.396814239757</v>
      </c>
      <c r="T3471" s="51">
        <v>242706</v>
      </c>
      <c r="U3471" s="51">
        <v>77378</v>
      </c>
      <c r="V3471" s="51">
        <v>10248</v>
      </c>
    </row>
    <row r="3472" spans="1:22" x14ac:dyDescent="0.25">
      <c r="A3472" s="50" t="s">
        <v>109</v>
      </c>
      <c r="B3472" s="50" t="s">
        <v>230</v>
      </c>
      <c r="C3472" s="50" t="s">
        <v>208</v>
      </c>
      <c r="D3472" s="50" t="s">
        <v>282</v>
      </c>
      <c r="E3472" s="51">
        <v>2021</v>
      </c>
      <c r="F3472" s="50" t="s">
        <v>285</v>
      </c>
      <c r="G3472" s="52">
        <v>44256</v>
      </c>
      <c r="H3472" s="51">
        <v>722</v>
      </c>
      <c r="I3472" s="51">
        <v>143</v>
      </c>
      <c r="J3472" s="51">
        <v>544</v>
      </c>
      <c r="K3472" s="51">
        <v>385</v>
      </c>
      <c r="L3472" s="51">
        <v>385</v>
      </c>
      <c r="M3472" s="51">
        <v>970</v>
      </c>
      <c r="N3472" s="51">
        <v>828</v>
      </c>
      <c r="O3472" s="51">
        <v>771</v>
      </c>
      <c r="P3472" s="51">
        <v>652</v>
      </c>
      <c r="Q3472" s="51">
        <v>3431</v>
      </c>
      <c r="R3472" s="51">
        <v>3624</v>
      </c>
      <c r="S3472" s="51">
        <v>52120.396814239757</v>
      </c>
      <c r="T3472" s="51">
        <v>242706</v>
      </c>
      <c r="U3472" s="51">
        <v>77378</v>
      </c>
      <c r="V3472" s="51">
        <v>10248</v>
      </c>
    </row>
    <row r="3473" spans="1:22" x14ac:dyDescent="0.25">
      <c r="A3473" s="50" t="s">
        <v>109</v>
      </c>
      <c r="B3473" s="50" t="s">
        <v>230</v>
      </c>
      <c r="C3473" s="50" t="s">
        <v>208</v>
      </c>
      <c r="D3473" s="50" t="s">
        <v>282</v>
      </c>
      <c r="E3473" s="51">
        <v>2021</v>
      </c>
      <c r="F3473" s="50" t="s">
        <v>286</v>
      </c>
      <c r="G3473" s="52">
        <v>44287</v>
      </c>
      <c r="H3473" s="51">
        <v>785</v>
      </c>
      <c r="I3473" s="51">
        <v>174</v>
      </c>
      <c r="J3473" s="51">
        <v>557</v>
      </c>
      <c r="K3473" s="51">
        <v>324</v>
      </c>
      <c r="L3473" s="51">
        <v>324</v>
      </c>
      <c r="M3473" s="51">
        <v>990</v>
      </c>
      <c r="N3473" s="51">
        <v>886</v>
      </c>
      <c r="O3473" s="51">
        <v>830</v>
      </c>
      <c r="P3473" s="51">
        <v>740</v>
      </c>
      <c r="Q3473" s="51">
        <v>3431</v>
      </c>
      <c r="R3473" s="51">
        <v>3624</v>
      </c>
      <c r="S3473" s="51">
        <v>52120.396814239757</v>
      </c>
      <c r="T3473" s="51">
        <v>242706</v>
      </c>
      <c r="U3473" s="51">
        <v>77378</v>
      </c>
      <c r="V3473" s="51">
        <v>10248</v>
      </c>
    </row>
    <row r="3474" spans="1:22" x14ac:dyDescent="0.25">
      <c r="A3474" s="50" t="s">
        <v>109</v>
      </c>
      <c r="B3474" s="50" t="s">
        <v>230</v>
      </c>
      <c r="C3474" s="50" t="s">
        <v>208</v>
      </c>
      <c r="D3474" s="50" t="s">
        <v>282</v>
      </c>
      <c r="E3474" s="51">
        <v>2021</v>
      </c>
      <c r="F3474" s="50" t="s">
        <v>287</v>
      </c>
      <c r="G3474" s="52">
        <v>44317</v>
      </c>
      <c r="H3474" s="51">
        <v>711</v>
      </c>
      <c r="I3474" s="51">
        <v>154</v>
      </c>
      <c r="J3474" s="51">
        <v>523</v>
      </c>
      <c r="K3474" s="51">
        <v>307</v>
      </c>
      <c r="L3474" s="51">
        <v>307</v>
      </c>
      <c r="M3474" s="51">
        <v>952</v>
      </c>
      <c r="N3474" s="51">
        <v>789</v>
      </c>
      <c r="O3474" s="51">
        <v>768</v>
      </c>
      <c r="P3474" s="51">
        <v>647</v>
      </c>
      <c r="Q3474" s="51">
        <v>3431</v>
      </c>
      <c r="R3474" s="51">
        <v>3624</v>
      </c>
      <c r="S3474" s="51">
        <v>52120.396814239757</v>
      </c>
      <c r="T3474" s="51">
        <v>242706</v>
      </c>
      <c r="U3474" s="51">
        <v>77378</v>
      </c>
      <c r="V3474" s="51">
        <v>10248</v>
      </c>
    </row>
    <row r="3475" spans="1:22" x14ac:dyDescent="0.25">
      <c r="A3475" s="50" t="s">
        <v>109</v>
      </c>
      <c r="B3475" s="50" t="s">
        <v>230</v>
      </c>
      <c r="C3475" s="50" t="s">
        <v>208</v>
      </c>
      <c r="D3475" s="50" t="s">
        <v>282</v>
      </c>
      <c r="E3475" s="51">
        <v>2021</v>
      </c>
      <c r="F3475" s="50" t="s">
        <v>288</v>
      </c>
      <c r="G3475" s="52">
        <v>44348</v>
      </c>
      <c r="H3475" s="51">
        <v>891</v>
      </c>
      <c r="I3475" s="51">
        <v>169</v>
      </c>
      <c r="J3475" s="51">
        <v>600</v>
      </c>
      <c r="K3475" s="51">
        <v>328</v>
      </c>
      <c r="L3475" s="51">
        <v>328</v>
      </c>
      <c r="M3475" s="51">
        <v>975</v>
      </c>
      <c r="N3475" s="51">
        <v>874</v>
      </c>
      <c r="O3475" s="51">
        <v>740</v>
      </c>
      <c r="P3475" s="51">
        <v>725</v>
      </c>
      <c r="Q3475" s="51">
        <v>3431</v>
      </c>
      <c r="R3475" s="51">
        <v>3624</v>
      </c>
      <c r="S3475" s="51">
        <v>52120.396814239757</v>
      </c>
      <c r="T3475" s="51">
        <v>242706</v>
      </c>
      <c r="U3475" s="51">
        <v>77378</v>
      </c>
      <c r="V3475" s="51">
        <v>10248</v>
      </c>
    </row>
    <row r="3476" spans="1:22" x14ac:dyDescent="0.25">
      <c r="A3476" s="50" t="s">
        <v>109</v>
      </c>
      <c r="B3476" s="50" t="s">
        <v>230</v>
      </c>
      <c r="C3476" s="50" t="s">
        <v>208</v>
      </c>
      <c r="D3476" s="50" t="s">
        <v>282</v>
      </c>
      <c r="E3476" s="51">
        <v>2021</v>
      </c>
      <c r="F3476" s="50" t="s">
        <v>289</v>
      </c>
      <c r="G3476" s="52">
        <v>44378</v>
      </c>
      <c r="H3476" s="51">
        <v>776</v>
      </c>
      <c r="I3476" s="51">
        <v>211</v>
      </c>
      <c r="J3476" s="51">
        <v>669</v>
      </c>
      <c r="K3476" s="51">
        <v>271</v>
      </c>
      <c r="L3476" s="51">
        <v>271</v>
      </c>
      <c r="M3476" s="51">
        <v>884</v>
      </c>
      <c r="N3476" s="51">
        <v>760</v>
      </c>
      <c r="O3476" s="51">
        <v>717</v>
      </c>
      <c r="P3476" s="51">
        <v>717</v>
      </c>
      <c r="Q3476" s="51">
        <v>3431</v>
      </c>
      <c r="R3476" s="51">
        <v>3624</v>
      </c>
      <c r="S3476" s="51">
        <v>52120.396814239757</v>
      </c>
      <c r="T3476" s="51">
        <v>242706</v>
      </c>
      <c r="U3476" s="51">
        <v>77378</v>
      </c>
      <c r="V3476" s="51">
        <v>10248</v>
      </c>
    </row>
    <row r="3477" spans="1:22" x14ac:dyDescent="0.25">
      <c r="A3477" s="50" t="s">
        <v>109</v>
      </c>
      <c r="B3477" s="50" t="s">
        <v>230</v>
      </c>
      <c r="C3477" s="50" t="s">
        <v>208</v>
      </c>
      <c r="D3477" s="50" t="s">
        <v>282</v>
      </c>
      <c r="E3477" s="51">
        <v>2021</v>
      </c>
      <c r="F3477" s="50" t="s">
        <v>290</v>
      </c>
      <c r="G3477" s="52">
        <v>44409</v>
      </c>
      <c r="H3477" s="51">
        <v>713</v>
      </c>
      <c r="I3477" s="51">
        <v>190</v>
      </c>
      <c r="J3477" s="51">
        <v>522</v>
      </c>
      <c r="K3477" s="51">
        <v>392</v>
      </c>
      <c r="L3477" s="51">
        <v>392</v>
      </c>
      <c r="M3477" s="51">
        <v>886</v>
      </c>
      <c r="N3477" s="51">
        <v>803</v>
      </c>
      <c r="O3477" s="51">
        <v>796</v>
      </c>
      <c r="P3477" s="51">
        <v>652</v>
      </c>
      <c r="Q3477" s="51">
        <v>3431</v>
      </c>
      <c r="R3477" s="51">
        <v>3624</v>
      </c>
      <c r="S3477" s="51">
        <v>52120.396814239757</v>
      </c>
      <c r="T3477" s="51">
        <v>242706</v>
      </c>
      <c r="U3477" s="51">
        <v>77378</v>
      </c>
      <c r="V3477" s="51">
        <v>10248</v>
      </c>
    </row>
    <row r="3478" spans="1:22" x14ac:dyDescent="0.25">
      <c r="A3478" s="50" t="s">
        <v>109</v>
      </c>
      <c r="B3478" s="50" t="s">
        <v>230</v>
      </c>
      <c r="C3478" s="50" t="s">
        <v>208</v>
      </c>
      <c r="D3478" s="50" t="s">
        <v>282</v>
      </c>
      <c r="E3478" s="51">
        <v>2021</v>
      </c>
      <c r="F3478" s="50" t="s">
        <v>291</v>
      </c>
      <c r="G3478" s="52">
        <v>44440</v>
      </c>
      <c r="H3478" s="51">
        <v>866</v>
      </c>
      <c r="I3478" s="51">
        <v>210</v>
      </c>
      <c r="J3478" s="51">
        <v>668</v>
      </c>
      <c r="K3478" s="51">
        <v>346</v>
      </c>
      <c r="L3478" s="51">
        <v>346</v>
      </c>
      <c r="M3478" s="51">
        <v>1076</v>
      </c>
      <c r="N3478" s="51">
        <v>903</v>
      </c>
      <c r="O3478" s="51">
        <v>868</v>
      </c>
      <c r="P3478" s="51">
        <v>784</v>
      </c>
      <c r="Q3478" s="51">
        <v>3431</v>
      </c>
      <c r="R3478" s="51">
        <v>3624</v>
      </c>
      <c r="S3478" s="51">
        <v>52120.396814239757</v>
      </c>
      <c r="T3478" s="51">
        <v>242706</v>
      </c>
      <c r="U3478" s="51">
        <v>77378</v>
      </c>
      <c r="V3478" s="51">
        <v>10248</v>
      </c>
    </row>
    <row r="3479" spans="1:22" x14ac:dyDescent="0.25">
      <c r="A3479" s="50" t="s">
        <v>109</v>
      </c>
      <c r="B3479" s="50" t="s">
        <v>230</v>
      </c>
      <c r="C3479" s="50" t="s">
        <v>208</v>
      </c>
      <c r="D3479" s="50" t="s">
        <v>282</v>
      </c>
      <c r="E3479" s="51">
        <v>2021</v>
      </c>
      <c r="F3479" s="50" t="s">
        <v>292</v>
      </c>
      <c r="G3479" s="52">
        <v>44470</v>
      </c>
      <c r="H3479" s="51">
        <v>696</v>
      </c>
      <c r="I3479" s="51">
        <v>206</v>
      </c>
      <c r="J3479" s="51">
        <v>688</v>
      </c>
      <c r="K3479" s="51">
        <v>366</v>
      </c>
      <c r="L3479" s="51">
        <v>366</v>
      </c>
      <c r="M3479" s="51">
        <v>943</v>
      </c>
      <c r="N3479" s="51">
        <v>879</v>
      </c>
      <c r="O3479" s="51">
        <v>931</v>
      </c>
      <c r="P3479" s="51">
        <v>776</v>
      </c>
      <c r="Q3479" s="51">
        <v>3431</v>
      </c>
      <c r="R3479" s="51">
        <v>3624</v>
      </c>
      <c r="S3479" s="51">
        <v>52120.396814239757</v>
      </c>
      <c r="T3479" s="51">
        <v>242706</v>
      </c>
      <c r="U3479" s="51">
        <v>77378</v>
      </c>
      <c r="V3479" s="51">
        <v>10248</v>
      </c>
    </row>
    <row r="3480" spans="1:22" x14ac:dyDescent="0.25">
      <c r="A3480" s="50" t="s">
        <v>109</v>
      </c>
      <c r="B3480" s="50" t="s">
        <v>230</v>
      </c>
      <c r="C3480" s="50" t="s">
        <v>208</v>
      </c>
      <c r="D3480" s="50" t="s">
        <v>282</v>
      </c>
      <c r="E3480" s="51">
        <v>2021</v>
      </c>
      <c r="F3480" s="50" t="s">
        <v>293</v>
      </c>
      <c r="G3480" s="52">
        <v>44501</v>
      </c>
      <c r="H3480" s="51">
        <v>925</v>
      </c>
      <c r="I3480" s="51">
        <v>239</v>
      </c>
      <c r="J3480" s="51">
        <v>596</v>
      </c>
      <c r="K3480" s="51">
        <v>350</v>
      </c>
      <c r="L3480" s="51">
        <v>350</v>
      </c>
      <c r="M3480" s="51">
        <v>1046</v>
      </c>
      <c r="N3480" s="51">
        <v>833</v>
      </c>
      <c r="O3480" s="51">
        <v>830</v>
      </c>
      <c r="P3480" s="51">
        <v>858</v>
      </c>
      <c r="Q3480" s="51">
        <v>3431</v>
      </c>
      <c r="R3480" s="51">
        <v>3624</v>
      </c>
      <c r="S3480" s="51">
        <v>52120.396814239757</v>
      </c>
      <c r="T3480" s="51">
        <v>242706</v>
      </c>
      <c r="U3480" s="51">
        <v>77378</v>
      </c>
      <c r="V3480" s="51">
        <v>10248</v>
      </c>
    </row>
    <row r="3481" spans="1:22" x14ac:dyDescent="0.25">
      <c r="A3481" s="50" t="s">
        <v>109</v>
      </c>
      <c r="B3481" s="50" t="s">
        <v>230</v>
      </c>
      <c r="C3481" s="50" t="s">
        <v>208</v>
      </c>
      <c r="D3481" s="50" t="s">
        <v>282</v>
      </c>
      <c r="E3481" s="51">
        <v>2021</v>
      </c>
      <c r="F3481" s="50" t="s">
        <v>294</v>
      </c>
      <c r="G3481" s="52">
        <v>44531</v>
      </c>
      <c r="H3481" s="51">
        <v>1002</v>
      </c>
      <c r="I3481" s="51">
        <v>236</v>
      </c>
      <c r="J3481" s="51">
        <v>761</v>
      </c>
      <c r="K3481" s="51">
        <v>368</v>
      </c>
      <c r="L3481" s="51">
        <v>368</v>
      </c>
      <c r="M3481" s="51">
        <v>1082</v>
      </c>
      <c r="N3481" s="51">
        <v>922</v>
      </c>
      <c r="O3481" s="51">
        <v>945</v>
      </c>
      <c r="P3481" s="51">
        <v>827</v>
      </c>
      <c r="Q3481" s="51">
        <v>3431</v>
      </c>
      <c r="R3481" s="51">
        <v>3624</v>
      </c>
      <c r="S3481" s="51">
        <v>52120.396814239757</v>
      </c>
      <c r="T3481" s="51">
        <v>242706</v>
      </c>
      <c r="U3481" s="51">
        <v>77378</v>
      </c>
      <c r="V3481" s="51">
        <v>10248</v>
      </c>
    </row>
    <row r="3482" spans="1:22" x14ac:dyDescent="0.25">
      <c r="A3482" s="50" t="s">
        <v>109</v>
      </c>
      <c r="B3482" s="50" t="s">
        <v>230</v>
      </c>
      <c r="C3482" s="50" t="s">
        <v>209</v>
      </c>
      <c r="D3482" s="50" t="s">
        <v>282</v>
      </c>
      <c r="E3482" s="51">
        <v>2017</v>
      </c>
      <c r="F3482" s="50" t="s">
        <v>283</v>
      </c>
      <c r="G3482" s="52">
        <v>42736</v>
      </c>
      <c r="H3482" s="51">
        <v>1982</v>
      </c>
      <c r="I3482" s="51">
        <v>768</v>
      </c>
      <c r="J3482" s="51">
        <v>922</v>
      </c>
      <c r="K3482" s="51">
        <v>811</v>
      </c>
      <c r="L3482" s="51">
        <v>811</v>
      </c>
      <c r="M3482" s="51">
        <v>1949</v>
      </c>
      <c r="N3482" s="51">
        <v>1618</v>
      </c>
      <c r="O3482" s="51">
        <v>1509</v>
      </c>
      <c r="P3482" s="51">
        <v>1474</v>
      </c>
      <c r="Q3482" s="51">
        <v>9116</v>
      </c>
      <c r="R3482" s="51">
        <v>9460</v>
      </c>
      <c r="S3482" s="51">
        <v>85479</v>
      </c>
      <c r="T3482" s="51">
        <v>405098</v>
      </c>
      <c r="U3482" s="51">
        <v>82560</v>
      </c>
      <c r="V3482" s="51">
        <v>18033</v>
      </c>
    </row>
    <row r="3483" spans="1:22" x14ac:dyDescent="0.25">
      <c r="A3483" s="50" t="s">
        <v>109</v>
      </c>
      <c r="B3483" s="50" t="s">
        <v>230</v>
      </c>
      <c r="C3483" s="50" t="s">
        <v>209</v>
      </c>
      <c r="D3483" s="50" t="s">
        <v>282</v>
      </c>
      <c r="E3483" s="51">
        <v>2017</v>
      </c>
      <c r="F3483" s="50" t="s">
        <v>284</v>
      </c>
      <c r="G3483" s="52">
        <v>42767</v>
      </c>
      <c r="H3483" s="51">
        <v>1578</v>
      </c>
      <c r="I3483" s="51">
        <v>563</v>
      </c>
      <c r="J3483" s="51">
        <v>482</v>
      </c>
      <c r="K3483" s="51">
        <v>612</v>
      </c>
      <c r="L3483" s="51">
        <v>612</v>
      </c>
      <c r="M3483" s="51">
        <v>1653</v>
      </c>
      <c r="N3483" s="51">
        <v>1738</v>
      </c>
      <c r="O3483" s="51">
        <v>1654</v>
      </c>
      <c r="P3483" s="51">
        <v>1533</v>
      </c>
      <c r="Q3483" s="51">
        <v>9116</v>
      </c>
      <c r="R3483" s="51">
        <v>9460</v>
      </c>
      <c r="S3483" s="51">
        <v>85479</v>
      </c>
      <c r="T3483" s="51">
        <v>405098</v>
      </c>
      <c r="U3483" s="51">
        <v>82560</v>
      </c>
      <c r="V3483" s="51">
        <v>18033</v>
      </c>
    </row>
    <row r="3484" spans="1:22" x14ac:dyDescent="0.25">
      <c r="A3484" s="50" t="s">
        <v>109</v>
      </c>
      <c r="B3484" s="50" t="s">
        <v>230</v>
      </c>
      <c r="C3484" s="50" t="s">
        <v>209</v>
      </c>
      <c r="D3484" s="50" t="s">
        <v>282</v>
      </c>
      <c r="E3484" s="51">
        <v>2017</v>
      </c>
      <c r="F3484" s="50" t="s">
        <v>285</v>
      </c>
      <c r="G3484" s="52">
        <v>42795</v>
      </c>
      <c r="H3484" s="51">
        <v>1477</v>
      </c>
      <c r="I3484" s="51">
        <v>584</v>
      </c>
      <c r="J3484" s="51">
        <v>423</v>
      </c>
      <c r="K3484" s="51">
        <v>753</v>
      </c>
      <c r="L3484" s="51">
        <v>753</v>
      </c>
      <c r="M3484" s="51">
        <v>1783</v>
      </c>
      <c r="N3484" s="51">
        <v>1758</v>
      </c>
      <c r="O3484" s="51">
        <v>1448</v>
      </c>
      <c r="P3484" s="51">
        <v>1490</v>
      </c>
      <c r="Q3484" s="51">
        <v>9116</v>
      </c>
      <c r="R3484" s="51">
        <v>9460</v>
      </c>
      <c r="S3484" s="51">
        <v>85479</v>
      </c>
      <c r="T3484" s="51">
        <v>405098</v>
      </c>
      <c r="U3484" s="51">
        <v>82560</v>
      </c>
      <c r="V3484" s="51">
        <v>18033</v>
      </c>
    </row>
    <row r="3485" spans="1:22" x14ac:dyDescent="0.25">
      <c r="A3485" s="50" t="s">
        <v>109</v>
      </c>
      <c r="B3485" s="50" t="s">
        <v>230</v>
      </c>
      <c r="C3485" s="50" t="s">
        <v>209</v>
      </c>
      <c r="D3485" s="50" t="s">
        <v>282</v>
      </c>
      <c r="E3485" s="51">
        <v>2017</v>
      </c>
      <c r="F3485" s="50" t="s">
        <v>286</v>
      </c>
      <c r="G3485" s="52">
        <v>42826</v>
      </c>
      <c r="H3485" s="51">
        <v>1407</v>
      </c>
      <c r="I3485" s="51">
        <v>598</v>
      </c>
      <c r="J3485" s="51">
        <v>834</v>
      </c>
      <c r="K3485" s="51">
        <v>655</v>
      </c>
      <c r="L3485" s="51">
        <v>655</v>
      </c>
      <c r="M3485" s="51">
        <v>1782</v>
      </c>
      <c r="N3485" s="51">
        <v>1829</v>
      </c>
      <c r="O3485" s="51">
        <v>1552</v>
      </c>
      <c r="P3485" s="51">
        <v>1493</v>
      </c>
      <c r="Q3485" s="51">
        <v>9116</v>
      </c>
      <c r="R3485" s="51">
        <v>9460</v>
      </c>
      <c r="S3485" s="51">
        <v>85479</v>
      </c>
      <c r="T3485" s="51">
        <v>405098</v>
      </c>
      <c r="U3485" s="51">
        <v>82560</v>
      </c>
      <c r="V3485" s="51">
        <v>18033</v>
      </c>
    </row>
    <row r="3486" spans="1:22" x14ac:dyDescent="0.25">
      <c r="A3486" s="50" t="s">
        <v>109</v>
      </c>
      <c r="B3486" s="50" t="s">
        <v>230</v>
      </c>
      <c r="C3486" s="50" t="s">
        <v>209</v>
      </c>
      <c r="D3486" s="50" t="s">
        <v>282</v>
      </c>
      <c r="E3486" s="51">
        <v>2017</v>
      </c>
      <c r="F3486" s="50" t="s">
        <v>287</v>
      </c>
      <c r="G3486" s="52">
        <v>42856</v>
      </c>
      <c r="H3486" s="51">
        <v>1596</v>
      </c>
      <c r="I3486" s="51">
        <v>604</v>
      </c>
      <c r="J3486" s="51">
        <v>499</v>
      </c>
      <c r="K3486" s="51">
        <v>1006</v>
      </c>
      <c r="L3486" s="51">
        <v>1006</v>
      </c>
      <c r="M3486" s="51">
        <v>2008</v>
      </c>
      <c r="N3486" s="51">
        <v>1747</v>
      </c>
      <c r="O3486" s="51">
        <v>1621</v>
      </c>
      <c r="P3486" s="51">
        <v>1560</v>
      </c>
      <c r="Q3486" s="51">
        <v>9116</v>
      </c>
      <c r="R3486" s="51">
        <v>9460</v>
      </c>
      <c r="S3486" s="51">
        <v>85479</v>
      </c>
      <c r="T3486" s="51">
        <v>405098</v>
      </c>
      <c r="U3486" s="51">
        <v>82560</v>
      </c>
      <c r="V3486" s="51">
        <v>18033</v>
      </c>
    </row>
    <row r="3487" spans="1:22" x14ac:dyDescent="0.25">
      <c r="A3487" s="50" t="s">
        <v>109</v>
      </c>
      <c r="B3487" s="50" t="s">
        <v>230</v>
      </c>
      <c r="C3487" s="50" t="s">
        <v>209</v>
      </c>
      <c r="D3487" s="50" t="s">
        <v>282</v>
      </c>
      <c r="E3487" s="51">
        <v>2017</v>
      </c>
      <c r="F3487" s="50" t="s">
        <v>288</v>
      </c>
      <c r="G3487" s="52">
        <v>42887</v>
      </c>
      <c r="H3487" s="51">
        <v>1353</v>
      </c>
      <c r="I3487" s="51">
        <v>575</v>
      </c>
      <c r="J3487" s="51">
        <v>572</v>
      </c>
      <c r="K3487" s="51">
        <v>605</v>
      </c>
      <c r="L3487" s="51">
        <v>605</v>
      </c>
      <c r="M3487" s="51">
        <v>1742</v>
      </c>
      <c r="N3487" s="51">
        <v>1767</v>
      </c>
      <c r="O3487" s="51">
        <v>1401</v>
      </c>
      <c r="P3487" s="51">
        <v>1441</v>
      </c>
      <c r="Q3487" s="51">
        <v>9116</v>
      </c>
      <c r="R3487" s="51">
        <v>9460</v>
      </c>
      <c r="S3487" s="51">
        <v>85479</v>
      </c>
      <c r="T3487" s="51">
        <v>405098</v>
      </c>
      <c r="U3487" s="51">
        <v>82560</v>
      </c>
      <c r="V3487" s="51">
        <v>18033</v>
      </c>
    </row>
    <row r="3488" spans="1:22" x14ac:dyDescent="0.25">
      <c r="A3488" s="50" t="s">
        <v>109</v>
      </c>
      <c r="B3488" s="50" t="s">
        <v>230</v>
      </c>
      <c r="C3488" s="50" t="s">
        <v>209</v>
      </c>
      <c r="D3488" s="50" t="s">
        <v>282</v>
      </c>
      <c r="E3488" s="51">
        <v>2017</v>
      </c>
      <c r="F3488" s="50" t="s">
        <v>289</v>
      </c>
      <c r="G3488" s="52">
        <v>42917</v>
      </c>
      <c r="H3488" s="51">
        <v>1580</v>
      </c>
      <c r="I3488" s="51">
        <v>618</v>
      </c>
      <c r="J3488" s="51">
        <v>662</v>
      </c>
      <c r="K3488" s="51">
        <v>655</v>
      </c>
      <c r="L3488" s="51">
        <v>655</v>
      </c>
      <c r="M3488" s="51">
        <v>2024</v>
      </c>
      <c r="N3488" s="51">
        <v>1952</v>
      </c>
      <c r="O3488" s="51">
        <v>1604</v>
      </c>
      <c r="P3488" s="51">
        <v>1611</v>
      </c>
      <c r="Q3488" s="51">
        <v>9116</v>
      </c>
      <c r="R3488" s="51">
        <v>9460</v>
      </c>
      <c r="S3488" s="51">
        <v>85479</v>
      </c>
      <c r="T3488" s="51">
        <v>405098</v>
      </c>
      <c r="U3488" s="51">
        <v>82560</v>
      </c>
      <c r="V3488" s="51">
        <v>18033</v>
      </c>
    </row>
    <row r="3489" spans="1:22" x14ac:dyDescent="0.25">
      <c r="A3489" s="50" t="s">
        <v>109</v>
      </c>
      <c r="B3489" s="50" t="s">
        <v>230</v>
      </c>
      <c r="C3489" s="50" t="s">
        <v>209</v>
      </c>
      <c r="D3489" s="50" t="s">
        <v>282</v>
      </c>
      <c r="E3489" s="51">
        <v>2017</v>
      </c>
      <c r="F3489" s="50" t="s">
        <v>290</v>
      </c>
      <c r="G3489" s="52">
        <v>42948</v>
      </c>
      <c r="H3489" s="51">
        <v>1503</v>
      </c>
      <c r="I3489" s="51">
        <v>502</v>
      </c>
      <c r="J3489" s="51">
        <v>453</v>
      </c>
      <c r="K3489" s="51">
        <v>795</v>
      </c>
      <c r="L3489" s="51">
        <v>795</v>
      </c>
      <c r="M3489" s="51">
        <v>1857</v>
      </c>
      <c r="N3489" s="51">
        <v>1807</v>
      </c>
      <c r="O3489" s="51">
        <v>1665</v>
      </c>
      <c r="P3489" s="51">
        <v>1639</v>
      </c>
      <c r="Q3489" s="51">
        <v>9116</v>
      </c>
      <c r="R3489" s="51">
        <v>9460</v>
      </c>
      <c r="S3489" s="51">
        <v>85479</v>
      </c>
      <c r="T3489" s="51">
        <v>405098</v>
      </c>
      <c r="U3489" s="51">
        <v>82560</v>
      </c>
      <c r="V3489" s="51">
        <v>18033</v>
      </c>
    </row>
    <row r="3490" spans="1:22" x14ac:dyDescent="0.25">
      <c r="A3490" s="50" t="s">
        <v>109</v>
      </c>
      <c r="B3490" s="50" t="s">
        <v>230</v>
      </c>
      <c r="C3490" s="50" t="s">
        <v>209</v>
      </c>
      <c r="D3490" s="50" t="s">
        <v>282</v>
      </c>
      <c r="E3490" s="51">
        <v>2017</v>
      </c>
      <c r="F3490" s="50" t="s">
        <v>291</v>
      </c>
      <c r="G3490" s="52">
        <v>42979</v>
      </c>
      <c r="H3490" s="51">
        <v>1611</v>
      </c>
      <c r="I3490" s="51">
        <v>440</v>
      </c>
      <c r="J3490" s="51">
        <v>903</v>
      </c>
      <c r="K3490" s="51">
        <v>579</v>
      </c>
      <c r="L3490" s="51">
        <v>579</v>
      </c>
      <c r="M3490" s="51">
        <v>2113</v>
      </c>
      <c r="N3490" s="51">
        <v>2016</v>
      </c>
      <c r="O3490" s="51">
        <v>1852</v>
      </c>
      <c r="P3490" s="51">
        <v>1688</v>
      </c>
      <c r="Q3490" s="51">
        <v>9116</v>
      </c>
      <c r="R3490" s="51">
        <v>9460</v>
      </c>
      <c r="S3490" s="51">
        <v>85479</v>
      </c>
      <c r="T3490" s="51">
        <v>405098</v>
      </c>
      <c r="U3490" s="51">
        <v>82560</v>
      </c>
      <c r="V3490" s="51">
        <v>18033</v>
      </c>
    </row>
    <row r="3491" spans="1:22" x14ac:dyDescent="0.25">
      <c r="A3491" s="50" t="s">
        <v>109</v>
      </c>
      <c r="B3491" s="50" t="s">
        <v>230</v>
      </c>
      <c r="C3491" s="50" t="s">
        <v>209</v>
      </c>
      <c r="D3491" s="50" t="s">
        <v>282</v>
      </c>
      <c r="E3491" s="51">
        <v>2017</v>
      </c>
      <c r="F3491" s="50" t="s">
        <v>292</v>
      </c>
      <c r="G3491" s="52">
        <v>43009</v>
      </c>
      <c r="H3491" s="51">
        <v>1618</v>
      </c>
      <c r="I3491" s="51">
        <v>479</v>
      </c>
      <c r="J3491" s="51">
        <v>897</v>
      </c>
      <c r="K3491" s="51">
        <v>603</v>
      </c>
      <c r="L3491" s="51">
        <v>603</v>
      </c>
      <c r="M3491" s="51">
        <v>1718</v>
      </c>
      <c r="N3491" s="51">
        <v>1820</v>
      </c>
      <c r="O3491" s="51">
        <v>1639</v>
      </c>
      <c r="P3491" s="51">
        <v>1633</v>
      </c>
      <c r="Q3491" s="51">
        <v>9116</v>
      </c>
      <c r="R3491" s="51">
        <v>9460</v>
      </c>
      <c r="S3491" s="51">
        <v>85479</v>
      </c>
      <c r="T3491" s="51">
        <v>405098</v>
      </c>
      <c r="U3491" s="51">
        <v>82560</v>
      </c>
      <c r="V3491" s="51">
        <v>18033</v>
      </c>
    </row>
    <row r="3492" spans="1:22" x14ac:dyDescent="0.25">
      <c r="A3492" s="50" t="s">
        <v>109</v>
      </c>
      <c r="B3492" s="50" t="s">
        <v>230</v>
      </c>
      <c r="C3492" s="50" t="s">
        <v>209</v>
      </c>
      <c r="D3492" s="50" t="s">
        <v>282</v>
      </c>
      <c r="E3492" s="51">
        <v>2017</v>
      </c>
      <c r="F3492" s="50" t="s">
        <v>293</v>
      </c>
      <c r="G3492" s="52">
        <v>43040</v>
      </c>
      <c r="H3492" s="51">
        <v>1754</v>
      </c>
      <c r="I3492" s="51">
        <v>568</v>
      </c>
      <c r="J3492" s="51">
        <v>948</v>
      </c>
      <c r="K3492" s="51">
        <v>598</v>
      </c>
      <c r="L3492" s="51">
        <v>598</v>
      </c>
      <c r="M3492" s="51">
        <v>1923</v>
      </c>
      <c r="N3492" s="51">
        <v>1743</v>
      </c>
      <c r="O3492" s="51">
        <v>1708</v>
      </c>
      <c r="P3492" s="51">
        <v>1590</v>
      </c>
      <c r="Q3492" s="51">
        <v>9116</v>
      </c>
      <c r="R3492" s="51">
        <v>9460</v>
      </c>
      <c r="S3492" s="51">
        <v>85479</v>
      </c>
      <c r="T3492" s="51">
        <v>405098</v>
      </c>
      <c r="U3492" s="51">
        <v>82560</v>
      </c>
      <c r="V3492" s="51">
        <v>18033</v>
      </c>
    </row>
    <row r="3493" spans="1:22" x14ac:dyDescent="0.25">
      <c r="A3493" s="50" t="s">
        <v>109</v>
      </c>
      <c r="B3493" s="50" t="s">
        <v>230</v>
      </c>
      <c r="C3493" s="50" t="s">
        <v>209</v>
      </c>
      <c r="D3493" s="50" t="s">
        <v>282</v>
      </c>
      <c r="E3493" s="51">
        <v>2017</v>
      </c>
      <c r="F3493" s="50" t="s">
        <v>294</v>
      </c>
      <c r="G3493" s="52">
        <v>43070</v>
      </c>
      <c r="H3493" s="51">
        <v>2243</v>
      </c>
      <c r="I3493" s="51">
        <v>668</v>
      </c>
      <c r="J3493" s="51">
        <v>1056</v>
      </c>
      <c r="K3493" s="51">
        <v>631</v>
      </c>
      <c r="L3493" s="51">
        <v>631</v>
      </c>
      <c r="M3493" s="51">
        <v>1811</v>
      </c>
      <c r="N3493" s="51">
        <v>1731</v>
      </c>
      <c r="O3493" s="51">
        <v>1627</v>
      </c>
      <c r="P3493" s="51">
        <v>1570</v>
      </c>
      <c r="Q3493" s="51">
        <v>9116</v>
      </c>
      <c r="R3493" s="51">
        <v>9460</v>
      </c>
      <c r="S3493" s="51">
        <v>85479</v>
      </c>
      <c r="T3493" s="51">
        <v>405098</v>
      </c>
      <c r="U3493" s="51">
        <v>82560</v>
      </c>
      <c r="V3493" s="51">
        <v>18033</v>
      </c>
    </row>
    <row r="3494" spans="1:22" x14ac:dyDescent="0.25">
      <c r="A3494" s="50" t="s">
        <v>109</v>
      </c>
      <c r="B3494" s="50" t="s">
        <v>230</v>
      </c>
      <c r="C3494" s="50" t="s">
        <v>209</v>
      </c>
      <c r="D3494" s="50" t="s">
        <v>282</v>
      </c>
      <c r="E3494" s="51">
        <v>2018</v>
      </c>
      <c r="F3494" s="50" t="s">
        <v>283</v>
      </c>
      <c r="G3494" s="52">
        <v>43101</v>
      </c>
      <c r="H3494" s="51">
        <v>1568</v>
      </c>
      <c r="I3494" s="51">
        <v>858</v>
      </c>
      <c r="J3494" s="51">
        <v>900</v>
      </c>
      <c r="K3494" s="51">
        <v>506</v>
      </c>
      <c r="L3494" s="51">
        <v>506</v>
      </c>
      <c r="M3494" s="51">
        <v>1944</v>
      </c>
      <c r="N3494" s="51">
        <v>1842</v>
      </c>
      <c r="O3494" s="51">
        <v>1646</v>
      </c>
      <c r="P3494" s="51">
        <v>1659</v>
      </c>
      <c r="Q3494" s="51">
        <v>8323</v>
      </c>
      <c r="R3494" s="51">
        <v>8850</v>
      </c>
      <c r="S3494" s="51">
        <v>89087</v>
      </c>
      <c r="T3494" s="51">
        <v>421071</v>
      </c>
      <c r="U3494" s="51">
        <v>85527</v>
      </c>
      <c r="V3494" s="51">
        <v>18673</v>
      </c>
    </row>
    <row r="3495" spans="1:22" x14ac:dyDescent="0.25">
      <c r="A3495" s="50" t="s">
        <v>109</v>
      </c>
      <c r="B3495" s="50" t="s">
        <v>230</v>
      </c>
      <c r="C3495" s="50" t="s">
        <v>209</v>
      </c>
      <c r="D3495" s="50" t="s">
        <v>282</v>
      </c>
      <c r="E3495" s="51">
        <v>2018</v>
      </c>
      <c r="F3495" s="50" t="s">
        <v>284</v>
      </c>
      <c r="G3495" s="52">
        <v>43132</v>
      </c>
      <c r="H3495" s="51">
        <v>1413</v>
      </c>
      <c r="I3495" s="51">
        <v>782</v>
      </c>
      <c r="J3495" s="51">
        <v>1039</v>
      </c>
      <c r="K3495" s="51">
        <v>696</v>
      </c>
      <c r="L3495" s="51">
        <v>696</v>
      </c>
      <c r="M3495" s="51">
        <v>1763</v>
      </c>
      <c r="N3495" s="51">
        <v>1787</v>
      </c>
      <c r="O3495" s="51">
        <v>1584</v>
      </c>
      <c r="P3495" s="51">
        <v>1673</v>
      </c>
      <c r="Q3495" s="51">
        <v>8323</v>
      </c>
      <c r="R3495" s="51">
        <v>8850</v>
      </c>
      <c r="S3495" s="51">
        <v>89087</v>
      </c>
      <c r="T3495" s="51">
        <v>421071</v>
      </c>
      <c r="U3495" s="51">
        <v>85527</v>
      </c>
      <c r="V3495" s="51">
        <v>18673</v>
      </c>
    </row>
    <row r="3496" spans="1:22" x14ac:dyDescent="0.25">
      <c r="A3496" s="50" t="s">
        <v>109</v>
      </c>
      <c r="B3496" s="50" t="s">
        <v>230</v>
      </c>
      <c r="C3496" s="50" t="s">
        <v>209</v>
      </c>
      <c r="D3496" s="50" t="s">
        <v>282</v>
      </c>
      <c r="E3496" s="51">
        <v>2018</v>
      </c>
      <c r="F3496" s="50" t="s">
        <v>285</v>
      </c>
      <c r="G3496" s="52">
        <v>43160</v>
      </c>
      <c r="H3496" s="51">
        <v>1617</v>
      </c>
      <c r="I3496" s="51">
        <v>565</v>
      </c>
      <c r="J3496" s="51">
        <v>808</v>
      </c>
      <c r="K3496" s="51">
        <v>807</v>
      </c>
      <c r="L3496" s="51">
        <v>807</v>
      </c>
      <c r="M3496" s="51">
        <v>1760</v>
      </c>
      <c r="N3496" s="51">
        <v>1591</v>
      </c>
      <c r="O3496" s="51">
        <v>1490</v>
      </c>
      <c r="P3496" s="51">
        <v>1492</v>
      </c>
      <c r="Q3496" s="51">
        <v>8323</v>
      </c>
      <c r="R3496" s="51">
        <v>8850</v>
      </c>
      <c r="S3496" s="51">
        <v>89087</v>
      </c>
      <c r="T3496" s="51">
        <v>421071</v>
      </c>
      <c r="U3496" s="51">
        <v>85527</v>
      </c>
      <c r="V3496" s="51">
        <v>18673</v>
      </c>
    </row>
    <row r="3497" spans="1:22" x14ac:dyDescent="0.25">
      <c r="A3497" s="50" t="s">
        <v>109</v>
      </c>
      <c r="B3497" s="50" t="s">
        <v>230</v>
      </c>
      <c r="C3497" s="50" t="s">
        <v>209</v>
      </c>
      <c r="D3497" s="50" t="s">
        <v>282</v>
      </c>
      <c r="E3497" s="51">
        <v>2018</v>
      </c>
      <c r="F3497" s="50" t="s">
        <v>286</v>
      </c>
      <c r="G3497" s="52">
        <v>43191</v>
      </c>
      <c r="H3497" s="51">
        <v>1374</v>
      </c>
      <c r="I3497" s="51">
        <v>687</v>
      </c>
      <c r="J3497" s="51">
        <v>1272</v>
      </c>
      <c r="K3497" s="51">
        <v>790</v>
      </c>
      <c r="L3497" s="51">
        <v>790</v>
      </c>
      <c r="M3497" s="51">
        <v>1772</v>
      </c>
      <c r="N3497" s="51">
        <v>1690</v>
      </c>
      <c r="O3497" s="51">
        <v>1575</v>
      </c>
      <c r="P3497" s="51">
        <v>1610</v>
      </c>
      <c r="Q3497" s="51">
        <v>8323</v>
      </c>
      <c r="R3497" s="51">
        <v>8850</v>
      </c>
      <c r="S3497" s="51">
        <v>89087</v>
      </c>
      <c r="T3497" s="51">
        <v>421071</v>
      </c>
      <c r="U3497" s="51">
        <v>85527</v>
      </c>
      <c r="V3497" s="51">
        <v>18673</v>
      </c>
    </row>
    <row r="3498" spans="1:22" x14ac:dyDescent="0.25">
      <c r="A3498" s="50" t="s">
        <v>109</v>
      </c>
      <c r="B3498" s="50" t="s">
        <v>230</v>
      </c>
      <c r="C3498" s="50" t="s">
        <v>209</v>
      </c>
      <c r="D3498" s="50" t="s">
        <v>282</v>
      </c>
      <c r="E3498" s="51">
        <v>2018</v>
      </c>
      <c r="F3498" s="50" t="s">
        <v>287</v>
      </c>
      <c r="G3498" s="52">
        <v>43221</v>
      </c>
      <c r="H3498" s="51">
        <v>1616</v>
      </c>
      <c r="I3498" s="51">
        <v>1019</v>
      </c>
      <c r="J3498" s="51">
        <v>889</v>
      </c>
      <c r="K3498" s="51">
        <v>729</v>
      </c>
      <c r="L3498" s="51">
        <v>729</v>
      </c>
      <c r="M3498" s="51">
        <v>1904</v>
      </c>
      <c r="N3498" s="51">
        <v>1735</v>
      </c>
      <c r="O3498" s="51">
        <v>1537</v>
      </c>
      <c r="P3498" s="51">
        <v>1474</v>
      </c>
      <c r="Q3498" s="51">
        <v>8323</v>
      </c>
      <c r="R3498" s="51">
        <v>8850</v>
      </c>
      <c r="S3498" s="51">
        <v>89087</v>
      </c>
      <c r="T3498" s="51">
        <v>421071</v>
      </c>
      <c r="U3498" s="51">
        <v>85527</v>
      </c>
      <c r="V3498" s="51">
        <v>18673</v>
      </c>
    </row>
    <row r="3499" spans="1:22" x14ac:dyDescent="0.25">
      <c r="A3499" s="50" t="s">
        <v>109</v>
      </c>
      <c r="B3499" s="50" t="s">
        <v>230</v>
      </c>
      <c r="C3499" s="50" t="s">
        <v>209</v>
      </c>
      <c r="D3499" s="50" t="s">
        <v>282</v>
      </c>
      <c r="E3499" s="51">
        <v>2018</v>
      </c>
      <c r="F3499" s="50" t="s">
        <v>288</v>
      </c>
      <c r="G3499" s="52">
        <v>43252</v>
      </c>
      <c r="H3499" s="51">
        <v>1263</v>
      </c>
      <c r="I3499" s="51">
        <v>590</v>
      </c>
      <c r="J3499" s="51">
        <v>969</v>
      </c>
      <c r="K3499" s="51">
        <v>680</v>
      </c>
      <c r="L3499" s="51">
        <v>680</v>
      </c>
      <c r="M3499" s="51">
        <v>1758</v>
      </c>
      <c r="N3499" s="51">
        <v>1679</v>
      </c>
      <c r="O3499" s="51">
        <v>1488</v>
      </c>
      <c r="P3499" s="51">
        <v>1486</v>
      </c>
      <c r="Q3499" s="51">
        <v>8323</v>
      </c>
      <c r="R3499" s="51">
        <v>8850</v>
      </c>
      <c r="S3499" s="51">
        <v>89087</v>
      </c>
      <c r="T3499" s="51">
        <v>421071</v>
      </c>
      <c r="U3499" s="51">
        <v>85527</v>
      </c>
      <c r="V3499" s="51">
        <v>18673</v>
      </c>
    </row>
    <row r="3500" spans="1:22" x14ac:dyDescent="0.25">
      <c r="A3500" s="50" t="s">
        <v>109</v>
      </c>
      <c r="B3500" s="50" t="s">
        <v>230</v>
      </c>
      <c r="C3500" s="50" t="s">
        <v>209</v>
      </c>
      <c r="D3500" s="50" t="s">
        <v>282</v>
      </c>
      <c r="E3500" s="51">
        <v>2018</v>
      </c>
      <c r="F3500" s="50" t="s">
        <v>289</v>
      </c>
      <c r="G3500" s="52">
        <v>43282</v>
      </c>
      <c r="H3500" s="51">
        <v>1589</v>
      </c>
      <c r="I3500" s="51">
        <v>695</v>
      </c>
      <c r="J3500" s="51">
        <v>1209</v>
      </c>
      <c r="K3500" s="51">
        <v>627</v>
      </c>
      <c r="L3500" s="51">
        <v>627</v>
      </c>
      <c r="M3500" s="51">
        <v>2091</v>
      </c>
      <c r="N3500" s="51">
        <v>1841</v>
      </c>
      <c r="O3500" s="51">
        <v>1616</v>
      </c>
      <c r="P3500" s="51">
        <v>1730</v>
      </c>
      <c r="Q3500" s="51">
        <v>8323</v>
      </c>
      <c r="R3500" s="51">
        <v>8850</v>
      </c>
      <c r="S3500" s="51">
        <v>89087</v>
      </c>
      <c r="T3500" s="51">
        <v>421071</v>
      </c>
      <c r="U3500" s="51">
        <v>85527</v>
      </c>
      <c r="V3500" s="51">
        <v>18673</v>
      </c>
    </row>
    <row r="3501" spans="1:22" x14ac:dyDescent="0.25">
      <c r="A3501" s="50" t="s">
        <v>109</v>
      </c>
      <c r="B3501" s="50" t="s">
        <v>230</v>
      </c>
      <c r="C3501" s="50" t="s">
        <v>209</v>
      </c>
      <c r="D3501" s="50" t="s">
        <v>282</v>
      </c>
      <c r="E3501" s="51">
        <v>2018</v>
      </c>
      <c r="F3501" s="50" t="s">
        <v>290</v>
      </c>
      <c r="G3501" s="52">
        <v>43313</v>
      </c>
      <c r="H3501" s="51">
        <v>1420</v>
      </c>
      <c r="I3501" s="51">
        <v>674</v>
      </c>
      <c r="J3501" s="51">
        <v>640</v>
      </c>
      <c r="K3501" s="51">
        <v>866</v>
      </c>
      <c r="L3501" s="51">
        <v>866</v>
      </c>
      <c r="M3501" s="51">
        <v>1938</v>
      </c>
      <c r="N3501" s="51">
        <v>1655</v>
      </c>
      <c r="O3501" s="51">
        <v>1546</v>
      </c>
      <c r="P3501" s="51">
        <v>1816</v>
      </c>
      <c r="Q3501" s="51">
        <v>8323</v>
      </c>
      <c r="R3501" s="51">
        <v>8850</v>
      </c>
      <c r="S3501" s="51">
        <v>89087</v>
      </c>
      <c r="T3501" s="51">
        <v>421071</v>
      </c>
      <c r="U3501" s="51">
        <v>85527</v>
      </c>
      <c r="V3501" s="51">
        <v>18673</v>
      </c>
    </row>
    <row r="3502" spans="1:22" x14ac:dyDescent="0.25">
      <c r="A3502" s="50" t="s">
        <v>109</v>
      </c>
      <c r="B3502" s="50" t="s">
        <v>230</v>
      </c>
      <c r="C3502" s="50" t="s">
        <v>209</v>
      </c>
      <c r="D3502" s="50" t="s">
        <v>282</v>
      </c>
      <c r="E3502" s="51">
        <v>2018</v>
      </c>
      <c r="F3502" s="50" t="s">
        <v>291</v>
      </c>
      <c r="G3502" s="52">
        <v>43344</v>
      </c>
      <c r="H3502" s="51">
        <v>1594</v>
      </c>
      <c r="I3502" s="51">
        <v>513</v>
      </c>
      <c r="J3502" s="51">
        <v>999</v>
      </c>
      <c r="K3502" s="51">
        <v>657</v>
      </c>
      <c r="L3502" s="51">
        <v>657</v>
      </c>
      <c r="M3502" s="51">
        <v>1960</v>
      </c>
      <c r="N3502" s="51">
        <v>1716</v>
      </c>
      <c r="O3502" s="51">
        <v>1614</v>
      </c>
      <c r="P3502" s="51">
        <v>1611</v>
      </c>
      <c r="Q3502" s="51">
        <v>8323</v>
      </c>
      <c r="R3502" s="51">
        <v>8850</v>
      </c>
      <c r="S3502" s="51">
        <v>89087</v>
      </c>
      <c r="T3502" s="51">
        <v>421071</v>
      </c>
      <c r="U3502" s="51">
        <v>85527</v>
      </c>
      <c r="V3502" s="51">
        <v>18673</v>
      </c>
    </row>
    <row r="3503" spans="1:22" x14ac:dyDescent="0.25">
      <c r="A3503" s="50" t="s">
        <v>109</v>
      </c>
      <c r="B3503" s="50" t="s">
        <v>230</v>
      </c>
      <c r="C3503" s="50" t="s">
        <v>209</v>
      </c>
      <c r="D3503" s="50" t="s">
        <v>282</v>
      </c>
      <c r="E3503" s="51">
        <v>2018</v>
      </c>
      <c r="F3503" s="50" t="s">
        <v>292</v>
      </c>
      <c r="G3503" s="52">
        <v>43374</v>
      </c>
      <c r="H3503" s="51">
        <v>1957</v>
      </c>
      <c r="I3503" s="51">
        <v>571</v>
      </c>
      <c r="J3503" s="51">
        <v>1135</v>
      </c>
      <c r="K3503" s="51">
        <v>655</v>
      </c>
      <c r="L3503" s="51">
        <v>655</v>
      </c>
      <c r="M3503" s="51">
        <v>1900</v>
      </c>
      <c r="N3503" s="51">
        <v>1931</v>
      </c>
      <c r="O3503" s="51">
        <v>1635</v>
      </c>
      <c r="P3503" s="51">
        <v>1635</v>
      </c>
      <c r="Q3503" s="51">
        <v>8323</v>
      </c>
      <c r="R3503" s="51">
        <v>8850</v>
      </c>
      <c r="S3503" s="51">
        <v>89087</v>
      </c>
      <c r="T3503" s="51">
        <v>421071</v>
      </c>
      <c r="U3503" s="51">
        <v>85527</v>
      </c>
      <c r="V3503" s="51">
        <v>18673</v>
      </c>
    </row>
    <row r="3504" spans="1:22" x14ac:dyDescent="0.25">
      <c r="A3504" s="50" t="s">
        <v>109</v>
      </c>
      <c r="B3504" s="50" t="s">
        <v>230</v>
      </c>
      <c r="C3504" s="50" t="s">
        <v>209</v>
      </c>
      <c r="D3504" s="50" t="s">
        <v>282</v>
      </c>
      <c r="E3504" s="51">
        <v>2018</v>
      </c>
      <c r="F3504" s="50" t="s">
        <v>293</v>
      </c>
      <c r="G3504" s="52">
        <v>43405</v>
      </c>
      <c r="H3504" s="51">
        <v>1772</v>
      </c>
      <c r="I3504" s="51">
        <v>558</v>
      </c>
      <c r="J3504" s="51">
        <v>1226</v>
      </c>
      <c r="K3504" s="51">
        <v>599</v>
      </c>
      <c r="L3504" s="51">
        <v>599</v>
      </c>
      <c r="M3504" s="51">
        <v>1780</v>
      </c>
      <c r="N3504" s="51">
        <v>1748</v>
      </c>
      <c r="O3504" s="51">
        <v>1653</v>
      </c>
      <c r="P3504" s="51">
        <v>1739</v>
      </c>
      <c r="Q3504" s="51">
        <v>8323</v>
      </c>
      <c r="R3504" s="51">
        <v>8850</v>
      </c>
      <c r="S3504" s="51">
        <v>89087</v>
      </c>
      <c r="T3504" s="51">
        <v>421071</v>
      </c>
      <c r="U3504" s="51">
        <v>85527</v>
      </c>
      <c r="V3504" s="51">
        <v>18673</v>
      </c>
    </row>
    <row r="3505" spans="1:22" x14ac:dyDescent="0.25">
      <c r="A3505" s="50" t="s">
        <v>109</v>
      </c>
      <c r="B3505" s="50" t="s">
        <v>230</v>
      </c>
      <c r="C3505" s="50" t="s">
        <v>209</v>
      </c>
      <c r="D3505" s="50" t="s">
        <v>282</v>
      </c>
      <c r="E3505" s="51">
        <v>2018</v>
      </c>
      <c r="F3505" s="50" t="s">
        <v>294</v>
      </c>
      <c r="G3505" s="52">
        <v>43435</v>
      </c>
      <c r="H3505" s="51">
        <v>1840</v>
      </c>
      <c r="I3505" s="51">
        <v>601</v>
      </c>
      <c r="J3505" s="51">
        <v>1328</v>
      </c>
      <c r="K3505" s="51">
        <v>630</v>
      </c>
      <c r="L3505" s="51">
        <v>630</v>
      </c>
      <c r="M3505" s="51">
        <v>1860</v>
      </c>
      <c r="N3505" s="51">
        <v>1504</v>
      </c>
      <c r="O3505" s="51">
        <v>1382</v>
      </c>
      <c r="P3505" s="51">
        <v>1654</v>
      </c>
      <c r="Q3505" s="51">
        <v>8323</v>
      </c>
      <c r="R3505" s="51">
        <v>8850</v>
      </c>
      <c r="S3505" s="51">
        <v>89087</v>
      </c>
      <c r="T3505" s="51">
        <v>421071</v>
      </c>
      <c r="U3505" s="51">
        <v>85527</v>
      </c>
      <c r="V3505" s="51">
        <v>18673</v>
      </c>
    </row>
    <row r="3506" spans="1:22" x14ac:dyDescent="0.25">
      <c r="A3506" s="50" t="s">
        <v>109</v>
      </c>
      <c r="B3506" s="50" t="s">
        <v>230</v>
      </c>
      <c r="C3506" s="50" t="s">
        <v>209</v>
      </c>
      <c r="D3506" s="50" t="s">
        <v>282</v>
      </c>
      <c r="E3506" s="51">
        <v>2019</v>
      </c>
      <c r="F3506" s="50" t="s">
        <v>283</v>
      </c>
      <c r="G3506" s="52">
        <v>43466</v>
      </c>
      <c r="H3506" s="51">
        <v>1774</v>
      </c>
      <c r="I3506" s="51">
        <v>594</v>
      </c>
      <c r="J3506" s="51">
        <v>1395</v>
      </c>
      <c r="K3506" s="51">
        <v>754</v>
      </c>
      <c r="L3506" s="51">
        <v>754</v>
      </c>
      <c r="M3506" s="51">
        <v>1947</v>
      </c>
      <c r="N3506" s="51">
        <v>1677</v>
      </c>
      <c r="O3506" s="51">
        <v>1580</v>
      </c>
      <c r="P3506" s="51">
        <v>1672</v>
      </c>
      <c r="Q3506" s="51">
        <v>8944</v>
      </c>
      <c r="R3506" s="51">
        <v>9254</v>
      </c>
      <c r="S3506" s="51">
        <v>92012.016654947845</v>
      </c>
      <c r="T3506" s="51">
        <v>431620</v>
      </c>
      <c r="U3506" s="51">
        <v>139426</v>
      </c>
      <c r="V3506" s="51">
        <v>18497</v>
      </c>
    </row>
    <row r="3507" spans="1:22" x14ac:dyDescent="0.25">
      <c r="A3507" s="50" t="s">
        <v>109</v>
      </c>
      <c r="B3507" s="50" t="s">
        <v>230</v>
      </c>
      <c r="C3507" s="50" t="s">
        <v>209</v>
      </c>
      <c r="D3507" s="50" t="s">
        <v>282</v>
      </c>
      <c r="E3507" s="51">
        <v>2019</v>
      </c>
      <c r="F3507" s="50" t="s">
        <v>284</v>
      </c>
      <c r="G3507" s="52">
        <v>43497</v>
      </c>
      <c r="H3507" s="51">
        <v>1525</v>
      </c>
      <c r="I3507" s="51">
        <v>607</v>
      </c>
      <c r="J3507" s="51">
        <v>1176</v>
      </c>
      <c r="K3507" s="51">
        <v>745</v>
      </c>
      <c r="L3507" s="51">
        <v>745</v>
      </c>
      <c r="M3507" s="51">
        <v>1955</v>
      </c>
      <c r="N3507" s="51">
        <v>1812</v>
      </c>
      <c r="O3507" s="51">
        <v>1662</v>
      </c>
      <c r="P3507" s="51">
        <v>1792</v>
      </c>
      <c r="Q3507" s="51">
        <v>8944</v>
      </c>
      <c r="R3507" s="51">
        <v>9254</v>
      </c>
      <c r="S3507" s="51">
        <v>92012.016654947845</v>
      </c>
      <c r="T3507" s="51">
        <v>431620</v>
      </c>
      <c r="U3507" s="51">
        <v>139426</v>
      </c>
      <c r="V3507" s="51">
        <v>18497</v>
      </c>
    </row>
    <row r="3508" spans="1:22" x14ac:dyDescent="0.25">
      <c r="A3508" s="50" t="s">
        <v>109</v>
      </c>
      <c r="B3508" s="50" t="s">
        <v>230</v>
      </c>
      <c r="C3508" s="50" t="s">
        <v>209</v>
      </c>
      <c r="D3508" s="50" t="s">
        <v>282</v>
      </c>
      <c r="E3508" s="51">
        <v>2019</v>
      </c>
      <c r="F3508" s="50" t="s">
        <v>285</v>
      </c>
      <c r="G3508" s="52">
        <v>43525</v>
      </c>
      <c r="H3508" s="51">
        <v>1768</v>
      </c>
      <c r="I3508" s="51">
        <v>858</v>
      </c>
      <c r="J3508" s="51">
        <v>847</v>
      </c>
      <c r="K3508" s="51">
        <v>933</v>
      </c>
      <c r="L3508" s="51">
        <v>933</v>
      </c>
      <c r="M3508" s="51">
        <v>1947</v>
      </c>
      <c r="N3508" s="51">
        <v>1881</v>
      </c>
      <c r="O3508" s="51">
        <v>1692</v>
      </c>
      <c r="P3508" s="51">
        <v>1894</v>
      </c>
      <c r="Q3508" s="51">
        <v>8944</v>
      </c>
      <c r="R3508" s="51">
        <v>9254</v>
      </c>
      <c r="S3508" s="51">
        <v>92012.016654947845</v>
      </c>
      <c r="T3508" s="51">
        <v>431620</v>
      </c>
      <c r="U3508" s="51">
        <v>139426</v>
      </c>
      <c r="V3508" s="51">
        <v>18497</v>
      </c>
    </row>
    <row r="3509" spans="1:22" x14ac:dyDescent="0.25">
      <c r="A3509" s="50" t="s">
        <v>109</v>
      </c>
      <c r="B3509" s="50" t="s">
        <v>230</v>
      </c>
      <c r="C3509" s="50" t="s">
        <v>209</v>
      </c>
      <c r="D3509" s="50" t="s">
        <v>282</v>
      </c>
      <c r="E3509" s="51">
        <v>2019</v>
      </c>
      <c r="F3509" s="50" t="s">
        <v>286</v>
      </c>
      <c r="G3509" s="52">
        <v>43556</v>
      </c>
      <c r="H3509" s="51">
        <v>1512</v>
      </c>
      <c r="I3509" s="51">
        <v>761</v>
      </c>
      <c r="J3509" s="51">
        <v>1205</v>
      </c>
      <c r="K3509" s="51">
        <v>806</v>
      </c>
      <c r="L3509" s="51">
        <v>806</v>
      </c>
      <c r="M3509" s="51">
        <v>2278</v>
      </c>
      <c r="N3509" s="51">
        <v>1809</v>
      </c>
      <c r="O3509" s="51">
        <v>1704</v>
      </c>
      <c r="P3509" s="51">
        <v>1579</v>
      </c>
      <c r="Q3509" s="51">
        <v>8944</v>
      </c>
      <c r="R3509" s="51">
        <v>9254</v>
      </c>
      <c r="S3509" s="51">
        <v>92012.016654947845</v>
      </c>
      <c r="T3509" s="51">
        <v>431620</v>
      </c>
      <c r="U3509" s="51">
        <v>139426</v>
      </c>
      <c r="V3509" s="51">
        <v>18497</v>
      </c>
    </row>
    <row r="3510" spans="1:22" x14ac:dyDescent="0.25">
      <c r="A3510" s="50" t="s">
        <v>109</v>
      </c>
      <c r="B3510" s="50" t="s">
        <v>230</v>
      </c>
      <c r="C3510" s="50" t="s">
        <v>209</v>
      </c>
      <c r="D3510" s="50" t="s">
        <v>282</v>
      </c>
      <c r="E3510" s="51">
        <v>2019</v>
      </c>
      <c r="F3510" s="50" t="s">
        <v>287</v>
      </c>
      <c r="G3510" s="52">
        <v>43586</v>
      </c>
      <c r="H3510" s="51">
        <v>1468</v>
      </c>
      <c r="I3510" s="51">
        <v>645</v>
      </c>
      <c r="J3510" s="51">
        <v>856</v>
      </c>
      <c r="K3510" s="51">
        <v>873</v>
      </c>
      <c r="L3510" s="51">
        <v>873</v>
      </c>
      <c r="M3510" s="51">
        <v>1548</v>
      </c>
      <c r="N3510" s="51">
        <v>1715</v>
      </c>
      <c r="O3510" s="51">
        <v>1598</v>
      </c>
      <c r="P3510" s="51">
        <v>1534</v>
      </c>
      <c r="Q3510" s="51">
        <v>8944</v>
      </c>
      <c r="R3510" s="51">
        <v>9254</v>
      </c>
      <c r="S3510" s="51">
        <v>92012.016654947845</v>
      </c>
      <c r="T3510" s="51">
        <v>431620</v>
      </c>
      <c r="U3510" s="51">
        <v>139426</v>
      </c>
      <c r="V3510" s="51">
        <v>18497</v>
      </c>
    </row>
    <row r="3511" spans="1:22" x14ac:dyDescent="0.25">
      <c r="A3511" s="50" t="s">
        <v>109</v>
      </c>
      <c r="B3511" s="50" t="s">
        <v>230</v>
      </c>
      <c r="C3511" s="50" t="s">
        <v>209</v>
      </c>
      <c r="D3511" s="50" t="s">
        <v>282</v>
      </c>
      <c r="E3511" s="51">
        <v>2019</v>
      </c>
      <c r="F3511" s="50" t="s">
        <v>288</v>
      </c>
      <c r="G3511" s="52">
        <v>43617</v>
      </c>
      <c r="H3511" s="51">
        <v>1958</v>
      </c>
      <c r="I3511" s="51">
        <v>885</v>
      </c>
      <c r="J3511" s="51">
        <v>1034</v>
      </c>
      <c r="K3511" s="51">
        <v>751</v>
      </c>
      <c r="L3511" s="51">
        <v>751</v>
      </c>
      <c r="M3511" s="51">
        <v>1947</v>
      </c>
      <c r="N3511" s="51">
        <v>1970</v>
      </c>
      <c r="O3511" s="51">
        <v>1893</v>
      </c>
      <c r="P3511" s="51">
        <v>1910</v>
      </c>
      <c r="Q3511" s="51">
        <v>8944</v>
      </c>
      <c r="R3511" s="51">
        <v>9254</v>
      </c>
      <c r="S3511" s="51">
        <v>92012.016654947845</v>
      </c>
      <c r="T3511" s="51">
        <v>431620</v>
      </c>
      <c r="U3511" s="51">
        <v>139426</v>
      </c>
      <c r="V3511" s="51">
        <v>18497</v>
      </c>
    </row>
    <row r="3512" spans="1:22" x14ac:dyDescent="0.25">
      <c r="A3512" s="50" t="s">
        <v>109</v>
      </c>
      <c r="B3512" s="50" t="s">
        <v>230</v>
      </c>
      <c r="C3512" s="50" t="s">
        <v>209</v>
      </c>
      <c r="D3512" s="50" t="s">
        <v>282</v>
      </c>
      <c r="E3512" s="51">
        <v>2019</v>
      </c>
      <c r="F3512" s="50" t="s">
        <v>289</v>
      </c>
      <c r="G3512" s="52">
        <v>43647</v>
      </c>
      <c r="H3512" s="51">
        <v>1788</v>
      </c>
      <c r="I3512" s="51">
        <v>824</v>
      </c>
      <c r="J3512" s="51">
        <v>1344</v>
      </c>
      <c r="K3512" s="51">
        <v>681</v>
      </c>
      <c r="L3512" s="51">
        <v>681</v>
      </c>
      <c r="M3512" s="51">
        <v>1874</v>
      </c>
      <c r="N3512" s="51">
        <v>1875</v>
      </c>
      <c r="O3512" s="51">
        <v>1843</v>
      </c>
      <c r="P3512" s="51">
        <v>1734</v>
      </c>
      <c r="Q3512" s="51">
        <v>8944</v>
      </c>
      <c r="R3512" s="51">
        <v>9254</v>
      </c>
      <c r="S3512" s="51">
        <v>92012.016654947845</v>
      </c>
      <c r="T3512" s="51">
        <v>431620</v>
      </c>
      <c r="U3512" s="51">
        <v>139426</v>
      </c>
      <c r="V3512" s="51">
        <v>18497</v>
      </c>
    </row>
    <row r="3513" spans="1:22" x14ac:dyDescent="0.25">
      <c r="A3513" s="50" t="s">
        <v>109</v>
      </c>
      <c r="B3513" s="50" t="s">
        <v>230</v>
      </c>
      <c r="C3513" s="50" t="s">
        <v>209</v>
      </c>
      <c r="D3513" s="50" t="s">
        <v>282</v>
      </c>
      <c r="E3513" s="51">
        <v>2019</v>
      </c>
      <c r="F3513" s="50" t="s">
        <v>290</v>
      </c>
      <c r="G3513" s="52">
        <v>43678</v>
      </c>
      <c r="H3513" s="51">
        <v>1843</v>
      </c>
      <c r="I3513" s="51">
        <v>712</v>
      </c>
      <c r="J3513" s="51">
        <v>1042</v>
      </c>
      <c r="K3513" s="51">
        <v>951</v>
      </c>
      <c r="L3513" s="51">
        <v>951</v>
      </c>
      <c r="M3513" s="51">
        <v>1947</v>
      </c>
      <c r="N3513" s="51">
        <v>1751</v>
      </c>
      <c r="O3513" s="51">
        <v>1590</v>
      </c>
      <c r="P3513" s="51">
        <v>1579</v>
      </c>
      <c r="Q3513" s="51">
        <v>8944</v>
      </c>
      <c r="R3513" s="51">
        <v>9254</v>
      </c>
      <c r="S3513" s="51">
        <v>92012.016654947845</v>
      </c>
      <c r="T3513" s="51">
        <v>431620</v>
      </c>
      <c r="U3513" s="51">
        <v>139426</v>
      </c>
      <c r="V3513" s="51">
        <v>18497</v>
      </c>
    </row>
    <row r="3514" spans="1:22" x14ac:dyDescent="0.25">
      <c r="A3514" s="50" t="s">
        <v>109</v>
      </c>
      <c r="B3514" s="50" t="s">
        <v>230</v>
      </c>
      <c r="C3514" s="50" t="s">
        <v>209</v>
      </c>
      <c r="D3514" s="50" t="s">
        <v>282</v>
      </c>
      <c r="E3514" s="51">
        <v>2019</v>
      </c>
      <c r="F3514" s="50" t="s">
        <v>291</v>
      </c>
      <c r="G3514" s="52">
        <v>43709</v>
      </c>
      <c r="H3514" s="51">
        <v>1825</v>
      </c>
      <c r="I3514" s="51">
        <v>802</v>
      </c>
      <c r="J3514" s="51">
        <v>1193</v>
      </c>
      <c r="K3514" s="51">
        <v>761</v>
      </c>
      <c r="L3514" s="51">
        <v>761</v>
      </c>
      <c r="M3514" s="51">
        <v>2374</v>
      </c>
      <c r="N3514" s="51">
        <v>1918</v>
      </c>
      <c r="O3514" s="51">
        <v>1822</v>
      </c>
      <c r="P3514" s="51">
        <v>1873</v>
      </c>
      <c r="Q3514" s="51">
        <v>8944</v>
      </c>
      <c r="R3514" s="51">
        <v>9254</v>
      </c>
      <c r="S3514" s="51">
        <v>92012.016654947845</v>
      </c>
      <c r="T3514" s="51">
        <v>431620</v>
      </c>
      <c r="U3514" s="51">
        <v>139426</v>
      </c>
      <c r="V3514" s="51">
        <v>18497</v>
      </c>
    </row>
    <row r="3515" spans="1:22" x14ac:dyDescent="0.25">
      <c r="A3515" s="50" t="s">
        <v>109</v>
      </c>
      <c r="B3515" s="50" t="s">
        <v>230</v>
      </c>
      <c r="C3515" s="50" t="s">
        <v>209</v>
      </c>
      <c r="D3515" s="50" t="s">
        <v>282</v>
      </c>
      <c r="E3515" s="51">
        <v>2019</v>
      </c>
      <c r="F3515" s="50" t="s">
        <v>292</v>
      </c>
      <c r="G3515" s="52">
        <v>43739</v>
      </c>
      <c r="H3515" s="51">
        <v>1754</v>
      </c>
      <c r="I3515" s="51">
        <v>935</v>
      </c>
      <c r="J3515" s="51">
        <v>1292</v>
      </c>
      <c r="K3515" s="51">
        <v>709</v>
      </c>
      <c r="L3515" s="51">
        <v>709</v>
      </c>
      <c r="M3515" s="51">
        <v>2042</v>
      </c>
      <c r="N3515" s="51">
        <v>1711</v>
      </c>
      <c r="O3515" s="51">
        <v>1682</v>
      </c>
      <c r="P3515" s="51">
        <v>1718</v>
      </c>
      <c r="Q3515" s="51">
        <v>8944</v>
      </c>
      <c r="R3515" s="51">
        <v>9254</v>
      </c>
      <c r="S3515" s="51">
        <v>92012.016654947845</v>
      </c>
      <c r="T3515" s="51">
        <v>431620</v>
      </c>
      <c r="U3515" s="51">
        <v>139426</v>
      </c>
      <c r="V3515" s="51">
        <v>18497</v>
      </c>
    </row>
    <row r="3516" spans="1:22" x14ac:dyDescent="0.25">
      <c r="A3516" s="50" t="s">
        <v>109</v>
      </c>
      <c r="B3516" s="50" t="s">
        <v>230</v>
      </c>
      <c r="C3516" s="50" t="s">
        <v>209</v>
      </c>
      <c r="D3516" s="50" t="s">
        <v>282</v>
      </c>
      <c r="E3516" s="51">
        <v>2019</v>
      </c>
      <c r="F3516" s="50" t="s">
        <v>293</v>
      </c>
      <c r="G3516" s="52">
        <v>43770</v>
      </c>
      <c r="H3516" s="51">
        <v>1565</v>
      </c>
      <c r="I3516" s="51">
        <v>714</v>
      </c>
      <c r="J3516" s="51">
        <v>1252</v>
      </c>
      <c r="K3516" s="51">
        <v>694</v>
      </c>
      <c r="L3516" s="51">
        <v>694</v>
      </c>
      <c r="M3516" s="51">
        <v>1863</v>
      </c>
      <c r="N3516" s="51">
        <v>1887</v>
      </c>
      <c r="O3516" s="51">
        <v>1682</v>
      </c>
      <c r="P3516" s="51">
        <v>1920</v>
      </c>
      <c r="Q3516" s="51">
        <v>8944</v>
      </c>
      <c r="R3516" s="51">
        <v>9254</v>
      </c>
      <c r="S3516" s="51">
        <v>92012.016654947845</v>
      </c>
      <c r="T3516" s="51">
        <v>431620</v>
      </c>
      <c r="U3516" s="51">
        <v>139426</v>
      </c>
      <c r="V3516" s="51">
        <v>18497</v>
      </c>
    </row>
    <row r="3517" spans="1:22" x14ac:dyDescent="0.25">
      <c r="A3517" s="50" t="s">
        <v>109</v>
      </c>
      <c r="B3517" s="50" t="s">
        <v>230</v>
      </c>
      <c r="C3517" s="50" t="s">
        <v>209</v>
      </c>
      <c r="D3517" s="50" t="s">
        <v>282</v>
      </c>
      <c r="E3517" s="51">
        <v>2019</v>
      </c>
      <c r="F3517" s="50" t="s">
        <v>294</v>
      </c>
      <c r="G3517" s="52">
        <v>43800</v>
      </c>
      <c r="H3517" s="51">
        <v>1634</v>
      </c>
      <c r="I3517" s="51">
        <v>826</v>
      </c>
      <c r="J3517" s="51">
        <v>1176</v>
      </c>
      <c r="K3517" s="51">
        <v>689</v>
      </c>
      <c r="L3517" s="51">
        <v>689</v>
      </c>
      <c r="M3517" s="51">
        <v>1916</v>
      </c>
      <c r="N3517" s="51">
        <v>1666</v>
      </c>
      <c r="O3517" s="51">
        <v>1596</v>
      </c>
      <c r="P3517" s="51">
        <v>1649</v>
      </c>
      <c r="Q3517" s="51">
        <v>8944</v>
      </c>
      <c r="R3517" s="51">
        <v>9254</v>
      </c>
      <c r="S3517" s="51">
        <v>92012.016654947845</v>
      </c>
      <c r="T3517" s="51">
        <v>431620</v>
      </c>
      <c r="U3517" s="51">
        <v>139426</v>
      </c>
      <c r="V3517" s="51">
        <v>18497</v>
      </c>
    </row>
    <row r="3518" spans="1:22" x14ac:dyDescent="0.25">
      <c r="A3518" s="50" t="s">
        <v>109</v>
      </c>
      <c r="B3518" s="50" t="s">
        <v>230</v>
      </c>
      <c r="C3518" s="50" t="s">
        <v>209</v>
      </c>
      <c r="D3518" s="50" t="s">
        <v>282</v>
      </c>
      <c r="E3518" s="51">
        <v>2020</v>
      </c>
      <c r="F3518" s="50" t="s">
        <v>283</v>
      </c>
      <c r="G3518" s="52">
        <v>43831</v>
      </c>
      <c r="H3518" s="51">
        <v>2164</v>
      </c>
      <c r="I3518" s="51">
        <v>922</v>
      </c>
      <c r="J3518" s="51">
        <v>1307</v>
      </c>
      <c r="K3518" s="51">
        <v>688</v>
      </c>
      <c r="L3518" s="51">
        <v>688</v>
      </c>
      <c r="M3518" s="51">
        <v>1926</v>
      </c>
      <c r="N3518" s="51">
        <v>1607</v>
      </c>
      <c r="O3518" s="51">
        <v>1598</v>
      </c>
      <c r="P3518" s="51">
        <v>1616</v>
      </c>
      <c r="Q3518" s="51">
        <v>7389</v>
      </c>
      <c r="R3518" s="51">
        <v>7728</v>
      </c>
      <c r="S3518" s="51">
        <v>95828.681842459642</v>
      </c>
      <c r="T3518" s="51">
        <v>447813</v>
      </c>
      <c r="U3518" s="51">
        <v>143660</v>
      </c>
      <c r="V3518" s="51">
        <v>19046</v>
      </c>
    </row>
    <row r="3519" spans="1:22" x14ac:dyDescent="0.25">
      <c r="A3519" s="50" t="s">
        <v>109</v>
      </c>
      <c r="B3519" s="50" t="s">
        <v>230</v>
      </c>
      <c r="C3519" s="50" t="s">
        <v>209</v>
      </c>
      <c r="D3519" s="50" t="s">
        <v>282</v>
      </c>
      <c r="E3519" s="51">
        <v>2020</v>
      </c>
      <c r="F3519" s="50" t="s">
        <v>284</v>
      </c>
      <c r="G3519" s="52">
        <v>43862</v>
      </c>
      <c r="H3519" s="51">
        <v>1639</v>
      </c>
      <c r="I3519" s="51">
        <v>919</v>
      </c>
      <c r="J3519" s="51">
        <v>1481</v>
      </c>
      <c r="K3519" s="51">
        <v>744</v>
      </c>
      <c r="L3519" s="51">
        <v>744</v>
      </c>
      <c r="M3519" s="51">
        <v>1784</v>
      </c>
      <c r="N3519" s="51">
        <v>1757</v>
      </c>
      <c r="O3519" s="51">
        <v>1595</v>
      </c>
      <c r="P3519" s="51">
        <v>1738</v>
      </c>
      <c r="Q3519" s="51">
        <v>7389</v>
      </c>
      <c r="R3519" s="51">
        <v>7728</v>
      </c>
      <c r="S3519" s="51">
        <v>95828.681842459642</v>
      </c>
      <c r="T3519" s="51">
        <v>447813</v>
      </c>
      <c r="U3519" s="51">
        <v>143660</v>
      </c>
      <c r="V3519" s="51">
        <v>19046</v>
      </c>
    </row>
    <row r="3520" spans="1:22" x14ac:dyDescent="0.25">
      <c r="A3520" s="50" t="s">
        <v>109</v>
      </c>
      <c r="B3520" s="50" t="s">
        <v>230</v>
      </c>
      <c r="C3520" s="50" t="s">
        <v>209</v>
      </c>
      <c r="D3520" s="50" t="s">
        <v>282</v>
      </c>
      <c r="E3520" s="51">
        <v>2020</v>
      </c>
      <c r="F3520" s="50" t="s">
        <v>285</v>
      </c>
      <c r="G3520" s="52">
        <v>43891</v>
      </c>
      <c r="H3520" s="51">
        <v>1473</v>
      </c>
      <c r="I3520" s="51">
        <v>895</v>
      </c>
      <c r="J3520" s="51">
        <v>1137</v>
      </c>
      <c r="K3520" s="51">
        <v>900</v>
      </c>
      <c r="L3520" s="51">
        <v>900</v>
      </c>
      <c r="M3520" s="51">
        <v>1837</v>
      </c>
      <c r="N3520" s="51">
        <v>1657</v>
      </c>
      <c r="O3520" s="51">
        <v>1598</v>
      </c>
      <c r="P3520" s="51">
        <v>1598</v>
      </c>
      <c r="Q3520" s="51">
        <v>7389</v>
      </c>
      <c r="R3520" s="51">
        <v>7728</v>
      </c>
      <c r="S3520" s="51">
        <v>95828.681842459642</v>
      </c>
      <c r="T3520" s="51">
        <v>447813</v>
      </c>
      <c r="U3520" s="51">
        <v>143660</v>
      </c>
      <c r="V3520" s="51">
        <v>19046</v>
      </c>
    </row>
    <row r="3521" spans="1:22" x14ac:dyDescent="0.25">
      <c r="A3521" s="50" t="s">
        <v>109</v>
      </c>
      <c r="B3521" s="50" t="s">
        <v>230</v>
      </c>
      <c r="C3521" s="50" t="s">
        <v>209</v>
      </c>
      <c r="D3521" s="50" t="s">
        <v>282</v>
      </c>
      <c r="E3521" s="51">
        <v>2020</v>
      </c>
      <c r="F3521" s="50" t="s">
        <v>286</v>
      </c>
      <c r="G3521" s="52">
        <v>43922</v>
      </c>
      <c r="H3521" s="51">
        <v>1797</v>
      </c>
      <c r="I3521" s="51">
        <v>876</v>
      </c>
      <c r="J3521" s="51">
        <v>1621</v>
      </c>
      <c r="K3521" s="51">
        <v>723</v>
      </c>
      <c r="L3521" s="51">
        <v>723</v>
      </c>
      <c r="M3521" s="51">
        <v>1916</v>
      </c>
      <c r="N3521" s="51">
        <v>1832</v>
      </c>
      <c r="O3521" s="51">
        <v>1732</v>
      </c>
      <c r="P3521" s="51">
        <v>1561</v>
      </c>
      <c r="Q3521" s="51">
        <v>7389</v>
      </c>
      <c r="R3521" s="51">
        <v>7728</v>
      </c>
      <c r="S3521" s="51">
        <v>95828.681842459642</v>
      </c>
      <c r="T3521" s="51">
        <v>447813</v>
      </c>
      <c r="U3521" s="51">
        <v>143660</v>
      </c>
      <c r="V3521" s="51">
        <v>19046</v>
      </c>
    </row>
    <row r="3522" spans="1:22" x14ac:dyDescent="0.25">
      <c r="A3522" s="50" t="s">
        <v>109</v>
      </c>
      <c r="B3522" s="50" t="s">
        <v>230</v>
      </c>
      <c r="C3522" s="50" t="s">
        <v>209</v>
      </c>
      <c r="D3522" s="50" t="s">
        <v>282</v>
      </c>
      <c r="E3522" s="51">
        <v>2020</v>
      </c>
      <c r="F3522" s="50" t="s">
        <v>287</v>
      </c>
      <c r="G3522" s="52">
        <v>43952</v>
      </c>
      <c r="H3522" s="51">
        <v>2075</v>
      </c>
      <c r="I3522" s="51">
        <v>973</v>
      </c>
      <c r="J3522" s="51">
        <v>1500</v>
      </c>
      <c r="K3522" s="51">
        <v>742</v>
      </c>
      <c r="L3522" s="51">
        <v>742</v>
      </c>
      <c r="M3522" s="51">
        <v>1960</v>
      </c>
      <c r="N3522" s="51">
        <v>1653</v>
      </c>
      <c r="O3522" s="51">
        <v>1593</v>
      </c>
      <c r="P3522" s="51">
        <v>1741</v>
      </c>
      <c r="Q3522" s="51">
        <v>7389</v>
      </c>
      <c r="R3522" s="51">
        <v>7728</v>
      </c>
      <c r="S3522" s="51">
        <v>95828.681842459642</v>
      </c>
      <c r="T3522" s="51">
        <v>447813</v>
      </c>
      <c r="U3522" s="51">
        <v>143660</v>
      </c>
      <c r="V3522" s="51">
        <v>19046</v>
      </c>
    </row>
    <row r="3523" spans="1:22" x14ac:dyDescent="0.25">
      <c r="A3523" s="50" t="s">
        <v>109</v>
      </c>
      <c r="B3523" s="50" t="s">
        <v>230</v>
      </c>
      <c r="C3523" s="50" t="s">
        <v>209</v>
      </c>
      <c r="D3523" s="50" t="s">
        <v>282</v>
      </c>
      <c r="E3523" s="51">
        <v>2020</v>
      </c>
      <c r="F3523" s="50" t="s">
        <v>288</v>
      </c>
      <c r="G3523" s="52">
        <v>43983</v>
      </c>
      <c r="H3523" s="51">
        <v>2079</v>
      </c>
      <c r="I3523" s="51">
        <v>847</v>
      </c>
      <c r="J3523" s="51">
        <v>1225</v>
      </c>
      <c r="K3523" s="51">
        <v>720</v>
      </c>
      <c r="L3523" s="51">
        <v>720</v>
      </c>
      <c r="M3523" s="51">
        <v>1686</v>
      </c>
      <c r="N3523" s="51">
        <v>1801</v>
      </c>
      <c r="O3523" s="51">
        <v>1581</v>
      </c>
      <c r="P3523" s="51">
        <v>1633</v>
      </c>
      <c r="Q3523" s="51">
        <v>7389</v>
      </c>
      <c r="R3523" s="51">
        <v>7728</v>
      </c>
      <c r="S3523" s="51">
        <v>95828.681842459642</v>
      </c>
      <c r="T3523" s="51">
        <v>447813</v>
      </c>
      <c r="U3523" s="51">
        <v>143660</v>
      </c>
      <c r="V3523" s="51">
        <v>19046</v>
      </c>
    </row>
    <row r="3524" spans="1:22" x14ac:dyDescent="0.25">
      <c r="A3524" s="50" t="s">
        <v>109</v>
      </c>
      <c r="B3524" s="50" t="s">
        <v>230</v>
      </c>
      <c r="C3524" s="50" t="s">
        <v>209</v>
      </c>
      <c r="D3524" s="50" t="s">
        <v>282</v>
      </c>
      <c r="E3524" s="51">
        <v>2020</v>
      </c>
      <c r="F3524" s="50" t="s">
        <v>289</v>
      </c>
      <c r="G3524" s="52">
        <v>44013</v>
      </c>
      <c r="H3524" s="51">
        <v>1590</v>
      </c>
      <c r="I3524" s="51">
        <v>720</v>
      </c>
      <c r="J3524" s="51">
        <v>1452</v>
      </c>
      <c r="K3524" s="51">
        <v>697</v>
      </c>
      <c r="L3524" s="51">
        <v>697</v>
      </c>
      <c r="M3524" s="51">
        <v>1687</v>
      </c>
      <c r="N3524" s="51">
        <v>1726</v>
      </c>
      <c r="O3524" s="51">
        <v>1665</v>
      </c>
      <c r="P3524" s="51">
        <v>1601</v>
      </c>
      <c r="Q3524" s="51">
        <v>7389</v>
      </c>
      <c r="R3524" s="51">
        <v>7728</v>
      </c>
      <c r="S3524" s="51">
        <v>95828.681842459642</v>
      </c>
      <c r="T3524" s="51">
        <v>447813</v>
      </c>
      <c r="U3524" s="51">
        <v>143660</v>
      </c>
      <c r="V3524" s="51">
        <v>19046</v>
      </c>
    </row>
    <row r="3525" spans="1:22" x14ac:dyDescent="0.25">
      <c r="A3525" s="50" t="s">
        <v>109</v>
      </c>
      <c r="B3525" s="50" t="s">
        <v>230</v>
      </c>
      <c r="C3525" s="50" t="s">
        <v>209</v>
      </c>
      <c r="D3525" s="50" t="s">
        <v>282</v>
      </c>
      <c r="E3525" s="51">
        <v>2020</v>
      </c>
      <c r="F3525" s="50" t="s">
        <v>290</v>
      </c>
      <c r="G3525" s="52">
        <v>44044</v>
      </c>
      <c r="H3525" s="51">
        <v>1821</v>
      </c>
      <c r="I3525" s="51">
        <v>1002</v>
      </c>
      <c r="J3525" s="51">
        <v>1337</v>
      </c>
      <c r="K3525" s="51">
        <v>832</v>
      </c>
      <c r="L3525" s="51">
        <v>832</v>
      </c>
      <c r="M3525" s="51">
        <v>1670</v>
      </c>
      <c r="N3525" s="51">
        <v>1658</v>
      </c>
      <c r="O3525" s="51">
        <v>1596</v>
      </c>
      <c r="P3525" s="51">
        <v>1568</v>
      </c>
      <c r="Q3525" s="51">
        <v>7389</v>
      </c>
      <c r="R3525" s="51">
        <v>7728</v>
      </c>
      <c r="S3525" s="51">
        <v>95828.681842459642</v>
      </c>
      <c r="T3525" s="51">
        <v>447813</v>
      </c>
      <c r="U3525" s="51">
        <v>143660</v>
      </c>
      <c r="V3525" s="51">
        <v>19046</v>
      </c>
    </row>
    <row r="3526" spans="1:22" x14ac:dyDescent="0.25">
      <c r="A3526" s="50" t="s">
        <v>109</v>
      </c>
      <c r="B3526" s="50" t="s">
        <v>230</v>
      </c>
      <c r="C3526" s="50" t="s">
        <v>209</v>
      </c>
      <c r="D3526" s="50" t="s">
        <v>282</v>
      </c>
      <c r="E3526" s="51">
        <v>2020</v>
      </c>
      <c r="F3526" s="50" t="s">
        <v>291</v>
      </c>
      <c r="G3526" s="52">
        <v>44075</v>
      </c>
      <c r="H3526" s="51">
        <v>1651</v>
      </c>
      <c r="I3526" s="51">
        <v>770</v>
      </c>
      <c r="J3526" s="51">
        <v>1297</v>
      </c>
      <c r="K3526" s="51">
        <v>710</v>
      </c>
      <c r="L3526" s="51">
        <v>710</v>
      </c>
      <c r="M3526" s="51">
        <v>1550</v>
      </c>
      <c r="N3526" s="51">
        <v>1533</v>
      </c>
      <c r="O3526" s="51">
        <v>1448</v>
      </c>
      <c r="P3526" s="51">
        <v>1421</v>
      </c>
      <c r="Q3526" s="51">
        <v>7389</v>
      </c>
      <c r="R3526" s="51">
        <v>7728</v>
      </c>
      <c r="S3526" s="51">
        <v>95828.681842459642</v>
      </c>
      <c r="T3526" s="51">
        <v>447813</v>
      </c>
      <c r="U3526" s="51">
        <v>143660</v>
      </c>
      <c r="V3526" s="51">
        <v>19046</v>
      </c>
    </row>
    <row r="3527" spans="1:22" x14ac:dyDescent="0.25">
      <c r="A3527" s="50" t="s">
        <v>109</v>
      </c>
      <c r="B3527" s="50" t="s">
        <v>230</v>
      </c>
      <c r="C3527" s="50" t="s">
        <v>209</v>
      </c>
      <c r="D3527" s="50" t="s">
        <v>282</v>
      </c>
      <c r="E3527" s="51">
        <v>2020</v>
      </c>
      <c r="F3527" s="50" t="s">
        <v>292</v>
      </c>
      <c r="G3527" s="52">
        <v>44105</v>
      </c>
      <c r="H3527" s="51">
        <v>1424</v>
      </c>
      <c r="I3527" s="51">
        <v>740</v>
      </c>
      <c r="J3527" s="51">
        <v>1210</v>
      </c>
      <c r="K3527" s="51">
        <v>696</v>
      </c>
      <c r="L3527" s="51">
        <v>696</v>
      </c>
      <c r="M3527" s="51">
        <v>1880</v>
      </c>
      <c r="N3527" s="51">
        <v>1721</v>
      </c>
      <c r="O3527" s="51">
        <v>1642</v>
      </c>
      <c r="P3527" s="51">
        <v>1535</v>
      </c>
      <c r="Q3527" s="51">
        <v>7389</v>
      </c>
      <c r="R3527" s="51">
        <v>7728</v>
      </c>
      <c r="S3527" s="51">
        <v>95828.681842459642</v>
      </c>
      <c r="T3527" s="51">
        <v>447813</v>
      </c>
      <c r="U3527" s="51">
        <v>143660</v>
      </c>
      <c r="V3527" s="51">
        <v>19046</v>
      </c>
    </row>
    <row r="3528" spans="1:22" x14ac:dyDescent="0.25">
      <c r="A3528" s="50" t="s">
        <v>109</v>
      </c>
      <c r="B3528" s="50" t="s">
        <v>230</v>
      </c>
      <c r="C3528" s="50" t="s">
        <v>209</v>
      </c>
      <c r="D3528" s="50" t="s">
        <v>282</v>
      </c>
      <c r="E3528" s="51">
        <v>2020</v>
      </c>
      <c r="F3528" s="50" t="s">
        <v>293</v>
      </c>
      <c r="G3528" s="52">
        <v>44136</v>
      </c>
      <c r="H3528" s="51">
        <v>1930</v>
      </c>
      <c r="I3528" s="51">
        <v>744</v>
      </c>
      <c r="J3528" s="51">
        <v>1323</v>
      </c>
      <c r="K3528" s="51">
        <v>722</v>
      </c>
      <c r="L3528" s="51">
        <v>722</v>
      </c>
      <c r="M3528" s="51">
        <v>1383</v>
      </c>
      <c r="N3528" s="51">
        <v>1716</v>
      </c>
      <c r="O3528" s="51">
        <v>1673</v>
      </c>
      <c r="P3528" s="51">
        <v>1594</v>
      </c>
      <c r="Q3528" s="51">
        <v>7389</v>
      </c>
      <c r="R3528" s="51">
        <v>7728</v>
      </c>
      <c r="S3528" s="51">
        <v>95828.681842459642</v>
      </c>
      <c r="T3528" s="51">
        <v>447813</v>
      </c>
      <c r="U3528" s="51">
        <v>143660</v>
      </c>
      <c r="V3528" s="51">
        <v>19046</v>
      </c>
    </row>
    <row r="3529" spans="1:22" x14ac:dyDescent="0.25">
      <c r="A3529" s="50" t="s">
        <v>109</v>
      </c>
      <c r="B3529" s="50" t="s">
        <v>230</v>
      </c>
      <c r="C3529" s="50" t="s">
        <v>209</v>
      </c>
      <c r="D3529" s="50" t="s">
        <v>282</v>
      </c>
      <c r="E3529" s="51">
        <v>2020</v>
      </c>
      <c r="F3529" s="50" t="s">
        <v>294</v>
      </c>
      <c r="G3529" s="52">
        <v>44166</v>
      </c>
      <c r="H3529" s="51">
        <v>2121</v>
      </c>
      <c r="I3529" s="51">
        <v>805</v>
      </c>
      <c r="J3529" s="51">
        <v>1441</v>
      </c>
      <c r="K3529" s="51">
        <v>803</v>
      </c>
      <c r="L3529" s="51">
        <v>803</v>
      </c>
      <c r="M3529" s="51">
        <v>1733</v>
      </c>
      <c r="N3529" s="51">
        <v>1753</v>
      </c>
      <c r="O3529" s="51">
        <v>1719</v>
      </c>
      <c r="P3529" s="51">
        <v>1598</v>
      </c>
      <c r="Q3529" s="51">
        <v>7389</v>
      </c>
      <c r="R3529" s="51">
        <v>7728</v>
      </c>
      <c r="S3529" s="51">
        <v>95828.681842459642</v>
      </c>
      <c r="T3529" s="51">
        <v>447813</v>
      </c>
      <c r="U3529" s="51">
        <v>143660</v>
      </c>
      <c r="V3529" s="51">
        <v>19046</v>
      </c>
    </row>
    <row r="3530" spans="1:22" x14ac:dyDescent="0.25">
      <c r="A3530" s="50" t="s">
        <v>109</v>
      </c>
      <c r="B3530" s="50" t="s">
        <v>230</v>
      </c>
      <c r="C3530" s="50" t="s">
        <v>209</v>
      </c>
      <c r="D3530" s="50" t="s">
        <v>282</v>
      </c>
      <c r="E3530" s="51">
        <v>2021</v>
      </c>
      <c r="F3530" s="50" t="s">
        <v>283</v>
      </c>
      <c r="G3530" s="52">
        <v>44197</v>
      </c>
      <c r="H3530" s="51">
        <v>1956</v>
      </c>
      <c r="I3530" s="51">
        <v>567</v>
      </c>
      <c r="J3530" s="51">
        <v>1415</v>
      </c>
      <c r="K3530" s="51">
        <v>769</v>
      </c>
      <c r="L3530" s="51">
        <v>769</v>
      </c>
      <c r="M3530" s="51">
        <v>1804</v>
      </c>
      <c r="N3530" s="51">
        <v>1748</v>
      </c>
      <c r="O3530" s="51">
        <v>1667</v>
      </c>
      <c r="P3530" s="51">
        <v>1614</v>
      </c>
      <c r="Q3530" s="51">
        <v>7837</v>
      </c>
      <c r="R3530" s="51">
        <v>8273</v>
      </c>
      <c r="S3530" s="51">
        <v>99776.468337224738</v>
      </c>
      <c r="T3530" s="51">
        <v>464623</v>
      </c>
      <c r="U3530" s="51">
        <v>148128</v>
      </c>
      <c r="V3530" s="51">
        <v>19619</v>
      </c>
    </row>
    <row r="3531" spans="1:22" x14ac:dyDescent="0.25">
      <c r="A3531" s="50" t="s">
        <v>109</v>
      </c>
      <c r="B3531" s="50" t="s">
        <v>230</v>
      </c>
      <c r="C3531" s="50" t="s">
        <v>209</v>
      </c>
      <c r="D3531" s="50" t="s">
        <v>282</v>
      </c>
      <c r="E3531" s="51">
        <v>2021</v>
      </c>
      <c r="F3531" s="50" t="s">
        <v>284</v>
      </c>
      <c r="G3531" s="52">
        <v>44228</v>
      </c>
      <c r="H3531" s="51">
        <v>1487</v>
      </c>
      <c r="I3531" s="51">
        <v>663</v>
      </c>
      <c r="J3531" s="51">
        <v>1432</v>
      </c>
      <c r="K3531" s="51">
        <v>631</v>
      </c>
      <c r="L3531" s="51">
        <v>631</v>
      </c>
      <c r="M3531" s="51">
        <v>1908</v>
      </c>
      <c r="N3531" s="51">
        <v>1792</v>
      </c>
      <c r="O3531" s="51">
        <v>1691</v>
      </c>
      <c r="P3531" s="51">
        <v>1657</v>
      </c>
      <c r="Q3531" s="51">
        <v>7837</v>
      </c>
      <c r="R3531" s="51">
        <v>8273</v>
      </c>
      <c r="S3531" s="51">
        <v>99776.468337224738</v>
      </c>
      <c r="T3531" s="51">
        <v>464623</v>
      </c>
      <c r="U3531" s="51">
        <v>148128</v>
      </c>
      <c r="V3531" s="51">
        <v>19619</v>
      </c>
    </row>
    <row r="3532" spans="1:22" x14ac:dyDescent="0.25">
      <c r="A3532" s="50" t="s">
        <v>109</v>
      </c>
      <c r="B3532" s="50" t="s">
        <v>230</v>
      </c>
      <c r="C3532" s="50" t="s">
        <v>209</v>
      </c>
      <c r="D3532" s="50" t="s">
        <v>282</v>
      </c>
      <c r="E3532" s="51">
        <v>2021</v>
      </c>
      <c r="F3532" s="50" t="s">
        <v>285</v>
      </c>
      <c r="G3532" s="52">
        <v>44256</v>
      </c>
      <c r="H3532" s="51">
        <v>1525</v>
      </c>
      <c r="I3532" s="51">
        <v>726</v>
      </c>
      <c r="J3532" s="51">
        <v>1103</v>
      </c>
      <c r="K3532" s="51">
        <v>911</v>
      </c>
      <c r="L3532" s="51">
        <v>911</v>
      </c>
      <c r="M3532" s="51">
        <v>1475</v>
      </c>
      <c r="N3532" s="51">
        <v>1383</v>
      </c>
      <c r="O3532" s="51">
        <v>1367</v>
      </c>
      <c r="P3532" s="51">
        <v>1277</v>
      </c>
      <c r="Q3532" s="51">
        <v>7837</v>
      </c>
      <c r="R3532" s="51">
        <v>8273</v>
      </c>
      <c r="S3532" s="51">
        <v>99776.468337224738</v>
      </c>
      <c r="T3532" s="51">
        <v>464623</v>
      </c>
      <c r="U3532" s="51">
        <v>148128</v>
      </c>
      <c r="V3532" s="51">
        <v>19619</v>
      </c>
    </row>
    <row r="3533" spans="1:22" x14ac:dyDescent="0.25">
      <c r="A3533" s="50" t="s">
        <v>109</v>
      </c>
      <c r="B3533" s="50" t="s">
        <v>230</v>
      </c>
      <c r="C3533" s="50" t="s">
        <v>209</v>
      </c>
      <c r="D3533" s="50" t="s">
        <v>282</v>
      </c>
      <c r="E3533" s="51">
        <v>2021</v>
      </c>
      <c r="F3533" s="50" t="s">
        <v>286</v>
      </c>
      <c r="G3533" s="52">
        <v>44287</v>
      </c>
      <c r="H3533" s="51">
        <v>1769</v>
      </c>
      <c r="I3533" s="51">
        <v>801</v>
      </c>
      <c r="J3533" s="51">
        <v>1431</v>
      </c>
      <c r="K3533" s="51">
        <v>1005</v>
      </c>
      <c r="L3533" s="51">
        <v>1005</v>
      </c>
      <c r="M3533" s="51">
        <v>1977</v>
      </c>
      <c r="N3533" s="51">
        <v>1761</v>
      </c>
      <c r="O3533" s="51">
        <v>1638</v>
      </c>
      <c r="P3533" s="51">
        <v>1604</v>
      </c>
      <c r="Q3533" s="51">
        <v>7837</v>
      </c>
      <c r="R3533" s="51">
        <v>8273</v>
      </c>
      <c r="S3533" s="51">
        <v>99776.468337224738</v>
      </c>
      <c r="T3533" s="51">
        <v>464623</v>
      </c>
      <c r="U3533" s="51">
        <v>148128</v>
      </c>
      <c r="V3533" s="51">
        <v>19619</v>
      </c>
    </row>
    <row r="3534" spans="1:22" x14ac:dyDescent="0.25">
      <c r="A3534" s="50" t="s">
        <v>109</v>
      </c>
      <c r="B3534" s="50" t="s">
        <v>230</v>
      </c>
      <c r="C3534" s="50" t="s">
        <v>209</v>
      </c>
      <c r="D3534" s="50" t="s">
        <v>282</v>
      </c>
      <c r="E3534" s="51">
        <v>2021</v>
      </c>
      <c r="F3534" s="50" t="s">
        <v>287</v>
      </c>
      <c r="G3534" s="52">
        <v>44317</v>
      </c>
      <c r="H3534" s="51">
        <v>1685</v>
      </c>
      <c r="I3534" s="51">
        <v>828</v>
      </c>
      <c r="J3534" s="51">
        <v>1539</v>
      </c>
      <c r="K3534" s="51">
        <v>783</v>
      </c>
      <c r="L3534" s="51">
        <v>783</v>
      </c>
      <c r="M3534" s="51">
        <v>2105</v>
      </c>
      <c r="N3534" s="51">
        <v>1840</v>
      </c>
      <c r="O3534" s="51">
        <v>1815</v>
      </c>
      <c r="P3534" s="51">
        <v>1696</v>
      </c>
      <c r="Q3534" s="51">
        <v>7837</v>
      </c>
      <c r="R3534" s="51">
        <v>8273</v>
      </c>
      <c r="S3534" s="51">
        <v>99776.468337224738</v>
      </c>
      <c r="T3534" s="51">
        <v>464623</v>
      </c>
      <c r="U3534" s="51">
        <v>148128</v>
      </c>
      <c r="V3534" s="51">
        <v>19619</v>
      </c>
    </row>
    <row r="3535" spans="1:22" x14ac:dyDescent="0.25">
      <c r="A3535" s="50" t="s">
        <v>109</v>
      </c>
      <c r="B3535" s="50" t="s">
        <v>230</v>
      </c>
      <c r="C3535" s="50" t="s">
        <v>209</v>
      </c>
      <c r="D3535" s="50" t="s">
        <v>282</v>
      </c>
      <c r="E3535" s="51">
        <v>2021</v>
      </c>
      <c r="F3535" s="50" t="s">
        <v>288</v>
      </c>
      <c r="G3535" s="52">
        <v>44348</v>
      </c>
      <c r="H3535" s="51">
        <v>1836</v>
      </c>
      <c r="I3535" s="51">
        <v>808</v>
      </c>
      <c r="J3535" s="51">
        <v>1282</v>
      </c>
      <c r="K3535" s="51">
        <v>782</v>
      </c>
      <c r="L3535" s="51">
        <v>782</v>
      </c>
      <c r="M3535" s="51">
        <v>2107</v>
      </c>
      <c r="N3535" s="51">
        <v>1892</v>
      </c>
      <c r="O3535" s="51">
        <v>1725</v>
      </c>
      <c r="P3535" s="51">
        <v>1777</v>
      </c>
      <c r="Q3535" s="51">
        <v>7837</v>
      </c>
      <c r="R3535" s="51">
        <v>8273</v>
      </c>
      <c r="S3535" s="51">
        <v>99776.468337224738</v>
      </c>
      <c r="T3535" s="51">
        <v>464623</v>
      </c>
      <c r="U3535" s="51">
        <v>148128</v>
      </c>
      <c r="V3535" s="51">
        <v>19619</v>
      </c>
    </row>
    <row r="3536" spans="1:22" x14ac:dyDescent="0.25">
      <c r="A3536" s="50" t="s">
        <v>109</v>
      </c>
      <c r="B3536" s="50" t="s">
        <v>230</v>
      </c>
      <c r="C3536" s="50" t="s">
        <v>209</v>
      </c>
      <c r="D3536" s="50" t="s">
        <v>282</v>
      </c>
      <c r="E3536" s="51">
        <v>2021</v>
      </c>
      <c r="F3536" s="50" t="s">
        <v>289</v>
      </c>
      <c r="G3536" s="52">
        <v>44378</v>
      </c>
      <c r="H3536" s="51">
        <v>1542</v>
      </c>
      <c r="I3536" s="51">
        <v>807</v>
      </c>
      <c r="J3536" s="51">
        <v>1179</v>
      </c>
      <c r="K3536" s="51">
        <v>703</v>
      </c>
      <c r="L3536" s="51">
        <v>703</v>
      </c>
      <c r="M3536" s="51">
        <v>1852</v>
      </c>
      <c r="N3536" s="51">
        <v>1728</v>
      </c>
      <c r="O3536" s="51">
        <v>1625</v>
      </c>
      <c r="P3536" s="51">
        <v>1591</v>
      </c>
      <c r="Q3536" s="51">
        <v>7837</v>
      </c>
      <c r="R3536" s="51">
        <v>8273</v>
      </c>
      <c r="S3536" s="51">
        <v>99776.468337224738</v>
      </c>
      <c r="T3536" s="51">
        <v>464623</v>
      </c>
      <c r="U3536" s="51">
        <v>148128</v>
      </c>
      <c r="V3536" s="51">
        <v>19619</v>
      </c>
    </row>
    <row r="3537" spans="1:22" x14ac:dyDescent="0.25">
      <c r="A3537" s="50" t="s">
        <v>109</v>
      </c>
      <c r="B3537" s="50" t="s">
        <v>230</v>
      </c>
      <c r="C3537" s="50" t="s">
        <v>209</v>
      </c>
      <c r="D3537" s="50" t="s">
        <v>282</v>
      </c>
      <c r="E3537" s="51">
        <v>2021</v>
      </c>
      <c r="F3537" s="50" t="s">
        <v>290</v>
      </c>
      <c r="G3537" s="52">
        <v>44409</v>
      </c>
      <c r="H3537" s="51">
        <v>1338</v>
      </c>
      <c r="I3537" s="51">
        <v>905</v>
      </c>
      <c r="J3537" s="51">
        <v>1354</v>
      </c>
      <c r="K3537" s="51">
        <v>921</v>
      </c>
      <c r="L3537" s="51">
        <v>921</v>
      </c>
      <c r="M3537" s="51">
        <v>1964</v>
      </c>
      <c r="N3537" s="51">
        <v>1756</v>
      </c>
      <c r="O3537" s="51">
        <v>1651</v>
      </c>
      <c r="P3537" s="51">
        <v>1644</v>
      </c>
      <c r="Q3537" s="51">
        <v>7837</v>
      </c>
      <c r="R3537" s="51">
        <v>8273</v>
      </c>
      <c r="S3537" s="51">
        <v>99776.468337224738</v>
      </c>
      <c r="T3537" s="51">
        <v>464623</v>
      </c>
      <c r="U3537" s="51">
        <v>148128</v>
      </c>
      <c r="V3537" s="51">
        <v>19619</v>
      </c>
    </row>
    <row r="3538" spans="1:22" x14ac:dyDescent="0.25">
      <c r="A3538" s="50" t="s">
        <v>109</v>
      </c>
      <c r="B3538" s="50" t="s">
        <v>230</v>
      </c>
      <c r="C3538" s="50" t="s">
        <v>209</v>
      </c>
      <c r="D3538" s="50" t="s">
        <v>282</v>
      </c>
      <c r="E3538" s="51">
        <v>2021</v>
      </c>
      <c r="F3538" s="50" t="s">
        <v>291</v>
      </c>
      <c r="G3538" s="52">
        <v>44440</v>
      </c>
      <c r="H3538" s="51">
        <v>1754</v>
      </c>
      <c r="I3538" s="51">
        <v>776</v>
      </c>
      <c r="J3538" s="51">
        <v>1238</v>
      </c>
      <c r="K3538" s="51">
        <v>817</v>
      </c>
      <c r="L3538" s="51">
        <v>817</v>
      </c>
      <c r="M3538" s="51">
        <v>1803</v>
      </c>
      <c r="N3538" s="51">
        <v>1562</v>
      </c>
      <c r="O3538" s="51">
        <v>1523</v>
      </c>
      <c r="P3538" s="51">
        <v>1498</v>
      </c>
      <c r="Q3538" s="51">
        <v>7837</v>
      </c>
      <c r="R3538" s="51">
        <v>8273</v>
      </c>
      <c r="S3538" s="51">
        <v>99776.468337224738</v>
      </c>
      <c r="T3538" s="51">
        <v>464623</v>
      </c>
      <c r="U3538" s="51">
        <v>148128</v>
      </c>
      <c r="V3538" s="51">
        <v>19619</v>
      </c>
    </row>
    <row r="3539" spans="1:22" x14ac:dyDescent="0.25">
      <c r="A3539" s="50" t="s">
        <v>109</v>
      </c>
      <c r="B3539" s="50" t="s">
        <v>230</v>
      </c>
      <c r="C3539" s="50" t="s">
        <v>209</v>
      </c>
      <c r="D3539" s="50" t="s">
        <v>282</v>
      </c>
      <c r="E3539" s="51">
        <v>2021</v>
      </c>
      <c r="F3539" s="50" t="s">
        <v>292</v>
      </c>
      <c r="G3539" s="52">
        <v>44470</v>
      </c>
      <c r="H3539" s="51">
        <v>1618</v>
      </c>
      <c r="I3539" s="51">
        <v>838</v>
      </c>
      <c r="J3539" s="51">
        <v>1383</v>
      </c>
      <c r="K3539" s="51">
        <v>848</v>
      </c>
      <c r="L3539" s="51">
        <v>848</v>
      </c>
      <c r="M3539" s="51">
        <v>1841</v>
      </c>
      <c r="N3539" s="51">
        <v>1659</v>
      </c>
      <c r="O3539" s="51">
        <v>1555</v>
      </c>
      <c r="P3539" s="51">
        <v>1468</v>
      </c>
      <c r="Q3539" s="51">
        <v>7837</v>
      </c>
      <c r="R3539" s="51">
        <v>8273</v>
      </c>
      <c r="S3539" s="51">
        <v>99776.468337224738</v>
      </c>
      <c r="T3539" s="51">
        <v>464623</v>
      </c>
      <c r="U3539" s="51">
        <v>148128</v>
      </c>
      <c r="V3539" s="51">
        <v>19619</v>
      </c>
    </row>
    <row r="3540" spans="1:22" x14ac:dyDescent="0.25">
      <c r="A3540" s="50" t="s">
        <v>109</v>
      </c>
      <c r="B3540" s="50" t="s">
        <v>230</v>
      </c>
      <c r="C3540" s="50" t="s">
        <v>209</v>
      </c>
      <c r="D3540" s="50" t="s">
        <v>282</v>
      </c>
      <c r="E3540" s="51">
        <v>2021</v>
      </c>
      <c r="F3540" s="50" t="s">
        <v>293</v>
      </c>
      <c r="G3540" s="52">
        <v>44501</v>
      </c>
      <c r="H3540" s="51">
        <v>1879</v>
      </c>
      <c r="I3540" s="51">
        <v>917</v>
      </c>
      <c r="J3540" s="51">
        <v>1479</v>
      </c>
      <c r="K3540" s="51">
        <v>815</v>
      </c>
      <c r="L3540" s="51">
        <v>815</v>
      </c>
      <c r="M3540" s="51">
        <v>1949</v>
      </c>
      <c r="N3540" s="51">
        <v>1806</v>
      </c>
      <c r="O3540" s="51">
        <v>1836</v>
      </c>
      <c r="P3540" s="51">
        <v>1606</v>
      </c>
      <c r="Q3540" s="51">
        <v>7837</v>
      </c>
      <c r="R3540" s="51">
        <v>8273</v>
      </c>
      <c r="S3540" s="51">
        <v>99776.468337224738</v>
      </c>
      <c r="T3540" s="51">
        <v>464623</v>
      </c>
      <c r="U3540" s="51">
        <v>148128</v>
      </c>
      <c r="V3540" s="51">
        <v>19619</v>
      </c>
    </row>
    <row r="3541" spans="1:22" x14ac:dyDescent="0.25">
      <c r="A3541" s="50" t="s">
        <v>109</v>
      </c>
      <c r="B3541" s="50" t="s">
        <v>230</v>
      </c>
      <c r="C3541" s="50" t="s">
        <v>209</v>
      </c>
      <c r="D3541" s="50" t="s">
        <v>282</v>
      </c>
      <c r="E3541" s="51">
        <v>2021</v>
      </c>
      <c r="F3541" s="50" t="s">
        <v>294</v>
      </c>
      <c r="G3541" s="52">
        <v>44531</v>
      </c>
      <c r="H3541" s="51">
        <v>1933</v>
      </c>
      <c r="I3541" s="51">
        <v>805</v>
      </c>
      <c r="J3541" s="51">
        <v>1319</v>
      </c>
      <c r="K3541" s="51">
        <v>779</v>
      </c>
      <c r="L3541" s="51">
        <v>779</v>
      </c>
      <c r="M3541" s="51">
        <v>1708</v>
      </c>
      <c r="N3541" s="51">
        <v>1597</v>
      </c>
      <c r="O3541" s="51">
        <v>1542</v>
      </c>
      <c r="P3541" s="51">
        <v>1473</v>
      </c>
      <c r="Q3541" s="51">
        <v>7837</v>
      </c>
      <c r="R3541" s="51">
        <v>8273</v>
      </c>
      <c r="S3541" s="51">
        <v>99776.468337224738</v>
      </c>
      <c r="T3541" s="51">
        <v>464623</v>
      </c>
      <c r="U3541" s="51">
        <v>148128</v>
      </c>
      <c r="V3541" s="51">
        <v>19619</v>
      </c>
    </row>
    <row r="3542" spans="1:22" x14ac:dyDescent="0.25">
      <c r="A3542" s="50" t="s">
        <v>109</v>
      </c>
      <c r="B3542" s="50" t="s">
        <v>230</v>
      </c>
      <c r="C3542" s="50" t="s">
        <v>210</v>
      </c>
      <c r="D3542" s="50" t="s">
        <v>295</v>
      </c>
      <c r="E3542" s="51">
        <v>2017</v>
      </c>
      <c r="F3542" s="50" t="s">
        <v>283</v>
      </c>
      <c r="G3542" s="52">
        <v>42736</v>
      </c>
      <c r="H3542" s="51">
        <v>1156</v>
      </c>
      <c r="I3542" s="51">
        <v>371</v>
      </c>
      <c r="J3542" s="51">
        <v>645</v>
      </c>
      <c r="K3542" s="51">
        <v>495</v>
      </c>
      <c r="L3542" s="51">
        <v>495</v>
      </c>
      <c r="M3542" s="51">
        <v>1223</v>
      </c>
      <c r="N3542" s="51">
        <v>1225</v>
      </c>
      <c r="O3542" s="51">
        <v>1130</v>
      </c>
      <c r="P3542" s="51">
        <v>1055</v>
      </c>
      <c r="Q3542" s="51">
        <v>6031</v>
      </c>
      <c r="R3542" s="51">
        <v>6122</v>
      </c>
      <c r="S3542" s="51">
        <v>57803</v>
      </c>
      <c r="T3542" s="51">
        <v>273938</v>
      </c>
      <c r="U3542" s="51">
        <v>55829</v>
      </c>
      <c r="V3542" s="51">
        <v>12194</v>
      </c>
    </row>
    <row r="3543" spans="1:22" x14ac:dyDescent="0.25">
      <c r="A3543" s="50" t="s">
        <v>109</v>
      </c>
      <c r="B3543" s="50" t="s">
        <v>230</v>
      </c>
      <c r="C3543" s="50" t="s">
        <v>210</v>
      </c>
      <c r="D3543" s="50" t="s">
        <v>295</v>
      </c>
      <c r="E3543" s="51">
        <v>2017</v>
      </c>
      <c r="F3543" s="50" t="s">
        <v>284</v>
      </c>
      <c r="G3543" s="52">
        <v>42767</v>
      </c>
      <c r="H3543" s="51">
        <v>1086</v>
      </c>
      <c r="I3543" s="51">
        <v>350</v>
      </c>
      <c r="J3543" s="51">
        <v>602</v>
      </c>
      <c r="K3543" s="51">
        <v>404</v>
      </c>
      <c r="L3543" s="51">
        <v>404</v>
      </c>
      <c r="M3543" s="51">
        <v>1039</v>
      </c>
      <c r="N3543" s="51">
        <v>985</v>
      </c>
      <c r="O3543" s="51">
        <v>992</v>
      </c>
      <c r="P3543" s="51">
        <v>905</v>
      </c>
      <c r="Q3543" s="51">
        <v>6031</v>
      </c>
      <c r="R3543" s="51">
        <v>6122</v>
      </c>
      <c r="S3543" s="51">
        <v>57803</v>
      </c>
      <c r="T3543" s="51">
        <v>273938</v>
      </c>
      <c r="U3543" s="51">
        <v>55829</v>
      </c>
      <c r="V3543" s="51">
        <v>12194</v>
      </c>
    </row>
    <row r="3544" spans="1:22" x14ac:dyDescent="0.25">
      <c r="A3544" s="50" t="s">
        <v>109</v>
      </c>
      <c r="B3544" s="50" t="s">
        <v>230</v>
      </c>
      <c r="C3544" s="50" t="s">
        <v>210</v>
      </c>
      <c r="D3544" s="50" t="s">
        <v>295</v>
      </c>
      <c r="E3544" s="51">
        <v>2017</v>
      </c>
      <c r="F3544" s="50" t="s">
        <v>285</v>
      </c>
      <c r="G3544" s="52">
        <v>42795</v>
      </c>
      <c r="H3544" s="51">
        <v>1058</v>
      </c>
      <c r="I3544" s="51">
        <v>458</v>
      </c>
      <c r="J3544" s="51">
        <v>707</v>
      </c>
      <c r="K3544" s="51">
        <v>442</v>
      </c>
      <c r="L3544" s="51">
        <v>442</v>
      </c>
      <c r="M3544" s="51">
        <v>1228</v>
      </c>
      <c r="N3544" s="51">
        <v>1132</v>
      </c>
      <c r="O3544" s="51">
        <v>1034</v>
      </c>
      <c r="P3544" s="51">
        <v>1044</v>
      </c>
      <c r="Q3544" s="51">
        <v>6031</v>
      </c>
      <c r="R3544" s="51">
        <v>6122</v>
      </c>
      <c r="S3544" s="51">
        <v>57803</v>
      </c>
      <c r="T3544" s="51">
        <v>273938</v>
      </c>
      <c r="U3544" s="51">
        <v>55829</v>
      </c>
      <c r="V3544" s="51">
        <v>12194</v>
      </c>
    </row>
    <row r="3545" spans="1:22" x14ac:dyDescent="0.25">
      <c r="A3545" s="50" t="s">
        <v>109</v>
      </c>
      <c r="B3545" s="50" t="s">
        <v>230</v>
      </c>
      <c r="C3545" s="50" t="s">
        <v>210</v>
      </c>
      <c r="D3545" s="50" t="s">
        <v>295</v>
      </c>
      <c r="E3545" s="51">
        <v>2017</v>
      </c>
      <c r="F3545" s="50" t="s">
        <v>286</v>
      </c>
      <c r="G3545" s="52">
        <v>42826</v>
      </c>
      <c r="H3545" s="51">
        <v>1030</v>
      </c>
      <c r="I3545" s="51">
        <v>433</v>
      </c>
      <c r="J3545" s="51">
        <v>589</v>
      </c>
      <c r="K3545" s="51">
        <v>521</v>
      </c>
      <c r="L3545" s="51">
        <v>521</v>
      </c>
      <c r="M3545" s="51">
        <v>1148</v>
      </c>
      <c r="N3545" s="51">
        <v>1136</v>
      </c>
      <c r="O3545" s="51">
        <v>1127</v>
      </c>
      <c r="P3545" s="51">
        <v>1062</v>
      </c>
      <c r="Q3545" s="51">
        <v>6031</v>
      </c>
      <c r="R3545" s="51">
        <v>6122</v>
      </c>
      <c r="S3545" s="51">
        <v>57803</v>
      </c>
      <c r="T3545" s="51">
        <v>273938</v>
      </c>
      <c r="U3545" s="51">
        <v>55829</v>
      </c>
      <c r="V3545" s="51">
        <v>12194</v>
      </c>
    </row>
    <row r="3546" spans="1:22" x14ac:dyDescent="0.25">
      <c r="A3546" s="50" t="s">
        <v>109</v>
      </c>
      <c r="B3546" s="50" t="s">
        <v>230</v>
      </c>
      <c r="C3546" s="50" t="s">
        <v>210</v>
      </c>
      <c r="D3546" s="50" t="s">
        <v>295</v>
      </c>
      <c r="E3546" s="51">
        <v>2017</v>
      </c>
      <c r="F3546" s="50" t="s">
        <v>287</v>
      </c>
      <c r="G3546" s="52">
        <v>42856</v>
      </c>
      <c r="H3546" s="51">
        <v>1055</v>
      </c>
      <c r="I3546" s="51">
        <v>418</v>
      </c>
      <c r="J3546" s="51">
        <v>566</v>
      </c>
      <c r="K3546" s="51">
        <v>421</v>
      </c>
      <c r="L3546" s="51">
        <v>421</v>
      </c>
      <c r="M3546" s="51">
        <v>856</v>
      </c>
      <c r="N3546" s="51">
        <v>829</v>
      </c>
      <c r="O3546" s="51">
        <v>891</v>
      </c>
      <c r="P3546" s="51">
        <v>805</v>
      </c>
      <c r="Q3546" s="51">
        <v>6031</v>
      </c>
      <c r="R3546" s="51">
        <v>6122</v>
      </c>
      <c r="S3546" s="51">
        <v>57803</v>
      </c>
      <c r="T3546" s="51">
        <v>273938</v>
      </c>
      <c r="U3546" s="51">
        <v>55829</v>
      </c>
      <c r="V3546" s="51">
        <v>12194</v>
      </c>
    </row>
    <row r="3547" spans="1:22" x14ac:dyDescent="0.25">
      <c r="A3547" s="50" t="s">
        <v>109</v>
      </c>
      <c r="B3547" s="50" t="s">
        <v>230</v>
      </c>
      <c r="C3547" s="50" t="s">
        <v>210</v>
      </c>
      <c r="D3547" s="50" t="s">
        <v>295</v>
      </c>
      <c r="E3547" s="51">
        <v>2017</v>
      </c>
      <c r="F3547" s="50" t="s">
        <v>288</v>
      </c>
      <c r="G3547" s="52">
        <v>42887</v>
      </c>
      <c r="H3547" s="51">
        <v>1038</v>
      </c>
      <c r="I3547" s="51">
        <v>419</v>
      </c>
      <c r="J3547" s="51">
        <v>619</v>
      </c>
      <c r="K3547" s="51">
        <v>416</v>
      </c>
      <c r="L3547" s="51">
        <v>416</v>
      </c>
      <c r="M3547" s="51">
        <v>1177</v>
      </c>
      <c r="N3547" s="51">
        <v>1159</v>
      </c>
      <c r="O3547" s="51">
        <v>968</v>
      </c>
      <c r="P3547" s="51">
        <v>1047</v>
      </c>
      <c r="Q3547" s="51">
        <v>6031</v>
      </c>
      <c r="R3547" s="51">
        <v>6122</v>
      </c>
      <c r="S3547" s="51">
        <v>57803</v>
      </c>
      <c r="T3547" s="51">
        <v>273938</v>
      </c>
      <c r="U3547" s="51">
        <v>55829</v>
      </c>
      <c r="V3547" s="51">
        <v>12194</v>
      </c>
    </row>
    <row r="3548" spans="1:22" x14ac:dyDescent="0.25">
      <c r="A3548" s="50" t="s">
        <v>109</v>
      </c>
      <c r="B3548" s="50" t="s">
        <v>230</v>
      </c>
      <c r="C3548" s="50" t="s">
        <v>210</v>
      </c>
      <c r="D3548" s="50" t="s">
        <v>295</v>
      </c>
      <c r="E3548" s="51">
        <v>2017</v>
      </c>
      <c r="F3548" s="50" t="s">
        <v>289</v>
      </c>
      <c r="G3548" s="52">
        <v>42917</v>
      </c>
      <c r="H3548" s="51">
        <v>1122</v>
      </c>
      <c r="I3548" s="51">
        <v>462</v>
      </c>
      <c r="J3548" s="51">
        <v>800</v>
      </c>
      <c r="K3548" s="51">
        <v>476</v>
      </c>
      <c r="L3548" s="51">
        <v>476</v>
      </c>
      <c r="M3548" s="51">
        <v>1093</v>
      </c>
      <c r="N3548" s="51">
        <v>1133</v>
      </c>
      <c r="O3548" s="51">
        <v>1093</v>
      </c>
      <c r="P3548" s="51">
        <v>1112</v>
      </c>
      <c r="Q3548" s="51">
        <v>6031</v>
      </c>
      <c r="R3548" s="51">
        <v>6122</v>
      </c>
      <c r="S3548" s="51">
        <v>57803</v>
      </c>
      <c r="T3548" s="51">
        <v>273938</v>
      </c>
      <c r="U3548" s="51">
        <v>55829</v>
      </c>
      <c r="V3548" s="51">
        <v>12194</v>
      </c>
    </row>
    <row r="3549" spans="1:22" x14ac:dyDescent="0.25">
      <c r="A3549" s="50" t="s">
        <v>109</v>
      </c>
      <c r="B3549" s="50" t="s">
        <v>230</v>
      </c>
      <c r="C3549" s="50" t="s">
        <v>210</v>
      </c>
      <c r="D3549" s="50" t="s">
        <v>295</v>
      </c>
      <c r="E3549" s="51">
        <v>2017</v>
      </c>
      <c r="F3549" s="50" t="s">
        <v>290</v>
      </c>
      <c r="G3549" s="52">
        <v>42948</v>
      </c>
      <c r="H3549" s="51">
        <v>1158</v>
      </c>
      <c r="I3549" s="51">
        <v>470</v>
      </c>
      <c r="J3549" s="51">
        <v>779</v>
      </c>
      <c r="K3549" s="51">
        <v>527</v>
      </c>
      <c r="L3549" s="51">
        <v>527</v>
      </c>
      <c r="M3549" s="51">
        <v>1160</v>
      </c>
      <c r="N3549" s="51">
        <v>1013</v>
      </c>
      <c r="O3549" s="51">
        <v>1003</v>
      </c>
      <c r="P3549" s="51">
        <v>1031</v>
      </c>
      <c r="Q3549" s="51">
        <v>6031</v>
      </c>
      <c r="R3549" s="51">
        <v>6122</v>
      </c>
      <c r="S3549" s="51">
        <v>57803</v>
      </c>
      <c r="T3549" s="51">
        <v>273938</v>
      </c>
      <c r="U3549" s="51">
        <v>55829</v>
      </c>
      <c r="V3549" s="51">
        <v>12194</v>
      </c>
    </row>
    <row r="3550" spans="1:22" x14ac:dyDescent="0.25">
      <c r="A3550" s="50" t="s">
        <v>109</v>
      </c>
      <c r="B3550" s="50" t="s">
        <v>230</v>
      </c>
      <c r="C3550" s="50" t="s">
        <v>210</v>
      </c>
      <c r="D3550" s="50" t="s">
        <v>295</v>
      </c>
      <c r="E3550" s="51">
        <v>2017</v>
      </c>
      <c r="F3550" s="50" t="s">
        <v>291</v>
      </c>
      <c r="G3550" s="52">
        <v>42979</v>
      </c>
      <c r="H3550" s="51">
        <v>968</v>
      </c>
      <c r="I3550" s="51">
        <v>483</v>
      </c>
      <c r="J3550" s="51">
        <v>715</v>
      </c>
      <c r="K3550" s="51">
        <v>533</v>
      </c>
      <c r="L3550" s="51">
        <v>533</v>
      </c>
      <c r="M3550" s="51">
        <v>1202</v>
      </c>
      <c r="N3550" s="51">
        <v>1151</v>
      </c>
      <c r="O3550" s="51">
        <v>1115</v>
      </c>
      <c r="P3550" s="51">
        <v>1084</v>
      </c>
      <c r="Q3550" s="51">
        <v>6031</v>
      </c>
      <c r="R3550" s="51">
        <v>6122</v>
      </c>
      <c r="S3550" s="51">
        <v>57803</v>
      </c>
      <c r="T3550" s="51">
        <v>273938</v>
      </c>
      <c r="U3550" s="51">
        <v>55829</v>
      </c>
      <c r="V3550" s="51">
        <v>12194</v>
      </c>
    </row>
    <row r="3551" spans="1:22" x14ac:dyDescent="0.25">
      <c r="A3551" s="50" t="s">
        <v>109</v>
      </c>
      <c r="B3551" s="50" t="s">
        <v>230</v>
      </c>
      <c r="C3551" s="50" t="s">
        <v>210</v>
      </c>
      <c r="D3551" s="50" t="s">
        <v>295</v>
      </c>
      <c r="E3551" s="51">
        <v>2017</v>
      </c>
      <c r="F3551" s="50" t="s">
        <v>292</v>
      </c>
      <c r="G3551" s="52">
        <v>43009</v>
      </c>
      <c r="H3551" s="51">
        <v>1259</v>
      </c>
      <c r="I3551" s="51">
        <v>481</v>
      </c>
      <c r="J3551" s="51">
        <v>837</v>
      </c>
      <c r="K3551" s="51">
        <v>506</v>
      </c>
      <c r="L3551" s="51">
        <v>506</v>
      </c>
      <c r="M3551" s="51">
        <v>1182</v>
      </c>
      <c r="N3551" s="51">
        <v>1117</v>
      </c>
      <c r="O3551" s="51">
        <v>1082</v>
      </c>
      <c r="P3551" s="51">
        <v>1029</v>
      </c>
      <c r="Q3551" s="51">
        <v>6031</v>
      </c>
      <c r="R3551" s="51">
        <v>6122</v>
      </c>
      <c r="S3551" s="51">
        <v>57803</v>
      </c>
      <c r="T3551" s="51">
        <v>273938</v>
      </c>
      <c r="U3551" s="51">
        <v>55829</v>
      </c>
      <c r="V3551" s="51">
        <v>12194</v>
      </c>
    </row>
    <row r="3552" spans="1:22" x14ac:dyDescent="0.25">
      <c r="A3552" s="50" t="s">
        <v>109</v>
      </c>
      <c r="B3552" s="50" t="s">
        <v>230</v>
      </c>
      <c r="C3552" s="50" t="s">
        <v>210</v>
      </c>
      <c r="D3552" s="50" t="s">
        <v>295</v>
      </c>
      <c r="E3552" s="51">
        <v>2017</v>
      </c>
      <c r="F3552" s="50" t="s">
        <v>293</v>
      </c>
      <c r="G3552" s="52">
        <v>43040</v>
      </c>
      <c r="H3552" s="51">
        <v>1216</v>
      </c>
      <c r="I3552" s="51">
        <v>452</v>
      </c>
      <c r="J3552" s="51">
        <v>747</v>
      </c>
      <c r="K3552" s="51">
        <v>481</v>
      </c>
      <c r="L3552" s="51">
        <v>481</v>
      </c>
      <c r="M3552" s="51">
        <v>1183</v>
      </c>
      <c r="N3552" s="51">
        <v>1124</v>
      </c>
      <c r="O3552" s="51">
        <v>1040</v>
      </c>
      <c r="P3552" s="51">
        <v>1060</v>
      </c>
      <c r="Q3552" s="51">
        <v>6031</v>
      </c>
      <c r="R3552" s="51">
        <v>6122</v>
      </c>
      <c r="S3552" s="51">
        <v>57803</v>
      </c>
      <c r="T3552" s="51">
        <v>273938</v>
      </c>
      <c r="U3552" s="51">
        <v>55829</v>
      </c>
      <c r="V3552" s="51">
        <v>12194</v>
      </c>
    </row>
    <row r="3553" spans="1:22" x14ac:dyDescent="0.25">
      <c r="A3553" s="50" t="s">
        <v>109</v>
      </c>
      <c r="B3553" s="50" t="s">
        <v>230</v>
      </c>
      <c r="C3553" s="50" t="s">
        <v>210</v>
      </c>
      <c r="D3553" s="50" t="s">
        <v>295</v>
      </c>
      <c r="E3553" s="51">
        <v>2017</v>
      </c>
      <c r="F3553" s="50" t="s">
        <v>294</v>
      </c>
      <c r="G3553" s="52">
        <v>43070</v>
      </c>
      <c r="H3553" s="51">
        <v>1108</v>
      </c>
      <c r="I3553" s="51">
        <v>498</v>
      </c>
      <c r="J3553" s="51">
        <v>857</v>
      </c>
      <c r="K3553" s="51">
        <v>510</v>
      </c>
      <c r="L3553" s="51">
        <v>510</v>
      </c>
      <c r="M3553" s="51">
        <v>1078</v>
      </c>
      <c r="N3553" s="51">
        <v>1078</v>
      </c>
      <c r="O3553" s="51">
        <v>1015</v>
      </c>
      <c r="P3553" s="51">
        <v>913</v>
      </c>
      <c r="Q3553" s="51">
        <v>6031</v>
      </c>
      <c r="R3553" s="51">
        <v>6122</v>
      </c>
      <c r="S3553" s="51">
        <v>57803</v>
      </c>
      <c r="T3553" s="51">
        <v>273938</v>
      </c>
      <c r="U3553" s="51">
        <v>55829</v>
      </c>
      <c r="V3553" s="51">
        <v>12194</v>
      </c>
    </row>
    <row r="3554" spans="1:22" x14ac:dyDescent="0.25">
      <c r="A3554" s="50" t="s">
        <v>109</v>
      </c>
      <c r="B3554" s="50" t="s">
        <v>230</v>
      </c>
      <c r="C3554" s="50" t="s">
        <v>210</v>
      </c>
      <c r="D3554" s="50" t="s">
        <v>295</v>
      </c>
      <c r="E3554" s="51">
        <v>2018</v>
      </c>
      <c r="F3554" s="50" t="s">
        <v>283</v>
      </c>
      <c r="G3554" s="52">
        <v>43101</v>
      </c>
      <c r="H3554" s="51">
        <v>1114</v>
      </c>
      <c r="I3554" s="51">
        <v>476</v>
      </c>
      <c r="J3554" s="51">
        <v>1216</v>
      </c>
      <c r="K3554" s="51">
        <v>468</v>
      </c>
      <c r="L3554" s="51">
        <v>468</v>
      </c>
      <c r="M3554" s="51">
        <v>1201</v>
      </c>
      <c r="N3554" s="51">
        <v>1158</v>
      </c>
      <c r="O3554" s="51">
        <v>1055</v>
      </c>
      <c r="P3554" s="51">
        <v>1058</v>
      </c>
      <c r="Q3554" s="51">
        <v>6091</v>
      </c>
      <c r="R3554" s="51">
        <v>6221</v>
      </c>
      <c r="S3554" s="51">
        <v>60243</v>
      </c>
      <c r="T3554" s="51">
        <v>284739</v>
      </c>
      <c r="U3554" s="51">
        <v>57835</v>
      </c>
      <c r="V3554" s="51">
        <v>12627</v>
      </c>
    </row>
    <row r="3555" spans="1:22" x14ac:dyDescent="0.25">
      <c r="A3555" s="50" t="s">
        <v>109</v>
      </c>
      <c r="B3555" s="50" t="s">
        <v>230</v>
      </c>
      <c r="C3555" s="50" t="s">
        <v>210</v>
      </c>
      <c r="D3555" s="50" t="s">
        <v>295</v>
      </c>
      <c r="E3555" s="51">
        <v>2018</v>
      </c>
      <c r="F3555" s="50" t="s">
        <v>284</v>
      </c>
      <c r="G3555" s="52">
        <v>43132</v>
      </c>
      <c r="H3555" s="51">
        <v>767</v>
      </c>
      <c r="I3555" s="51">
        <v>390</v>
      </c>
      <c r="J3555" s="51">
        <v>551</v>
      </c>
      <c r="K3555" s="51">
        <v>361</v>
      </c>
      <c r="L3555" s="51">
        <v>361</v>
      </c>
      <c r="M3555" s="51">
        <v>926</v>
      </c>
      <c r="N3555" s="51">
        <v>927</v>
      </c>
      <c r="O3555" s="51">
        <v>910</v>
      </c>
      <c r="P3555" s="51">
        <v>884</v>
      </c>
      <c r="Q3555" s="51">
        <v>6091</v>
      </c>
      <c r="R3555" s="51">
        <v>6221</v>
      </c>
      <c r="S3555" s="51">
        <v>60243</v>
      </c>
      <c r="T3555" s="51">
        <v>284739</v>
      </c>
      <c r="U3555" s="51">
        <v>57835</v>
      </c>
      <c r="V3555" s="51">
        <v>12627</v>
      </c>
    </row>
    <row r="3556" spans="1:22" x14ac:dyDescent="0.25">
      <c r="A3556" s="50" t="s">
        <v>109</v>
      </c>
      <c r="B3556" s="50" t="s">
        <v>230</v>
      </c>
      <c r="C3556" s="50" t="s">
        <v>210</v>
      </c>
      <c r="D3556" s="50" t="s">
        <v>295</v>
      </c>
      <c r="E3556" s="51">
        <v>2018</v>
      </c>
      <c r="F3556" s="50" t="s">
        <v>285</v>
      </c>
      <c r="G3556" s="52">
        <v>43160</v>
      </c>
      <c r="H3556" s="51">
        <v>948</v>
      </c>
      <c r="I3556" s="51">
        <v>516</v>
      </c>
      <c r="J3556" s="51">
        <v>743</v>
      </c>
      <c r="K3556" s="51">
        <v>561</v>
      </c>
      <c r="L3556" s="51">
        <v>561</v>
      </c>
      <c r="M3556" s="51">
        <v>1128</v>
      </c>
      <c r="N3556" s="51">
        <v>1050</v>
      </c>
      <c r="O3556" s="51">
        <v>1007</v>
      </c>
      <c r="P3556" s="51">
        <v>925</v>
      </c>
      <c r="Q3556" s="51">
        <v>6091</v>
      </c>
      <c r="R3556" s="51">
        <v>6221</v>
      </c>
      <c r="S3556" s="51">
        <v>60243</v>
      </c>
      <c r="T3556" s="51">
        <v>284739</v>
      </c>
      <c r="U3556" s="51">
        <v>57835</v>
      </c>
      <c r="V3556" s="51">
        <v>12627</v>
      </c>
    </row>
    <row r="3557" spans="1:22" x14ac:dyDescent="0.25">
      <c r="A3557" s="50" t="s">
        <v>109</v>
      </c>
      <c r="B3557" s="50" t="s">
        <v>230</v>
      </c>
      <c r="C3557" s="50" t="s">
        <v>210</v>
      </c>
      <c r="D3557" s="50" t="s">
        <v>295</v>
      </c>
      <c r="E3557" s="51">
        <v>2018</v>
      </c>
      <c r="F3557" s="50" t="s">
        <v>286</v>
      </c>
      <c r="G3557" s="52">
        <v>43191</v>
      </c>
      <c r="H3557" s="51">
        <v>1022</v>
      </c>
      <c r="I3557" s="51">
        <v>471</v>
      </c>
      <c r="J3557" s="51">
        <v>770</v>
      </c>
      <c r="K3557" s="51">
        <v>521</v>
      </c>
      <c r="L3557" s="51">
        <v>521</v>
      </c>
      <c r="M3557" s="51">
        <v>1057</v>
      </c>
      <c r="N3557" s="51">
        <v>1053</v>
      </c>
      <c r="O3557" s="51">
        <v>1037</v>
      </c>
      <c r="P3557" s="51">
        <v>973</v>
      </c>
      <c r="Q3557" s="51">
        <v>6091</v>
      </c>
      <c r="R3557" s="51">
        <v>6221</v>
      </c>
      <c r="S3557" s="51">
        <v>60243</v>
      </c>
      <c r="T3557" s="51">
        <v>284739</v>
      </c>
      <c r="U3557" s="51">
        <v>57835</v>
      </c>
      <c r="V3557" s="51">
        <v>12627</v>
      </c>
    </row>
    <row r="3558" spans="1:22" x14ac:dyDescent="0.25">
      <c r="A3558" s="50" t="s">
        <v>109</v>
      </c>
      <c r="B3558" s="50" t="s">
        <v>230</v>
      </c>
      <c r="C3558" s="50" t="s">
        <v>210</v>
      </c>
      <c r="D3558" s="50" t="s">
        <v>295</v>
      </c>
      <c r="E3558" s="51">
        <v>2018</v>
      </c>
      <c r="F3558" s="50" t="s">
        <v>287</v>
      </c>
      <c r="G3558" s="52">
        <v>43221</v>
      </c>
      <c r="H3558" s="51">
        <v>969</v>
      </c>
      <c r="I3558" s="51">
        <v>544</v>
      </c>
      <c r="J3558" s="51">
        <v>721</v>
      </c>
      <c r="K3558" s="51">
        <v>390</v>
      </c>
      <c r="L3558" s="51">
        <v>390</v>
      </c>
      <c r="M3558" s="51">
        <v>1131</v>
      </c>
      <c r="N3558" s="51">
        <v>1137</v>
      </c>
      <c r="O3558" s="51">
        <v>1073</v>
      </c>
      <c r="P3558" s="51">
        <v>1028</v>
      </c>
      <c r="Q3558" s="51">
        <v>6091</v>
      </c>
      <c r="R3558" s="51">
        <v>6221</v>
      </c>
      <c r="S3558" s="51">
        <v>60243</v>
      </c>
      <c r="T3558" s="51">
        <v>284739</v>
      </c>
      <c r="U3558" s="51">
        <v>57835</v>
      </c>
      <c r="V3558" s="51">
        <v>12627</v>
      </c>
    </row>
    <row r="3559" spans="1:22" x14ac:dyDescent="0.25">
      <c r="A3559" s="50" t="s">
        <v>109</v>
      </c>
      <c r="B3559" s="50" t="s">
        <v>230</v>
      </c>
      <c r="C3559" s="50" t="s">
        <v>210</v>
      </c>
      <c r="D3559" s="50" t="s">
        <v>295</v>
      </c>
      <c r="E3559" s="51">
        <v>2018</v>
      </c>
      <c r="F3559" s="50" t="s">
        <v>288</v>
      </c>
      <c r="G3559" s="52">
        <v>43252</v>
      </c>
      <c r="H3559" s="51">
        <v>993</v>
      </c>
      <c r="I3559" s="51">
        <v>534</v>
      </c>
      <c r="J3559" s="51">
        <v>650</v>
      </c>
      <c r="K3559" s="51">
        <v>502</v>
      </c>
      <c r="L3559" s="51">
        <v>502</v>
      </c>
      <c r="M3559" s="51">
        <v>1049</v>
      </c>
      <c r="N3559" s="51">
        <v>1031</v>
      </c>
      <c r="O3559" s="51">
        <v>973</v>
      </c>
      <c r="P3559" s="51">
        <v>980</v>
      </c>
      <c r="Q3559" s="51">
        <v>6091</v>
      </c>
      <c r="R3559" s="51">
        <v>6221</v>
      </c>
      <c r="S3559" s="51">
        <v>60243</v>
      </c>
      <c r="T3559" s="51">
        <v>284739</v>
      </c>
      <c r="U3559" s="51">
        <v>57835</v>
      </c>
      <c r="V3559" s="51">
        <v>12627</v>
      </c>
    </row>
    <row r="3560" spans="1:22" x14ac:dyDescent="0.25">
      <c r="A3560" s="50" t="s">
        <v>109</v>
      </c>
      <c r="B3560" s="50" t="s">
        <v>230</v>
      </c>
      <c r="C3560" s="50" t="s">
        <v>210</v>
      </c>
      <c r="D3560" s="50" t="s">
        <v>295</v>
      </c>
      <c r="E3560" s="51">
        <v>2018</v>
      </c>
      <c r="F3560" s="50" t="s">
        <v>289</v>
      </c>
      <c r="G3560" s="52">
        <v>43282</v>
      </c>
      <c r="H3560" s="51">
        <v>1136</v>
      </c>
      <c r="I3560" s="51">
        <v>600</v>
      </c>
      <c r="J3560" s="51">
        <v>819</v>
      </c>
      <c r="K3560" s="51">
        <v>524</v>
      </c>
      <c r="L3560" s="51">
        <v>524</v>
      </c>
      <c r="M3560" s="51">
        <v>1083</v>
      </c>
      <c r="N3560" s="51">
        <v>1069</v>
      </c>
      <c r="O3560" s="51">
        <v>1057</v>
      </c>
      <c r="P3560" s="51">
        <v>1064</v>
      </c>
      <c r="Q3560" s="51">
        <v>6091</v>
      </c>
      <c r="R3560" s="51">
        <v>6221</v>
      </c>
      <c r="S3560" s="51">
        <v>60243</v>
      </c>
      <c r="T3560" s="51">
        <v>284739</v>
      </c>
      <c r="U3560" s="51">
        <v>57835</v>
      </c>
      <c r="V3560" s="51">
        <v>12627</v>
      </c>
    </row>
    <row r="3561" spans="1:22" x14ac:dyDescent="0.25">
      <c r="A3561" s="50" t="s">
        <v>109</v>
      </c>
      <c r="B3561" s="50" t="s">
        <v>230</v>
      </c>
      <c r="C3561" s="50" t="s">
        <v>210</v>
      </c>
      <c r="D3561" s="50" t="s">
        <v>295</v>
      </c>
      <c r="E3561" s="51">
        <v>2018</v>
      </c>
      <c r="F3561" s="50" t="s">
        <v>290</v>
      </c>
      <c r="G3561" s="52">
        <v>43313</v>
      </c>
      <c r="H3561" s="51">
        <v>1035</v>
      </c>
      <c r="I3561" s="51">
        <v>525</v>
      </c>
      <c r="J3561" s="51">
        <v>758</v>
      </c>
      <c r="K3561" s="51">
        <v>473</v>
      </c>
      <c r="L3561" s="51">
        <v>473</v>
      </c>
      <c r="M3561" s="51">
        <v>1106</v>
      </c>
      <c r="N3561" s="51">
        <v>1032</v>
      </c>
      <c r="O3561" s="51">
        <v>1054</v>
      </c>
      <c r="P3561" s="51">
        <v>1021</v>
      </c>
      <c r="Q3561" s="51">
        <v>6091</v>
      </c>
      <c r="R3561" s="51">
        <v>6221</v>
      </c>
      <c r="S3561" s="51">
        <v>60243</v>
      </c>
      <c r="T3561" s="51">
        <v>284739</v>
      </c>
      <c r="U3561" s="51">
        <v>57835</v>
      </c>
      <c r="V3561" s="51">
        <v>12627</v>
      </c>
    </row>
    <row r="3562" spans="1:22" x14ac:dyDescent="0.25">
      <c r="A3562" s="50" t="s">
        <v>109</v>
      </c>
      <c r="B3562" s="50" t="s">
        <v>230</v>
      </c>
      <c r="C3562" s="50" t="s">
        <v>210</v>
      </c>
      <c r="D3562" s="50" t="s">
        <v>295</v>
      </c>
      <c r="E3562" s="51">
        <v>2018</v>
      </c>
      <c r="F3562" s="50" t="s">
        <v>291</v>
      </c>
      <c r="G3562" s="52">
        <v>43344</v>
      </c>
      <c r="H3562" s="51">
        <v>1248</v>
      </c>
      <c r="I3562" s="51">
        <v>454</v>
      </c>
      <c r="J3562" s="51">
        <v>790</v>
      </c>
      <c r="K3562" s="51">
        <v>516</v>
      </c>
      <c r="L3562" s="51">
        <v>516</v>
      </c>
      <c r="M3562" s="51">
        <v>1083</v>
      </c>
      <c r="N3562" s="51">
        <v>1061</v>
      </c>
      <c r="O3562" s="51">
        <v>1013</v>
      </c>
      <c r="P3562" s="51">
        <v>1029</v>
      </c>
      <c r="Q3562" s="51">
        <v>6091</v>
      </c>
      <c r="R3562" s="51">
        <v>6221</v>
      </c>
      <c r="S3562" s="51">
        <v>60243</v>
      </c>
      <c r="T3562" s="51">
        <v>284739</v>
      </c>
      <c r="U3562" s="51">
        <v>57835</v>
      </c>
      <c r="V3562" s="51">
        <v>12627</v>
      </c>
    </row>
    <row r="3563" spans="1:22" x14ac:dyDescent="0.25">
      <c r="A3563" s="50" t="s">
        <v>109</v>
      </c>
      <c r="B3563" s="50" t="s">
        <v>230</v>
      </c>
      <c r="C3563" s="50" t="s">
        <v>210</v>
      </c>
      <c r="D3563" s="50" t="s">
        <v>295</v>
      </c>
      <c r="E3563" s="51">
        <v>2018</v>
      </c>
      <c r="F3563" s="50" t="s">
        <v>292</v>
      </c>
      <c r="G3563" s="52">
        <v>43374</v>
      </c>
      <c r="H3563" s="51">
        <v>1086</v>
      </c>
      <c r="I3563" s="51">
        <v>465</v>
      </c>
      <c r="J3563" s="51">
        <v>774</v>
      </c>
      <c r="K3563" s="51">
        <v>552</v>
      </c>
      <c r="L3563" s="51">
        <v>552</v>
      </c>
      <c r="M3563" s="51">
        <v>1073</v>
      </c>
      <c r="N3563" s="51">
        <v>1065</v>
      </c>
      <c r="O3563" s="51">
        <v>1032</v>
      </c>
      <c r="P3563" s="51">
        <v>1010</v>
      </c>
      <c r="Q3563" s="51">
        <v>6091</v>
      </c>
      <c r="R3563" s="51">
        <v>6221</v>
      </c>
      <c r="S3563" s="51">
        <v>60243</v>
      </c>
      <c r="T3563" s="51">
        <v>284739</v>
      </c>
      <c r="U3563" s="51">
        <v>57835</v>
      </c>
      <c r="V3563" s="51">
        <v>12627</v>
      </c>
    </row>
    <row r="3564" spans="1:22" x14ac:dyDescent="0.25">
      <c r="A3564" s="50" t="s">
        <v>109</v>
      </c>
      <c r="B3564" s="50" t="s">
        <v>230</v>
      </c>
      <c r="C3564" s="50" t="s">
        <v>210</v>
      </c>
      <c r="D3564" s="50" t="s">
        <v>295</v>
      </c>
      <c r="E3564" s="51">
        <v>2018</v>
      </c>
      <c r="F3564" s="50" t="s">
        <v>293</v>
      </c>
      <c r="G3564" s="52">
        <v>43405</v>
      </c>
      <c r="H3564" s="51">
        <v>1015</v>
      </c>
      <c r="I3564" s="51">
        <v>387</v>
      </c>
      <c r="J3564" s="51">
        <v>665</v>
      </c>
      <c r="K3564" s="51">
        <v>447</v>
      </c>
      <c r="L3564" s="51">
        <v>447</v>
      </c>
      <c r="M3564" s="51">
        <v>1117</v>
      </c>
      <c r="N3564" s="51">
        <v>1109</v>
      </c>
      <c r="O3564" s="51">
        <v>1023</v>
      </c>
      <c r="P3564" s="51">
        <v>922</v>
      </c>
      <c r="Q3564" s="51">
        <v>6091</v>
      </c>
      <c r="R3564" s="51">
        <v>6221</v>
      </c>
      <c r="S3564" s="51">
        <v>60243</v>
      </c>
      <c r="T3564" s="51">
        <v>284739</v>
      </c>
      <c r="U3564" s="51">
        <v>57835</v>
      </c>
      <c r="V3564" s="51">
        <v>12627</v>
      </c>
    </row>
    <row r="3565" spans="1:22" x14ac:dyDescent="0.25">
      <c r="A3565" s="50" t="s">
        <v>109</v>
      </c>
      <c r="B3565" s="50" t="s">
        <v>230</v>
      </c>
      <c r="C3565" s="50" t="s">
        <v>210</v>
      </c>
      <c r="D3565" s="50" t="s">
        <v>295</v>
      </c>
      <c r="E3565" s="51">
        <v>2018</v>
      </c>
      <c r="F3565" s="50" t="s">
        <v>294</v>
      </c>
      <c r="G3565" s="52">
        <v>43435</v>
      </c>
      <c r="H3565" s="51">
        <v>1077</v>
      </c>
      <c r="I3565" s="51">
        <v>429</v>
      </c>
      <c r="J3565" s="51">
        <v>624</v>
      </c>
      <c r="K3565" s="51">
        <v>487</v>
      </c>
      <c r="L3565" s="51">
        <v>487</v>
      </c>
      <c r="M3565" s="51">
        <v>1011</v>
      </c>
      <c r="N3565" s="51">
        <v>1169</v>
      </c>
      <c r="O3565" s="51">
        <v>939</v>
      </c>
      <c r="P3565" s="51">
        <v>859</v>
      </c>
      <c r="Q3565" s="51">
        <v>6091</v>
      </c>
      <c r="R3565" s="51">
        <v>6221</v>
      </c>
      <c r="S3565" s="51">
        <v>60243</v>
      </c>
      <c r="T3565" s="51">
        <v>284739</v>
      </c>
      <c r="U3565" s="51">
        <v>57835</v>
      </c>
      <c r="V3565" s="51">
        <v>12627</v>
      </c>
    </row>
    <row r="3566" spans="1:22" x14ac:dyDescent="0.25">
      <c r="A3566" s="50" t="s">
        <v>109</v>
      </c>
      <c r="B3566" s="50" t="s">
        <v>230</v>
      </c>
      <c r="C3566" s="50" t="s">
        <v>210</v>
      </c>
      <c r="D3566" s="50" t="s">
        <v>295</v>
      </c>
      <c r="E3566" s="51">
        <v>2019</v>
      </c>
      <c r="F3566" s="50" t="s">
        <v>283</v>
      </c>
      <c r="G3566" s="52">
        <v>43466</v>
      </c>
      <c r="H3566" s="51">
        <v>1097</v>
      </c>
      <c r="I3566" s="51">
        <v>468</v>
      </c>
      <c r="J3566" s="51">
        <v>687</v>
      </c>
      <c r="K3566" s="51">
        <v>571</v>
      </c>
      <c r="L3566" s="51">
        <v>571</v>
      </c>
      <c r="M3566" s="51">
        <v>1195</v>
      </c>
      <c r="N3566" s="51">
        <v>1245</v>
      </c>
      <c r="O3566" s="51">
        <v>1162</v>
      </c>
      <c r="P3566" s="51">
        <v>1103</v>
      </c>
      <c r="Q3566" s="51">
        <v>6753</v>
      </c>
      <c r="R3566" s="51">
        <v>6932</v>
      </c>
      <c r="S3566" s="51">
        <v>62220.941296688368</v>
      </c>
      <c r="T3566" s="51">
        <v>291873</v>
      </c>
      <c r="U3566" s="51">
        <v>94284</v>
      </c>
      <c r="V3566" s="51">
        <v>12508</v>
      </c>
    </row>
    <row r="3567" spans="1:22" x14ac:dyDescent="0.25">
      <c r="A3567" s="50" t="s">
        <v>109</v>
      </c>
      <c r="B3567" s="50" t="s">
        <v>230</v>
      </c>
      <c r="C3567" s="50" t="s">
        <v>210</v>
      </c>
      <c r="D3567" s="50" t="s">
        <v>295</v>
      </c>
      <c r="E3567" s="51">
        <v>2019</v>
      </c>
      <c r="F3567" s="50" t="s">
        <v>284</v>
      </c>
      <c r="G3567" s="52">
        <v>43497</v>
      </c>
      <c r="H3567" s="51">
        <v>970</v>
      </c>
      <c r="I3567" s="51">
        <v>450</v>
      </c>
      <c r="J3567" s="51">
        <v>807</v>
      </c>
      <c r="K3567" s="51">
        <v>545</v>
      </c>
      <c r="L3567" s="51">
        <v>545</v>
      </c>
      <c r="M3567" s="51">
        <v>1450</v>
      </c>
      <c r="N3567" s="51">
        <v>1273</v>
      </c>
      <c r="O3567" s="51">
        <v>1184</v>
      </c>
      <c r="P3567" s="51">
        <v>1247</v>
      </c>
      <c r="Q3567" s="51">
        <v>6753</v>
      </c>
      <c r="R3567" s="51">
        <v>6932</v>
      </c>
      <c r="S3567" s="51">
        <v>62220.941296688368</v>
      </c>
      <c r="T3567" s="51">
        <v>291873</v>
      </c>
      <c r="U3567" s="51">
        <v>94284</v>
      </c>
      <c r="V3567" s="51">
        <v>12508</v>
      </c>
    </row>
    <row r="3568" spans="1:22" x14ac:dyDescent="0.25">
      <c r="A3568" s="50" t="s">
        <v>109</v>
      </c>
      <c r="B3568" s="50" t="s">
        <v>230</v>
      </c>
      <c r="C3568" s="50" t="s">
        <v>210</v>
      </c>
      <c r="D3568" s="50" t="s">
        <v>295</v>
      </c>
      <c r="E3568" s="51">
        <v>2019</v>
      </c>
      <c r="F3568" s="50" t="s">
        <v>285</v>
      </c>
      <c r="G3568" s="52">
        <v>43525</v>
      </c>
      <c r="H3568" s="51">
        <v>986</v>
      </c>
      <c r="I3568" s="51">
        <v>502</v>
      </c>
      <c r="J3568" s="51">
        <v>711</v>
      </c>
      <c r="K3568" s="51">
        <v>675</v>
      </c>
      <c r="L3568" s="51">
        <v>675</v>
      </c>
      <c r="M3568" s="51">
        <v>1187</v>
      </c>
      <c r="N3568" s="51">
        <v>1155</v>
      </c>
      <c r="O3568" s="51">
        <v>1077</v>
      </c>
      <c r="P3568" s="51">
        <v>1107</v>
      </c>
      <c r="Q3568" s="51">
        <v>6753</v>
      </c>
      <c r="R3568" s="51">
        <v>6932</v>
      </c>
      <c r="S3568" s="51">
        <v>62220.941296688368</v>
      </c>
      <c r="T3568" s="51">
        <v>291873</v>
      </c>
      <c r="U3568" s="51">
        <v>94284</v>
      </c>
      <c r="V3568" s="51">
        <v>12508</v>
      </c>
    </row>
    <row r="3569" spans="1:22" x14ac:dyDescent="0.25">
      <c r="A3569" s="50" t="s">
        <v>109</v>
      </c>
      <c r="B3569" s="50" t="s">
        <v>230</v>
      </c>
      <c r="C3569" s="50" t="s">
        <v>210</v>
      </c>
      <c r="D3569" s="50" t="s">
        <v>295</v>
      </c>
      <c r="E3569" s="51">
        <v>2019</v>
      </c>
      <c r="F3569" s="50" t="s">
        <v>286</v>
      </c>
      <c r="G3569" s="52">
        <v>43556</v>
      </c>
      <c r="H3569" s="51">
        <v>1034</v>
      </c>
      <c r="I3569" s="51">
        <v>607</v>
      </c>
      <c r="J3569" s="51">
        <v>854</v>
      </c>
      <c r="K3569" s="51">
        <v>658</v>
      </c>
      <c r="L3569" s="51">
        <v>658</v>
      </c>
      <c r="M3569" s="51">
        <v>1436</v>
      </c>
      <c r="N3569" s="51">
        <v>1157</v>
      </c>
      <c r="O3569" s="51">
        <v>1154</v>
      </c>
      <c r="P3569" s="51">
        <v>1063</v>
      </c>
      <c r="Q3569" s="51">
        <v>6753</v>
      </c>
      <c r="R3569" s="51">
        <v>6932</v>
      </c>
      <c r="S3569" s="51">
        <v>62220.941296688368</v>
      </c>
      <c r="T3569" s="51">
        <v>291873</v>
      </c>
      <c r="U3569" s="51">
        <v>94284</v>
      </c>
      <c r="V3569" s="51">
        <v>12508</v>
      </c>
    </row>
    <row r="3570" spans="1:22" x14ac:dyDescent="0.25">
      <c r="A3570" s="50" t="s">
        <v>109</v>
      </c>
      <c r="B3570" s="50" t="s">
        <v>230</v>
      </c>
      <c r="C3570" s="50" t="s">
        <v>210</v>
      </c>
      <c r="D3570" s="50" t="s">
        <v>295</v>
      </c>
      <c r="E3570" s="51">
        <v>2019</v>
      </c>
      <c r="F3570" s="50" t="s">
        <v>287</v>
      </c>
      <c r="G3570" s="52">
        <v>43586</v>
      </c>
      <c r="H3570" s="51">
        <v>1015</v>
      </c>
      <c r="I3570" s="51">
        <v>494</v>
      </c>
      <c r="J3570" s="51">
        <v>710</v>
      </c>
      <c r="K3570" s="51">
        <v>528</v>
      </c>
      <c r="L3570" s="51">
        <v>528</v>
      </c>
      <c r="M3570" s="51">
        <v>1110</v>
      </c>
      <c r="N3570" s="51">
        <v>1162</v>
      </c>
      <c r="O3570" s="51">
        <v>1156</v>
      </c>
      <c r="P3570" s="51">
        <v>1127</v>
      </c>
      <c r="Q3570" s="51">
        <v>6753</v>
      </c>
      <c r="R3570" s="51">
        <v>6932</v>
      </c>
      <c r="S3570" s="51">
        <v>62220.941296688368</v>
      </c>
      <c r="T3570" s="51">
        <v>291873</v>
      </c>
      <c r="U3570" s="51">
        <v>94284</v>
      </c>
      <c r="V3570" s="51">
        <v>12508</v>
      </c>
    </row>
    <row r="3571" spans="1:22" x14ac:dyDescent="0.25">
      <c r="A3571" s="50" t="s">
        <v>109</v>
      </c>
      <c r="B3571" s="50" t="s">
        <v>230</v>
      </c>
      <c r="C3571" s="50" t="s">
        <v>210</v>
      </c>
      <c r="D3571" s="50" t="s">
        <v>295</v>
      </c>
      <c r="E3571" s="51">
        <v>2019</v>
      </c>
      <c r="F3571" s="50" t="s">
        <v>288</v>
      </c>
      <c r="G3571" s="52">
        <v>43617</v>
      </c>
      <c r="H3571" s="51">
        <v>976</v>
      </c>
      <c r="I3571" s="51">
        <v>588</v>
      </c>
      <c r="J3571" s="51">
        <v>711</v>
      </c>
      <c r="K3571" s="51">
        <v>578</v>
      </c>
      <c r="L3571" s="51">
        <v>578</v>
      </c>
      <c r="M3571" s="51">
        <v>1187</v>
      </c>
      <c r="N3571" s="51">
        <v>1215</v>
      </c>
      <c r="O3571" s="51">
        <v>1124</v>
      </c>
      <c r="P3571" s="51">
        <v>1047</v>
      </c>
      <c r="Q3571" s="51">
        <v>6753</v>
      </c>
      <c r="R3571" s="51">
        <v>6932</v>
      </c>
      <c r="S3571" s="51">
        <v>62220.941296688368</v>
      </c>
      <c r="T3571" s="51">
        <v>291873</v>
      </c>
      <c r="U3571" s="51">
        <v>94284</v>
      </c>
      <c r="V3571" s="51">
        <v>12508</v>
      </c>
    </row>
    <row r="3572" spans="1:22" x14ac:dyDescent="0.25">
      <c r="A3572" s="50" t="s">
        <v>109</v>
      </c>
      <c r="B3572" s="50" t="s">
        <v>230</v>
      </c>
      <c r="C3572" s="50" t="s">
        <v>210</v>
      </c>
      <c r="D3572" s="50" t="s">
        <v>295</v>
      </c>
      <c r="E3572" s="51">
        <v>2019</v>
      </c>
      <c r="F3572" s="50" t="s">
        <v>289</v>
      </c>
      <c r="G3572" s="52">
        <v>43647</v>
      </c>
      <c r="H3572" s="51">
        <v>1155</v>
      </c>
      <c r="I3572" s="51">
        <v>719</v>
      </c>
      <c r="J3572" s="51">
        <v>744</v>
      </c>
      <c r="K3572" s="51">
        <v>543</v>
      </c>
      <c r="L3572" s="51">
        <v>543</v>
      </c>
      <c r="M3572" s="51">
        <v>1584</v>
      </c>
      <c r="N3572" s="51">
        <v>1205</v>
      </c>
      <c r="O3572" s="51">
        <v>1110</v>
      </c>
      <c r="P3572" s="51">
        <v>1130</v>
      </c>
      <c r="Q3572" s="51">
        <v>6753</v>
      </c>
      <c r="R3572" s="51">
        <v>6932</v>
      </c>
      <c r="S3572" s="51">
        <v>62220.941296688368</v>
      </c>
      <c r="T3572" s="51">
        <v>291873</v>
      </c>
      <c r="U3572" s="51">
        <v>94284</v>
      </c>
      <c r="V3572" s="51">
        <v>12508</v>
      </c>
    </row>
    <row r="3573" spans="1:22" x14ac:dyDescent="0.25">
      <c r="A3573" s="50" t="s">
        <v>109</v>
      </c>
      <c r="B3573" s="50" t="s">
        <v>230</v>
      </c>
      <c r="C3573" s="50" t="s">
        <v>210</v>
      </c>
      <c r="D3573" s="50" t="s">
        <v>295</v>
      </c>
      <c r="E3573" s="51">
        <v>2019</v>
      </c>
      <c r="F3573" s="50" t="s">
        <v>290</v>
      </c>
      <c r="G3573" s="52">
        <v>43678</v>
      </c>
      <c r="H3573" s="51">
        <v>932</v>
      </c>
      <c r="I3573" s="51">
        <v>476</v>
      </c>
      <c r="J3573" s="51">
        <v>672</v>
      </c>
      <c r="K3573" s="51">
        <v>624</v>
      </c>
      <c r="L3573" s="51">
        <v>624</v>
      </c>
      <c r="M3573" s="51">
        <v>747</v>
      </c>
      <c r="N3573" s="51">
        <v>1109</v>
      </c>
      <c r="O3573" s="51">
        <v>1081</v>
      </c>
      <c r="P3573" s="51">
        <v>1092</v>
      </c>
      <c r="Q3573" s="51">
        <v>6753</v>
      </c>
      <c r="R3573" s="51">
        <v>6932</v>
      </c>
      <c r="S3573" s="51">
        <v>62220.941296688368</v>
      </c>
      <c r="T3573" s="51">
        <v>291873</v>
      </c>
      <c r="U3573" s="51">
        <v>94284</v>
      </c>
      <c r="V3573" s="51">
        <v>12508</v>
      </c>
    </row>
    <row r="3574" spans="1:22" x14ac:dyDescent="0.25">
      <c r="A3574" s="50" t="s">
        <v>109</v>
      </c>
      <c r="B3574" s="50" t="s">
        <v>230</v>
      </c>
      <c r="C3574" s="50" t="s">
        <v>210</v>
      </c>
      <c r="D3574" s="50" t="s">
        <v>295</v>
      </c>
      <c r="E3574" s="51">
        <v>2019</v>
      </c>
      <c r="F3574" s="50" t="s">
        <v>291</v>
      </c>
      <c r="G3574" s="52">
        <v>43709</v>
      </c>
      <c r="H3574" s="51">
        <v>1171</v>
      </c>
      <c r="I3574" s="51">
        <v>518</v>
      </c>
      <c r="J3574" s="51">
        <v>831</v>
      </c>
      <c r="K3574" s="51">
        <v>610</v>
      </c>
      <c r="L3574" s="51">
        <v>610</v>
      </c>
      <c r="M3574" s="51">
        <v>1341</v>
      </c>
      <c r="N3574" s="51">
        <v>1100</v>
      </c>
      <c r="O3574" s="51">
        <v>1101</v>
      </c>
      <c r="P3574" s="51">
        <v>1063</v>
      </c>
      <c r="Q3574" s="51">
        <v>6753</v>
      </c>
      <c r="R3574" s="51">
        <v>6932</v>
      </c>
      <c r="S3574" s="51">
        <v>62220.941296688368</v>
      </c>
      <c r="T3574" s="51">
        <v>291873</v>
      </c>
      <c r="U3574" s="51">
        <v>94284</v>
      </c>
      <c r="V3574" s="51">
        <v>12508</v>
      </c>
    </row>
    <row r="3575" spans="1:22" x14ac:dyDescent="0.25">
      <c r="A3575" s="50" t="s">
        <v>109</v>
      </c>
      <c r="B3575" s="50" t="s">
        <v>230</v>
      </c>
      <c r="C3575" s="50" t="s">
        <v>210</v>
      </c>
      <c r="D3575" s="50" t="s">
        <v>295</v>
      </c>
      <c r="E3575" s="51">
        <v>2019</v>
      </c>
      <c r="F3575" s="50" t="s">
        <v>292</v>
      </c>
      <c r="G3575" s="52">
        <v>43739</v>
      </c>
      <c r="H3575" s="51">
        <v>887</v>
      </c>
      <c r="I3575" s="51">
        <v>489</v>
      </c>
      <c r="J3575" s="51">
        <v>621</v>
      </c>
      <c r="K3575" s="51">
        <v>518</v>
      </c>
      <c r="L3575" s="51">
        <v>518</v>
      </c>
      <c r="M3575" s="51">
        <v>961</v>
      </c>
      <c r="N3575" s="51">
        <v>980</v>
      </c>
      <c r="O3575" s="51">
        <v>896</v>
      </c>
      <c r="P3575" s="51">
        <v>934</v>
      </c>
      <c r="Q3575" s="51">
        <v>6753</v>
      </c>
      <c r="R3575" s="51">
        <v>6932</v>
      </c>
      <c r="S3575" s="51">
        <v>62220.941296688368</v>
      </c>
      <c r="T3575" s="51">
        <v>291873</v>
      </c>
      <c r="U3575" s="51">
        <v>94284</v>
      </c>
      <c r="V3575" s="51">
        <v>12508</v>
      </c>
    </row>
    <row r="3576" spans="1:22" x14ac:dyDescent="0.25">
      <c r="A3576" s="50" t="s">
        <v>109</v>
      </c>
      <c r="B3576" s="50" t="s">
        <v>230</v>
      </c>
      <c r="C3576" s="50" t="s">
        <v>210</v>
      </c>
      <c r="D3576" s="50" t="s">
        <v>295</v>
      </c>
      <c r="E3576" s="51">
        <v>2019</v>
      </c>
      <c r="F3576" s="50" t="s">
        <v>293</v>
      </c>
      <c r="G3576" s="52">
        <v>43770</v>
      </c>
      <c r="H3576" s="51">
        <v>881</v>
      </c>
      <c r="I3576" s="51">
        <v>551</v>
      </c>
      <c r="J3576" s="51">
        <v>663</v>
      </c>
      <c r="K3576" s="51">
        <v>466</v>
      </c>
      <c r="L3576" s="51">
        <v>466</v>
      </c>
      <c r="M3576" s="51">
        <v>1178</v>
      </c>
      <c r="N3576" s="51">
        <v>1068</v>
      </c>
      <c r="O3576" s="51">
        <v>1009</v>
      </c>
      <c r="P3576" s="51">
        <v>980</v>
      </c>
      <c r="Q3576" s="51">
        <v>6753</v>
      </c>
      <c r="R3576" s="51">
        <v>6932</v>
      </c>
      <c r="S3576" s="51">
        <v>62220.941296688368</v>
      </c>
      <c r="T3576" s="51">
        <v>291873</v>
      </c>
      <c r="U3576" s="51">
        <v>94284</v>
      </c>
      <c r="V3576" s="51">
        <v>12508</v>
      </c>
    </row>
    <row r="3577" spans="1:22" x14ac:dyDescent="0.25">
      <c r="A3577" s="50" t="s">
        <v>109</v>
      </c>
      <c r="B3577" s="50" t="s">
        <v>230</v>
      </c>
      <c r="C3577" s="50" t="s">
        <v>210</v>
      </c>
      <c r="D3577" s="50" t="s">
        <v>295</v>
      </c>
      <c r="E3577" s="51">
        <v>2019</v>
      </c>
      <c r="F3577" s="50" t="s">
        <v>294</v>
      </c>
      <c r="G3577" s="52">
        <v>43800</v>
      </c>
      <c r="H3577" s="51">
        <v>1090</v>
      </c>
      <c r="I3577" s="51">
        <v>582</v>
      </c>
      <c r="J3577" s="51">
        <v>760</v>
      </c>
      <c r="K3577" s="51">
        <v>485</v>
      </c>
      <c r="L3577" s="51">
        <v>485</v>
      </c>
      <c r="M3577" s="51">
        <v>1155</v>
      </c>
      <c r="N3577" s="51">
        <v>1064</v>
      </c>
      <c r="O3577" s="51">
        <v>1038</v>
      </c>
      <c r="P3577" s="51">
        <v>991</v>
      </c>
      <c r="Q3577" s="51">
        <v>6753</v>
      </c>
      <c r="R3577" s="51">
        <v>6932</v>
      </c>
      <c r="S3577" s="51">
        <v>62220.941296688368</v>
      </c>
      <c r="T3577" s="51">
        <v>291873</v>
      </c>
      <c r="U3577" s="51">
        <v>94284</v>
      </c>
      <c r="V3577" s="51">
        <v>12508</v>
      </c>
    </row>
    <row r="3578" spans="1:22" x14ac:dyDescent="0.25">
      <c r="A3578" s="50" t="s">
        <v>109</v>
      </c>
      <c r="B3578" s="50" t="s">
        <v>230</v>
      </c>
      <c r="C3578" s="50" t="s">
        <v>210</v>
      </c>
      <c r="D3578" s="50" t="s">
        <v>295</v>
      </c>
      <c r="E3578" s="51">
        <v>2020</v>
      </c>
      <c r="F3578" s="50" t="s">
        <v>283</v>
      </c>
      <c r="G3578" s="52">
        <v>43831</v>
      </c>
      <c r="H3578" s="51">
        <v>1062</v>
      </c>
      <c r="I3578" s="51">
        <v>443</v>
      </c>
      <c r="J3578" s="51">
        <v>829</v>
      </c>
      <c r="K3578" s="51">
        <v>560</v>
      </c>
      <c r="L3578" s="51">
        <v>560</v>
      </c>
      <c r="M3578" s="51">
        <v>1096</v>
      </c>
      <c r="N3578" s="51">
        <v>1138</v>
      </c>
      <c r="O3578" s="51">
        <v>1096</v>
      </c>
      <c r="P3578" s="51">
        <v>1139</v>
      </c>
      <c r="Q3578" s="51">
        <v>7015</v>
      </c>
      <c r="R3578" s="51">
        <v>7192</v>
      </c>
      <c r="S3578" s="51">
        <v>64801.870497184398</v>
      </c>
      <c r="T3578" s="51">
        <v>302823</v>
      </c>
      <c r="U3578" s="51">
        <v>97147</v>
      </c>
      <c r="V3578" s="51">
        <v>12879</v>
      </c>
    </row>
    <row r="3579" spans="1:22" x14ac:dyDescent="0.25">
      <c r="A3579" s="50" t="s">
        <v>109</v>
      </c>
      <c r="B3579" s="50" t="s">
        <v>230</v>
      </c>
      <c r="C3579" s="50" t="s">
        <v>210</v>
      </c>
      <c r="D3579" s="50" t="s">
        <v>295</v>
      </c>
      <c r="E3579" s="51">
        <v>2020</v>
      </c>
      <c r="F3579" s="50" t="s">
        <v>284</v>
      </c>
      <c r="G3579" s="52">
        <v>43862</v>
      </c>
      <c r="H3579" s="51">
        <v>943</v>
      </c>
      <c r="I3579" s="51">
        <v>375</v>
      </c>
      <c r="J3579" s="51">
        <v>719</v>
      </c>
      <c r="K3579" s="51">
        <v>495</v>
      </c>
      <c r="L3579" s="51">
        <v>495</v>
      </c>
      <c r="M3579" s="51">
        <v>1186</v>
      </c>
      <c r="N3579" s="51">
        <v>1052</v>
      </c>
      <c r="O3579" s="51">
        <v>1020</v>
      </c>
      <c r="P3579" s="51">
        <v>1041</v>
      </c>
      <c r="Q3579" s="51">
        <v>7015</v>
      </c>
      <c r="R3579" s="51">
        <v>7192</v>
      </c>
      <c r="S3579" s="51">
        <v>64801.870497184398</v>
      </c>
      <c r="T3579" s="51">
        <v>302823</v>
      </c>
      <c r="U3579" s="51">
        <v>97147</v>
      </c>
      <c r="V3579" s="51">
        <v>12879</v>
      </c>
    </row>
    <row r="3580" spans="1:22" x14ac:dyDescent="0.25">
      <c r="A3580" s="50" t="s">
        <v>109</v>
      </c>
      <c r="B3580" s="50" t="s">
        <v>230</v>
      </c>
      <c r="C3580" s="50" t="s">
        <v>210</v>
      </c>
      <c r="D3580" s="50" t="s">
        <v>295</v>
      </c>
      <c r="E3580" s="51">
        <v>2020</v>
      </c>
      <c r="F3580" s="50" t="s">
        <v>285</v>
      </c>
      <c r="G3580" s="52">
        <v>43891</v>
      </c>
      <c r="H3580" s="51">
        <v>851</v>
      </c>
      <c r="I3580" s="51">
        <v>450</v>
      </c>
      <c r="J3580" s="51">
        <v>541</v>
      </c>
      <c r="K3580" s="51">
        <v>596</v>
      </c>
      <c r="L3580" s="51">
        <v>596</v>
      </c>
      <c r="M3580" s="51">
        <v>1091</v>
      </c>
      <c r="N3580" s="51">
        <v>922</v>
      </c>
      <c r="O3580" s="51">
        <v>911</v>
      </c>
      <c r="P3580" s="51">
        <v>872</v>
      </c>
      <c r="Q3580" s="51">
        <v>7015</v>
      </c>
      <c r="R3580" s="51">
        <v>7192</v>
      </c>
      <c r="S3580" s="51">
        <v>64801.870497184398</v>
      </c>
      <c r="T3580" s="51">
        <v>302823</v>
      </c>
      <c r="U3580" s="51">
        <v>97147</v>
      </c>
      <c r="V3580" s="51">
        <v>12879</v>
      </c>
    </row>
    <row r="3581" spans="1:22" x14ac:dyDescent="0.25">
      <c r="A3581" s="50" t="s">
        <v>109</v>
      </c>
      <c r="B3581" s="50" t="s">
        <v>230</v>
      </c>
      <c r="C3581" s="50" t="s">
        <v>210</v>
      </c>
      <c r="D3581" s="50" t="s">
        <v>295</v>
      </c>
      <c r="E3581" s="51">
        <v>2020</v>
      </c>
      <c r="F3581" s="50" t="s">
        <v>286</v>
      </c>
      <c r="G3581" s="52">
        <v>43922</v>
      </c>
      <c r="H3581" s="51">
        <v>1101</v>
      </c>
      <c r="I3581" s="51">
        <v>514</v>
      </c>
      <c r="J3581" s="51">
        <v>894</v>
      </c>
      <c r="K3581" s="51">
        <v>573</v>
      </c>
      <c r="L3581" s="51">
        <v>573</v>
      </c>
      <c r="M3581" s="51">
        <v>1254</v>
      </c>
      <c r="N3581" s="51">
        <v>1098</v>
      </c>
      <c r="O3581" s="51">
        <v>1082</v>
      </c>
      <c r="P3581" s="51">
        <v>1106</v>
      </c>
      <c r="Q3581" s="51">
        <v>7015</v>
      </c>
      <c r="R3581" s="51">
        <v>7192</v>
      </c>
      <c r="S3581" s="51">
        <v>64801.870497184398</v>
      </c>
      <c r="T3581" s="51">
        <v>302823</v>
      </c>
      <c r="U3581" s="51">
        <v>97147</v>
      </c>
      <c r="V3581" s="51">
        <v>12879</v>
      </c>
    </row>
    <row r="3582" spans="1:22" x14ac:dyDescent="0.25">
      <c r="A3582" s="50" t="s">
        <v>109</v>
      </c>
      <c r="B3582" s="50" t="s">
        <v>230</v>
      </c>
      <c r="C3582" s="50" t="s">
        <v>210</v>
      </c>
      <c r="D3582" s="50" t="s">
        <v>295</v>
      </c>
      <c r="E3582" s="51">
        <v>2020</v>
      </c>
      <c r="F3582" s="50" t="s">
        <v>287</v>
      </c>
      <c r="G3582" s="52">
        <v>43952</v>
      </c>
      <c r="H3582" s="51">
        <v>1054</v>
      </c>
      <c r="I3582" s="51">
        <v>526</v>
      </c>
      <c r="J3582" s="51">
        <v>772</v>
      </c>
      <c r="K3582" s="51">
        <v>579</v>
      </c>
      <c r="L3582" s="51">
        <v>579</v>
      </c>
      <c r="M3582" s="51">
        <v>1081</v>
      </c>
      <c r="N3582" s="51">
        <v>1080</v>
      </c>
      <c r="O3582" s="51">
        <v>1120</v>
      </c>
      <c r="P3582" s="51">
        <v>1006</v>
      </c>
      <c r="Q3582" s="51">
        <v>7015</v>
      </c>
      <c r="R3582" s="51">
        <v>7192</v>
      </c>
      <c r="S3582" s="51">
        <v>64801.870497184398</v>
      </c>
      <c r="T3582" s="51">
        <v>302823</v>
      </c>
      <c r="U3582" s="51">
        <v>97147</v>
      </c>
      <c r="V3582" s="51">
        <v>12879</v>
      </c>
    </row>
    <row r="3583" spans="1:22" x14ac:dyDescent="0.25">
      <c r="A3583" s="50" t="s">
        <v>109</v>
      </c>
      <c r="B3583" s="50" t="s">
        <v>230</v>
      </c>
      <c r="C3583" s="50" t="s">
        <v>210</v>
      </c>
      <c r="D3583" s="50" t="s">
        <v>295</v>
      </c>
      <c r="E3583" s="51">
        <v>2020</v>
      </c>
      <c r="F3583" s="50" t="s">
        <v>288</v>
      </c>
      <c r="G3583" s="52">
        <v>43983</v>
      </c>
      <c r="H3583" s="51">
        <v>1333</v>
      </c>
      <c r="I3583" s="51">
        <v>498</v>
      </c>
      <c r="J3583" s="51">
        <v>890</v>
      </c>
      <c r="K3583" s="51">
        <v>538</v>
      </c>
      <c r="L3583" s="51">
        <v>538</v>
      </c>
      <c r="M3583" s="51">
        <v>1266</v>
      </c>
      <c r="N3583" s="51">
        <v>1217</v>
      </c>
      <c r="O3583" s="51">
        <v>1060</v>
      </c>
      <c r="P3583" s="51">
        <v>1061</v>
      </c>
      <c r="Q3583" s="51">
        <v>7015</v>
      </c>
      <c r="R3583" s="51">
        <v>7192</v>
      </c>
      <c r="S3583" s="51">
        <v>64801.870497184398</v>
      </c>
      <c r="T3583" s="51">
        <v>302823</v>
      </c>
      <c r="U3583" s="51">
        <v>97147</v>
      </c>
      <c r="V3583" s="51">
        <v>12879</v>
      </c>
    </row>
    <row r="3584" spans="1:22" x14ac:dyDescent="0.25">
      <c r="A3584" s="50" t="s">
        <v>109</v>
      </c>
      <c r="B3584" s="50" t="s">
        <v>230</v>
      </c>
      <c r="C3584" s="50" t="s">
        <v>210</v>
      </c>
      <c r="D3584" s="50" t="s">
        <v>295</v>
      </c>
      <c r="E3584" s="51">
        <v>2020</v>
      </c>
      <c r="F3584" s="50" t="s">
        <v>289</v>
      </c>
      <c r="G3584" s="52">
        <v>44013</v>
      </c>
      <c r="H3584" s="51">
        <v>1016</v>
      </c>
      <c r="I3584" s="51">
        <v>456</v>
      </c>
      <c r="J3584" s="51">
        <v>850</v>
      </c>
      <c r="K3584" s="51">
        <v>484</v>
      </c>
      <c r="L3584" s="51">
        <v>484</v>
      </c>
      <c r="M3584" s="51">
        <v>1071</v>
      </c>
      <c r="N3584" s="51">
        <v>1060</v>
      </c>
      <c r="O3584" s="51">
        <v>1023</v>
      </c>
      <c r="P3584" s="51">
        <v>1049</v>
      </c>
      <c r="Q3584" s="51">
        <v>7015</v>
      </c>
      <c r="R3584" s="51">
        <v>7192</v>
      </c>
      <c r="S3584" s="51">
        <v>64801.870497184398</v>
      </c>
      <c r="T3584" s="51">
        <v>302823</v>
      </c>
      <c r="U3584" s="51">
        <v>97147</v>
      </c>
      <c r="V3584" s="51">
        <v>12879</v>
      </c>
    </row>
    <row r="3585" spans="1:22" x14ac:dyDescent="0.25">
      <c r="A3585" s="50" t="s">
        <v>109</v>
      </c>
      <c r="B3585" s="50" t="s">
        <v>230</v>
      </c>
      <c r="C3585" s="50" t="s">
        <v>210</v>
      </c>
      <c r="D3585" s="50" t="s">
        <v>295</v>
      </c>
      <c r="E3585" s="51">
        <v>2020</v>
      </c>
      <c r="F3585" s="50" t="s">
        <v>290</v>
      </c>
      <c r="G3585" s="52">
        <v>44044</v>
      </c>
      <c r="H3585" s="51">
        <v>991</v>
      </c>
      <c r="I3585" s="51">
        <v>531</v>
      </c>
      <c r="J3585" s="51">
        <v>745</v>
      </c>
      <c r="K3585" s="51">
        <v>588</v>
      </c>
      <c r="L3585" s="51">
        <v>588</v>
      </c>
      <c r="M3585" s="51">
        <v>1136</v>
      </c>
      <c r="N3585" s="51">
        <v>1063</v>
      </c>
      <c r="O3585" s="51">
        <v>1075</v>
      </c>
      <c r="P3585" s="51">
        <v>978</v>
      </c>
      <c r="Q3585" s="51">
        <v>7015</v>
      </c>
      <c r="R3585" s="51">
        <v>7192</v>
      </c>
      <c r="S3585" s="51">
        <v>64801.870497184398</v>
      </c>
      <c r="T3585" s="51">
        <v>302823</v>
      </c>
      <c r="U3585" s="51">
        <v>97147</v>
      </c>
      <c r="V3585" s="51">
        <v>12879</v>
      </c>
    </row>
    <row r="3586" spans="1:22" x14ac:dyDescent="0.25">
      <c r="A3586" s="50" t="s">
        <v>109</v>
      </c>
      <c r="B3586" s="50" t="s">
        <v>230</v>
      </c>
      <c r="C3586" s="50" t="s">
        <v>210</v>
      </c>
      <c r="D3586" s="50" t="s">
        <v>295</v>
      </c>
      <c r="E3586" s="51">
        <v>2020</v>
      </c>
      <c r="F3586" s="50" t="s">
        <v>291</v>
      </c>
      <c r="G3586" s="52">
        <v>44075</v>
      </c>
      <c r="H3586" s="51">
        <v>1047</v>
      </c>
      <c r="I3586" s="51">
        <v>532</v>
      </c>
      <c r="J3586" s="51">
        <v>871</v>
      </c>
      <c r="K3586" s="51">
        <v>621</v>
      </c>
      <c r="L3586" s="51">
        <v>621</v>
      </c>
      <c r="M3586" s="51">
        <v>1210</v>
      </c>
      <c r="N3586" s="51">
        <v>1091</v>
      </c>
      <c r="O3586" s="51">
        <v>1082</v>
      </c>
      <c r="P3586" s="51">
        <v>1095</v>
      </c>
      <c r="Q3586" s="51">
        <v>7015</v>
      </c>
      <c r="R3586" s="51">
        <v>7192</v>
      </c>
      <c r="S3586" s="51">
        <v>64801.870497184398</v>
      </c>
      <c r="T3586" s="51">
        <v>302823</v>
      </c>
      <c r="U3586" s="51">
        <v>97147</v>
      </c>
      <c r="V3586" s="51">
        <v>12879</v>
      </c>
    </row>
    <row r="3587" spans="1:22" x14ac:dyDescent="0.25">
      <c r="A3587" s="50" t="s">
        <v>109</v>
      </c>
      <c r="B3587" s="50" t="s">
        <v>230</v>
      </c>
      <c r="C3587" s="50" t="s">
        <v>210</v>
      </c>
      <c r="D3587" s="50" t="s">
        <v>295</v>
      </c>
      <c r="E3587" s="51">
        <v>2020</v>
      </c>
      <c r="F3587" s="50" t="s">
        <v>292</v>
      </c>
      <c r="G3587" s="52">
        <v>44105</v>
      </c>
      <c r="H3587" s="51">
        <v>942</v>
      </c>
      <c r="I3587" s="51">
        <v>536</v>
      </c>
      <c r="J3587" s="51">
        <v>858</v>
      </c>
      <c r="K3587" s="51">
        <v>643</v>
      </c>
      <c r="L3587" s="51">
        <v>643</v>
      </c>
      <c r="M3587" s="51">
        <v>1044</v>
      </c>
      <c r="N3587" s="51">
        <v>1080</v>
      </c>
      <c r="O3587" s="51">
        <v>1102</v>
      </c>
      <c r="P3587" s="51">
        <v>1035</v>
      </c>
      <c r="Q3587" s="51">
        <v>7015</v>
      </c>
      <c r="R3587" s="51">
        <v>7192</v>
      </c>
      <c r="S3587" s="51">
        <v>64801.870497184398</v>
      </c>
      <c r="T3587" s="51">
        <v>302823</v>
      </c>
      <c r="U3587" s="51">
        <v>97147</v>
      </c>
      <c r="V3587" s="51">
        <v>12879</v>
      </c>
    </row>
    <row r="3588" spans="1:22" x14ac:dyDescent="0.25">
      <c r="A3588" s="50" t="s">
        <v>109</v>
      </c>
      <c r="B3588" s="50" t="s">
        <v>230</v>
      </c>
      <c r="C3588" s="50" t="s">
        <v>210</v>
      </c>
      <c r="D3588" s="50" t="s">
        <v>295</v>
      </c>
      <c r="E3588" s="51">
        <v>2020</v>
      </c>
      <c r="F3588" s="50" t="s">
        <v>293</v>
      </c>
      <c r="G3588" s="52">
        <v>44136</v>
      </c>
      <c r="H3588" s="51">
        <v>1060</v>
      </c>
      <c r="I3588" s="51">
        <v>570</v>
      </c>
      <c r="J3588" s="51">
        <v>864</v>
      </c>
      <c r="K3588" s="51">
        <v>548</v>
      </c>
      <c r="L3588" s="51">
        <v>548</v>
      </c>
      <c r="M3588" s="51">
        <v>1113</v>
      </c>
      <c r="N3588" s="51">
        <v>1178</v>
      </c>
      <c r="O3588" s="51">
        <v>1086</v>
      </c>
      <c r="P3588" s="51">
        <v>1088</v>
      </c>
      <c r="Q3588" s="51">
        <v>7015</v>
      </c>
      <c r="R3588" s="51">
        <v>7192</v>
      </c>
      <c r="S3588" s="51">
        <v>64801.870497184398</v>
      </c>
      <c r="T3588" s="51">
        <v>302823</v>
      </c>
      <c r="U3588" s="51">
        <v>97147</v>
      </c>
      <c r="V3588" s="51">
        <v>12879</v>
      </c>
    </row>
    <row r="3589" spans="1:22" x14ac:dyDescent="0.25">
      <c r="A3589" s="50" t="s">
        <v>109</v>
      </c>
      <c r="B3589" s="50" t="s">
        <v>230</v>
      </c>
      <c r="C3589" s="50" t="s">
        <v>210</v>
      </c>
      <c r="D3589" s="50" t="s">
        <v>295</v>
      </c>
      <c r="E3589" s="51">
        <v>2020</v>
      </c>
      <c r="F3589" s="50" t="s">
        <v>294</v>
      </c>
      <c r="G3589" s="52">
        <v>44166</v>
      </c>
      <c r="H3589" s="51">
        <v>1113</v>
      </c>
      <c r="I3589" s="51">
        <v>571</v>
      </c>
      <c r="J3589" s="51">
        <v>841</v>
      </c>
      <c r="K3589" s="51">
        <v>629</v>
      </c>
      <c r="L3589" s="51">
        <v>629</v>
      </c>
      <c r="M3589" s="51">
        <v>873</v>
      </c>
      <c r="N3589" s="51">
        <v>1076</v>
      </c>
      <c r="O3589" s="51">
        <v>1061</v>
      </c>
      <c r="P3589" s="51">
        <v>1058</v>
      </c>
      <c r="Q3589" s="51">
        <v>7015</v>
      </c>
      <c r="R3589" s="51">
        <v>7192</v>
      </c>
      <c r="S3589" s="51">
        <v>64801.870497184398</v>
      </c>
      <c r="T3589" s="51">
        <v>302823</v>
      </c>
      <c r="U3589" s="51">
        <v>97147</v>
      </c>
      <c r="V3589" s="51">
        <v>12879</v>
      </c>
    </row>
    <row r="3590" spans="1:22" x14ac:dyDescent="0.25">
      <c r="A3590" s="50" t="s">
        <v>109</v>
      </c>
      <c r="B3590" s="50" t="s">
        <v>230</v>
      </c>
      <c r="C3590" s="50" t="s">
        <v>210</v>
      </c>
      <c r="D3590" s="50" t="s">
        <v>295</v>
      </c>
      <c r="E3590" s="51">
        <v>2021</v>
      </c>
      <c r="F3590" s="50" t="s">
        <v>283</v>
      </c>
      <c r="G3590" s="52">
        <v>44197</v>
      </c>
      <c r="H3590" s="51">
        <v>1015</v>
      </c>
      <c r="I3590" s="51">
        <v>494</v>
      </c>
      <c r="J3590" s="51">
        <v>808</v>
      </c>
      <c r="K3590" s="51">
        <v>541</v>
      </c>
      <c r="L3590" s="51">
        <v>541</v>
      </c>
      <c r="M3590" s="51">
        <v>1340</v>
      </c>
      <c r="N3590" s="51">
        <v>1176</v>
      </c>
      <c r="O3590" s="51">
        <v>1078</v>
      </c>
      <c r="P3590" s="51">
        <v>1089</v>
      </c>
      <c r="Q3590" s="51">
        <v>6835</v>
      </c>
      <c r="R3590" s="51">
        <v>7087</v>
      </c>
      <c r="S3590" s="51">
        <v>67471.467368034369</v>
      </c>
      <c r="T3590" s="51">
        <v>314190</v>
      </c>
      <c r="U3590" s="51">
        <v>100168</v>
      </c>
      <c r="V3590" s="51">
        <v>13267</v>
      </c>
    </row>
    <row r="3591" spans="1:22" x14ac:dyDescent="0.25">
      <c r="A3591" s="50" t="s">
        <v>109</v>
      </c>
      <c r="B3591" s="50" t="s">
        <v>230</v>
      </c>
      <c r="C3591" s="50" t="s">
        <v>210</v>
      </c>
      <c r="D3591" s="50" t="s">
        <v>295</v>
      </c>
      <c r="E3591" s="51">
        <v>2021</v>
      </c>
      <c r="F3591" s="50" t="s">
        <v>284</v>
      </c>
      <c r="G3591" s="52">
        <v>44228</v>
      </c>
      <c r="H3591" s="51">
        <v>933</v>
      </c>
      <c r="I3591" s="51">
        <v>538</v>
      </c>
      <c r="J3591" s="51">
        <v>813</v>
      </c>
      <c r="K3591" s="51">
        <v>550</v>
      </c>
      <c r="L3591" s="51">
        <v>550</v>
      </c>
      <c r="M3591" s="51">
        <v>1216</v>
      </c>
      <c r="N3591" s="51">
        <v>1090</v>
      </c>
      <c r="O3591" s="51">
        <v>1043</v>
      </c>
      <c r="P3591" s="51">
        <v>1018</v>
      </c>
      <c r="Q3591" s="51">
        <v>6835</v>
      </c>
      <c r="R3591" s="51">
        <v>7087</v>
      </c>
      <c r="S3591" s="51">
        <v>67471.467368034369</v>
      </c>
      <c r="T3591" s="51">
        <v>314190</v>
      </c>
      <c r="U3591" s="51">
        <v>100168</v>
      </c>
      <c r="V3591" s="51">
        <v>13267</v>
      </c>
    </row>
    <row r="3592" spans="1:22" x14ac:dyDescent="0.25">
      <c r="A3592" s="50" t="s">
        <v>109</v>
      </c>
      <c r="B3592" s="50" t="s">
        <v>230</v>
      </c>
      <c r="C3592" s="50" t="s">
        <v>210</v>
      </c>
      <c r="D3592" s="50" t="s">
        <v>295</v>
      </c>
      <c r="E3592" s="51">
        <v>2021</v>
      </c>
      <c r="F3592" s="50" t="s">
        <v>285</v>
      </c>
      <c r="G3592" s="52">
        <v>44256</v>
      </c>
      <c r="H3592" s="51">
        <v>1149</v>
      </c>
      <c r="I3592" s="51">
        <v>555</v>
      </c>
      <c r="J3592" s="51">
        <v>747</v>
      </c>
      <c r="K3592" s="51">
        <v>690</v>
      </c>
      <c r="L3592" s="51">
        <v>690</v>
      </c>
      <c r="M3592" s="51">
        <v>1263</v>
      </c>
      <c r="N3592" s="51">
        <v>1076</v>
      </c>
      <c r="O3592" s="51">
        <v>971</v>
      </c>
      <c r="P3592" s="51">
        <v>935</v>
      </c>
      <c r="Q3592" s="51">
        <v>6835</v>
      </c>
      <c r="R3592" s="51">
        <v>7087</v>
      </c>
      <c r="S3592" s="51">
        <v>67471.467368034369</v>
      </c>
      <c r="T3592" s="51">
        <v>314190</v>
      </c>
      <c r="U3592" s="51">
        <v>100168</v>
      </c>
      <c r="V3592" s="51">
        <v>13267</v>
      </c>
    </row>
    <row r="3593" spans="1:22" x14ac:dyDescent="0.25">
      <c r="A3593" s="50" t="s">
        <v>109</v>
      </c>
      <c r="B3593" s="50" t="s">
        <v>230</v>
      </c>
      <c r="C3593" s="50" t="s">
        <v>210</v>
      </c>
      <c r="D3593" s="50" t="s">
        <v>295</v>
      </c>
      <c r="E3593" s="51">
        <v>2021</v>
      </c>
      <c r="F3593" s="50" t="s">
        <v>286</v>
      </c>
      <c r="G3593" s="52">
        <v>44287</v>
      </c>
      <c r="H3593" s="51">
        <v>1177</v>
      </c>
      <c r="I3593" s="51">
        <v>538</v>
      </c>
      <c r="J3593" s="51">
        <v>976</v>
      </c>
      <c r="K3593" s="51">
        <v>606</v>
      </c>
      <c r="L3593" s="51">
        <v>606</v>
      </c>
      <c r="M3593" s="51">
        <v>1250</v>
      </c>
      <c r="N3593" s="51">
        <v>1114</v>
      </c>
      <c r="O3593" s="51">
        <v>1156</v>
      </c>
      <c r="P3593" s="51">
        <v>1059</v>
      </c>
      <c r="Q3593" s="51">
        <v>6835</v>
      </c>
      <c r="R3593" s="51">
        <v>7087</v>
      </c>
      <c r="S3593" s="51">
        <v>67471.467368034369</v>
      </c>
      <c r="T3593" s="51">
        <v>314190</v>
      </c>
      <c r="U3593" s="51">
        <v>100168</v>
      </c>
      <c r="V3593" s="51">
        <v>13267</v>
      </c>
    </row>
    <row r="3594" spans="1:22" x14ac:dyDescent="0.25">
      <c r="A3594" s="50" t="s">
        <v>109</v>
      </c>
      <c r="B3594" s="50" t="s">
        <v>230</v>
      </c>
      <c r="C3594" s="50" t="s">
        <v>210</v>
      </c>
      <c r="D3594" s="50" t="s">
        <v>295</v>
      </c>
      <c r="E3594" s="51">
        <v>2021</v>
      </c>
      <c r="F3594" s="50" t="s">
        <v>287</v>
      </c>
      <c r="G3594" s="52">
        <v>44317</v>
      </c>
      <c r="H3594" s="51">
        <v>942</v>
      </c>
      <c r="I3594" s="51">
        <v>577</v>
      </c>
      <c r="J3594" s="51">
        <v>851</v>
      </c>
      <c r="K3594" s="51">
        <v>537</v>
      </c>
      <c r="L3594" s="51">
        <v>537</v>
      </c>
      <c r="M3594" s="51">
        <v>1170</v>
      </c>
      <c r="N3594" s="51">
        <v>1047</v>
      </c>
      <c r="O3594" s="51">
        <v>1053</v>
      </c>
      <c r="P3594" s="51">
        <v>1006</v>
      </c>
      <c r="Q3594" s="51">
        <v>6835</v>
      </c>
      <c r="R3594" s="51">
        <v>7087</v>
      </c>
      <c r="S3594" s="51">
        <v>67471.467368034369</v>
      </c>
      <c r="T3594" s="51">
        <v>314190</v>
      </c>
      <c r="U3594" s="51">
        <v>100168</v>
      </c>
      <c r="V3594" s="51">
        <v>13267</v>
      </c>
    </row>
    <row r="3595" spans="1:22" x14ac:dyDescent="0.25">
      <c r="A3595" s="50" t="s">
        <v>109</v>
      </c>
      <c r="B3595" s="50" t="s">
        <v>230</v>
      </c>
      <c r="C3595" s="50" t="s">
        <v>210</v>
      </c>
      <c r="D3595" s="50" t="s">
        <v>295</v>
      </c>
      <c r="E3595" s="51">
        <v>2021</v>
      </c>
      <c r="F3595" s="50" t="s">
        <v>288</v>
      </c>
      <c r="G3595" s="52">
        <v>44348</v>
      </c>
      <c r="H3595" s="51">
        <v>1253</v>
      </c>
      <c r="I3595" s="51">
        <v>550</v>
      </c>
      <c r="J3595" s="51">
        <v>859</v>
      </c>
      <c r="K3595" s="51">
        <v>535</v>
      </c>
      <c r="L3595" s="51">
        <v>535</v>
      </c>
      <c r="M3595" s="51">
        <v>1213</v>
      </c>
      <c r="N3595" s="51">
        <v>1175</v>
      </c>
      <c r="O3595" s="51">
        <v>1087</v>
      </c>
      <c r="P3595" s="51">
        <v>1046</v>
      </c>
      <c r="Q3595" s="51">
        <v>6835</v>
      </c>
      <c r="R3595" s="51">
        <v>7087</v>
      </c>
      <c r="S3595" s="51">
        <v>67471.467368034369</v>
      </c>
      <c r="T3595" s="51">
        <v>314190</v>
      </c>
      <c r="U3595" s="51">
        <v>100168</v>
      </c>
      <c r="V3595" s="51">
        <v>13267</v>
      </c>
    </row>
    <row r="3596" spans="1:22" x14ac:dyDescent="0.25">
      <c r="A3596" s="50" t="s">
        <v>109</v>
      </c>
      <c r="B3596" s="50" t="s">
        <v>230</v>
      </c>
      <c r="C3596" s="50" t="s">
        <v>210</v>
      </c>
      <c r="D3596" s="50" t="s">
        <v>295</v>
      </c>
      <c r="E3596" s="51">
        <v>2021</v>
      </c>
      <c r="F3596" s="50" t="s">
        <v>289</v>
      </c>
      <c r="G3596" s="52">
        <v>44378</v>
      </c>
      <c r="H3596" s="51">
        <v>1176</v>
      </c>
      <c r="I3596" s="51">
        <v>517</v>
      </c>
      <c r="J3596" s="51">
        <v>820</v>
      </c>
      <c r="K3596" s="51">
        <v>478</v>
      </c>
      <c r="L3596" s="51">
        <v>478</v>
      </c>
      <c r="M3596" s="51">
        <v>1116</v>
      </c>
      <c r="N3596" s="51">
        <v>1073</v>
      </c>
      <c r="O3596" s="51">
        <v>1070</v>
      </c>
      <c r="P3596" s="51">
        <v>1061</v>
      </c>
      <c r="Q3596" s="51">
        <v>6835</v>
      </c>
      <c r="R3596" s="51">
        <v>7087</v>
      </c>
      <c r="S3596" s="51">
        <v>67471.467368034369</v>
      </c>
      <c r="T3596" s="51">
        <v>314190</v>
      </c>
      <c r="U3596" s="51">
        <v>100168</v>
      </c>
      <c r="V3596" s="51">
        <v>13267</v>
      </c>
    </row>
    <row r="3597" spans="1:22" x14ac:dyDescent="0.25">
      <c r="A3597" s="50" t="s">
        <v>109</v>
      </c>
      <c r="B3597" s="50" t="s">
        <v>230</v>
      </c>
      <c r="C3597" s="50" t="s">
        <v>210</v>
      </c>
      <c r="D3597" s="50" t="s">
        <v>295</v>
      </c>
      <c r="E3597" s="51">
        <v>2021</v>
      </c>
      <c r="F3597" s="50" t="s">
        <v>290</v>
      </c>
      <c r="G3597" s="52">
        <v>44409</v>
      </c>
      <c r="H3597" s="51">
        <v>945</v>
      </c>
      <c r="I3597" s="51">
        <v>581</v>
      </c>
      <c r="J3597" s="51">
        <v>765</v>
      </c>
      <c r="K3597" s="51">
        <v>612</v>
      </c>
      <c r="L3597" s="51">
        <v>612</v>
      </c>
      <c r="M3597" s="51">
        <v>1082</v>
      </c>
      <c r="N3597" s="51">
        <v>975</v>
      </c>
      <c r="O3597" s="51">
        <v>966</v>
      </c>
      <c r="P3597" s="51">
        <v>909</v>
      </c>
      <c r="Q3597" s="51">
        <v>6835</v>
      </c>
      <c r="R3597" s="51">
        <v>7087</v>
      </c>
      <c r="S3597" s="51">
        <v>67471.467368034369</v>
      </c>
      <c r="T3597" s="51">
        <v>314190</v>
      </c>
      <c r="U3597" s="51">
        <v>100168</v>
      </c>
      <c r="V3597" s="51">
        <v>13267</v>
      </c>
    </row>
    <row r="3598" spans="1:22" x14ac:dyDescent="0.25">
      <c r="A3598" s="50" t="s">
        <v>109</v>
      </c>
      <c r="B3598" s="50" t="s">
        <v>230</v>
      </c>
      <c r="C3598" s="50" t="s">
        <v>210</v>
      </c>
      <c r="D3598" s="50" t="s">
        <v>295</v>
      </c>
      <c r="E3598" s="51">
        <v>2021</v>
      </c>
      <c r="F3598" s="50" t="s">
        <v>291</v>
      </c>
      <c r="G3598" s="52">
        <v>44440</v>
      </c>
      <c r="H3598" s="51">
        <v>1285</v>
      </c>
      <c r="I3598" s="51">
        <v>518</v>
      </c>
      <c r="J3598" s="51">
        <v>947</v>
      </c>
      <c r="K3598" s="51">
        <v>603</v>
      </c>
      <c r="L3598" s="51">
        <v>603</v>
      </c>
      <c r="M3598" s="51">
        <v>1265</v>
      </c>
      <c r="N3598" s="51">
        <v>1114</v>
      </c>
      <c r="O3598" s="51">
        <v>1106</v>
      </c>
      <c r="P3598" s="51">
        <v>1062</v>
      </c>
      <c r="Q3598" s="51">
        <v>6835</v>
      </c>
      <c r="R3598" s="51">
        <v>7087</v>
      </c>
      <c r="S3598" s="51">
        <v>67471.467368034369</v>
      </c>
      <c r="T3598" s="51">
        <v>314190</v>
      </c>
      <c r="U3598" s="51">
        <v>100168</v>
      </c>
      <c r="V3598" s="51">
        <v>13267</v>
      </c>
    </row>
    <row r="3599" spans="1:22" x14ac:dyDescent="0.25">
      <c r="A3599" s="50" t="s">
        <v>109</v>
      </c>
      <c r="B3599" s="50" t="s">
        <v>230</v>
      </c>
      <c r="C3599" s="50" t="s">
        <v>210</v>
      </c>
      <c r="D3599" s="50" t="s">
        <v>295</v>
      </c>
      <c r="E3599" s="51">
        <v>2021</v>
      </c>
      <c r="F3599" s="50" t="s">
        <v>292</v>
      </c>
      <c r="G3599" s="52">
        <v>44470</v>
      </c>
      <c r="H3599" s="51">
        <v>1197</v>
      </c>
      <c r="I3599" s="51">
        <v>747</v>
      </c>
      <c r="J3599" s="51">
        <v>960</v>
      </c>
      <c r="K3599" s="51">
        <v>662</v>
      </c>
      <c r="L3599" s="51">
        <v>662</v>
      </c>
      <c r="M3599" s="51">
        <v>1153</v>
      </c>
      <c r="N3599" s="51">
        <v>1113</v>
      </c>
      <c r="O3599" s="51">
        <v>1031</v>
      </c>
      <c r="P3599" s="51">
        <v>1051</v>
      </c>
      <c r="Q3599" s="51">
        <v>6835</v>
      </c>
      <c r="R3599" s="51">
        <v>7087</v>
      </c>
      <c r="S3599" s="51">
        <v>67471.467368034369</v>
      </c>
      <c r="T3599" s="51">
        <v>314190</v>
      </c>
      <c r="U3599" s="51">
        <v>100168</v>
      </c>
      <c r="V3599" s="51">
        <v>13267</v>
      </c>
    </row>
    <row r="3600" spans="1:22" x14ac:dyDescent="0.25">
      <c r="A3600" s="50" t="s">
        <v>109</v>
      </c>
      <c r="B3600" s="50" t="s">
        <v>230</v>
      </c>
      <c r="C3600" s="50" t="s">
        <v>210</v>
      </c>
      <c r="D3600" s="50" t="s">
        <v>295</v>
      </c>
      <c r="E3600" s="51">
        <v>2021</v>
      </c>
      <c r="F3600" s="50" t="s">
        <v>293</v>
      </c>
      <c r="G3600" s="52">
        <v>44501</v>
      </c>
      <c r="H3600" s="51">
        <v>1151</v>
      </c>
      <c r="I3600" s="51">
        <v>697</v>
      </c>
      <c r="J3600" s="51">
        <v>1007</v>
      </c>
      <c r="K3600" s="51">
        <v>729</v>
      </c>
      <c r="L3600" s="51">
        <v>729</v>
      </c>
      <c r="M3600" s="51">
        <v>1386</v>
      </c>
      <c r="N3600" s="51">
        <v>1153</v>
      </c>
      <c r="O3600" s="51">
        <v>1119</v>
      </c>
      <c r="P3600" s="51">
        <v>1179</v>
      </c>
      <c r="Q3600" s="51">
        <v>6835</v>
      </c>
      <c r="R3600" s="51">
        <v>7087</v>
      </c>
      <c r="S3600" s="51">
        <v>67471.467368034369</v>
      </c>
      <c r="T3600" s="51">
        <v>314190</v>
      </c>
      <c r="U3600" s="51">
        <v>100168</v>
      </c>
      <c r="V3600" s="51">
        <v>13267</v>
      </c>
    </row>
    <row r="3601" spans="1:22" x14ac:dyDescent="0.25">
      <c r="A3601" s="50" t="s">
        <v>109</v>
      </c>
      <c r="B3601" s="50" t="s">
        <v>230</v>
      </c>
      <c r="C3601" s="50" t="s">
        <v>210</v>
      </c>
      <c r="D3601" s="50" t="s">
        <v>295</v>
      </c>
      <c r="E3601" s="51">
        <v>2021</v>
      </c>
      <c r="F3601" s="50" t="s">
        <v>294</v>
      </c>
      <c r="G3601" s="52">
        <v>44531</v>
      </c>
      <c r="H3601" s="51">
        <v>1027</v>
      </c>
      <c r="I3601" s="51">
        <v>598</v>
      </c>
      <c r="J3601" s="51">
        <v>979</v>
      </c>
      <c r="K3601" s="51">
        <v>631</v>
      </c>
      <c r="L3601" s="51">
        <v>631</v>
      </c>
      <c r="M3601" s="51">
        <v>1272</v>
      </c>
      <c r="N3601" s="51">
        <v>1106</v>
      </c>
      <c r="O3601" s="51">
        <v>1096</v>
      </c>
      <c r="P3601" s="51">
        <v>1029</v>
      </c>
      <c r="Q3601" s="51">
        <v>6835</v>
      </c>
      <c r="R3601" s="51">
        <v>7087</v>
      </c>
      <c r="S3601" s="51">
        <v>67471.467368034369</v>
      </c>
      <c r="T3601" s="51">
        <v>314190</v>
      </c>
      <c r="U3601" s="51">
        <v>100168</v>
      </c>
      <c r="V3601" s="51">
        <v>13267</v>
      </c>
    </row>
    <row r="3602" spans="1:22" x14ac:dyDescent="0.25">
      <c r="A3602" s="50" t="s">
        <v>109</v>
      </c>
      <c r="B3602" s="50" t="s">
        <v>230</v>
      </c>
      <c r="C3602" s="50" t="s">
        <v>211</v>
      </c>
      <c r="D3602" s="50" t="s">
        <v>282</v>
      </c>
      <c r="E3602" s="51">
        <v>2017</v>
      </c>
      <c r="F3602" s="50" t="s">
        <v>283</v>
      </c>
      <c r="G3602" s="52">
        <v>42736</v>
      </c>
      <c r="H3602" s="51">
        <v>948</v>
      </c>
      <c r="I3602" s="51">
        <v>241</v>
      </c>
      <c r="J3602" s="51">
        <v>363</v>
      </c>
      <c r="K3602" s="51">
        <v>243</v>
      </c>
      <c r="L3602" s="51">
        <v>243</v>
      </c>
      <c r="M3602" s="51">
        <v>1246</v>
      </c>
      <c r="N3602" s="51">
        <v>1171</v>
      </c>
      <c r="O3602" s="51">
        <v>839</v>
      </c>
      <c r="P3602" s="51">
        <v>947</v>
      </c>
      <c r="Q3602" s="51">
        <v>3283</v>
      </c>
      <c r="R3602" s="51">
        <v>3427</v>
      </c>
      <c r="S3602" s="51">
        <v>46429</v>
      </c>
      <c r="T3602" s="51">
        <v>220031</v>
      </c>
      <c r="U3602" s="51">
        <v>44844</v>
      </c>
      <c r="V3602" s="51">
        <v>9795</v>
      </c>
    </row>
    <row r="3603" spans="1:22" x14ac:dyDescent="0.25">
      <c r="A3603" s="50" t="s">
        <v>109</v>
      </c>
      <c r="B3603" s="50" t="s">
        <v>230</v>
      </c>
      <c r="C3603" s="50" t="s">
        <v>211</v>
      </c>
      <c r="D3603" s="50" t="s">
        <v>282</v>
      </c>
      <c r="E3603" s="51">
        <v>2017</v>
      </c>
      <c r="F3603" s="50" t="s">
        <v>284</v>
      </c>
      <c r="G3603" s="52">
        <v>42767</v>
      </c>
      <c r="H3603" s="51">
        <v>529</v>
      </c>
      <c r="I3603" s="51">
        <v>172</v>
      </c>
      <c r="J3603" s="51">
        <v>234</v>
      </c>
      <c r="K3603" s="51">
        <v>130</v>
      </c>
      <c r="L3603" s="51">
        <v>130</v>
      </c>
      <c r="M3603" s="51">
        <v>920</v>
      </c>
      <c r="N3603" s="51">
        <v>848</v>
      </c>
      <c r="O3603" s="51">
        <v>857</v>
      </c>
      <c r="P3603" s="51">
        <v>600</v>
      </c>
      <c r="Q3603" s="51">
        <v>3283</v>
      </c>
      <c r="R3603" s="51">
        <v>3427</v>
      </c>
      <c r="S3603" s="51">
        <v>46429</v>
      </c>
      <c r="T3603" s="51">
        <v>220031</v>
      </c>
      <c r="U3603" s="51">
        <v>44844</v>
      </c>
      <c r="V3603" s="51">
        <v>9795</v>
      </c>
    </row>
    <row r="3604" spans="1:22" x14ac:dyDescent="0.25">
      <c r="A3604" s="50" t="s">
        <v>109</v>
      </c>
      <c r="B3604" s="50" t="s">
        <v>230</v>
      </c>
      <c r="C3604" s="50" t="s">
        <v>211</v>
      </c>
      <c r="D3604" s="50" t="s">
        <v>282</v>
      </c>
      <c r="E3604" s="51">
        <v>2017</v>
      </c>
      <c r="F3604" s="50" t="s">
        <v>285</v>
      </c>
      <c r="G3604" s="52">
        <v>42795</v>
      </c>
      <c r="H3604" s="51">
        <v>700</v>
      </c>
      <c r="I3604" s="51">
        <v>181</v>
      </c>
      <c r="J3604" s="51">
        <v>330</v>
      </c>
      <c r="K3604" s="51">
        <v>262</v>
      </c>
      <c r="L3604" s="51">
        <v>262</v>
      </c>
      <c r="M3604" s="51">
        <v>790</v>
      </c>
      <c r="N3604" s="51">
        <v>660</v>
      </c>
      <c r="O3604" s="51">
        <v>646</v>
      </c>
      <c r="P3604" s="51">
        <v>530</v>
      </c>
      <c r="Q3604" s="51">
        <v>3283</v>
      </c>
      <c r="R3604" s="51">
        <v>3427</v>
      </c>
      <c r="S3604" s="51">
        <v>46429</v>
      </c>
      <c r="T3604" s="51">
        <v>220031</v>
      </c>
      <c r="U3604" s="51">
        <v>44844</v>
      </c>
      <c r="V3604" s="51">
        <v>9795</v>
      </c>
    </row>
    <row r="3605" spans="1:22" x14ac:dyDescent="0.25">
      <c r="A3605" s="50" t="s">
        <v>109</v>
      </c>
      <c r="B3605" s="50" t="s">
        <v>230</v>
      </c>
      <c r="C3605" s="50" t="s">
        <v>211</v>
      </c>
      <c r="D3605" s="50" t="s">
        <v>282</v>
      </c>
      <c r="E3605" s="51">
        <v>2017</v>
      </c>
      <c r="F3605" s="50" t="s">
        <v>286</v>
      </c>
      <c r="G3605" s="52">
        <v>42826</v>
      </c>
      <c r="H3605" s="51">
        <v>784</v>
      </c>
      <c r="I3605" s="51">
        <v>195</v>
      </c>
      <c r="J3605" s="51">
        <v>533</v>
      </c>
      <c r="K3605" s="51">
        <v>264</v>
      </c>
      <c r="L3605" s="51">
        <v>264</v>
      </c>
      <c r="M3605" s="51">
        <v>1116</v>
      </c>
      <c r="N3605" s="51">
        <v>950</v>
      </c>
      <c r="O3605" s="51">
        <v>798</v>
      </c>
      <c r="P3605" s="51">
        <v>764</v>
      </c>
      <c r="Q3605" s="51">
        <v>3283</v>
      </c>
      <c r="R3605" s="51">
        <v>3427</v>
      </c>
      <c r="S3605" s="51">
        <v>46429</v>
      </c>
      <c r="T3605" s="51">
        <v>220031</v>
      </c>
      <c r="U3605" s="51">
        <v>44844</v>
      </c>
      <c r="V3605" s="51">
        <v>9795</v>
      </c>
    </row>
    <row r="3606" spans="1:22" x14ac:dyDescent="0.25">
      <c r="A3606" s="50" t="s">
        <v>109</v>
      </c>
      <c r="B3606" s="50" t="s">
        <v>230</v>
      </c>
      <c r="C3606" s="50" t="s">
        <v>211</v>
      </c>
      <c r="D3606" s="50" t="s">
        <v>282</v>
      </c>
      <c r="E3606" s="51">
        <v>2017</v>
      </c>
      <c r="F3606" s="50" t="s">
        <v>287</v>
      </c>
      <c r="G3606" s="52">
        <v>42856</v>
      </c>
      <c r="H3606" s="51">
        <v>662</v>
      </c>
      <c r="I3606" s="51">
        <v>252</v>
      </c>
      <c r="J3606" s="51">
        <v>503</v>
      </c>
      <c r="K3606" s="51">
        <v>302</v>
      </c>
      <c r="L3606" s="51">
        <v>302</v>
      </c>
      <c r="M3606" s="51">
        <v>907</v>
      </c>
      <c r="N3606" s="51">
        <v>716</v>
      </c>
      <c r="O3606" s="51">
        <v>819</v>
      </c>
      <c r="P3606" s="51">
        <v>664</v>
      </c>
      <c r="Q3606" s="51">
        <v>3283</v>
      </c>
      <c r="R3606" s="51">
        <v>3427</v>
      </c>
      <c r="S3606" s="51">
        <v>46429</v>
      </c>
      <c r="T3606" s="51">
        <v>220031</v>
      </c>
      <c r="U3606" s="51">
        <v>44844</v>
      </c>
      <c r="V3606" s="51">
        <v>9795</v>
      </c>
    </row>
    <row r="3607" spans="1:22" x14ac:dyDescent="0.25">
      <c r="A3607" s="50" t="s">
        <v>109</v>
      </c>
      <c r="B3607" s="50" t="s">
        <v>230</v>
      </c>
      <c r="C3607" s="50" t="s">
        <v>211</v>
      </c>
      <c r="D3607" s="50" t="s">
        <v>282</v>
      </c>
      <c r="E3607" s="51">
        <v>2017</v>
      </c>
      <c r="F3607" s="50" t="s">
        <v>288</v>
      </c>
      <c r="G3607" s="52">
        <v>42887</v>
      </c>
      <c r="H3607" s="51">
        <v>518</v>
      </c>
      <c r="I3607" s="51">
        <v>135</v>
      </c>
      <c r="J3607" s="51">
        <v>431</v>
      </c>
      <c r="K3607" s="51">
        <v>220</v>
      </c>
      <c r="L3607" s="51">
        <v>220</v>
      </c>
      <c r="M3607" s="51">
        <v>980</v>
      </c>
      <c r="N3607" s="51">
        <v>717</v>
      </c>
      <c r="O3607" s="51">
        <v>643</v>
      </c>
      <c r="P3607" s="51">
        <v>581</v>
      </c>
      <c r="Q3607" s="51">
        <v>3283</v>
      </c>
      <c r="R3607" s="51">
        <v>3427</v>
      </c>
      <c r="S3607" s="51">
        <v>46429</v>
      </c>
      <c r="T3607" s="51">
        <v>220031</v>
      </c>
      <c r="U3607" s="51">
        <v>44844</v>
      </c>
      <c r="V3607" s="51">
        <v>9795</v>
      </c>
    </row>
    <row r="3608" spans="1:22" x14ac:dyDescent="0.25">
      <c r="A3608" s="50" t="s">
        <v>109</v>
      </c>
      <c r="B3608" s="50" t="s">
        <v>230</v>
      </c>
      <c r="C3608" s="50" t="s">
        <v>211</v>
      </c>
      <c r="D3608" s="50" t="s">
        <v>282</v>
      </c>
      <c r="E3608" s="51">
        <v>2017</v>
      </c>
      <c r="F3608" s="50" t="s">
        <v>289</v>
      </c>
      <c r="G3608" s="52">
        <v>42917</v>
      </c>
      <c r="H3608" s="51">
        <v>780</v>
      </c>
      <c r="I3608" s="51">
        <v>178</v>
      </c>
      <c r="J3608" s="51">
        <v>396</v>
      </c>
      <c r="K3608" s="51">
        <v>206</v>
      </c>
      <c r="L3608" s="51">
        <v>206</v>
      </c>
      <c r="M3608" s="51">
        <v>1021</v>
      </c>
      <c r="N3608" s="51">
        <v>908</v>
      </c>
      <c r="O3608" s="51">
        <v>712</v>
      </c>
      <c r="P3608" s="51">
        <v>941</v>
      </c>
      <c r="Q3608" s="51">
        <v>3283</v>
      </c>
      <c r="R3608" s="51">
        <v>3427</v>
      </c>
      <c r="S3608" s="51">
        <v>46429</v>
      </c>
      <c r="T3608" s="51">
        <v>220031</v>
      </c>
      <c r="U3608" s="51">
        <v>44844</v>
      </c>
      <c r="V3608" s="51">
        <v>9795</v>
      </c>
    </row>
    <row r="3609" spans="1:22" x14ac:dyDescent="0.25">
      <c r="A3609" s="50" t="s">
        <v>109</v>
      </c>
      <c r="B3609" s="50" t="s">
        <v>230</v>
      </c>
      <c r="C3609" s="50" t="s">
        <v>211</v>
      </c>
      <c r="D3609" s="50" t="s">
        <v>282</v>
      </c>
      <c r="E3609" s="51">
        <v>2017</v>
      </c>
      <c r="F3609" s="50" t="s">
        <v>290</v>
      </c>
      <c r="G3609" s="52">
        <v>42948</v>
      </c>
      <c r="H3609" s="51">
        <v>607</v>
      </c>
      <c r="I3609" s="51">
        <v>245</v>
      </c>
      <c r="J3609" s="51">
        <v>209</v>
      </c>
      <c r="K3609" s="51">
        <v>249</v>
      </c>
      <c r="L3609" s="51">
        <v>249</v>
      </c>
      <c r="M3609" s="51">
        <v>833</v>
      </c>
      <c r="N3609" s="51">
        <v>699</v>
      </c>
      <c r="O3609" s="51">
        <v>721</v>
      </c>
      <c r="P3609" s="51">
        <v>588</v>
      </c>
      <c r="Q3609" s="51">
        <v>3283</v>
      </c>
      <c r="R3609" s="51">
        <v>3427</v>
      </c>
      <c r="S3609" s="51">
        <v>46429</v>
      </c>
      <c r="T3609" s="51">
        <v>220031</v>
      </c>
      <c r="U3609" s="51">
        <v>44844</v>
      </c>
      <c r="V3609" s="51">
        <v>9795</v>
      </c>
    </row>
    <row r="3610" spans="1:22" x14ac:dyDescent="0.25">
      <c r="A3610" s="50" t="s">
        <v>109</v>
      </c>
      <c r="B3610" s="50" t="s">
        <v>230</v>
      </c>
      <c r="C3610" s="50" t="s">
        <v>211</v>
      </c>
      <c r="D3610" s="50" t="s">
        <v>282</v>
      </c>
      <c r="E3610" s="51">
        <v>2017</v>
      </c>
      <c r="F3610" s="50" t="s">
        <v>291</v>
      </c>
      <c r="G3610" s="52">
        <v>42979</v>
      </c>
      <c r="H3610" s="51">
        <v>752</v>
      </c>
      <c r="I3610" s="51">
        <v>182</v>
      </c>
      <c r="J3610" s="51">
        <v>607</v>
      </c>
      <c r="K3610" s="51">
        <v>280</v>
      </c>
      <c r="L3610" s="51">
        <v>280</v>
      </c>
      <c r="M3610" s="51">
        <v>915</v>
      </c>
      <c r="N3610" s="51">
        <v>839</v>
      </c>
      <c r="O3610" s="51">
        <v>801</v>
      </c>
      <c r="P3610" s="51">
        <v>791</v>
      </c>
      <c r="Q3610" s="51">
        <v>3283</v>
      </c>
      <c r="R3610" s="51">
        <v>3427</v>
      </c>
      <c r="S3610" s="51">
        <v>46429</v>
      </c>
      <c r="T3610" s="51">
        <v>220031</v>
      </c>
      <c r="U3610" s="51">
        <v>44844</v>
      </c>
      <c r="V3610" s="51">
        <v>9795</v>
      </c>
    </row>
    <row r="3611" spans="1:22" x14ac:dyDescent="0.25">
      <c r="A3611" s="50" t="s">
        <v>109</v>
      </c>
      <c r="B3611" s="50" t="s">
        <v>230</v>
      </c>
      <c r="C3611" s="50" t="s">
        <v>211</v>
      </c>
      <c r="D3611" s="50" t="s">
        <v>282</v>
      </c>
      <c r="E3611" s="51">
        <v>2017</v>
      </c>
      <c r="F3611" s="50" t="s">
        <v>292</v>
      </c>
      <c r="G3611" s="52">
        <v>43009</v>
      </c>
      <c r="H3611" s="51">
        <v>790</v>
      </c>
      <c r="I3611" s="51">
        <v>199</v>
      </c>
      <c r="J3611" s="51">
        <v>571</v>
      </c>
      <c r="K3611" s="51">
        <v>330</v>
      </c>
      <c r="L3611" s="51">
        <v>330</v>
      </c>
      <c r="M3611" s="51">
        <v>1094</v>
      </c>
      <c r="N3611" s="51">
        <v>867</v>
      </c>
      <c r="O3611" s="51">
        <v>871</v>
      </c>
      <c r="P3611" s="51">
        <v>853</v>
      </c>
      <c r="Q3611" s="51">
        <v>3283</v>
      </c>
      <c r="R3611" s="51">
        <v>3427</v>
      </c>
      <c r="S3611" s="51">
        <v>46429</v>
      </c>
      <c r="T3611" s="51">
        <v>220031</v>
      </c>
      <c r="U3611" s="51">
        <v>44844</v>
      </c>
      <c r="V3611" s="51">
        <v>9795</v>
      </c>
    </row>
    <row r="3612" spans="1:22" x14ac:dyDescent="0.25">
      <c r="A3612" s="50" t="s">
        <v>109</v>
      </c>
      <c r="B3612" s="50" t="s">
        <v>230</v>
      </c>
      <c r="C3612" s="50" t="s">
        <v>211</v>
      </c>
      <c r="D3612" s="50" t="s">
        <v>282</v>
      </c>
      <c r="E3612" s="51">
        <v>2017</v>
      </c>
      <c r="F3612" s="50" t="s">
        <v>293</v>
      </c>
      <c r="G3612" s="52">
        <v>43040</v>
      </c>
      <c r="H3612" s="51">
        <v>777</v>
      </c>
      <c r="I3612" s="51">
        <v>249</v>
      </c>
      <c r="J3612" s="51">
        <v>427</v>
      </c>
      <c r="K3612" s="51">
        <v>333</v>
      </c>
      <c r="L3612" s="51">
        <v>333</v>
      </c>
      <c r="M3612" s="51">
        <v>956</v>
      </c>
      <c r="N3612" s="51">
        <v>867</v>
      </c>
      <c r="O3612" s="51">
        <v>962</v>
      </c>
      <c r="P3612" s="51">
        <v>928</v>
      </c>
      <c r="Q3612" s="51">
        <v>3283</v>
      </c>
      <c r="R3612" s="51">
        <v>3427</v>
      </c>
      <c r="S3612" s="51">
        <v>46429</v>
      </c>
      <c r="T3612" s="51">
        <v>220031</v>
      </c>
      <c r="U3612" s="51">
        <v>44844</v>
      </c>
      <c r="V3612" s="51">
        <v>9795</v>
      </c>
    </row>
    <row r="3613" spans="1:22" x14ac:dyDescent="0.25">
      <c r="A3613" s="50" t="s">
        <v>109</v>
      </c>
      <c r="B3613" s="50" t="s">
        <v>230</v>
      </c>
      <c r="C3613" s="50" t="s">
        <v>211</v>
      </c>
      <c r="D3613" s="50" t="s">
        <v>282</v>
      </c>
      <c r="E3613" s="51">
        <v>2017</v>
      </c>
      <c r="F3613" s="50" t="s">
        <v>294</v>
      </c>
      <c r="G3613" s="52">
        <v>43070</v>
      </c>
      <c r="H3613" s="51">
        <v>1054</v>
      </c>
      <c r="I3613" s="51">
        <v>217</v>
      </c>
      <c r="J3613" s="51">
        <v>781</v>
      </c>
      <c r="K3613" s="51">
        <v>325</v>
      </c>
      <c r="L3613" s="51">
        <v>325</v>
      </c>
      <c r="M3613" s="51">
        <v>919</v>
      </c>
      <c r="N3613" s="51">
        <v>840</v>
      </c>
      <c r="O3613" s="51">
        <v>843</v>
      </c>
      <c r="P3613" s="51">
        <v>836</v>
      </c>
      <c r="Q3613" s="51">
        <v>3283</v>
      </c>
      <c r="R3613" s="51">
        <v>3427</v>
      </c>
      <c r="S3613" s="51">
        <v>46429</v>
      </c>
      <c r="T3613" s="51">
        <v>220031</v>
      </c>
      <c r="U3613" s="51">
        <v>44844</v>
      </c>
      <c r="V3613" s="51">
        <v>9795</v>
      </c>
    </row>
    <row r="3614" spans="1:22" x14ac:dyDescent="0.25">
      <c r="A3614" s="50" t="s">
        <v>109</v>
      </c>
      <c r="B3614" s="50" t="s">
        <v>230</v>
      </c>
      <c r="C3614" s="50" t="s">
        <v>211</v>
      </c>
      <c r="D3614" s="50" t="s">
        <v>282</v>
      </c>
      <c r="E3614" s="51">
        <v>2018</v>
      </c>
      <c r="F3614" s="50" t="s">
        <v>283</v>
      </c>
      <c r="G3614" s="52">
        <v>43101</v>
      </c>
      <c r="H3614" s="51">
        <v>901</v>
      </c>
      <c r="I3614" s="51">
        <v>192</v>
      </c>
      <c r="J3614" s="51">
        <v>587</v>
      </c>
      <c r="K3614" s="51">
        <v>321</v>
      </c>
      <c r="L3614" s="51">
        <v>321</v>
      </c>
      <c r="M3614" s="51">
        <v>1048</v>
      </c>
      <c r="N3614" s="51">
        <v>956</v>
      </c>
      <c r="O3614" s="51">
        <v>854</v>
      </c>
      <c r="P3614" s="51">
        <v>933</v>
      </c>
      <c r="Q3614" s="51">
        <v>3355</v>
      </c>
      <c r="R3614" s="51">
        <v>3513</v>
      </c>
      <c r="S3614" s="51">
        <v>48388</v>
      </c>
      <c r="T3614" s="51">
        <v>228707</v>
      </c>
      <c r="U3614" s="51">
        <v>46455</v>
      </c>
      <c r="V3614" s="51">
        <v>10142</v>
      </c>
    </row>
    <row r="3615" spans="1:22" x14ac:dyDescent="0.25">
      <c r="A3615" s="50" t="s">
        <v>109</v>
      </c>
      <c r="B3615" s="50" t="s">
        <v>230</v>
      </c>
      <c r="C3615" s="50" t="s">
        <v>211</v>
      </c>
      <c r="D3615" s="50" t="s">
        <v>282</v>
      </c>
      <c r="E3615" s="51">
        <v>2018</v>
      </c>
      <c r="F3615" s="50" t="s">
        <v>284</v>
      </c>
      <c r="G3615" s="52">
        <v>43132</v>
      </c>
      <c r="H3615" s="51">
        <v>723</v>
      </c>
      <c r="I3615" s="51">
        <v>265</v>
      </c>
      <c r="J3615" s="51">
        <v>738</v>
      </c>
      <c r="K3615" s="51">
        <v>293</v>
      </c>
      <c r="L3615" s="51">
        <v>293</v>
      </c>
      <c r="M3615" s="51">
        <v>851</v>
      </c>
      <c r="N3615" s="51">
        <v>932</v>
      </c>
      <c r="O3615" s="51">
        <v>1192</v>
      </c>
      <c r="P3615" s="51">
        <v>784</v>
      </c>
      <c r="Q3615" s="51">
        <v>3355</v>
      </c>
      <c r="R3615" s="51">
        <v>3513</v>
      </c>
      <c r="S3615" s="51">
        <v>48388</v>
      </c>
      <c r="T3615" s="51">
        <v>228707</v>
      </c>
      <c r="U3615" s="51">
        <v>46455</v>
      </c>
      <c r="V3615" s="51">
        <v>10142</v>
      </c>
    </row>
    <row r="3616" spans="1:22" x14ac:dyDescent="0.25">
      <c r="A3616" s="50" t="s">
        <v>109</v>
      </c>
      <c r="B3616" s="50" t="s">
        <v>230</v>
      </c>
      <c r="C3616" s="50" t="s">
        <v>211</v>
      </c>
      <c r="D3616" s="50" t="s">
        <v>282</v>
      </c>
      <c r="E3616" s="51">
        <v>2018</v>
      </c>
      <c r="F3616" s="50" t="s">
        <v>285</v>
      </c>
      <c r="G3616" s="52">
        <v>43160</v>
      </c>
      <c r="H3616" s="51">
        <v>658</v>
      </c>
      <c r="I3616" s="51">
        <v>219</v>
      </c>
      <c r="J3616" s="51">
        <v>391</v>
      </c>
      <c r="K3616" s="51">
        <v>406</v>
      </c>
      <c r="L3616" s="51">
        <v>406</v>
      </c>
      <c r="M3616" s="51">
        <v>483</v>
      </c>
      <c r="N3616" s="51">
        <v>874</v>
      </c>
      <c r="O3616" s="51">
        <v>892</v>
      </c>
      <c r="P3616" s="51">
        <v>868</v>
      </c>
      <c r="Q3616" s="51">
        <v>3355</v>
      </c>
      <c r="R3616" s="51">
        <v>3513</v>
      </c>
      <c r="S3616" s="51">
        <v>48388</v>
      </c>
      <c r="T3616" s="51">
        <v>228707</v>
      </c>
      <c r="U3616" s="51">
        <v>46455</v>
      </c>
      <c r="V3616" s="51">
        <v>10142</v>
      </c>
    </row>
    <row r="3617" spans="1:22" x14ac:dyDescent="0.25">
      <c r="A3617" s="50" t="s">
        <v>109</v>
      </c>
      <c r="B3617" s="50" t="s">
        <v>230</v>
      </c>
      <c r="C3617" s="50" t="s">
        <v>211</v>
      </c>
      <c r="D3617" s="50" t="s">
        <v>282</v>
      </c>
      <c r="E3617" s="51">
        <v>2018</v>
      </c>
      <c r="F3617" s="50" t="s">
        <v>286</v>
      </c>
      <c r="G3617" s="52">
        <v>43191</v>
      </c>
      <c r="H3617" s="51">
        <v>588</v>
      </c>
      <c r="I3617" s="51">
        <v>134</v>
      </c>
      <c r="J3617" s="51">
        <v>357</v>
      </c>
      <c r="K3617" s="51">
        <v>275</v>
      </c>
      <c r="L3617" s="51">
        <v>275</v>
      </c>
      <c r="M3617" s="51">
        <v>849</v>
      </c>
      <c r="N3617" s="51">
        <v>689</v>
      </c>
      <c r="O3617" s="51">
        <v>814</v>
      </c>
      <c r="P3617" s="51">
        <v>705</v>
      </c>
      <c r="Q3617" s="51">
        <v>3355</v>
      </c>
      <c r="R3617" s="51">
        <v>3513</v>
      </c>
      <c r="S3617" s="51">
        <v>48388</v>
      </c>
      <c r="T3617" s="51">
        <v>228707</v>
      </c>
      <c r="U3617" s="51">
        <v>46455</v>
      </c>
      <c r="V3617" s="51">
        <v>10142</v>
      </c>
    </row>
    <row r="3618" spans="1:22" x14ac:dyDescent="0.25">
      <c r="A3618" s="50" t="s">
        <v>109</v>
      </c>
      <c r="B3618" s="50" t="s">
        <v>230</v>
      </c>
      <c r="C3618" s="50" t="s">
        <v>211</v>
      </c>
      <c r="D3618" s="50" t="s">
        <v>282</v>
      </c>
      <c r="E3618" s="51">
        <v>2018</v>
      </c>
      <c r="F3618" s="50" t="s">
        <v>287</v>
      </c>
      <c r="G3618" s="52">
        <v>43221</v>
      </c>
      <c r="H3618" s="51">
        <v>956</v>
      </c>
      <c r="I3618" s="51">
        <v>320</v>
      </c>
      <c r="J3618" s="51">
        <v>523</v>
      </c>
      <c r="K3618" s="51">
        <v>345</v>
      </c>
      <c r="L3618" s="51">
        <v>345</v>
      </c>
      <c r="M3618" s="51">
        <v>1077</v>
      </c>
      <c r="N3618" s="51">
        <v>1055</v>
      </c>
      <c r="O3618" s="51">
        <v>994</v>
      </c>
      <c r="P3618" s="51">
        <v>769</v>
      </c>
      <c r="Q3618" s="51">
        <v>3355</v>
      </c>
      <c r="R3618" s="51">
        <v>3513</v>
      </c>
      <c r="S3618" s="51">
        <v>48388</v>
      </c>
      <c r="T3618" s="51">
        <v>228707</v>
      </c>
      <c r="U3618" s="51">
        <v>46455</v>
      </c>
      <c r="V3618" s="51">
        <v>10142</v>
      </c>
    </row>
    <row r="3619" spans="1:22" x14ac:dyDescent="0.25">
      <c r="A3619" s="50" t="s">
        <v>109</v>
      </c>
      <c r="B3619" s="50" t="s">
        <v>230</v>
      </c>
      <c r="C3619" s="50" t="s">
        <v>211</v>
      </c>
      <c r="D3619" s="50" t="s">
        <v>282</v>
      </c>
      <c r="E3619" s="51">
        <v>2018</v>
      </c>
      <c r="F3619" s="50" t="s">
        <v>288</v>
      </c>
      <c r="G3619" s="52">
        <v>43252</v>
      </c>
      <c r="H3619" s="51">
        <v>815</v>
      </c>
      <c r="I3619" s="51">
        <v>230</v>
      </c>
      <c r="J3619" s="51">
        <v>764</v>
      </c>
      <c r="K3619" s="51">
        <v>340</v>
      </c>
      <c r="L3619" s="51">
        <v>340</v>
      </c>
      <c r="M3619" s="51">
        <v>145</v>
      </c>
      <c r="N3619" s="51">
        <v>962</v>
      </c>
      <c r="O3619" s="51">
        <v>931</v>
      </c>
      <c r="P3619" s="51">
        <v>872</v>
      </c>
      <c r="Q3619" s="51">
        <v>3355</v>
      </c>
      <c r="R3619" s="51">
        <v>3513</v>
      </c>
      <c r="S3619" s="51">
        <v>48388</v>
      </c>
      <c r="T3619" s="51">
        <v>228707</v>
      </c>
      <c r="U3619" s="51">
        <v>46455</v>
      </c>
      <c r="V3619" s="51">
        <v>10142</v>
      </c>
    </row>
    <row r="3620" spans="1:22" x14ac:dyDescent="0.25">
      <c r="A3620" s="50" t="s">
        <v>109</v>
      </c>
      <c r="B3620" s="50" t="s">
        <v>230</v>
      </c>
      <c r="C3620" s="50" t="s">
        <v>211</v>
      </c>
      <c r="D3620" s="50" t="s">
        <v>282</v>
      </c>
      <c r="E3620" s="51">
        <v>2018</v>
      </c>
      <c r="F3620" s="50" t="s">
        <v>289</v>
      </c>
      <c r="G3620" s="52">
        <v>43282</v>
      </c>
      <c r="H3620" s="51">
        <v>792</v>
      </c>
      <c r="I3620" s="51">
        <v>235</v>
      </c>
      <c r="J3620" s="51">
        <v>443</v>
      </c>
      <c r="K3620" s="51">
        <v>285</v>
      </c>
      <c r="L3620" s="51">
        <v>285</v>
      </c>
      <c r="M3620" s="51">
        <v>1203</v>
      </c>
      <c r="N3620" s="51">
        <v>952</v>
      </c>
      <c r="O3620" s="51">
        <v>929</v>
      </c>
      <c r="P3620" s="51">
        <v>898</v>
      </c>
      <c r="Q3620" s="51">
        <v>3355</v>
      </c>
      <c r="R3620" s="51">
        <v>3513</v>
      </c>
      <c r="S3620" s="51">
        <v>48388</v>
      </c>
      <c r="T3620" s="51">
        <v>228707</v>
      </c>
      <c r="U3620" s="51">
        <v>46455</v>
      </c>
      <c r="V3620" s="51">
        <v>10142</v>
      </c>
    </row>
    <row r="3621" spans="1:22" x14ac:dyDescent="0.25">
      <c r="A3621" s="50" t="s">
        <v>109</v>
      </c>
      <c r="B3621" s="50" t="s">
        <v>230</v>
      </c>
      <c r="C3621" s="50" t="s">
        <v>211</v>
      </c>
      <c r="D3621" s="50" t="s">
        <v>282</v>
      </c>
      <c r="E3621" s="51">
        <v>2018</v>
      </c>
      <c r="F3621" s="50" t="s">
        <v>290</v>
      </c>
      <c r="G3621" s="52">
        <v>43313</v>
      </c>
      <c r="H3621" s="51">
        <v>806</v>
      </c>
      <c r="I3621" s="51">
        <v>328</v>
      </c>
      <c r="J3621" s="51">
        <v>344</v>
      </c>
      <c r="K3621" s="51">
        <v>413</v>
      </c>
      <c r="L3621" s="51">
        <v>413</v>
      </c>
      <c r="M3621" s="51">
        <v>1117</v>
      </c>
      <c r="N3621" s="51">
        <v>871</v>
      </c>
      <c r="O3621" s="51">
        <v>872</v>
      </c>
      <c r="P3621" s="51">
        <v>870</v>
      </c>
      <c r="Q3621" s="51">
        <v>3355</v>
      </c>
      <c r="R3621" s="51">
        <v>3513</v>
      </c>
      <c r="S3621" s="51">
        <v>48388</v>
      </c>
      <c r="T3621" s="51">
        <v>228707</v>
      </c>
      <c r="U3621" s="51">
        <v>46455</v>
      </c>
      <c r="V3621" s="51">
        <v>10142</v>
      </c>
    </row>
    <row r="3622" spans="1:22" x14ac:dyDescent="0.25">
      <c r="A3622" s="50" t="s">
        <v>109</v>
      </c>
      <c r="B3622" s="50" t="s">
        <v>230</v>
      </c>
      <c r="C3622" s="50" t="s">
        <v>211</v>
      </c>
      <c r="D3622" s="50" t="s">
        <v>282</v>
      </c>
      <c r="E3622" s="51">
        <v>2018</v>
      </c>
      <c r="F3622" s="50" t="s">
        <v>291</v>
      </c>
      <c r="G3622" s="52">
        <v>43344</v>
      </c>
      <c r="H3622" s="51">
        <v>437</v>
      </c>
      <c r="I3622" s="51">
        <v>172</v>
      </c>
      <c r="J3622" s="51">
        <v>285</v>
      </c>
      <c r="K3622" s="51">
        <v>308</v>
      </c>
      <c r="L3622" s="51">
        <v>308</v>
      </c>
      <c r="M3622" s="51">
        <v>783</v>
      </c>
      <c r="N3622" s="51">
        <v>628</v>
      </c>
      <c r="O3622" s="51">
        <v>618</v>
      </c>
      <c r="P3622" s="51">
        <v>589</v>
      </c>
      <c r="Q3622" s="51">
        <v>3355</v>
      </c>
      <c r="R3622" s="51">
        <v>3513</v>
      </c>
      <c r="S3622" s="51">
        <v>48388</v>
      </c>
      <c r="T3622" s="51">
        <v>228707</v>
      </c>
      <c r="U3622" s="51">
        <v>46455</v>
      </c>
      <c r="V3622" s="51">
        <v>10142</v>
      </c>
    </row>
    <row r="3623" spans="1:22" x14ac:dyDescent="0.25">
      <c r="A3623" s="50" t="s">
        <v>109</v>
      </c>
      <c r="B3623" s="50" t="s">
        <v>230</v>
      </c>
      <c r="C3623" s="50" t="s">
        <v>211</v>
      </c>
      <c r="D3623" s="50" t="s">
        <v>282</v>
      </c>
      <c r="E3623" s="51">
        <v>2018</v>
      </c>
      <c r="F3623" s="50" t="s">
        <v>292</v>
      </c>
      <c r="G3623" s="52">
        <v>43374</v>
      </c>
      <c r="H3623" s="51">
        <v>404</v>
      </c>
      <c r="I3623" s="51">
        <v>157</v>
      </c>
      <c r="J3623" s="51">
        <v>251</v>
      </c>
      <c r="K3623" s="51">
        <v>232</v>
      </c>
      <c r="L3623" s="51">
        <v>232</v>
      </c>
      <c r="M3623" s="51">
        <v>480</v>
      </c>
      <c r="N3623" s="51">
        <v>418</v>
      </c>
      <c r="O3623" s="51">
        <v>414</v>
      </c>
      <c r="P3623" s="51">
        <v>393</v>
      </c>
      <c r="Q3623" s="51">
        <v>3355</v>
      </c>
      <c r="R3623" s="51">
        <v>3513</v>
      </c>
      <c r="S3623" s="51">
        <v>48388</v>
      </c>
      <c r="T3623" s="51">
        <v>228707</v>
      </c>
      <c r="U3623" s="51">
        <v>46455</v>
      </c>
      <c r="V3623" s="51">
        <v>10142</v>
      </c>
    </row>
    <row r="3624" spans="1:22" x14ac:dyDescent="0.25">
      <c r="A3624" s="50" t="s">
        <v>109</v>
      </c>
      <c r="B3624" s="50" t="s">
        <v>230</v>
      </c>
      <c r="C3624" s="50" t="s">
        <v>211</v>
      </c>
      <c r="D3624" s="50" t="s">
        <v>282</v>
      </c>
      <c r="E3624" s="51">
        <v>2018</v>
      </c>
      <c r="F3624" s="50" t="s">
        <v>293</v>
      </c>
      <c r="G3624" s="52">
        <v>43405</v>
      </c>
      <c r="H3624" s="51">
        <v>778</v>
      </c>
      <c r="I3624" s="51">
        <v>236</v>
      </c>
      <c r="J3624" s="51">
        <v>449</v>
      </c>
      <c r="K3624" s="51">
        <v>286</v>
      </c>
      <c r="L3624" s="51">
        <v>286</v>
      </c>
      <c r="M3624" s="51">
        <v>1067</v>
      </c>
      <c r="N3624" s="51">
        <v>709</v>
      </c>
      <c r="O3624" s="51">
        <v>755</v>
      </c>
      <c r="P3624" s="51">
        <v>813</v>
      </c>
      <c r="Q3624" s="51">
        <v>3355</v>
      </c>
      <c r="R3624" s="51">
        <v>3513</v>
      </c>
      <c r="S3624" s="51">
        <v>48388</v>
      </c>
      <c r="T3624" s="51">
        <v>228707</v>
      </c>
      <c r="U3624" s="51">
        <v>46455</v>
      </c>
      <c r="V3624" s="51">
        <v>10142</v>
      </c>
    </row>
    <row r="3625" spans="1:22" x14ac:dyDescent="0.25">
      <c r="A3625" s="50" t="s">
        <v>109</v>
      </c>
      <c r="B3625" s="50" t="s">
        <v>230</v>
      </c>
      <c r="C3625" s="50" t="s">
        <v>211</v>
      </c>
      <c r="D3625" s="50" t="s">
        <v>282</v>
      </c>
      <c r="E3625" s="51">
        <v>2018</v>
      </c>
      <c r="F3625" s="50" t="s">
        <v>294</v>
      </c>
      <c r="G3625" s="52">
        <v>43435</v>
      </c>
      <c r="H3625" s="51">
        <v>643</v>
      </c>
      <c r="I3625" s="51">
        <v>211</v>
      </c>
      <c r="J3625" s="51">
        <v>477</v>
      </c>
      <c r="K3625" s="51">
        <v>275</v>
      </c>
      <c r="L3625" s="51">
        <v>275</v>
      </c>
      <c r="M3625" s="51">
        <v>838</v>
      </c>
      <c r="N3625" s="51">
        <v>693</v>
      </c>
      <c r="O3625" s="51">
        <v>746</v>
      </c>
      <c r="P3625" s="51">
        <v>810</v>
      </c>
      <c r="Q3625" s="51">
        <v>3355</v>
      </c>
      <c r="R3625" s="51">
        <v>3513</v>
      </c>
      <c r="S3625" s="51">
        <v>48388</v>
      </c>
      <c r="T3625" s="51">
        <v>228707</v>
      </c>
      <c r="U3625" s="51">
        <v>46455</v>
      </c>
      <c r="V3625" s="51">
        <v>10142</v>
      </c>
    </row>
    <row r="3626" spans="1:22" x14ac:dyDescent="0.25">
      <c r="A3626" s="50" t="s">
        <v>109</v>
      </c>
      <c r="B3626" s="50" t="s">
        <v>230</v>
      </c>
      <c r="C3626" s="50" t="s">
        <v>211</v>
      </c>
      <c r="D3626" s="50" t="s">
        <v>282</v>
      </c>
      <c r="E3626" s="51">
        <v>2019</v>
      </c>
      <c r="F3626" s="50" t="s">
        <v>283</v>
      </c>
      <c r="G3626" s="52">
        <v>43466</v>
      </c>
      <c r="H3626" s="51">
        <v>899</v>
      </c>
      <c r="I3626" s="51">
        <v>215</v>
      </c>
      <c r="J3626" s="51">
        <v>571</v>
      </c>
      <c r="K3626" s="51">
        <v>356</v>
      </c>
      <c r="L3626" s="51">
        <v>356</v>
      </c>
      <c r="M3626" s="51">
        <v>712</v>
      </c>
      <c r="N3626" s="51">
        <v>845</v>
      </c>
      <c r="O3626" s="51">
        <v>554</v>
      </c>
      <c r="P3626" s="51">
        <v>671</v>
      </c>
      <c r="Q3626" s="51">
        <v>3511</v>
      </c>
      <c r="R3626" s="51">
        <v>3658</v>
      </c>
      <c r="S3626" s="51">
        <v>49976.920163500457</v>
      </c>
      <c r="T3626" s="51">
        <v>234437</v>
      </c>
      <c r="U3626" s="51">
        <v>75730</v>
      </c>
      <c r="V3626" s="51">
        <v>10047</v>
      </c>
    </row>
    <row r="3627" spans="1:22" x14ac:dyDescent="0.25">
      <c r="A3627" s="50" t="s">
        <v>109</v>
      </c>
      <c r="B3627" s="50" t="s">
        <v>230</v>
      </c>
      <c r="C3627" s="50" t="s">
        <v>211</v>
      </c>
      <c r="D3627" s="50" t="s">
        <v>282</v>
      </c>
      <c r="E3627" s="51">
        <v>2019</v>
      </c>
      <c r="F3627" s="50" t="s">
        <v>284</v>
      </c>
      <c r="G3627" s="52">
        <v>43497</v>
      </c>
      <c r="H3627" s="51">
        <v>871</v>
      </c>
      <c r="I3627" s="51">
        <v>211</v>
      </c>
      <c r="J3627" s="51">
        <v>494</v>
      </c>
      <c r="K3627" s="51">
        <v>301</v>
      </c>
      <c r="L3627" s="51">
        <v>301</v>
      </c>
      <c r="M3627" s="51">
        <v>746</v>
      </c>
      <c r="N3627" s="51">
        <v>800</v>
      </c>
      <c r="O3627" s="51">
        <v>618</v>
      </c>
      <c r="P3627" s="51">
        <v>641</v>
      </c>
      <c r="Q3627" s="51">
        <v>3511</v>
      </c>
      <c r="R3627" s="51">
        <v>3658</v>
      </c>
      <c r="S3627" s="51">
        <v>49976.920163500457</v>
      </c>
      <c r="T3627" s="51">
        <v>234437</v>
      </c>
      <c r="U3627" s="51">
        <v>75730</v>
      </c>
      <c r="V3627" s="51">
        <v>10047</v>
      </c>
    </row>
    <row r="3628" spans="1:22" x14ac:dyDescent="0.25">
      <c r="A3628" s="50" t="s">
        <v>109</v>
      </c>
      <c r="B3628" s="50" t="s">
        <v>230</v>
      </c>
      <c r="C3628" s="50" t="s">
        <v>211</v>
      </c>
      <c r="D3628" s="50" t="s">
        <v>282</v>
      </c>
      <c r="E3628" s="51">
        <v>2019</v>
      </c>
      <c r="F3628" s="50" t="s">
        <v>285</v>
      </c>
      <c r="G3628" s="52">
        <v>43525</v>
      </c>
      <c r="H3628" s="51">
        <v>706</v>
      </c>
      <c r="I3628" s="51">
        <v>282</v>
      </c>
      <c r="J3628" s="51">
        <v>670</v>
      </c>
      <c r="K3628" s="51">
        <v>322</v>
      </c>
      <c r="L3628" s="51">
        <v>322</v>
      </c>
      <c r="M3628" s="51">
        <v>1120</v>
      </c>
      <c r="N3628" s="51">
        <v>755</v>
      </c>
      <c r="O3628" s="51">
        <v>637</v>
      </c>
      <c r="P3628" s="51">
        <v>612</v>
      </c>
      <c r="Q3628" s="51">
        <v>3511</v>
      </c>
      <c r="R3628" s="51">
        <v>3658</v>
      </c>
      <c r="S3628" s="51">
        <v>49976.920163500457</v>
      </c>
      <c r="T3628" s="51">
        <v>234437</v>
      </c>
      <c r="U3628" s="51">
        <v>75730</v>
      </c>
      <c r="V3628" s="51">
        <v>10047</v>
      </c>
    </row>
    <row r="3629" spans="1:22" x14ac:dyDescent="0.25">
      <c r="A3629" s="50" t="s">
        <v>109</v>
      </c>
      <c r="B3629" s="50" t="s">
        <v>230</v>
      </c>
      <c r="C3629" s="50" t="s">
        <v>211</v>
      </c>
      <c r="D3629" s="50" t="s">
        <v>282</v>
      </c>
      <c r="E3629" s="51">
        <v>2019</v>
      </c>
      <c r="F3629" s="50" t="s">
        <v>286</v>
      </c>
      <c r="G3629" s="52">
        <v>43556</v>
      </c>
      <c r="H3629" s="51">
        <v>774</v>
      </c>
      <c r="I3629" s="51">
        <v>405</v>
      </c>
      <c r="J3629" s="51">
        <v>589</v>
      </c>
      <c r="K3629" s="51">
        <v>301</v>
      </c>
      <c r="L3629" s="51">
        <v>301</v>
      </c>
      <c r="M3629" s="51">
        <v>1363</v>
      </c>
      <c r="N3629" s="51">
        <v>729</v>
      </c>
      <c r="O3629" s="51">
        <v>982</v>
      </c>
      <c r="P3629" s="51">
        <v>931</v>
      </c>
      <c r="Q3629" s="51">
        <v>3511</v>
      </c>
      <c r="R3629" s="51">
        <v>3658</v>
      </c>
      <c r="S3629" s="51">
        <v>49976.920163500457</v>
      </c>
      <c r="T3629" s="51">
        <v>234437</v>
      </c>
      <c r="U3629" s="51">
        <v>75730</v>
      </c>
      <c r="V3629" s="51">
        <v>10047</v>
      </c>
    </row>
    <row r="3630" spans="1:22" x14ac:dyDescent="0.25">
      <c r="A3630" s="50" t="s">
        <v>109</v>
      </c>
      <c r="B3630" s="50" t="s">
        <v>230</v>
      </c>
      <c r="C3630" s="50" t="s">
        <v>211</v>
      </c>
      <c r="D3630" s="50" t="s">
        <v>282</v>
      </c>
      <c r="E3630" s="51">
        <v>2019</v>
      </c>
      <c r="F3630" s="50" t="s">
        <v>287</v>
      </c>
      <c r="G3630" s="52">
        <v>43586</v>
      </c>
      <c r="H3630" s="51">
        <v>953</v>
      </c>
      <c r="I3630" s="51">
        <v>270</v>
      </c>
      <c r="J3630" s="51">
        <v>582</v>
      </c>
      <c r="K3630" s="51">
        <v>292</v>
      </c>
      <c r="L3630" s="51">
        <v>292</v>
      </c>
      <c r="M3630" s="51">
        <v>677</v>
      </c>
      <c r="N3630" s="51">
        <v>701</v>
      </c>
      <c r="O3630" s="51">
        <v>599</v>
      </c>
      <c r="P3630" s="51">
        <v>587</v>
      </c>
      <c r="Q3630" s="51">
        <v>3511</v>
      </c>
      <c r="R3630" s="51">
        <v>3658</v>
      </c>
      <c r="S3630" s="51">
        <v>49976.920163500457</v>
      </c>
      <c r="T3630" s="51">
        <v>234437</v>
      </c>
      <c r="U3630" s="51">
        <v>75730</v>
      </c>
      <c r="V3630" s="51">
        <v>10047</v>
      </c>
    </row>
    <row r="3631" spans="1:22" x14ac:dyDescent="0.25">
      <c r="A3631" s="50" t="s">
        <v>109</v>
      </c>
      <c r="B3631" s="50" t="s">
        <v>230</v>
      </c>
      <c r="C3631" s="50" t="s">
        <v>211</v>
      </c>
      <c r="D3631" s="50" t="s">
        <v>282</v>
      </c>
      <c r="E3631" s="51">
        <v>2019</v>
      </c>
      <c r="F3631" s="50" t="s">
        <v>288</v>
      </c>
      <c r="G3631" s="52">
        <v>43617</v>
      </c>
      <c r="H3631" s="51">
        <v>809</v>
      </c>
      <c r="I3631" s="51">
        <v>280</v>
      </c>
      <c r="J3631" s="51">
        <v>423</v>
      </c>
      <c r="K3631" s="51">
        <v>275</v>
      </c>
      <c r="L3631" s="51">
        <v>275</v>
      </c>
      <c r="M3631" s="51">
        <v>1120</v>
      </c>
      <c r="N3631" s="51">
        <v>1238</v>
      </c>
      <c r="O3631" s="51">
        <v>1102</v>
      </c>
      <c r="P3631" s="51">
        <v>1277</v>
      </c>
      <c r="Q3631" s="51">
        <v>3511</v>
      </c>
      <c r="R3631" s="51">
        <v>3658</v>
      </c>
      <c r="S3631" s="51">
        <v>49976.920163500457</v>
      </c>
      <c r="T3631" s="51">
        <v>234437</v>
      </c>
      <c r="U3631" s="51">
        <v>75730</v>
      </c>
      <c r="V3631" s="51">
        <v>10047</v>
      </c>
    </row>
    <row r="3632" spans="1:22" x14ac:dyDescent="0.25">
      <c r="A3632" s="50" t="s">
        <v>109</v>
      </c>
      <c r="B3632" s="50" t="s">
        <v>230</v>
      </c>
      <c r="C3632" s="50" t="s">
        <v>211</v>
      </c>
      <c r="D3632" s="50" t="s">
        <v>282</v>
      </c>
      <c r="E3632" s="51">
        <v>2019</v>
      </c>
      <c r="F3632" s="50" t="s">
        <v>289</v>
      </c>
      <c r="G3632" s="52">
        <v>43647</v>
      </c>
      <c r="H3632" s="51">
        <v>835</v>
      </c>
      <c r="I3632" s="51">
        <v>469</v>
      </c>
      <c r="J3632" s="51">
        <v>855</v>
      </c>
      <c r="K3632" s="51">
        <v>225</v>
      </c>
      <c r="L3632" s="51">
        <v>225</v>
      </c>
      <c r="M3632" s="51">
        <v>1410</v>
      </c>
      <c r="N3632" s="51">
        <v>848</v>
      </c>
      <c r="O3632" s="51">
        <v>946</v>
      </c>
      <c r="P3632" s="51">
        <v>909</v>
      </c>
      <c r="Q3632" s="51">
        <v>3511</v>
      </c>
      <c r="R3632" s="51">
        <v>3658</v>
      </c>
      <c r="S3632" s="51">
        <v>49976.920163500457</v>
      </c>
      <c r="T3632" s="51">
        <v>234437</v>
      </c>
      <c r="U3632" s="51">
        <v>75730</v>
      </c>
      <c r="V3632" s="51">
        <v>10047</v>
      </c>
    </row>
    <row r="3633" spans="1:22" x14ac:dyDescent="0.25">
      <c r="A3633" s="50" t="s">
        <v>109</v>
      </c>
      <c r="B3633" s="50" t="s">
        <v>230</v>
      </c>
      <c r="C3633" s="50" t="s">
        <v>211</v>
      </c>
      <c r="D3633" s="50" t="s">
        <v>282</v>
      </c>
      <c r="E3633" s="51">
        <v>2019</v>
      </c>
      <c r="F3633" s="50" t="s">
        <v>290</v>
      </c>
      <c r="G3633" s="52">
        <v>43678</v>
      </c>
      <c r="H3633" s="51">
        <v>780</v>
      </c>
      <c r="I3633" s="51">
        <v>235</v>
      </c>
      <c r="J3633" s="51">
        <v>439</v>
      </c>
      <c r="K3633" s="51">
        <v>318</v>
      </c>
      <c r="L3633" s="51">
        <v>318</v>
      </c>
      <c r="M3633" s="51">
        <v>218</v>
      </c>
      <c r="N3633" s="51">
        <v>799</v>
      </c>
      <c r="O3633" s="51">
        <v>650</v>
      </c>
      <c r="P3633" s="51">
        <v>594</v>
      </c>
      <c r="Q3633" s="51">
        <v>3511</v>
      </c>
      <c r="R3633" s="51">
        <v>3658</v>
      </c>
      <c r="S3633" s="51">
        <v>49976.920163500457</v>
      </c>
      <c r="T3633" s="51">
        <v>234437</v>
      </c>
      <c r="U3633" s="51">
        <v>75730</v>
      </c>
      <c r="V3633" s="51">
        <v>10047</v>
      </c>
    </row>
    <row r="3634" spans="1:22" x14ac:dyDescent="0.25">
      <c r="A3634" s="50" t="s">
        <v>109</v>
      </c>
      <c r="B3634" s="50" t="s">
        <v>230</v>
      </c>
      <c r="C3634" s="50" t="s">
        <v>211</v>
      </c>
      <c r="D3634" s="50" t="s">
        <v>282</v>
      </c>
      <c r="E3634" s="51">
        <v>2019</v>
      </c>
      <c r="F3634" s="50" t="s">
        <v>291</v>
      </c>
      <c r="G3634" s="52">
        <v>43709</v>
      </c>
      <c r="H3634" s="51">
        <v>910</v>
      </c>
      <c r="I3634" s="51">
        <v>255</v>
      </c>
      <c r="J3634" s="51">
        <v>764</v>
      </c>
      <c r="K3634" s="51">
        <v>233</v>
      </c>
      <c r="L3634" s="51">
        <v>233</v>
      </c>
      <c r="M3634" s="51">
        <v>1115</v>
      </c>
      <c r="N3634" s="51">
        <v>810</v>
      </c>
      <c r="O3634" s="51">
        <v>746</v>
      </c>
      <c r="P3634" s="51">
        <v>817</v>
      </c>
      <c r="Q3634" s="51">
        <v>3511</v>
      </c>
      <c r="R3634" s="51">
        <v>3658</v>
      </c>
      <c r="S3634" s="51">
        <v>49976.920163500457</v>
      </c>
      <c r="T3634" s="51">
        <v>234437</v>
      </c>
      <c r="U3634" s="51">
        <v>75730</v>
      </c>
      <c r="V3634" s="51">
        <v>10047</v>
      </c>
    </row>
    <row r="3635" spans="1:22" x14ac:dyDescent="0.25">
      <c r="A3635" s="50" t="s">
        <v>109</v>
      </c>
      <c r="B3635" s="50" t="s">
        <v>230</v>
      </c>
      <c r="C3635" s="50" t="s">
        <v>211</v>
      </c>
      <c r="D3635" s="50" t="s">
        <v>282</v>
      </c>
      <c r="E3635" s="51">
        <v>2019</v>
      </c>
      <c r="F3635" s="50" t="s">
        <v>292</v>
      </c>
      <c r="G3635" s="52">
        <v>43739</v>
      </c>
      <c r="H3635" s="51">
        <v>1033</v>
      </c>
      <c r="I3635" s="51">
        <v>293</v>
      </c>
      <c r="J3635" s="51">
        <v>577</v>
      </c>
      <c r="K3635" s="51">
        <v>312</v>
      </c>
      <c r="L3635" s="51">
        <v>312</v>
      </c>
      <c r="M3635" s="51">
        <v>1127</v>
      </c>
      <c r="N3635" s="51">
        <v>739</v>
      </c>
      <c r="O3635" s="51">
        <v>767</v>
      </c>
      <c r="P3635" s="51">
        <v>639</v>
      </c>
      <c r="Q3635" s="51">
        <v>3511</v>
      </c>
      <c r="R3635" s="51">
        <v>3658</v>
      </c>
      <c r="S3635" s="51">
        <v>49976.920163500457</v>
      </c>
      <c r="T3635" s="51">
        <v>234437</v>
      </c>
      <c r="U3635" s="51">
        <v>75730</v>
      </c>
      <c r="V3635" s="51">
        <v>10047</v>
      </c>
    </row>
    <row r="3636" spans="1:22" x14ac:dyDescent="0.25">
      <c r="A3636" s="50" t="s">
        <v>109</v>
      </c>
      <c r="B3636" s="50" t="s">
        <v>230</v>
      </c>
      <c r="C3636" s="50" t="s">
        <v>211</v>
      </c>
      <c r="D3636" s="50" t="s">
        <v>282</v>
      </c>
      <c r="E3636" s="51">
        <v>2019</v>
      </c>
      <c r="F3636" s="50" t="s">
        <v>293</v>
      </c>
      <c r="G3636" s="52">
        <v>43770</v>
      </c>
      <c r="H3636" s="51">
        <v>1097</v>
      </c>
      <c r="I3636" s="51">
        <v>288</v>
      </c>
      <c r="J3636" s="51">
        <v>794</v>
      </c>
      <c r="K3636" s="51">
        <v>274</v>
      </c>
      <c r="L3636" s="51">
        <v>274</v>
      </c>
      <c r="M3636" s="51">
        <v>1171</v>
      </c>
      <c r="N3636" s="51">
        <v>711</v>
      </c>
      <c r="O3636" s="51">
        <v>739</v>
      </c>
      <c r="P3636" s="51">
        <v>756</v>
      </c>
      <c r="Q3636" s="51">
        <v>3511</v>
      </c>
      <c r="R3636" s="51">
        <v>3658</v>
      </c>
      <c r="S3636" s="51">
        <v>49976.920163500457</v>
      </c>
      <c r="T3636" s="51">
        <v>234437</v>
      </c>
      <c r="U3636" s="51">
        <v>75730</v>
      </c>
      <c r="V3636" s="51">
        <v>10047</v>
      </c>
    </row>
    <row r="3637" spans="1:22" x14ac:dyDescent="0.25">
      <c r="A3637" s="50" t="s">
        <v>109</v>
      </c>
      <c r="B3637" s="50" t="s">
        <v>230</v>
      </c>
      <c r="C3637" s="50" t="s">
        <v>211</v>
      </c>
      <c r="D3637" s="50" t="s">
        <v>282</v>
      </c>
      <c r="E3637" s="51">
        <v>2019</v>
      </c>
      <c r="F3637" s="50" t="s">
        <v>294</v>
      </c>
      <c r="G3637" s="52">
        <v>43800</v>
      </c>
      <c r="H3637" s="51">
        <v>773</v>
      </c>
      <c r="I3637" s="51">
        <v>263</v>
      </c>
      <c r="J3637" s="51">
        <v>639</v>
      </c>
      <c r="K3637" s="51">
        <v>234</v>
      </c>
      <c r="L3637" s="51">
        <v>234</v>
      </c>
      <c r="M3637" s="51">
        <v>1125</v>
      </c>
      <c r="N3637" s="51">
        <v>636</v>
      </c>
      <c r="O3637" s="51">
        <v>739</v>
      </c>
      <c r="P3637" s="51">
        <v>656</v>
      </c>
      <c r="Q3637" s="51">
        <v>3511</v>
      </c>
      <c r="R3637" s="51">
        <v>3658</v>
      </c>
      <c r="S3637" s="51">
        <v>49976.920163500457</v>
      </c>
      <c r="T3637" s="51">
        <v>234437</v>
      </c>
      <c r="U3637" s="51">
        <v>75730</v>
      </c>
      <c r="V3637" s="51">
        <v>10047</v>
      </c>
    </row>
    <row r="3638" spans="1:22" x14ac:dyDescent="0.25">
      <c r="A3638" s="50" t="s">
        <v>109</v>
      </c>
      <c r="B3638" s="50" t="s">
        <v>230</v>
      </c>
      <c r="C3638" s="50" t="s">
        <v>211</v>
      </c>
      <c r="D3638" s="50" t="s">
        <v>282</v>
      </c>
      <c r="E3638" s="51">
        <v>2020</v>
      </c>
      <c r="F3638" s="50" t="s">
        <v>283</v>
      </c>
      <c r="G3638" s="52">
        <v>43831</v>
      </c>
      <c r="H3638" s="51">
        <v>826</v>
      </c>
      <c r="I3638" s="51">
        <v>247</v>
      </c>
      <c r="J3638" s="51">
        <v>665</v>
      </c>
      <c r="K3638" s="51">
        <v>234</v>
      </c>
      <c r="L3638" s="51">
        <v>234</v>
      </c>
      <c r="M3638" s="51">
        <v>1070</v>
      </c>
      <c r="N3638" s="51">
        <v>821</v>
      </c>
      <c r="O3638" s="51">
        <v>659</v>
      </c>
      <c r="P3638" s="51">
        <v>614</v>
      </c>
      <c r="Q3638" s="51">
        <v>3960</v>
      </c>
      <c r="R3638" s="51">
        <v>4130</v>
      </c>
      <c r="S3638" s="51">
        <v>52049.966470945234</v>
      </c>
      <c r="T3638" s="51">
        <v>243233</v>
      </c>
      <c r="U3638" s="51">
        <v>78030</v>
      </c>
      <c r="V3638" s="51">
        <v>10345</v>
      </c>
    </row>
    <row r="3639" spans="1:22" x14ac:dyDescent="0.25">
      <c r="A3639" s="50" t="s">
        <v>109</v>
      </c>
      <c r="B3639" s="50" t="s">
        <v>230</v>
      </c>
      <c r="C3639" s="50" t="s">
        <v>211</v>
      </c>
      <c r="D3639" s="50" t="s">
        <v>282</v>
      </c>
      <c r="E3639" s="51">
        <v>2020</v>
      </c>
      <c r="F3639" s="50" t="s">
        <v>284</v>
      </c>
      <c r="G3639" s="52">
        <v>43862</v>
      </c>
      <c r="H3639" s="51">
        <v>1042</v>
      </c>
      <c r="I3639" s="51">
        <v>323</v>
      </c>
      <c r="J3639" s="51">
        <v>628</v>
      </c>
      <c r="K3639" s="51">
        <v>275</v>
      </c>
      <c r="L3639" s="51">
        <v>275</v>
      </c>
      <c r="M3639" s="51">
        <v>1192</v>
      </c>
      <c r="N3639" s="51">
        <v>983</v>
      </c>
      <c r="O3639" s="51">
        <v>674</v>
      </c>
      <c r="P3639" s="51">
        <v>655</v>
      </c>
      <c r="Q3639" s="51">
        <v>3960</v>
      </c>
      <c r="R3639" s="51">
        <v>4130</v>
      </c>
      <c r="S3639" s="51">
        <v>52049.966470945234</v>
      </c>
      <c r="T3639" s="51">
        <v>243233</v>
      </c>
      <c r="U3639" s="51">
        <v>78030</v>
      </c>
      <c r="V3639" s="51">
        <v>10345</v>
      </c>
    </row>
    <row r="3640" spans="1:22" x14ac:dyDescent="0.25">
      <c r="A3640" s="50" t="s">
        <v>109</v>
      </c>
      <c r="B3640" s="50" t="s">
        <v>230</v>
      </c>
      <c r="C3640" s="50" t="s">
        <v>211</v>
      </c>
      <c r="D3640" s="50" t="s">
        <v>282</v>
      </c>
      <c r="E3640" s="51">
        <v>2020</v>
      </c>
      <c r="F3640" s="50" t="s">
        <v>285</v>
      </c>
      <c r="G3640" s="52">
        <v>43891</v>
      </c>
      <c r="H3640" s="51">
        <v>692</v>
      </c>
      <c r="I3640" s="51">
        <v>291</v>
      </c>
      <c r="J3640" s="51">
        <v>547</v>
      </c>
      <c r="K3640" s="51">
        <v>408</v>
      </c>
      <c r="L3640" s="51">
        <v>408</v>
      </c>
      <c r="M3640" s="51">
        <v>866</v>
      </c>
      <c r="N3640" s="51">
        <v>777</v>
      </c>
      <c r="O3640" s="51">
        <v>598</v>
      </c>
      <c r="P3640" s="51">
        <v>552</v>
      </c>
      <c r="Q3640" s="51">
        <v>3960</v>
      </c>
      <c r="R3640" s="51">
        <v>4130</v>
      </c>
      <c r="S3640" s="51">
        <v>52049.966470945234</v>
      </c>
      <c r="T3640" s="51">
        <v>243233</v>
      </c>
      <c r="U3640" s="51">
        <v>78030</v>
      </c>
      <c r="V3640" s="51">
        <v>10345</v>
      </c>
    </row>
    <row r="3641" spans="1:22" x14ac:dyDescent="0.25">
      <c r="A3641" s="50" t="s">
        <v>109</v>
      </c>
      <c r="B3641" s="50" t="s">
        <v>230</v>
      </c>
      <c r="C3641" s="50" t="s">
        <v>211</v>
      </c>
      <c r="D3641" s="50" t="s">
        <v>282</v>
      </c>
      <c r="E3641" s="51">
        <v>2020</v>
      </c>
      <c r="F3641" s="50" t="s">
        <v>286</v>
      </c>
      <c r="G3641" s="52">
        <v>43922</v>
      </c>
      <c r="H3641" s="51">
        <v>1047</v>
      </c>
      <c r="I3641" s="51">
        <v>277</v>
      </c>
      <c r="J3641" s="51">
        <v>748</v>
      </c>
      <c r="K3641" s="51">
        <v>422</v>
      </c>
      <c r="L3641" s="51">
        <v>422</v>
      </c>
      <c r="M3641" s="51">
        <v>769</v>
      </c>
      <c r="N3641" s="51">
        <v>723</v>
      </c>
      <c r="O3641" s="51">
        <v>776</v>
      </c>
      <c r="P3641" s="51">
        <v>607</v>
      </c>
      <c r="Q3641" s="51">
        <v>3960</v>
      </c>
      <c r="R3641" s="51">
        <v>4130</v>
      </c>
      <c r="S3641" s="51">
        <v>52049.966470945234</v>
      </c>
      <c r="T3641" s="51">
        <v>243233</v>
      </c>
      <c r="U3641" s="51">
        <v>78030</v>
      </c>
      <c r="V3641" s="51">
        <v>10345</v>
      </c>
    </row>
    <row r="3642" spans="1:22" x14ac:dyDescent="0.25">
      <c r="A3642" s="50" t="s">
        <v>109</v>
      </c>
      <c r="B3642" s="50" t="s">
        <v>230</v>
      </c>
      <c r="C3642" s="50" t="s">
        <v>211</v>
      </c>
      <c r="D3642" s="50" t="s">
        <v>282</v>
      </c>
      <c r="E3642" s="51">
        <v>2020</v>
      </c>
      <c r="F3642" s="50" t="s">
        <v>287</v>
      </c>
      <c r="G3642" s="52">
        <v>43952</v>
      </c>
      <c r="H3642" s="51">
        <v>1096</v>
      </c>
      <c r="I3642" s="51">
        <v>319</v>
      </c>
      <c r="J3642" s="51">
        <v>908</v>
      </c>
      <c r="K3642" s="51">
        <v>400</v>
      </c>
      <c r="L3642" s="51">
        <v>400</v>
      </c>
      <c r="M3642" s="51">
        <v>1021</v>
      </c>
      <c r="N3642" s="51">
        <v>852</v>
      </c>
      <c r="O3642" s="51">
        <v>813</v>
      </c>
      <c r="P3642" s="51">
        <v>627</v>
      </c>
      <c r="Q3642" s="51">
        <v>3960</v>
      </c>
      <c r="R3642" s="51">
        <v>4130</v>
      </c>
      <c r="S3642" s="51">
        <v>52049.966470945234</v>
      </c>
      <c r="T3642" s="51">
        <v>243233</v>
      </c>
      <c r="U3642" s="51">
        <v>78030</v>
      </c>
      <c r="V3642" s="51">
        <v>10345</v>
      </c>
    </row>
    <row r="3643" spans="1:22" x14ac:dyDescent="0.25">
      <c r="A3643" s="50" t="s">
        <v>109</v>
      </c>
      <c r="B3643" s="50" t="s">
        <v>230</v>
      </c>
      <c r="C3643" s="50" t="s">
        <v>211</v>
      </c>
      <c r="D3643" s="50" t="s">
        <v>282</v>
      </c>
      <c r="E3643" s="51">
        <v>2020</v>
      </c>
      <c r="F3643" s="50" t="s">
        <v>288</v>
      </c>
      <c r="G3643" s="52">
        <v>43983</v>
      </c>
      <c r="H3643" s="51">
        <v>1463</v>
      </c>
      <c r="I3643" s="51">
        <v>322</v>
      </c>
      <c r="J3643" s="51">
        <v>795</v>
      </c>
      <c r="K3643" s="51">
        <v>322</v>
      </c>
      <c r="L3643" s="51">
        <v>322</v>
      </c>
      <c r="M3643" s="51">
        <v>1144</v>
      </c>
      <c r="N3643" s="51">
        <v>969</v>
      </c>
      <c r="O3643" s="51">
        <v>788</v>
      </c>
      <c r="P3643" s="51">
        <v>800</v>
      </c>
      <c r="Q3643" s="51">
        <v>3960</v>
      </c>
      <c r="R3643" s="51">
        <v>4130</v>
      </c>
      <c r="S3643" s="51">
        <v>52049.966470945234</v>
      </c>
      <c r="T3643" s="51">
        <v>243233</v>
      </c>
      <c r="U3643" s="51">
        <v>78030</v>
      </c>
      <c r="V3643" s="51">
        <v>10345</v>
      </c>
    </row>
    <row r="3644" spans="1:22" x14ac:dyDescent="0.25">
      <c r="A3644" s="50" t="s">
        <v>109</v>
      </c>
      <c r="B3644" s="50" t="s">
        <v>230</v>
      </c>
      <c r="C3644" s="50" t="s">
        <v>211</v>
      </c>
      <c r="D3644" s="50" t="s">
        <v>282</v>
      </c>
      <c r="E3644" s="51">
        <v>2020</v>
      </c>
      <c r="F3644" s="50" t="s">
        <v>289</v>
      </c>
      <c r="G3644" s="52">
        <v>44013</v>
      </c>
      <c r="H3644" s="51">
        <v>1215</v>
      </c>
      <c r="I3644" s="51">
        <v>341</v>
      </c>
      <c r="J3644" s="51">
        <v>1020</v>
      </c>
      <c r="K3644" s="51">
        <v>305</v>
      </c>
      <c r="L3644" s="51">
        <v>305</v>
      </c>
      <c r="M3644" s="51">
        <v>795</v>
      </c>
      <c r="N3644" s="51">
        <v>755</v>
      </c>
      <c r="O3644" s="51">
        <v>643</v>
      </c>
      <c r="P3644" s="51">
        <v>512</v>
      </c>
      <c r="Q3644" s="51">
        <v>3960</v>
      </c>
      <c r="R3644" s="51">
        <v>4130</v>
      </c>
      <c r="S3644" s="51">
        <v>52049.966470945234</v>
      </c>
      <c r="T3644" s="51">
        <v>243233</v>
      </c>
      <c r="U3644" s="51">
        <v>78030</v>
      </c>
      <c r="V3644" s="51">
        <v>10345</v>
      </c>
    </row>
    <row r="3645" spans="1:22" x14ac:dyDescent="0.25">
      <c r="A3645" s="50" t="s">
        <v>109</v>
      </c>
      <c r="B3645" s="50" t="s">
        <v>230</v>
      </c>
      <c r="C3645" s="50" t="s">
        <v>211</v>
      </c>
      <c r="D3645" s="50" t="s">
        <v>282</v>
      </c>
      <c r="E3645" s="51">
        <v>2020</v>
      </c>
      <c r="F3645" s="50" t="s">
        <v>290</v>
      </c>
      <c r="G3645" s="52">
        <v>44044</v>
      </c>
      <c r="H3645" s="51">
        <v>791</v>
      </c>
      <c r="I3645" s="51">
        <v>292</v>
      </c>
      <c r="J3645" s="51">
        <v>633</v>
      </c>
      <c r="K3645" s="51">
        <v>364</v>
      </c>
      <c r="L3645" s="51">
        <v>364</v>
      </c>
      <c r="M3645" s="51">
        <v>766</v>
      </c>
      <c r="N3645" s="51">
        <v>630</v>
      </c>
      <c r="O3645" s="51">
        <v>555</v>
      </c>
      <c r="P3645" s="51">
        <v>490</v>
      </c>
      <c r="Q3645" s="51">
        <v>3960</v>
      </c>
      <c r="R3645" s="51">
        <v>4130</v>
      </c>
      <c r="S3645" s="51">
        <v>52049.966470945234</v>
      </c>
      <c r="T3645" s="51">
        <v>243233</v>
      </c>
      <c r="U3645" s="51">
        <v>78030</v>
      </c>
      <c r="V3645" s="51">
        <v>10345</v>
      </c>
    </row>
    <row r="3646" spans="1:22" x14ac:dyDescent="0.25">
      <c r="A3646" s="50" t="s">
        <v>109</v>
      </c>
      <c r="B3646" s="50" t="s">
        <v>230</v>
      </c>
      <c r="C3646" s="50" t="s">
        <v>211</v>
      </c>
      <c r="D3646" s="50" t="s">
        <v>282</v>
      </c>
      <c r="E3646" s="51">
        <v>2020</v>
      </c>
      <c r="F3646" s="50" t="s">
        <v>291</v>
      </c>
      <c r="G3646" s="52">
        <v>44075</v>
      </c>
      <c r="H3646" s="51">
        <v>965</v>
      </c>
      <c r="I3646" s="51">
        <v>254</v>
      </c>
      <c r="J3646" s="51">
        <v>735</v>
      </c>
      <c r="K3646" s="51">
        <v>397</v>
      </c>
      <c r="L3646" s="51">
        <v>397</v>
      </c>
      <c r="M3646" s="51">
        <v>886</v>
      </c>
      <c r="N3646" s="51">
        <v>788</v>
      </c>
      <c r="O3646" s="51">
        <v>690</v>
      </c>
      <c r="P3646" s="51">
        <v>672</v>
      </c>
      <c r="Q3646" s="51">
        <v>3960</v>
      </c>
      <c r="R3646" s="51">
        <v>4130</v>
      </c>
      <c r="S3646" s="51">
        <v>52049.966470945234</v>
      </c>
      <c r="T3646" s="51">
        <v>243233</v>
      </c>
      <c r="U3646" s="51">
        <v>78030</v>
      </c>
      <c r="V3646" s="51">
        <v>10345</v>
      </c>
    </row>
    <row r="3647" spans="1:22" x14ac:dyDescent="0.25">
      <c r="A3647" s="50" t="s">
        <v>109</v>
      </c>
      <c r="B3647" s="50" t="s">
        <v>230</v>
      </c>
      <c r="C3647" s="50" t="s">
        <v>211</v>
      </c>
      <c r="D3647" s="50" t="s">
        <v>282</v>
      </c>
      <c r="E3647" s="51">
        <v>2020</v>
      </c>
      <c r="F3647" s="50" t="s">
        <v>292</v>
      </c>
      <c r="G3647" s="52">
        <v>44105</v>
      </c>
      <c r="H3647" s="51">
        <v>1088</v>
      </c>
      <c r="I3647" s="51">
        <v>292</v>
      </c>
      <c r="J3647" s="51">
        <v>648</v>
      </c>
      <c r="K3647" s="51">
        <v>331</v>
      </c>
      <c r="L3647" s="51">
        <v>331</v>
      </c>
      <c r="M3647" s="51">
        <v>864</v>
      </c>
      <c r="N3647" s="51">
        <v>794</v>
      </c>
      <c r="O3647" s="51">
        <v>655</v>
      </c>
      <c r="P3647" s="51">
        <v>533</v>
      </c>
      <c r="Q3647" s="51">
        <v>3960</v>
      </c>
      <c r="R3647" s="51">
        <v>4130</v>
      </c>
      <c r="S3647" s="51">
        <v>52049.966470945234</v>
      </c>
      <c r="T3647" s="51">
        <v>243233</v>
      </c>
      <c r="U3647" s="51">
        <v>78030</v>
      </c>
      <c r="V3647" s="51">
        <v>10345</v>
      </c>
    </row>
    <row r="3648" spans="1:22" x14ac:dyDescent="0.25">
      <c r="A3648" s="50" t="s">
        <v>109</v>
      </c>
      <c r="B3648" s="50" t="s">
        <v>230</v>
      </c>
      <c r="C3648" s="50" t="s">
        <v>211</v>
      </c>
      <c r="D3648" s="50" t="s">
        <v>282</v>
      </c>
      <c r="E3648" s="51">
        <v>2020</v>
      </c>
      <c r="F3648" s="50" t="s">
        <v>293</v>
      </c>
      <c r="G3648" s="52">
        <v>44136</v>
      </c>
      <c r="H3648" s="51">
        <v>1278</v>
      </c>
      <c r="I3648" s="51">
        <v>263</v>
      </c>
      <c r="J3648" s="51">
        <v>786</v>
      </c>
      <c r="K3648" s="51">
        <v>372</v>
      </c>
      <c r="L3648" s="51">
        <v>372</v>
      </c>
      <c r="M3648" s="51">
        <v>945</v>
      </c>
      <c r="N3648" s="51">
        <v>846</v>
      </c>
      <c r="O3648" s="51">
        <v>638</v>
      </c>
      <c r="P3648" s="51">
        <v>586</v>
      </c>
      <c r="Q3648" s="51">
        <v>3960</v>
      </c>
      <c r="R3648" s="51">
        <v>4130</v>
      </c>
      <c r="S3648" s="51">
        <v>52049.966470945234</v>
      </c>
      <c r="T3648" s="51">
        <v>243233</v>
      </c>
      <c r="U3648" s="51">
        <v>78030</v>
      </c>
      <c r="V3648" s="51">
        <v>10345</v>
      </c>
    </row>
    <row r="3649" spans="1:22" x14ac:dyDescent="0.25">
      <c r="A3649" s="50" t="s">
        <v>109</v>
      </c>
      <c r="B3649" s="50" t="s">
        <v>230</v>
      </c>
      <c r="C3649" s="50" t="s">
        <v>211</v>
      </c>
      <c r="D3649" s="50" t="s">
        <v>282</v>
      </c>
      <c r="E3649" s="51">
        <v>2020</v>
      </c>
      <c r="F3649" s="50" t="s">
        <v>294</v>
      </c>
      <c r="G3649" s="52">
        <v>44166</v>
      </c>
      <c r="H3649" s="51">
        <v>1415</v>
      </c>
      <c r="I3649" s="51">
        <v>333</v>
      </c>
      <c r="J3649" s="51">
        <v>720</v>
      </c>
      <c r="K3649" s="51">
        <v>308</v>
      </c>
      <c r="L3649" s="51">
        <v>308</v>
      </c>
      <c r="M3649" s="51">
        <v>804</v>
      </c>
      <c r="N3649" s="51">
        <v>826</v>
      </c>
      <c r="O3649" s="51">
        <v>724</v>
      </c>
      <c r="P3649" s="51">
        <v>613</v>
      </c>
      <c r="Q3649" s="51">
        <v>3960</v>
      </c>
      <c r="R3649" s="51">
        <v>4130</v>
      </c>
      <c r="S3649" s="51">
        <v>52049.966470945234</v>
      </c>
      <c r="T3649" s="51">
        <v>243233</v>
      </c>
      <c r="U3649" s="51">
        <v>78030</v>
      </c>
      <c r="V3649" s="51">
        <v>10345</v>
      </c>
    </row>
    <row r="3650" spans="1:22" x14ac:dyDescent="0.25">
      <c r="A3650" s="50" t="s">
        <v>109</v>
      </c>
      <c r="B3650" s="50" t="s">
        <v>230</v>
      </c>
      <c r="C3650" s="50" t="s">
        <v>211</v>
      </c>
      <c r="D3650" s="50" t="s">
        <v>282</v>
      </c>
      <c r="E3650" s="51">
        <v>2021</v>
      </c>
      <c r="F3650" s="50" t="s">
        <v>283</v>
      </c>
      <c r="G3650" s="52">
        <v>44197</v>
      </c>
      <c r="H3650" s="51">
        <v>1213</v>
      </c>
      <c r="I3650" s="51">
        <v>304</v>
      </c>
      <c r="J3650" s="51">
        <v>899</v>
      </c>
      <c r="K3650" s="51">
        <v>287</v>
      </c>
      <c r="L3650" s="51">
        <v>287</v>
      </c>
      <c r="M3650" s="51">
        <v>828</v>
      </c>
      <c r="N3650" s="51">
        <v>772</v>
      </c>
      <c r="O3650" s="51">
        <v>579</v>
      </c>
      <c r="P3650" s="51">
        <v>610</v>
      </c>
      <c r="Q3650" s="51">
        <v>3860</v>
      </c>
      <c r="R3650" s="51">
        <v>4053</v>
      </c>
      <c r="S3650" s="51">
        <v>54194.232161928892</v>
      </c>
      <c r="T3650" s="51">
        <v>252363</v>
      </c>
      <c r="U3650" s="51">
        <v>80456</v>
      </c>
      <c r="V3650" s="51">
        <v>10656</v>
      </c>
    </row>
    <row r="3651" spans="1:22" x14ac:dyDescent="0.25">
      <c r="A3651" s="50" t="s">
        <v>109</v>
      </c>
      <c r="B3651" s="50" t="s">
        <v>230</v>
      </c>
      <c r="C3651" s="50" t="s">
        <v>211</v>
      </c>
      <c r="D3651" s="50" t="s">
        <v>282</v>
      </c>
      <c r="E3651" s="51">
        <v>2021</v>
      </c>
      <c r="F3651" s="50" t="s">
        <v>284</v>
      </c>
      <c r="G3651" s="52">
        <v>44228</v>
      </c>
      <c r="H3651" s="51">
        <v>963</v>
      </c>
      <c r="I3651" s="51">
        <v>292</v>
      </c>
      <c r="J3651" s="51">
        <v>859</v>
      </c>
      <c r="K3651" s="51">
        <v>304</v>
      </c>
      <c r="L3651" s="51">
        <v>304</v>
      </c>
      <c r="M3651" s="51">
        <v>639</v>
      </c>
      <c r="N3651" s="51">
        <v>633</v>
      </c>
      <c r="O3651" s="51">
        <v>544</v>
      </c>
      <c r="P3651" s="51">
        <v>515</v>
      </c>
      <c r="Q3651" s="51">
        <v>3860</v>
      </c>
      <c r="R3651" s="51">
        <v>4053</v>
      </c>
      <c r="S3651" s="51">
        <v>54194.232161928892</v>
      </c>
      <c r="T3651" s="51">
        <v>252363</v>
      </c>
      <c r="U3651" s="51">
        <v>80456</v>
      </c>
      <c r="V3651" s="51">
        <v>10656</v>
      </c>
    </row>
    <row r="3652" spans="1:22" x14ac:dyDescent="0.25">
      <c r="A3652" s="50" t="s">
        <v>109</v>
      </c>
      <c r="B3652" s="50" t="s">
        <v>230</v>
      </c>
      <c r="C3652" s="50" t="s">
        <v>211</v>
      </c>
      <c r="D3652" s="50" t="s">
        <v>282</v>
      </c>
      <c r="E3652" s="51">
        <v>2021</v>
      </c>
      <c r="F3652" s="50" t="s">
        <v>285</v>
      </c>
      <c r="G3652" s="52">
        <v>44256</v>
      </c>
      <c r="H3652" s="51">
        <v>966</v>
      </c>
      <c r="I3652" s="51">
        <v>301</v>
      </c>
      <c r="J3652" s="51">
        <v>716</v>
      </c>
      <c r="K3652" s="51">
        <v>385</v>
      </c>
      <c r="L3652" s="51">
        <v>385</v>
      </c>
      <c r="M3652" s="51">
        <v>698</v>
      </c>
      <c r="N3652" s="51">
        <v>665</v>
      </c>
      <c r="O3652" s="51">
        <v>519</v>
      </c>
      <c r="P3652" s="51">
        <v>537</v>
      </c>
      <c r="Q3652" s="51">
        <v>3860</v>
      </c>
      <c r="R3652" s="51">
        <v>4053</v>
      </c>
      <c r="S3652" s="51">
        <v>54194.232161928892</v>
      </c>
      <c r="T3652" s="51">
        <v>252363</v>
      </c>
      <c r="U3652" s="51">
        <v>80456</v>
      </c>
      <c r="V3652" s="51">
        <v>10656</v>
      </c>
    </row>
    <row r="3653" spans="1:22" x14ac:dyDescent="0.25">
      <c r="A3653" s="50" t="s">
        <v>109</v>
      </c>
      <c r="B3653" s="50" t="s">
        <v>230</v>
      </c>
      <c r="C3653" s="50" t="s">
        <v>211</v>
      </c>
      <c r="D3653" s="50" t="s">
        <v>282</v>
      </c>
      <c r="E3653" s="51">
        <v>2021</v>
      </c>
      <c r="F3653" s="50" t="s">
        <v>286</v>
      </c>
      <c r="G3653" s="52">
        <v>44287</v>
      </c>
      <c r="H3653" s="51">
        <v>1183</v>
      </c>
      <c r="I3653" s="51">
        <v>392</v>
      </c>
      <c r="J3653" s="51">
        <v>1082</v>
      </c>
      <c r="K3653" s="51">
        <v>426</v>
      </c>
      <c r="L3653" s="51">
        <v>426</v>
      </c>
      <c r="M3653" s="51">
        <v>1094</v>
      </c>
      <c r="N3653" s="51">
        <v>756</v>
      </c>
      <c r="O3653" s="51">
        <v>605</v>
      </c>
      <c r="P3653" s="51">
        <v>904</v>
      </c>
      <c r="Q3653" s="51">
        <v>3860</v>
      </c>
      <c r="R3653" s="51">
        <v>4053</v>
      </c>
      <c r="S3653" s="51">
        <v>54194.232161928892</v>
      </c>
      <c r="T3653" s="51">
        <v>252363</v>
      </c>
      <c r="U3653" s="51">
        <v>80456</v>
      </c>
      <c r="V3653" s="51">
        <v>10656</v>
      </c>
    </row>
    <row r="3654" spans="1:22" x14ac:dyDescent="0.25">
      <c r="A3654" s="50" t="s">
        <v>109</v>
      </c>
      <c r="B3654" s="50" t="s">
        <v>230</v>
      </c>
      <c r="C3654" s="50" t="s">
        <v>211</v>
      </c>
      <c r="D3654" s="50" t="s">
        <v>282</v>
      </c>
      <c r="E3654" s="51">
        <v>2021</v>
      </c>
      <c r="F3654" s="50" t="s">
        <v>287</v>
      </c>
      <c r="G3654" s="52">
        <v>44317</v>
      </c>
      <c r="H3654" s="51">
        <v>1036</v>
      </c>
      <c r="I3654" s="51">
        <v>453</v>
      </c>
      <c r="J3654" s="51">
        <v>765</v>
      </c>
      <c r="K3654" s="51">
        <v>383</v>
      </c>
      <c r="L3654" s="51">
        <v>383</v>
      </c>
      <c r="M3654" s="51">
        <v>1077</v>
      </c>
      <c r="N3654" s="51">
        <v>969</v>
      </c>
      <c r="O3654" s="51">
        <v>697</v>
      </c>
      <c r="P3654" s="51">
        <v>674</v>
      </c>
      <c r="Q3654" s="51">
        <v>3860</v>
      </c>
      <c r="R3654" s="51">
        <v>4053</v>
      </c>
      <c r="S3654" s="51">
        <v>54194.232161928892</v>
      </c>
      <c r="T3654" s="51">
        <v>252363</v>
      </c>
      <c r="U3654" s="51">
        <v>80456</v>
      </c>
      <c r="V3654" s="51">
        <v>10656</v>
      </c>
    </row>
    <row r="3655" spans="1:22" x14ac:dyDescent="0.25">
      <c r="A3655" s="50" t="s">
        <v>109</v>
      </c>
      <c r="B3655" s="50" t="s">
        <v>230</v>
      </c>
      <c r="C3655" s="50" t="s">
        <v>211</v>
      </c>
      <c r="D3655" s="50" t="s">
        <v>282</v>
      </c>
      <c r="E3655" s="51">
        <v>2021</v>
      </c>
      <c r="F3655" s="50" t="s">
        <v>288</v>
      </c>
      <c r="G3655" s="52">
        <v>44348</v>
      </c>
      <c r="H3655" s="51">
        <v>1158</v>
      </c>
      <c r="I3655" s="51">
        <v>316</v>
      </c>
      <c r="J3655" s="51">
        <v>824</v>
      </c>
      <c r="K3655" s="51">
        <v>408</v>
      </c>
      <c r="L3655" s="51">
        <v>408</v>
      </c>
      <c r="M3655" s="51">
        <v>1261</v>
      </c>
      <c r="N3655" s="51">
        <v>1127</v>
      </c>
      <c r="O3655" s="51">
        <v>778</v>
      </c>
      <c r="P3655" s="51">
        <v>583</v>
      </c>
      <c r="Q3655" s="51">
        <v>3860</v>
      </c>
      <c r="R3655" s="51">
        <v>4053</v>
      </c>
      <c r="S3655" s="51">
        <v>54194.232161928892</v>
      </c>
      <c r="T3655" s="51">
        <v>252363</v>
      </c>
      <c r="U3655" s="51">
        <v>80456</v>
      </c>
      <c r="V3655" s="51">
        <v>10656</v>
      </c>
    </row>
    <row r="3656" spans="1:22" x14ac:dyDescent="0.25">
      <c r="A3656" s="50" t="s">
        <v>109</v>
      </c>
      <c r="B3656" s="50" t="s">
        <v>230</v>
      </c>
      <c r="C3656" s="50" t="s">
        <v>211</v>
      </c>
      <c r="D3656" s="50" t="s">
        <v>282</v>
      </c>
      <c r="E3656" s="51">
        <v>2021</v>
      </c>
      <c r="F3656" s="50" t="s">
        <v>289</v>
      </c>
      <c r="G3656" s="52">
        <v>44378</v>
      </c>
      <c r="H3656" s="51">
        <v>882</v>
      </c>
      <c r="I3656" s="51">
        <v>319</v>
      </c>
      <c r="J3656" s="51">
        <v>644</v>
      </c>
      <c r="K3656" s="51">
        <v>342</v>
      </c>
      <c r="L3656" s="51">
        <v>342</v>
      </c>
      <c r="M3656" s="51">
        <v>556</v>
      </c>
      <c r="N3656" s="51">
        <v>692</v>
      </c>
      <c r="O3656" s="51">
        <v>510</v>
      </c>
      <c r="P3656" s="51">
        <v>464</v>
      </c>
      <c r="Q3656" s="51">
        <v>3860</v>
      </c>
      <c r="R3656" s="51">
        <v>4053</v>
      </c>
      <c r="S3656" s="51">
        <v>54194.232161928892</v>
      </c>
      <c r="T3656" s="51">
        <v>252363</v>
      </c>
      <c r="U3656" s="51">
        <v>80456</v>
      </c>
      <c r="V3656" s="51">
        <v>10656</v>
      </c>
    </row>
    <row r="3657" spans="1:22" x14ac:dyDescent="0.25">
      <c r="A3657" s="50" t="s">
        <v>109</v>
      </c>
      <c r="B3657" s="50" t="s">
        <v>230</v>
      </c>
      <c r="C3657" s="50" t="s">
        <v>211</v>
      </c>
      <c r="D3657" s="50" t="s">
        <v>282</v>
      </c>
      <c r="E3657" s="51">
        <v>2021</v>
      </c>
      <c r="F3657" s="50" t="s">
        <v>290</v>
      </c>
      <c r="G3657" s="52">
        <v>44409</v>
      </c>
      <c r="H3657" s="51">
        <v>919</v>
      </c>
      <c r="I3657" s="51">
        <v>359</v>
      </c>
      <c r="J3657" s="51">
        <v>617</v>
      </c>
      <c r="K3657" s="51">
        <v>441</v>
      </c>
      <c r="L3657" s="51">
        <v>441</v>
      </c>
      <c r="M3657" s="51">
        <v>809</v>
      </c>
      <c r="N3657" s="51">
        <v>608</v>
      </c>
      <c r="O3657" s="51">
        <v>632</v>
      </c>
      <c r="P3657" s="51">
        <v>451</v>
      </c>
      <c r="Q3657" s="51">
        <v>3860</v>
      </c>
      <c r="R3657" s="51">
        <v>4053</v>
      </c>
      <c r="S3657" s="51">
        <v>54194.232161928892</v>
      </c>
      <c r="T3657" s="51">
        <v>252363</v>
      </c>
      <c r="U3657" s="51">
        <v>80456</v>
      </c>
      <c r="V3657" s="51">
        <v>10656</v>
      </c>
    </row>
    <row r="3658" spans="1:22" x14ac:dyDescent="0.25">
      <c r="A3658" s="50" t="s">
        <v>109</v>
      </c>
      <c r="B3658" s="50" t="s">
        <v>230</v>
      </c>
      <c r="C3658" s="50" t="s">
        <v>211</v>
      </c>
      <c r="D3658" s="50" t="s">
        <v>282</v>
      </c>
      <c r="E3658" s="51">
        <v>2021</v>
      </c>
      <c r="F3658" s="50" t="s">
        <v>291</v>
      </c>
      <c r="G3658" s="52">
        <v>44440</v>
      </c>
      <c r="H3658" s="51">
        <v>1110</v>
      </c>
      <c r="I3658" s="51">
        <v>357</v>
      </c>
      <c r="J3658" s="51">
        <v>984</v>
      </c>
      <c r="K3658" s="51">
        <v>343</v>
      </c>
      <c r="L3658" s="51">
        <v>343</v>
      </c>
      <c r="M3658" s="51">
        <v>1108</v>
      </c>
      <c r="N3658" s="51">
        <v>928</v>
      </c>
      <c r="O3658" s="51">
        <v>903</v>
      </c>
      <c r="P3658" s="51">
        <v>715</v>
      </c>
      <c r="Q3658" s="51">
        <v>3860</v>
      </c>
      <c r="R3658" s="51">
        <v>4053</v>
      </c>
      <c r="S3658" s="51">
        <v>54194.232161928892</v>
      </c>
      <c r="T3658" s="51">
        <v>252363</v>
      </c>
      <c r="U3658" s="51">
        <v>80456</v>
      </c>
      <c r="V3658" s="51">
        <v>10656</v>
      </c>
    </row>
    <row r="3659" spans="1:22" x14ac:dyDescent="0.25">
      <c r="A3659" s="50" t="s">
        <v>109</v>
      </c>
      <c r="B3659" s="50" t="s">
        <v>230</v>
      </c>
      <c r="C3659" s="50" t="s">
        <v>211</v>
      </c>
      <c r="D3659" s="50" t="s">
        <v>282</v>
      </c>
      <c r="E3659" s="51">
        <v>2021</v>
      </c>
      <c r="F3659" s="50" t="s">
        <v>292</v>
      </c>
      <c r="G3659" s="52">
        <v>44470</v>
      </c>
      <c r="H3659" s="51">
        <v>1022</v>
      </c>
      <c r="I3659" s="51">
        <v>340</v>
      </c>
      <c r="J3659" s="51">
        <v>950</v>
      </c>
      <c r="K3659" s="51">
        <v>450</v>
      </c>
      <c r="L3659" s="51">
        <v>450</v>
      </c>
      <c r="M3659" s="51">
        <v>1116</v>
      </c>
      <c r="N3659" s="51">
        <v>924</v>
      </c>
      <c r="O3659" s="51">
        <v>911</v>
      </c>
      <c r="P3659" s="51">
        <v>691</v>
      </c>
      <c r="Q3659" s="51">
        <v>3860</v>
      </c>
      <c r="R3659" s="51">
        <v>4053</v>
      </c>
      <c r="S3659" s="51">
        <v>54194.232161928892</v>
      </c>
      <c r="T3659" s="51">
        <v>252363</v>
      </c>
      <c r="U3659" s="51">
        <v>80456</v>
      </c>
      <c r="V3659" s="51">
        <v>10656</v>
      </c>
    </row>
    <row r="3660" spans="1:22" x14ac:dyDescent="0.25">
      <c r="A3660" s="50" t="s">
        <v>109</v>
      </c>
      <c r="B3660" s="50" t="s">
        <v>230</v>
      </c>
      <c r="C3660" s="50" t="s">
        <v>211</v>
      </c>
      <c r="D3660" s="50" t="s">
        <v>282</v>
      </c>
      <c r="E3660" s="51">
        <v>2021</v>
      </c>
      <c r="F3660" s="50" t="s">
        <v>293</v>
      </c>
      <c r="G3660" s="52">
        <v>44501</v>
      </c>
      <c r="H3660" s="51">
        <v>1113</v>
      </c>
      <c r="I3660" s="51">
        <v>331</v>
      </c>
      <c r="J3660" s="51">
        <v>885</v>
      </c>
      <c r="K3660" s="51">
        <v>424</v>
      </c>
      <c r="L3660" s="51">
        <v>424</v>
      </c>
      <c r="M3660" s="51">
        <v>981</v>
      </c>
      <c r="N3660" s="51">
        <v>778</v>
      </c>
      <c r="O3660" s="51">
        <v>764</v>
      </c>
      <c r="P3660" s="51">
        <v>759</v>
      </c>
      <c r="Q3660" s="51">
        <v>3860</v>
      </c>
      <c r="R3660" s="51">
        <v>4053</v>
      </c>
      <c r="S3660" s="51">
        <v>54194.232161928892</v>
      </c>
      <c r="T3660" s="51">
        <v>252363</v>
      </c>
      <c r="U3660" s="51">
        <v>80456</v>
      </c>
      <c r="V3660" s="51">
        <v>10656</v>
      </c>
    </row>
    <row r="3661" spans="1:22" x14ac:dyDescent="0.25">
      <c r="A3661" s="50" t="s">
        <v>109</v>
      </c>
      <c r="B3661" s="50" t="s">
        <v>230</v>
      </c>
      <c r="C3661" s="50" t="s">
        <v>211</v>
      </c>
      <c r="D3661" s="50" t="s">
        <v>282</v>
      </c>
      <c r="E3661" s="51">
        <v>2021</v>
      </c>
      <c r="F3661" s="50" t="s">
        <v>294</v>
      </c>
      <c r="G3661" s="52">
        <v>44531</v>
      </c>
      <c r="H3661" s="51">
        <v>1256</v>
      </c>
      <c r="I3661" s="51">
        <v>315</v>
      </c>
      <c r="J3661" s="51">
        <v>954</v>
      </c>
      <c r="K3661" s="51">
        <v>454</v>
      </c>
      <c r="L3661" s="51">
        <v>454</v>
      </c>
      <c r="M3661" s="51">
        <v>1217</v>
      </c>
      <c r="N3661" s="51">
        <v>935</v>
      </c>
      <c r="O3661" s="51">
        <v>1014</v>
      </c>
      <c r="P3661" s="51">
        <v>764</v>
      </c>
      <c r="Q3661" s="51">
        <v>3860</v>
      </c>
      <c r="R3661" s="51">
        <v>4053</v>
      </c>
      <c r="S3661" s="51">
        <v>54194.232161928892</v>
      </c>
      <c r="T3661" s="51">
        <v>252363</v>
      </c>
      <c r="U3661" s="51">
        <v>80456</v>
      </c>
      <c r="V3661" s="51">
        <v>10656</v>
      </c>
    </row>
    <row r="3662" spans="1:22" x14ac:dyDescent="0.25">
      <c r="A3662" s="50" t="s">
        <v>109</v>
      </c>
      <c r="B3662" s="50" t="s">
        <v>231</v>
      </c>
      <c r="C3662" s="50" t="s">
        <v>212</v>
      </c>
      <c r="D3662" s="50" t="s">
        <v>282</v>
      </c>
      <c r="E3662" s="51">
        <v>2017</v>
      </c>
      <c r="F3662" s="50" t="s">
        <v>283</v>
      </c>
      <c r="G3662" s="52">
        <v>42736</v>
      </c>
      <c r="H3662" s="51">
        <v>470</v>
      </c>
      <c r="I3662" s="51">
        <v>202</v>
      </c>
      <c r="J3662" s="51">
        <v>348</v>
      </c>
      <c r="K3662" s="51">
        <v>112</v>
      </c>
      <c r="L3662" s="51">
        <v>112</v>
      </c>
      <c r="M3662" s="51">
        <v>509</v>
      </c>
      <c r="N3662" s="51">
        <v>486</v>
      </c>
      <c r="O3662" s="51">
        <v>545</v>
      </c>
      <c r="P3662" s="51">
        <v>502</v>
      </c>
      <c r="Q3662" s="51">
        <v>1687</v>
      </c>
      <c r="R3662" s="51">
        <v>1718</v>
      </c>
      <c r="S3662" s="51">
        <v>23341</v>
      </c>
      <c r="T3662" s="51">
        <v>117329</v>
      </c>
      <c r="U3662" s="51">
        <v>24750</v>
      </c>
      <c r="V3662" s="51">
        <v>5435</v>
      </c>
    </row>
    <row r="3663" spans="1:22" x14ac:dyDescent="0.25">
      <c r="A3663" s="50" t="s">
        <v>109</v>
      </c>
      <c r="B3663" s="50" t="s">
        <v>231</v>
      </c>
      <c r="C3663" s="50" t="s">
        <v>212</v>
      </c>
      <c r="D3663" s="50" t="s">
        <v>282</v>
      </c>
      <c r="E3663" s="51">
        <v>2017</v>
      </c>
      <c r="F3663" s="50" t="s">
        <v>284</v>
      </c>
      <c r="G3663" s="52">
        <v>42767</v>
      </c>
      <c r="H3663" s="51">
        <v>584</v>
      </c>
      <c r="I3663" s="51">
        <v>262</v>
      </c>
      <c r="J3663" s="51">
        <v>433</v>
      </c>
      <c r="K3663" s="51">
        <v>138</v>
      </c>
      <c r="L3663" s="51">
        <v>138</v>
      </c>
      <c r="M3663" s="51">
        <v>664</v>
      </c>
      <c r="N3663" s="51">
        <v>727</v>
      </c>
      <c r="O3663" s="51">
        <v>632</v>
      </c>
      <c r="P3663" s="51">
        <v>694</v>
      </c>
      <c r="Q3663" s="51">
        <v>1687</v>
      </c>
      <c r="R3663" s="51">
        <v>1718</v>
      </c>
      <c r="S3663" s="51">
        <v>23341</v>
      </c>
      <c r="T3663" s="51">
        <v>117329</v>
      </c>
      <c r="U3663" s="51">
        <v>24750</v>
      </c>
      <c r="V3663" s="51">
        <v>5435</v>
      </c>
    </row>
    <row r="3664" spans="1:22" x14ac:dyDescent="0.25">
      <c r="A3664" s="50" t="s">
        <v>109</v>
      </c>
      <c r="B3664" s="50" t="s">
        <v>231</v>
      </c>
      <c r="C3664" s="50" t="s">
        <v>212</v>
      </c>
      <c r="D3664" s="50" t="s">
        <v>282</v>
      </c>
      <c r="E3664" s="51">
        <v>2017</v>
      </c>
      <c r="F3664" s="50" t="s">
        <v>285</v>
      </c>
      <c r="G3664" s="52">
        <v>42795</v>
      </c>
      <c r="H3664" s="51">
        <v>176</v>
      </c>
      <c r="I3664" s="51">
        <v>59</v>
      </c>
      <c r="J3664" s="51">
        <v>140</v>
      </c>
      <c r="K3664" s="51">
        <v>59</v>
      </c>
      <c r="L3664" s="51">
        <v>59</v>
      </c>
      <c r="M3664" s="51">
        <v>596</v>
      </c>
      <c r="N3664" s="51">
        <v>806</v>
      </c>
      <c r="O3664" s="51">
        <v>661</v>
      </c>
      <c r="P3664" s="51">
        <v>641</v>
      </c>
      <c r="Q3664" s="51">
        <v>1687</v>
      </c>
      <c r="R3664" s="51">
        <v>1718</v>
      </c>
      <c r="S3664" s="51">
        <v>23341</v>
      </c>
      <c r="T3664" s="51">
        <v>117329</v>
      </c>
      <c r="U3664" s="51">
        <v>24750</v>
      </c>
      <c r="V3664" s="51">
        <v>5435</v>
      </c>
    </row>
    <row r="3665" spans="1:22" x14ac:dyDescent="0.25">
      <c r="A3665" s="50" t="s">
        <v>109</v>
      </c>
      <c r="B3665" s="50" t="s">
        <v>231</v>
      </c>
      <c r="C3665" s="50" t="s">
        <v>212</v>
      </c>
      <c r="D3665" s="50" t="s">
        <v>282</v>
      </c>
      <c r="E3665" s="51">
        <v>2017</v>
      </c>
      <c r="F3665" s="50" t="s">
        <v>286</v>
      </c>
      <c r="G3665" s="52">
        <v>42826</v>
      </c>
      <c r="H3665" s="51">
        <v>555</v>
      </c>
      <c r="I3665" s="51">
        <v>208</v>
      </c>
      <c r="J3665" s="51">
        <v>539</v>
      </c>
      <c r="K3665" s="51">
        <v>122</v>
      </c>
      <c r="L3665" s="51">
        <v>122</v>
      </c>
      <c r="M3665" s="51">
        <v>704</v>
      </c>
      <c r="N3665" s="51">
        <v>651</v>
      </c>
      <c r="O3665" s="51">
        <v>599</v>
      </c>
      <c r="P3665" s="51">
        <v>578</v>
      </c>
      <c r="Q3665" s="51">
        <v>1687</v>
      </c>
      <c r="R3665" s="51">
        <v>1718</v>
      </c>
      <c r="S3665" s="51">
        <v>23341</v>
      </c>
      <c r="T3665" s="51">
        <v>117329</v>
      </c>
      <c r="U3665" s="51">
        <v>24750</v>
      </c>
      <c r="V3665" s="51">
        <v>5435</v>
      </c>
    </row>
    <row r="3666" spans="1:22" x14ac:dyDescent="0.25">
      <c r="A3666" s="50" t="s">
        <v>109</v>
      </c>
      <c r="B3666" s="50" t="s">
        <v>231</v>
      </c>
      <c r="C3666" s="50" t="s">
        <v>212</v>
      </c>
      <c r="D3666" s="50" t="s">
        <v>282</v>
      </c>
      <c r="E3666" s="51">
        <v>2017</v>
      </c>
      <c r="F3666" s="50" t="s">
        <v>287</v>
      </c>
      <c r="G3666" s="52">
        <v>42856</v>
      </c>
      <c r="H3666" s="51">
        <v>528</v>
      </c>
      <c r="I3666" s="51">
        <v>243</v>
      </c>
      <c r="J3666" s="51">
        <v>359</v>
      </c>
      <c r="K3666" s="51">
        <v>93</v>
      </c>
      <c r="L3666" s="51">
        <v>93</v>
      </c>
      <c r="M3666" s="51">
        <v>607</v>
      </c>
      <c r="N3666" s="51">
        <v>613</v>
      </c>
      <c r="O3666" s="51">
        <v>485</v>
      </c>
      <c r="P3666" s="51">
        <v>513</v>
      </c>
      <c r="Q3666" s="51">
        <v>1687</v>
      </c>
      <c r="R3666" s="51">
        <v>1718</v>
      </c>
      <c r="S3666" s="51">
        <v>23341</v>
      </c>
      <c r="T3666" s="51">
        <v>117329</v>
      </c>
      <c r="U3666" s="51">
        <v>24750</v>
      </c>
      <c r="V3666" s="51">
        <v>5435</v>
      </c>
    </row>
    <row r="3667" spans="1:22" x14ac:dyDescent="0.25">
      <c r="A3667" s="50" t="s">
        <v>109</v>
      </c>
      <c r="B3667" s="50" t="s">
        <v>231</v>
      </c>
      <c r="C3667" s="50" t="s">
        <v>212</v>
      </c>
      <c r="D3667" s="50" t="s">
        <v>282</v>
      </c>
      <c r="E3667" s="51">
        <v>2017</v>
      </c>
      <c r="F3667" s="50" t="s">
        <v>288</v>
      </c>
      <c r="G3667" s="52">
        <v>42887</v>
      </c>
      <c r="H3667" s="51">
        <v>298</v>
      </c>
      <c r="I3667" s="51">
        <v>320</v>
      </c>
      <c r="J3667" s="51">
        <v>250</v>
      </c>
      <c r="K3667" s="51">
        <v>51</v>
      </c>
      <c r="L3667" s="51">
        <v>51</v>
      </c>
      <c r="M3667" s="51">
        <v>300</v>
      </c>
      <c r="N3667" s="51">
        <v>440</v>
      </c>
      <c r="O3667" s="51">
        <v>432</v>
      </c>
      <c r="P3667" s="51">
        <v>426</v>
      </c>
      <c r="Q3667" s="51">
        <v>1687</v>
      </c>
      <c r="R3667" s="51">
        <v>1718</v>
      </c>
      <c r="S3667" s="51">
        <v>23341</v>
      </c>
      <c r="T3667" s="51">
        <v>117329</v>
      </c>
      <c r="U3667" s="51">
        <v>24750</v>
      </c>
      <c r="V3667" s="51">
        <v>5435</v>
      </c>
    </row>
    <row r="3668" spans="1:22" x14ac:dyDescent="0.25">
      <c r="A3668" s="50" t="s">
        <v>109</v>
      </c>
      <c r="B3668" s="50" t="s">
        <v>231</v>
      </c>
      <c r="C3668" s="50" t="s">
        <v>212</v>
      </c>
      <c r="D3668" s="50" t="s">
        <v>282</v>
      </c>
      <c r="E3668" s="51">
        <v>2017</v>
      </c>
      <c r="F3668" s="50" t="s">
        <v>289</v>
      </c>
      <c r="G3668" s="52">
        <v>42917</v>
      </c>
      <c r="H3668" s="51">
        <v>572</v>
      </c>
      <c r="I3668" s="51">
        <v>188</v>
      </c>
      <c r="J3668" s="51">
        <v>329</v>
      </c>
      <c r="K3668" s="51">
        <v>103</v>
      </c>
      <c r="L3668" s="51">
        <v>103</v>
      </c>
      <c r="M3668" s="51">
        <v>531</v>
      </c>
      <c r="N3668" s="51">
        <v>639</v>
      </c>
      <c r="O3668" s="51">
        <v>619</v>
      </c>
      <c r="P3668" s="51">
        <v>512</v>
      </c>
      <c r="Q3668" s="51">
        <v>1687</v>
      </c>
      <c r="R3668" s="51">
        <v>1718</v>
      </c>
      <c r="S3668" s="51">
        <v>23341</v>
      </c>
      <c r="T3668" s="51">
        <v>117329</v>
      </c>
      <c r="U3668" s="51">
        <v>24750</v>
      </c>
      <c r="V3668" s="51">
        <v>5435</v>
      </c>
    </row>
    <row r="3669" spans="1:22" x14ac:dyDescent="0.25">
      <c r="A3669" s="50" t="s">
        <v>109</v>
      </c>
      <c r="B3669" s="50" t="s">
        <v>231</v>
      </c>
      <c r="C3669" s="50" t="s">
        <v>212</v>
      </c>
      <c r="D3669" s="50" t="s">
        <v>282</v>
      </c>
      <c r="E3669" s="51">
        <v>2017</v>
      </c>
      <c r="F3669" s="50" t="s">
        <v>290</v>
      </c>
      <c r="G3669" s="52">
        <v>42948</v>
      </c>
      <c r="H3669" s="51">
        <v>0</v>
      </c>
      <c r="I3669" s="51">
        <v>0</v>
      </c>
      <c r="J3669" s="51">
        <v>0</v>
      </c>
      <c r="K3669" s="51">
        <v>18</v>
      </c>
      <c r="L3669" s="51">
        <v>18</v>
      </c>
      <c r="M3669" s="51">
        <v>786</v>
      </c>
      <c r="N3669" s="51">
        <v>756</v>
      </c>
      <c r="O3669" s="51">
        <v>720</v>
      </c>
      <c r="P3669" s="51">
        <v>760</v>
      </c>
      <c r="Q3669" s="51">
        <v>1687</v>
      </c>
      <c r="R3669" s="51">
        <v>1718</v>
      </c>
      <c r="S3669" s="51">
        <v>23341</v>
      </c>
      <c r="T3669" s="51">
        <v>117329</v>
      </c>
      <c r="U3669" s="51">
        <v>24750</v>
      </c>
      <c r="V3669" s="51">
        <v>5435</v>
      </c>
    </row>
    <row r="3670" spans="1:22" x14ac:dyDescent="0.25">
      <c r="A3670" s="50" t="s">
        <v>109</v>
      </c>
      <c r="B3670" s="50" t="s">
        <v>231</v>
      </c>
      <c r="C3670" s="50" t="s">
        <v>212</v>
      </c>
      <c r="D3670" s="50" t="s">
        <v>282</v>
      </c>
      <c r="E3670" s="51">
        <v>2017</v>
      </c>
      <c r="F3670" s="50" t="s">
        <v>291</v>
      </c>
      <c r="G3670" s="52">
        <v>42979</v>
      </c>
      <c r="H3670" s="51">
        <v>366</v>
      </c>
      <c r="I3670" s="51">
        <v>80</v>
      </c>
      <c r="J3670" s="51">
        <v>69</v>
      </c>
      <c r="K3670" s="51">
        <v>25</v>
      </c>
      <c r="L3670" s="51">
        <v>25</v>
      </c>
      <c r="M3670" s="51">
        <v>184</v>
      </c>
      <c r="N3670" s="51">
        <v>648</v>
      </c>
      <c r="O3670" s="51">
        <v>599</v>
      </c>
      <c r="P3670" s="51">
        <v>578</v>
      </c>
      <c r="Q3670" s="51">
        <v>1687</v>
      </c>
      <c r="R3670" s="51">
        <v>1718</v>
      </c>
      <c r="S3670" s="51">
        <v>23341</v>
      </c>
      <c r="T3670" s="51">
        <v>117329</v>
      </c>
      <c r="U3670" s="51">
        <v>24750</v>
      </c>
      <c r="V3670" s="51">
        <v>5435</v>
      </c>
    </row>
    <row r="3671" spans="1:22" x14ac:dyDescent="0.25">
      <c r="A3671" s="50" t="s">
        <v>109</v>
      </c>
      <c r="B3671" s="50" t="s">
        <v>231</v>
      </c>
      <c r="C3671" s="50" t="s">
        <v>212</v>
      </c>
      <c r="D3671" s="50" t="s">
        <v>282</v>
      </c>
      <c r="E3671" s="51">
        <v>2017</v>
      </c>
      <c r="F3671" s="50" t="s">
        <v>292</v>
      </c>
      <c r="G3671" s="52">
        <v>43009</v>
      </c>
      <c r="H3671" s="51">
        <v>227</v>
      </c>
      <c r="I3671" s="51">
        <v>62</v>
      </c>
      <c r="J3671" s="51">
        <v>149</v>
      </c>
      <c r="K3671" s="51">
        <v>7</v>
      </c>
      <c r="L3671" s="51">
        <v>7</v>
      </c>
      <c r="M3671" s="51">
        <v>368</v>
      </c>
      <c r="N3671" s="51">
        <v>648</v>
      </c>
      <c r="O3671" s="51">
        <v>332</v>
      </c>
      <c r="P3671" s="51">
        <v>314</v>
      </c>
      <c r="Q3671" s="51">
        <v>1687</v>
      </c>
      <c r="R3671" s="51">
        <v>1718</v>
      </c>
      <c r="S3671" s="51">
        <v>23341</v>
      </c>
      <c r="T3671" s="51">
        <v>117329</v>
      </c>
      <c r="U3671" s="51">
        <v>24750</v>
      </c>
      <c r="V3671" s="51">
        <v>5435</v>
      </c>
    </row>
    <row r="3672" spans="1:22" x14ac:dyDescent="0.25">
      <c r="A3672" s="50" t="s">
        <v>109</v>
      </c>
      <c r="B3672" s="50" t="s">
        <v>231</v>
      </c>
      <c r="C3672" s="50" t="s">
        <v>212</v>
      </c>
      <c r="D3672" s="50" t="s">
        <v>282</v>
      </c>
      <c r="E3672" s="51">
        <v>2017</v>
      </c>
      <c r="F3672" s="50" t="s">
        <v>293</v>
      </c>
      <c r="G3672" s="52">
        <v>43040</v>
      </c>
      <c r="H3672" s="51">
        <v>489</v>
      </c>
      <c r="I3672" s="51">
        <v>246</v>
      </c>
      <c r="J3672" s="51">
        <v>420</v>
      </c>
      <c r="K3672" s="51">
        <v>91</v>
      </c>
      <c r="L3672" s="51">
        <v>91</v>
      </c>
      <c r="M3672" s="51">
        <v>597</v>
      </c>
      <c r="N3672" s="51">
        <v>645</v>
      </c>
      <c r="O3672" s="51">
        <v>634</v>
      </c>
      <c r="P3672" s="51">
        <v>580</v>
      </c>
      <c r="Q3672" s="51">
        <v>1687</v>
      </c>
      <c r="R3672" s="51">
        <v>1718</v>
      </c>
      <c r="S3672" s="51">
        <v>23341</v>
      </c>
      <c r="T3672" s="51">
        <v>117329</v>
      </c>
      <c r="U3672" s="51">
        <v>24750</v>
      </c>
      <c r="V3672" s="51">
        <v>5435</v>
      </c>
    </row>
    <row r="3673" spans="1:22" x14ac:dyDescent="0.25">
      <c r="A3673" s="50" t="s">
        <v>109</v>
      </c>
      <c r="B3673" s="50" t="s">
        <v>231</v>
      </c>
      <c r="C3673" s="50" t="s">
        <v>212</v>
      </c>
      <c r="D3673" s="50" t="s">
        <v>282</v>
      </c>
      <c r="E3673" s="51">
        <v>2017</v>
      </c>
      <c r="F3673" s="50" t="s">
        <v>294</v>
      </c>
      <c r="G3673" s="52">
        <v>43070</v>
      </c>
      <c r="H3673" s="51">
        <v>539</v>
      </c>
      <c r="I3673" s="51">
        <v>168</v>
      </c>
      <c r="J3673" s="51">
        <v>367</v>
      </c>
      <c r="K3673" s="51">
        <v>111</v>
      </c>
      <c r="L3673" s="51">
        <v>111</v>
      </c>
      <c r="M3673" s="51">
        <v>689</v>
      </c>
      <c r="N3673" s="51">
        <v>659</v>
      </c>
      <c r="O3673" s="51">
        <v>592</v>
      </c>
      <c r="P3673" s="51">
        <v>589</v>
      </c>
      <c r="Q3673" s="51">
        <v>1687</v>
      </c>
      <c r="R3673" s="51">
        <v>1718</v>
      </c>
      <c r="S3673" s="51">
        <v>23341</v>
      </c>
      <c r="T3673" s="51">
        <v>117329</v>
      </c>
      <c r="U3673" s="51">
        <v>24750</v>
      </c>
      <c r="V3673" s="51">
        <v>5435</v>
      </c>
    </row>
    <row r="3674" spans="1:22" x14ac:dyDescent="0.25">
      <c r="A3674" s="50" t="s">
        <v>109</v>
      </c>
      <c r="B3674" s="50" t="s">
        <v>231</v>
      </c>
      <c r="C3674" s="50" t="s">
        <v>212</v>
      </c>
      <c r="D3674" s="50" t="s">
        <v>282</v>
      </c>
      <c r="E3674" s="51">
        <v>2018</v>
      </c>
      <c r="F3674" s="50" t="s">
        <v>283</v>
      </c>
      <c r="G3674" s="52">
        <v>43101</v>
      </c>
      <c r="H3674" s="51">
        <v>609</v>
      </c>
      <c r="I3674" s="51">
        <v>293</v>
      </c>
      <c r="J3674" s="51">
        <v>461</v>
      </c>
      <c r="K3674" s="51">
        <v>140</v>
      </c>
      <c r="L3674" s="51">
        <v>140</v>
      </c>
      <c r="M3674" s="51">
        <v>642</v>
      </c>
      <c r="N3674" s="51">
        <v>605</v>
      </c>
      <c r="O3674" s="51">
        <v>550</v>
      </c>
      <c r="P3674" s="51">
        <v>470</v>
      </c>
      <c r="Q3674" s="51">
        <v>2319</v>
      </c>
      <c r="R3674" s="51">
        <v>2393</v>
      </c>
      <c r="S3674" s="51">
        <v>24442</v>
      </c>
      <c r="T3674" s="51">
        <v>122263</v>
      </c>
      <c r="U3674" s="51">
        <v>25740</v>
      </c>
      <c r="V3674" s="51">
        <v>5653</v>
      </c>
    </row>
    <row r="3675" spans="1:22" x14ac:dyDescent="0.25">
      <c r="A3675" s="50" t="s">
        <v>109</v>
      </c>
      <c r="B3675" s="50" t="s">
        <v>231</v>
      </c>
      <c r="C3675" s="50" t="s">
        <v>212</v>
      </c>
      <c r="D3675" s="50" t="s">
        <v>282</v>
      </c>
      <c r="E3675" s="51">
        <v>2018</v>
      </c>
      <c r="F3675" s="50" t="s">
        <v>284</v>
      </c>
      <c r="G3675" s="52">
        <v>43132</v>
      </c>
      <c r="H3675" s="51">
        <v>489</v>
      </c>
      <c r="I3675" s="51">
        <v>306</v>
      </c>
      <c r="J3675" s="51">
        <v>333</v>
      </c>
      <c r="K3675" s="51">
        <v>108</v>
      </c>
      <c r="L3675" s="51">
        <v>108</v>
      </c>
      <c r="M3675" s="51">
        <v>607</v>
      </c>
      <c r="N3675" s="51">
        <v>573</v>
      </c>
      <c r="O3675" s="51">
        <v>566</v>
      </c>
      <c r="P3675" s="51">
        <v>518</v>
      </c>
      <c r="Q3675" s="51">
        <v>2319</v>
      </c>
      <c r="R3675" s="51">
        <v>2393</v>
      </c>
      <c r="S3675" s="51">
        <v>24442</v>
      </c>
      <c r="T3675" s="51">
        <v>122263</v>
      </c>
      <c r="U3675" s="51">
        <v>25740</v>
      </c>
      <c r="V3675" s="51">
        <v>5653</v>
      </c>
    </row>
    <row r="3676" spans="1:22" x14ac:dyDescent="0.25">
      <c r="A3676" s="50" t="s">
        <v>109</v>
      </c>
      <c r="B3676" s="50" t="s">
        <v>231</v>
      </c>
      <c r="C3676" s="50" t="s">
        <v>212</v>
      </c>
      <c r="D3676" s="50" t="s">
        <v>282</v>
      </c>
      <c r="E3676" s="51">
        <v>2018</v>
      </c>
      <c r="F3676" s="50" t="s">
        <v>285</v>
      </c>
      <c r="G3676" s="52">
        <v>43160</v>
      </c>
      <c r="H3676" s="51">
        <v>510</v>
      </c>
      <c r="I3676" s="51">
        <v>307</v>
      </c>
      <c r="J3676" s="51">
        <v>440</v>
      </c>
      <c r="K3676" s="51">
        <v>121</v>
      </c>
      <c r="L3676" s="51">
        <v>121</v>
      </c>
      <c r="M3676" s="51">
        <v>595</v>
      </c>
      <c r="N3676" s="51">
        <v>643</v>
      </c>
      <c r="O3676" s="51">
        <v>674</v>
      </c>
      <c r="P3676" s="51">
        <v>516</v>
      </c>
      <c r="Q3676" s="51">
        <v>2319</v>
      </c>
      <c r="R3676" s="51">
        <v>2393</v>
      </c>
      <c r="S3676" s="51">
        <v>24442</v>
      </c>
      <c r="T3676" s="51">
        <v>122263</v>
      </c>
      <c r="U3676" s="51">
        <v>25740</v>
      </c>
      <c r="V3676" s="51">
        <v>5653</v>
      </c>
    </row>
    <row r="3677" spans="1:22" x14ac:dyDescent="0.25">
      <c r="A3677" s="50" t="s">
        <v>109</v>
      </c>
      <c r="B3677" s="50" t="s">
        <v>231</v>
      </c>
      <c r="C3677" s="50" t="s">
        <v>212</v>
      </c>
      <c r="D3677" s="50" t="s">
        <v>282</v>
      </c>
      <c r="E3677" s="51">
        <v>2018</v>
      </c>
      <c r="F3677" s="50" t="s">
        <v>286</v>
      </c>
      <c r="G3677" s="52">
        <v>43191</v>
      </c>
      <c r="H3677" s="51">
        <v>560</v>
      </c>
      <c r="I3677" s="51">
        <v>255</v>
      </c>
      <c r="J3677" s="51">
        <v>389</v>
      </c>
      <c r="K3677" s="51">
        <v>150</v>
      </c>
      <c r="L3677" s="51">
        <v>150</v>
      </c>
      <c r="M3677" s="51">
        <v>421</v>
      </c>
      <c r="N3677" s="51">
        <v>575</v>
      </c>
      <c r="O3677" s="51">
        <v>582</v>
      </c>
      <c r="P3677" s="51">
        <v>510</v>
      </c>
      <c r="Q3677" s="51">
        <v>2319</v>
      </c>
      <c r="R3677" s="51">
        <v>2393</v>
      </c>
      <c r="S3677" s="51">
        <v>24442</v>
      </c>
      <c r="T3677" s="51">
        <v>122263</v>
      </c>
      <c r="U3677" s="51">
        <v>25740</v>
      </c>
      <c r="V3677" s="51">
        <v>5653</v>
      </c>
    </row>
    <row r="3678" spans="1:22" x14ac:dyDescent="0.25">
      <c r="A3678" s="50" t="s">
        <v>109</v>
      </c>
      <c r="B3678" s="50" t="s">
        <v>231</v>
      </c>
      <c r="C3678" s="50" t="s">
        <v>212</v>
      </c>
      <c r="D3678" s="50" t="s">
        <v>282</v>
      </c>
      <c r="E3678" s="51">
        <v>2018</v>
      </c>
      <c r="F3678" s="50" t="s">
        <v>287</v>
      </c>
      <c r="G3678" s="52">
        <v>43221</v>
      </c>
      <c r="H3678" s="51">
        <v>505</v>
      </c>
      <c r="I3678" s="51">
        <v>280</v>
      </c>
      <c r="J3678" s="51">
        <v>399</v>
      </c>
      <c r="K3678" s="51">
        <v>177</v>
      </c>
      <c r="L3678" s="51">
        <v>177</v>
      </c>
      <c r="M3678" s="51">
        <v>839</v>
      </c>
      <c r="N3678" s="51">
        <v>488</v>
      </c>
      <c r="O3678" s="51">
        <v>443</v>
      </c>
      <c r="P3678" s="51">
        <v>519</v>
      </c>
      <c r="Q3678" s="51">
        <v>2319</v>
      </c>
      <c r="R3678" s="51">
        <v>2393</v>
      </c>
      <c r="S3678" s="51">
        <v>24442</v>
      </c>
      <c r="T3678" s="51">
        <v>122263</v>
      </c>
      <c r="U3678" s="51">
        <v>25740</v>
      </c>
      <c r="V3678" s="51">
        <v>5653</v>
      </c>
    </row>
    <row r="3679" spans="1:22" x14ac:dyDescent="0.25">
      <c r="A3679" s="50" t="s">
        <v>109</v>
      </c>
      <c r="B3679" s="50" t="s">
        <v>231</v>
      </c>
      <c r="C3679" s="50" t="s">
        <v>212</v>
      </c>
      <c r="D3679" s="50" t="s">
        <v>282</v>
      </c>
      <c r="E3679" s="51">
        <v>2018</v>
      </c>
      <c r="F3679" s="50" t="s">
        <v>288</v>
      </c>
      <c r="G3679" s="52">
        <v>43252</v>
      </c>
      <c r="H3679" s="51">
        <v>428</v>
      </c>
      <c r="I3679" s="51">
        <v>292</v>
      </c>
      <c r="J3679" s="51">
        <v>320</v>
      </c>
      <c r="K3679" s="51">
        <v>111</v>
      </c>
      <c r="L3679" s="51">
        <v>111</v>
      </c>
      <c r="M3679" s="51">
        <v>569</v>
      </c>
      <c r="N3679" s="51">
        <v>645</v>
      </c>
      <c r="O3679" s="51">
        <v>669</v>
      </c>
      <c r="P3679" s="51">
        <v>548</v>
      </c>
      <c r="Q3679" s="51">
        <v>2319</v>
      </c>
      <c r="R3679" s="51">
        <v>2393</v>
      </c>
      <c r="S3679" s="51">
        <v>24442</v>
      </c>
      <c r="T3679" s="51">
        <v>122263</v>
      </c>
      <c r="U3679" s="51">
        <v>25740</v>
      </c>
      <c r="V3679" s="51">
        <v>5653</v>
      </c>
    </row>
    <row r="3680" spans="1:22" x14ac:dyDescent="0.25">
      <c r="A3680" s="50" t="s">
        <v>109</v>
      </c>
      <c r="B3680" s="50" t="s">
        <v>231</v>
      </c>
      <c r="C3680" s="50" t="s">
        <v>212</v>
      </c>
      <c r="D3680" s="50" t="s">
        <v>282</v>
      </c>
      <c r="E3680" s="51">
        <v>2018</v>
      </c>
      <c r="F3680" s="50" t="s">
        <v>289</v>
      </c>
      <c r="G3680" s="52">
        <v>43282</v>
      </c>
      <c r="H3680" s="51">
        <v>391</v>
      </c>
      <c r="I3680" s="51">
        <v>245</v>
      </c>
      <c r="J3680" s="51">
        <v>343</v>
      </c>
      <c r="K3680" s="51">
        <v>124</v>
      </c>
      <c r="L3680" s="51">
        <v>124</v>
      </c>
      <c r="M3680" s="51">
        <v>542</v>
      </c>
      <c r="N3680" s="51">
        <v>584</v>
      </c>
      <c r="O3680" s="51">
        <v>586</v>
      </c>
      <c r="P3680" s="51">
        <v>472</v>
      </c>
      <c r="Q3680" s="51">
        <v>2319</v>
      </c>
      <c r="R3680" s="51">
        <v>2393</v>
      </c>
      <c r="S3680" s="51">
        <v>24442</v>
      </c>
      <c r="T3680" s="51">
        <v>122263</v>
      </c>
      <c r="U3680" s="51">
        <v>25740</v>
      </c>
      <c r="V3680" s="51">
        <v>5653</v>
      </c>
    </row>
    <row r="3681" spans="1:22" x14ac:dyDescent="0.25">
      <c r="A3681" s="50" t="s">
        <v>109</v>
      </c>
      <c r="B3681" s="50" t="s">
        <v>231</v>
      </c>
      <c r="C3681" s="50" t="s">
        <v>212</v>
      </c>
      <c r="D3681" s="50" t="s">
        <v>282</v>
      </c>
      <c r="E3681" s="51">
        <v>2018</v>
      </c>
      <c r="F3681" s="50" t="s">
        <v>290</v>
      </c>
      <c r="G3681" s="52">
        <v>43313</v>
      </c>
      <c r="H3681" s="51">
        <v>493</v>
      </c>
      <c r="I3681" s="51">
        <v>300</v>
      </c>
      <c r="J3681" s="51">
        <v>363</v>
      </c>
      <c r="K3681" s="51">
        <v>143</v>
      </c>
      <c r="L3681" s="51">
        <v>143</v>
      </c>
      <c r="M3681" s="51">
        <v>691</v>
      </c>
      <c r="N3681" s="51">
        <v>707</v>
      </c>
      <c r="O3681" s="51">
        <v>705</v>
      </c>
      <c r="P3681" s="51">
        <v>637</v>
      </c>
      <c r="Q3681" s="51">
        <v>2319</v>
      </c>
      <c r="R3681" s="51">
        <v>2393</v>
      </c>
      <c r="S3681" s="51">
        <v>24442</v>
      </c>
      <c r="T3681" s="51">
        <v>122263</v>
      </c>
      <c r="U3681" s="51">
        <v>25740</v>
      </c>
      <c r="V3681" s="51">
        <v>5653</v>
      </c>
    </row>
    <row r="3682" spans="1:22" x14ac:dyDescent="0.25">
      <c r="A3682" s="50" t="s">
        <v>109</v>
      </c>
      <c r="B3682" s="50" t="s">
        <v>231</v>
      </c>
      <c r="C3682" s="50" t="s">
        <v>212</v>
      </c>
      <c r="D3682" s="50" t="s">
        <v>282</v>
      </c>
      <c r="E3682" s="51">
        <v>2018</v>
      </c>
      <c r="F3682" s="50" t="s">
        <v>291</v>
      </c>
      <c r="G3682" s="52">
        <v>43344</v>
      </c>
      <c r="H3682" s="51">
        <v>642</v>
      </c>
      <c r="I3682" s="51">
        <v>265</v>
      </c>
      <c r="J3682" s="51">
        <v>444</v>
      </c>
      <c r="K3682" s="51">
        <v>189</v>
      </c>
      <c r="L3682" s="51">
        <v>189</v>
      </c>
      <c r="M3682" s="51">
        <v>558</v>
      </c>
      <c r="N3682" s="51">
        <v>616</v>
      </c>
      <c r="O3682" s="51">
        <v>617</v>
      </c>
      <c r="P3682" s="51">
        <v>532</v>
      </c>
      <c r="Q3682" s="51">
        <v>2319</v>
      </c>
      <c r="R3682" s="51">
        <v>2393</v>
      </c>
      <c r="S3682" s="51">
        <v>24442</v>
      </c>
      <c r="T3682" s="51">
        <v>122263</v>
      </c>
      <c r="U3682" s="51">
        <v>25740</v>
      </c>
      <c r="V3682" s="51">
        <v>5653</v>
      </c>
    </row>
    <row r="3683" spans="1:22" x14ac:dyDescent="0.25">
      <c r="A3683" s="50" t="s">
        <v>109</v>
      </c>
      <c r="B3683" s="50" t="s">
        <v>231</v>
      </c>
      <c r="C3683" s="50" t="s">
        <v>212</v>
      </c>
      <c r="D3683" s="50" t="s">
        <v>282</v>
      </c>
      <c r="E3683" s="51">
        <v>2018</v>
      </c>
      <c r="F3683" s="50" t="s">
        <v>292</v>
      </c>
      <c r="G3683" s="52">
        <v>43374</v>
      </c>
      <c r="H3683" s="51">
        <v>579</v>
      </c>
      <c r="I3683" s="51">
        <v>278</v>
      </c>
      <c r="J3683" s="51">
        <v>429</v>
      </c>
      <c r="K3683" s="51">
        <v>196</v>
      </c>
      <c r="L3683" s="51">
        <v>196</v>
      </c>
      <c r="M3683" s="51">
        <v>433</v>
      </c>
      <c r="N3683" s="51">
        <v>649</v>
      </c>
      <c r="O3683" s="51">
        <v>608</v>
      </c>
      <c r="P3683" s="51">
        <v>593</v>
      </c>
      <c r="Q3683" s="51">
        <v>2319</v>
      </c>
      <c r="R3683" s="51">
        <v>2393</v>
      </c>
      <c r="S3683" s="51">
        <v>24442</v>
      </c>
      <c r="T3683" s="51">
        <v>122263</v>
      </c>
      <c r="U3683" s="51">
        <v>25740</v>
      </c>
      <c r="V3683" s="51">
        <v>5653</v>
      </c>
    </row>
    <row r="3684" spans="1:22" x14ac:dyDescent="0.25">
      <c r="A3684" s="50" t="s">
        <v>109</v>
      </c>
      <c r="B3684" s="50" t="s">
        <v>231</v>
      </c>
      <c r="C3684" s="50" t="s">
        <v>212</v>
      </c>
      <c r="D3684" s="50" t="s">
        <v>282</v>
      </c>
      <c r="E3684" s="51">
        <v>2018</v>
      </c>
      <c r="F3684" s="50" t="s">
        <v>293</v>
      </c>
      <c r="G3684" s="52">
        <v>43405</v>
      </c>
      <c r="H3684" s="51">
        <v>542</v>
      </c>
      <c r="I3684" s="51">
        <v>257</v>
      </c>
      <c r="J3684" s="51">
        <v>442</v>
      </c>
      <c r="K3684" s="51">
        <v>174</v>
      </c>
      <c r="L3684" s="51">
        <v>174</v>
      </c>
      <c r="M3684" s="51">
        <v>562</v>
      </c>
      <c r="N3684" s="51">
        <v>494</v>
      </c>
      <c r="O3684" s="51">
        <v>489</v>
      </c>
      <c r="P3684" s="51">
        <v>451</v>
      </c>
      <c r="Q3684" s="51">
        <v>2319</v>
      </c>
      <c r="R3684" s="51">
        <v>2393</v>
      </c>
      <c r="S3684" s="51">
        <v>24442</v>
      </c>
      <c r="T3684" s="51">
        <v>122263</v>
      </c>
      <c r="U3684" s="51">
        <v>25740</v>
      </c>
      <c r="V3684" s="51">
        <v>5653</v>
      </c>
    </row>
    <row r="3685" spans="1:22" x14ac:dyDescent="0.25">
      <c r="A3685" s="50" t="s">
        <v>109</v>
      </c>
      <c r="B3685" s="50" t="s">
        <v>231</v>
      </c>
      <c r="C3685" s="50" t="s">
        <v>212</v>
      </c>
      <c r="D3685" s="50" t="s">
        <v>282</v>
      </c>
      <c r="E3685" s="51">
        <v>2018</v>
      </c>
      <c r="F3685" s="50" t="s">
        <v>294</v>
      </c>
      <c r="G3685" s="52">
        <v>43435</v>
      </c>
      <c r="H3685" s="51">
        <v>540</v>
      </c>
      <c r="I3685" s="51">
        <v>262</v>
      </c>
      <c r="J3685" s="51">
        <v>400</v>
      </c>
      <c r="K3685" s="51">
        <v>174</v>
      </c>
      <c r="L3685" s="51">
        <v>174</v>
      </c>
      <c r="M3685" s="51">
        <v>569</v>
      </c>
      <c r="N3685" s="51">
        <v>585</v>
      </c>
      <c r="O3685" s="51">
        <v>583</v>
      </c>
      <c r="P3685" s="51">
        <v>559</v>
      </c>
      <c r="Q3685" s="51">
        <v>2319</v>
      </c>
      <c r="R3685" s="51">
        <v>2393</v>
      </c>
      <c r="S3685" s="51">
        <v>24442</v>
      </c>
      <c r="T3685" s="51">
        <v>122263</v>
      </c>
      <c r="U3685" s="51">
        <v>25740</v>
      </c>
      <c r="V3685" s="51">
        <v>5653</v>
      </c>
    </row>
    <row r="3686" spans="1:22" x14ac:dyDescent="0.25">
      <c r="A3686" s="50" t="s">
        <v>109</v>
      </c>
      <c r="B3686" s="50" t="s">
        <v>231</v>
      </c>
      <c r="C3686" s="50" t="s">
        <v>212</v>
      </c>
      <c r="D3686" s="50" t="s">
        <v>282</v>
      </c>
      <c r="E3686" s="51">
        <v>2019</v>
      </c>
      <c r="F3686" s="50" t="s">
        <v>283</v>
      </c>
      <c r="G3686" s="52">
        <v>43466</v>
      </c>
      <c r="H3686" s="51">
        <v>694</v>
      </c>
      <c r="I3686" s="51">
        <v>340</v>
      </c>
      <c r="J3686" s="51">
        <v>460</v>
      </c>
      <c r="K3686" s="51">
        <v>195</v>
      </c>
      <c r="L3686" s="51">
        <v>195</v>
      </c>
      <c r="M3686" s="51">
        <v>465</v>
      </c>
      <c r="N3686" s="51">
        <v>497</v>
      </c>
      <c r="O3686" s="51">
        <v>468</v>
      </c>
      <c r="P3686" s="51">
        <v>489</v>
      </c>
      <c r="Q3686" s="51">
        <v>2171</v>
      </c>
      <c r="R3686" s="51">
        <v>2251</v>
      </c>
      <c r="S3686" s="51">
        <v>26165.165918249299</v>
      </c>
      <c r="T3686" s="51">
        <v>123754</v>
      </c>
      <c r="U3686" s="51">
        <v>39976</v>
      </c>
      <c r="V3686" s="51">
        <v>5304</v>
      </c>
    </row>
    <row r="3687" spans="1:22" x14ac:dyDescent="0.25">
      <c r="A3687" s="50" t="s">
        <v>109</v>
      </c>
      <c r="B3687" s="50" t="s">
        <v>231</v>
      </c>
      <c r="C3687" s="50" t="s">
        <v>212</v>
      </c>
      <c r="D3687" s="50" t="s">
        <v>282</v>
      </c>
      <c r="E3687" s="51">
        <v>2019</v>
      </c>
      <c r="F3687" s="50" t="s">
        <v>284</v>
      </c>
      <c r="G3687" s="52">
        <v>43497</v>
      </c>
      <c r="H3687" s="51">
        <v>585</v>
      </c>
      <c r="I3687" s="51">
        <v>299</v>
      </c>
      <c r="J3687" s="51">
        <v>470</v>
      </c>
      <c r="K3687" s="51">
        <v>180</v>
      </c>
      <c r="L3687" s="51">
        <v>180</v>
      </c>
      <c r="M3687" s="51">
        <v>613</v>
      </c>
      <c r="N3687" s="51">
        <v>634</v>
      </c>
      <c r="O3687" s="51">
        <v>583</v>
      </c>
      <c r="P3687" s="51">
        <v>557</v>
      </c>
      <c r="Q3687" s="51">
        <v>2171</v>
      </c>
      <c r="R3687" s="51">
        <v>2251</v>
      </c>
      <c r="S3687" s="51">
        <v>26165.165918249299</v>
      </c>
      <c r="T3687" s="51">
        <v>123754</v>
      </c>
      <c r="U3687" s="51">
        <v>39976</v>
      </c>
      <c r="V3687" s="51">
        <v>5304</v>
      </c>
    </row>
    <row r="3688" spans="1:22" x14ac:dyDescent="0.25">
      <c r="A3688" s="50" t="s">
        <v>109</v>
      </c>
      <c r="B3688" s="50" t="s">
        <v>231</v>
      </c>
      <c r="C3688" s="50" t="s">
        <v>212</v>
      </c>
      <c r="D3688" s="50" t="s">
        <v>282</v>
      </c>
      <c r="E3688" s="51">
        <v>2019</v>
      </c>
      <c r="F3688" s="50" t="s">
        <v>285</v>
      </c>
      <c r="G3688" s="52">
        <v>43525</v>
      </c>
      <c r="H3688" s="51">
        <v>581</v>
      </c>
      <c r="I3688" s="51">
        <v>286</v>
      </c>
      <c r="J3688" s="51">
        <v>425</v>
      </c>
      <c r="K3688" s="51">
        <v>183</v>
      </c>
      <c r="L3688" s="51">
        <v>183</v>
      </c>
      <c r="M3688" s="51">
        <v>465</v>
      </c>
      <c r="N3688" s="51">
        <v>674</v>
      </c>
      <c r="O3688" s="51">
        <v>635</v>
      </c>
      <c r="P3688" s="51">
        <v>590</v>
      </c>
      <c r="Q3688" s="51">
        <v>2171</v>
      </c>
      <c r="R3688" s="51">
        <v>2251</v>
      </c>
      <c r="S3688" s="51">
        <v>26165.165918249299</v>
      </c>
      <c r="T3688" s="51">
        <v>123754</v>
      </c>
      <c r="U3688" s="51">
        <v>39976</v>
      </c>
      <c r="V3688" s="51">
        <v>5304</v>
      </c>
    </row>
    <row r="3689" spans="1:22" x14ac:dyDescent="0.25">
      <c r="A3689" s="50" t="s">
        <v>109</v>
      </c>
      <c r="B3689" s="50" t="s">
        <v>231</v>
      </c>
      <c r="C3689" s="50" t="s">
        <v>212</v>
      </c>
      <c r="D3689" s="50" t="s">
        <v>282</v>
      </c>
      <c r="E3689" s="51">
        <v>2019</v>
      </c>
      <c r="F3689" s="50" t="s">
        <v>286</v>
      </c>
      <c r="G3689" s="52">
        <v>43556</v>
      </c>
      <c r="H3689" s="51">
        <v>660</v>
      </c>
      <c r="I3689" s="51">
        <v>341</v>
      </c>
      <c r="J3689" s="51">
        <v>481</v>
      </c>
      <c r="K3689" s="51">
        <v>193</v>
      </c>
      <c r="L3689" s="51">
        <v>193</v>
      </c>
      <c r="M3689" s="51">
        <v>450</v>
      </c>
      <c r="N3689" s="51">
        <v>650</v>
      </c>
      <c r="O3689" s="51">
        <v>612</v>
      </c>
      <c r="P3689" s="51">
        <v>570</v>
      </c>
      <c r="Q3689" s="51">
        <v>2171</v>
      </c>
      <c r="R3689" s="51">
        <v>2251</v>
      </c>
      <c r="S3689" s="51">
        <v>26165.165918249299</v>
      </c>
      <c r="T3689" s="51">
        <v>123754</v>
      </c>
      <c r="U3689" s="51">
        <v>39976</v>
      </c>
      <c r="V3689" s="51">
        <v>5304</v>
      </c>
    </row>
    <row r="3690" spans="1:22" x14ac:dyDescent="0.25">
      <c r="A3690" s="50" t="s">
        <v>109</v>
      </c>
      <c r="B3690" s="50" t="s">
        <v>231</v>
      </c>
      <c r="C3690" s="50" t="s">
        <v>212</v>
      </c>
      <c r="D3690" s="50" t="s">
        <v>282</v>
      </c>
      <c r="E3690" s="51">
        <v>2019</v>
      </c>
      <c r="F3690" s="50" t="s">
        <v>287</v>
      </c>
      <c r="G3690" s="52">
        <v>43586</v>
      </c>
      <c r="H3690" s="51">
        <v>528</v>
      </c>
      <c r="I3690" s="51">
        <v>312</v>
      </c>
      <c r="J3690" s="51">
        <v>476</v>
      </c>
      <c r="K3690" s="51">
        <v>167</v>
      </c>
      <c r="L3690" s="51">
        <v>167</v>
      </c>
      <c r="M3690" s="51">
        <v>172</v>
      </c>
      <c r="N3690" s="51">
        <v>617</v>
      </c>
      <c r="O3690" s="51">
        <v>557</v>
      </c>
      <c r="P3690" s="51">
        <v>549</v>
      </c>
      <c r="Q3690" s="51">
        <v>2171</v>
      </c>
      <c r="R3690" s="51">
        <v>2251</v>
      </c>
      <c r="S3690" s="51">
        <v>26165.165918249299</v>
      </c>
      <c r="T3690" s="51">
        <v>123754</v>
      </c>
      <c r="U3690" s="51">
        <v>39976</v>
      </c>
      <c r="V3690" s="51">
        <v>5304</v>
      </c>
    </row>
    <row r="3691" spans="1:22" x14ac:dyDescent="0.25">
      <c r="A3691" s="50" t="s">
        <v>109</v>
      </c>
      <c r="B3691" s="50" t="s">
        <v>231</v>
      </c>
      <c r="C3691" s="50" t="s">
        <v>212</v>
      </c>
      <c r="D3691" s="50" t="s">
        <v>282</v>
      </c>
      <c r="E3691" s="51">
        <v>2019</v>
      </c>
      <c r="F3691" s="50" t="s">
        <v>288</v>
      </c>
      <c r="G3691" s="52">
        <v>43617</v>
      </c>
      <c r="H3691" s="51">
        <v>737</v>
      </c>
      <c r="I3691" s="51">
        <v>327</v>
      </c>
      <c r="J3691" s="51">
        <v>408</v>
      </c>
      <c r="K3691" s="51">
        <v>137</v>
      </c>
      <c r="L3691" s="51">
        <v>137</v>
      </c>
      <c r="M3691" s="51">
        <v>215</v>
      </c>
      <c r="N3691" s="51">
        <v>706</v>
      </c>
      <c r="O3691" s="51">
        <v>669</v>
      </c>
      <c r="P3691" s="51">
        <v>668</v>
      </c>
      <c r="Q3691" s="51">
        <v>2171</v>
      </c>
      <c r="R3691" s="51">
        <v>2251</v>
      </c>
      <c r="S3691" s="51">
        <v>26165.165918249299</v>
      </c>
      <c r="T3691" s="51">
        <v>123754</v>
      </c>
      <c r="U3691" s="51">
        <v>39976</v>
      </c>
      <c r="V3691" s="51">
        <v>5304</v>
      </c>
    </row>
    <row r="3692" spans="1:22" x14ac:dyDescent="0.25">
      <c r="A3692" s="50" t="s">
        <v>109</v>
      </c>
      <c r="B3692" s="50" t="s">
        <v>231</v>
      </c>
      <c r="C3692" s="50" t="s">
        <v>212</v>
      </c>
      <c r="D3692" s="50" t="s">
        <v>282</v>
      </c>
      <c r="E3692" s="51">
        <v>2019</v>
      </c>
      <c r="F3692" s="50" t="s">
        <v>289</v>
      </c>
      <c r="G3692" s="52">
        <v>43647</v>
      </c>
      <c r="H3692" s="51">
        <v>742</v>
      </c>
      <c r="I3692" s="51">
        <v>348</v>
      </c>
      <c r="J3692" s="51">
        <v>553</v>
      </c>
      <c r="K3692" s="51">
        <v>163</v>
      </c>
      <c r="L3692" s="51">
        <v>163</v>
      </c>
      <c r="M3692" s="51">
        <v>236</v>
      </c>
      <c r="N3692" s="51">
        <v>714</v>
      </c>
      <c r="O3692" s="51">
        <v>656</v>
      </c>
      <c r="P3692" s="51">
        <v>614</v>
      </c>
      <c r="Q3692" s="51">
        <v>2171</v>
      </c>
      <c r="R3692" s="51">
        <v>2251</v>
      </c>
      <c r="S3692" s="51">
        <v>26165.165918249299</v>
      </c>
      <c r="T3692" s="51">
        <v>123754</v>
      </c>
      <c r="U3692" s="51">
        <v>39976</v>
      </c>
      <c r="V3692" s="51">
        <v>5304</v>
      </c>
    </row>
    <row r="3693" spans="1:22" x14ac:dyDescent="0.25">
      <c r="A3693" s="50" t="s">
        <v>109</v>
      </c>
      <c r="B3693" s="50" t="s">
        <v>231</v>
      </c>
      <c r="C3693" s="50" t="s">
        <v>212</v>
      </c>
      <c r="D3693" s="50" t="s">
        <v>282</v>
      </c>
      <c r="E3693" s="51">
        <v>2019</v>
      </c>
      <c r="F3693" s="50" t="s">
        <v>290</v>
      </c>
      <c r="G3693" s="52">
        <v>43678</v>
      </c>
      <c r="H3693" s="51">
        <v>606</v>
      </c>
      <c r="I3693" s="51">
        <v>323</v>
      </c>
      <c r="J3693" s="51">
        <v>343</v>
      </c>
      <c r="K3693" s="51">
        <v>166</v>
      </c>
      <c r="L3693" s="51">
        <v>166</v>
      </c>
      <c r="M3693" s="51">
        <v>13</v>
      </c>
      <c r="N3693" s="51">
        <v>681</v>
      </c>
      <c r="O3693" s="51">
        <v>612</v>
      </c>
      <c r="P3693" s="51">
        <v>591</v>
      </c>
      <c r="Q3693" s="51">
        <v>2171</v>
      </c>
      <c r="R3693" s="51">
        <v>2251</v>
      </c>
      <c r="S3693" s="51">
        <v>26165.165918249299</v>
      </c>
      <c r="T3693" s="51">
        <v>123754</v>
      </c>
      <c r="U3693" s="51">
        <v>39976</v>
      </c>
      <c r="V3693" s="51">
        <v>5304</v>
      </c>
    </row>
    <row r="3694" spans="1:22" x14ac:dyDescent="0.25">
      <c r="A3694" s="50" t="s">
        <v>109</v>
      </c>
      <c r="B3694" s="50" t="s">
        <v>231</v>
      </c>
      <c r="C3694" s="50" t="s">
        <v>212</v>
      </c>
      <c r="D3694" s="50" t="s">
        <v>282</v>
      </c>
      <c r="E3694" s="51">
        <v>2019</v>
      </c>
      <c r="F3694" s="50" t="s">
        <v>291</v>
      </c>
      <c r="G3694" s="52">
        <v>43709</v>
      </c>
      <c r="H3694" s="51">
        <v>689</v>
      </c>
      <c r="I3694" s="51">
        <v>354</v>
      </c>
      <c r="J3694" s="51">
        <v>573</v>
      </c>
      <c r="K3694" s="51">
        <v>227</v>
      </c>
      <c r="L3694" s="51">
        <v>227</v>
      </c>
      <c r="M3694" s="51">
        <v>556</v>
      </c>
      <c r="N3694" s="51">
        <v>637</v>
      </c>
      <c r="O3694" s="51">
        <v>593</v>
      </c>
      <c r="P3694" s="51">
        <v>511</v>
      </c>
      <c r="Q3694" s="51">
        <v>2171</v>
      </c>
      <c r="R3694" s="51">
        <v>2251</v>
      </c>
      <c r="S3694" s="51">
        <v>26165.165918249299</v>
      </c>
      <c r="T3694" s="51">
        <v>123754</v>
      </c>
      <c r="U3694" s="51">
        <v>39976</v>
      </c>
      <c r="V3694" s="51">
        <v>5304</v>
      </c>
    </row>
    <row r="3695" spans="1:22" x14ac:dyDescent="0.25">
      <c r="A3695" s="50" t="s">
        <v>109</v>
      </c>
      <c r="B3695" s="50" t="s">
        <v>231</v>
      </c>
      <c r="C3695" s="50" t="s">
        <v>212</v>
      </c>
      <c r="D3695" s="50" t="s">
        <v>282</v>
      </c>
      <c r="E3695" s="51">
        <v>2019</v>
      </c>
      <c r="F3695" s="50" t="s">
        <v>292</v>
      </c>
      <c r="G3695" s="52">
        <v>43739</v>
      </c>
      <c r="H3695" s="51">
        <v>689</v>
      </c>
      <c r="I3695" s="51">
        <v>318</v>
      </c>
      <c r="J3695" s="51">
        <v>526</v>
      </c>
      <c r="K3695" s="51">
        <v>179</v>
      </c>
      <c r="L3695" s="51">
        <v>179</v>
      </c>
      <c r="M3695" s="51">
        <v>571</v>
      </c>
      <c r="N3695" s="51">
        <v>600</v>
      </c>
      <c r="O3695" s="51">
        <v>544</v>
      </c>
      <c r="P3695" s="51">
        <v>513</v>
      </c>
      <c r="Q3695" s="51">
        <v>2171</v>
      </c>
      <c r="R3695" s="51">
        <v>2251</v>
      </c>
      <c r="S3695" s="51">
        <v>26165.165918249299</v>
      </c>
      <c r="T3695" s="51">
        <v>123754</v>
      </c>
      <c r="U3695" s="51">
        <v>39976</v>
      </c>
      <c r="V3695" s="51">
        <v>5304</v>
      </c>
    </row>
    <row r="3696" spans="1:22" x14ac:dyDescent="0.25">
      <c r="A3696" s="50" t="s">
        <v>109</v>
      </c>
      <c r="B3696" s="50" t="s">
        <v>231</v>
      </c>
      <c r="C3696" s="50" t="s">
        <v>212</v>
      </c>
      <c r="D3696" s="50" t="s">
        <v>282</v>
      </c>
      <c r="E3696" s="51">
        <v>2019</v>
      </c>
      <c r="F3696" s="50" t="s">
        <v>293</v>
      </c>
      <c r="G3696" s="52">
        <v>43770</v>
      </c>
      <c r="H3696" s="51">
        <v>752</v>
      </c>
      <c r="I3696" s="51">
        <v>322</v>
      </c>
      <c r="J3696" s="51">
        <v>568</v>
      </c>
      <c r="K3696" s="51">
        <v>227</v>
      </c>
      <c r="L3696" s="51">
        <v>227</v>
      </c>
      <c r="M3696" s="51">
        <v>700</v>
      </c>
      <c r="N3696" s="51">
        <v>683</v>
      </c>
      <c r="O3696" s="51">
        <v>652</v>
      </c>
      <c r="P3696" s="51">
        <v>540</v>
      </c>
      <c r="Q3696" s="51">
        <v>2171</v>
      </c>
      <c r="R3696" s="51">
        <v>2251</v>
      </c>
      <c r="S3696" s="51">
        <v>26165.165918249299</v>
      </c>
      <c r="T3696" s="51">
        <v>123754</v>
      </c>
      <c r="U3696" s="51">
        <v>39976</v>
      </c>
      <c r="V3696" s="51">
        <v>5304</v>
      </c>
    </row>
    <row r="3697" spans="1:22" x14ac:dyDescent="0.25">
      <c r="A3697" s="50" t="s">
        <v>109</v>
      </c>
      <c r="B3697" s="50" t="s">
        <v>231</v>
      </c>
      <c r="C3697" s="50" t="s">
        <v>212</v>
      </c>
      <c r="D3697" s="50" t="s">
        <v>282</v>
      </c>
      <c r="E3697" s="51">
        <v>2019</v>
      </c>
      <c r="F3697" s="50" t="s">
        <v>294</v>
      </c>
      <c r="G3697" s="52">
        <v>43800</v>
      </c>
      <c r="H3697" s="51">
        <v>863</v>
      </c>
      <c r="I3697" s="51">
        <v>350</v>
      </c>
      <c r="J3697" s="51">
        <v>582</v>
      </c>
      <c r="K3697" s="51">
        <v>241</v>
      </c>
      <c r="L3697" s="51">
        <v>241</v>
      </c>
      <c r="M3697" s="51">
        <v>731</v>
      </c>
      <c r="N3697" s="51">
        <v>678</v>
      </c>
      <c r="O3697" s="51">
        <v>640</v>
      </c>
      <c r="P3697" s="51">
        <v>555</v>
      </c>
      <c r="Q3697" s="51">
        <v>2171</v>
      </c>
      <c r="R3697" s="51">
        <v>2251</v>
      </c>
      <c r="S3697" s="51">
        <v>26165.165918249299</v>
      </c>
      <c r="T3697" s="51">
        <v>123754</v>
      </c>
      <c r="U3697" s="51">
        <v>39976</v>
      </c>
      <c r="V3697" s="51">
        <v>5304</v>
      </c>
    </row>
    <row r="3698" spans="1:22" x14ac:dyDescent="0.25">
      <c r="A3698" s="50" t="s">
        <v>109</v>
      </c>
      <c r="B3698" s="50" t="s">
        <v>231</v>
      </c>
      <c r="C3698" s="50" t="s">
        <v>212</v>
      </c>
      <c r="D3698" s="50" t="s">
        <v>282</v>
      </c>
      <c r="E3698" s="51">
        <v>2020</v>
      </c>
      <c r="F3698" s="50" t="s">
        <v>283</v>
      </c>
      <c r="G3698" s="52">
        <v>43831</v>
      </c>
      <c r="H3698" s="51">
        <v>910</v>
      </c>
      <c r="I3698" s="51">
        <v>371</v>
      </c>
      <c r="J3698" s="51">
        <v>832</v>
      </c>
      <c r="K3698" s="51">
        <v>281</v>
      </c>
      <c r="L3698" s="51">
        <v>281</v>
      </c>
      <c r="M3698" s="51">
        <v>749</v>
      </c>
      <c r="N3698" s="51">
        <v>603</v>
      </c>
      <c r="O3698" s="51">
        <v>584</v>
      </c>
      <c r="P3698" s="51">
        <v>550</v>
      </c>
      <c r="Q3698" s="51">
        <v>2979</v>
      </c>
      <c r="R3698" s="51">
        <v>3083</v>
      </c>
      <c r="S3698" s="51">
        <v>27252.74478270231</v>
      </c>
      <c r="T3698" s="51">
        <v>128411</v>
      </c>
      <c r="U3698" s="51">
        <v>23123</v>
      </c>
      <c r="V3698" s="51">
        <v>5461</v>
      </c>
    </row>
    <row r="3699" spans="1:22" x14ac:dyDescent="0.25">
      <c r="A3699" s="50" t="s">
        <v>109</v>
      </c>
      <c r="B3699" s="50" t="s">
        <v>231</v>
      </c>
      <c r="C3699" s="50" t="s">
        <v>212</v>
      </c>
      <c r="D3699" s="50" t="s">
        <v>282</v>
      </c>
      <c r="E3699" s="51">
        <v>2020</v>
      </c>
      <c r="F3699" s="50" t="s">
        <v>284</v>
      </c>
      <c r="G3699" s="52">
        <v>43862</v>
      </c>
      <c r="H3699" s="51">
        <v>730</v>
      </c>
      <c r="I3699" s="51">
        <v>328</v>
      </c>
      <c r="J3699" s="51">
        <v>610</v>
      </c>
      <c r="K3699" s="51">
        <v>287</v>
      </c>
      <c r="L3699" s="51">
        <v>287</v>
      </c>
      <c r="M3699" s="51">
        <v>773</v>
      </c>
      <c r="N3699" s="51">
        <v>618</v>
      </c>
      <c r="O3699" s="51">
        <v>609</v>
      </c>
      <c r="P3699" s="51">
        <v>578</v>
      </c>
      <c r="Q3699" s="51">
        <v>2979</v>
      </c>
      <c r="R3699" s="51">
        <v>3083</v>
      </c>
      <c r="S3699" s="51">
        <v>27252.74478270231</v>
      </c>
      <c r="T3699" s="51">
        <v>128411</v>
      </c>
      <c r="U3699" s="51">
        <v>23123</v>
      </c>
      <c r="V3699" s="51">
        <v>5461</v>
      </c>
    </row>
    <row r="3700" spans="1:22" x14ac:dyDescent="0.25">
      <c r="A3700" s="50" t="s">
        <v>109</v>
      </c>
      <c r="B3700" s="50" t="s">
        <v>231</v>
      </c>
      <c r="C3700" s="50" t="s">
        <v>212</v>
      </c>
      <c r="D3700" s="50" t="s">
        <v>282</v>
      </c>
      <c r="E3700" s="51">
        <v>2020</v>
      </c>
      <c r="F3700" s="50" t="s">
        <v>285</v>
      </c>
      <c r="G3700" s="52">
        <v>43891</v>
      </c>
      <c r="H3700" s="51">
        <v>565</v>
      </c>
      <c r="I3700" s="51">
        <v>376</v>
      </c>
      <c r="J3700" s="51">
        <v>577</v>
      </c>
      <c r="K3700" s="51">
        <v>288</v>
      </c>
      <c r="L3700" s="51">
        <v>288</v>
      </c>
      <c r="M3700" s="51">
        <v>687</v>
      </c>
      <c r="N3700" s="51">
        <v>665</v>
      </c>
      <c r="O3700" s="51">
        <v>604</v>
      </c>
      <c r="P3700" s="51">
        <v>596</v>
      </c>
      <c r="Q3700" s="51">
        <v>2979</v>
      </c>
      <c r="R3700" s="51">
        <v>3083</v>
      </c>
      <c r="S3700" s="51">
        <v>27252.74478270231</v>
      </c>
      <c r="T3700" s="51">
        <v>128411</v>
      </c>
      <c r="U3700" s="51">
        <v>23123</v>
      </c>
      <c r="V3700" s="51">
        <v>5461</v>
      </c>
    </row>
    <row r="3701" spans="1:22" x14ac:dyDescent="0.25">
      <c r="A3701" s="50" t="s">
        <v>109</v>
      </c>
      <c r="B3701" s="50" t="s">
        <v>231</v>
      </c>
      <c r="C3701" s="50" t="s">
        <v>212</v>
      </c>
      <c r="D3701" s="50" t="s">
        <v>282</v>
      </c>
      <c r="E3701" s="51">
        <v>2020</v>
      </c>
      <c r="F3701" s="50" t="s">
        <v>286</v>
      </c>
      <c r="G3701" s="52">
        <v>43922</v>
      </c>
      <c r="H3701" s="51">
        <v>630</v>
      </c>
      <c r="I3701" s="51">
        <v>381</v>
      </c>
      <c r="J3701" s="51">
        <v>541</v>
      </c>
      <c r="K3701" s="51">
        <v>199</v>
      </c>
      <c r="L3701" s="51">
        <v>199</v>
      </c>
      <c r="M3701" s="51">
        <v>686</v>
      </c>
      <c r="N3701" s="51">
        <v>658</v>
      </c>
      <c r="O3701" s="51">
        <v>696</v>
      </c>
      <c r="P3701" s="51">
        <v>630</v>
      </c>
      <c r="Q3701" s="51">
        <v>2979</v>
      </c>
      <c r="R3701" s="51">
        <v>3083</v>
      </c>
      <c r="S3701" s="51">
        <v>27252.74478270231</v>
      </c>
      <c r="T3701" s="51">
        <v>128411</v>
      </c>
      <c r="U3701" s="51">
        <v>23123</v>
      </c>
      <c r="V3701" s="51">
        <v>5461</v>
      </c>
    </row>
    <row r="3702" spans="1:22" x14ac:dyDescent="0.25">
      <c r="A3702" s="50" t="s">
        <v>109</v>
      </c>
      <c r="B3702" s="50" t="s">
        <v>231</v>
      </c>
      <c r="C3702" s="50" t="s">
        <v>212</v>
      </c>
      <c r="D3702" s="50" t="s">
        <v>282</v>
      </c>
      <c r="E3702" s="51">
        <v>2020</v>
      </c>
      <c r="F3702" s="50" t="s">
        <v>287</v>
      </c>
      <c r="G3702" s="52">
        <v>43952</v>
      </c>
      <c r="H3702" s="51">
        <v>721</v>
      </c>
      <c r="I3702" s="51">
        <v>393</v>
      </c>
      <c r="J3702" s="51">
        <v>649</v>
      </c>
      <c r="K3702" s="51">
        <v>306</v>
      </c>
      <c r="L3702" s="51">
        <v>306</v>
      </c>
      <c r="M3702" s="51">
        <v>684</v>
      </c>
      <c r="N3702" s="51">
        <v>656</v>
      </c>
      <c r="O3702" s="51">
        <v>611</v>
      </c>
      <c r="P3702" s="51">
        <v>612</v>
      </c>
      <c r="Q3702" s="51">
        <v>2979</v>
      </c>
      <c r="R3702" s="51">
        <v>3083</v>
      </c>
      <c r="S3702" s="51">
        <v>27252.74478270231</v>
      </c>
      <c r="T3702" s="51">
        <v>128411</v>
      </c>
      <c r="U3702" s="51">
        <v>23123</v>
      </c>
      <c r="V3702" s="51">
        <v>5461</v>
      </c>
    </row>
    <row r="3703" spans="1:22" x14ac:dyDescent="0.25">
      <c r="A3703" s="50" t="s">
        <v>109</v>
      </c>
      <c r="B3703" s="50" t="s">
        <v>231</v>
      </c>
      <c r="C3703" s="50" t="s">
        <v>212</v>
      </c>
      <c r="D3703" s="50" t="s">
        <v>282</v>
      </c>
      <c r="E3703" s="51">
        <v>2020</v>
      </c>
      <c r="F3703" s="50" t="s">
        <v>288</v>
      </c>
      <c r="G3703" s="52">
        <v>43983</v>
      </c>
      <c r="H3703" s="51">
        <v>923</v>
      </c>
      <c r="I3703" s="51">
        <v>467</v>
      </c>
      <c r="J3703" s="51">
        <v>589</v>
      </c>
      <c r="K3703" s="51">
        <v>219</v>
      </c>
      <c r="L3703" s="51">
        <v>219</v>
      </c>
      <c r="M3703" s="51">
        <v>842</v>
      </c>
      <c r="N3703" s="51">
        <v>765</v>
      </c>
      <c r="O3703" s="51">
        <v>656</v>
      </c>
      <c r="P3703" s="51">
        <v>608</v>
      </c>
      <c r="Q3703" s="51">
        <v>2979</v>
      </c>
      <c r="R3703" s="51">
        <v>3083</v>
      </c>
      <c r="S3703" s="51">
        <v>27252.74478270231</v>
      </c>
      <c r="T3703" s="51">
        <v>128411</v>
      </c>
      <c r="U3703" s="51">
        <v>23123</v>
      </c>
      <c r="V3703" s="51">
        <v>5461</v>
      </c>
    </row>
    <row r="3704" spans="1:22" x14ac:dyDescent="0.25">
      <c r="A3704" s="50" t="s">
        <v>109</v>
      </c>
      <c r="B3704" s="50" t="s">
        <v>231</v>
      </c>
      <c r="C3704" s="50" t="s">
        <v>212</v>
      </c>
      <c r="D3704" s="50" t="s">
        <v>282</v>
      </c>
      <c r="E3704" s="51">
        <v>2020</v>
      </c>
      <c r="F3704" s="50" t="s">
        <v>289</v>
      </c>
      <c r="G3704" s="52">
        <v>44013</v>
      </c>
      <c r="H3704" s="51">
        <v>660</v>
      </c>
      <c r="I3704" s="51">
        <v>400</v>
      </c>
      <c r="J3704" s="51">
        <v>671</v>
      </c>
      <c r="K3704" s="51">
        <v>194</v>
      </c>
      <c r="L3704" s="51">
        <v>194</v>
      </c>
      <c r="M3704" s="51">
        <v>678</v>
      </c>
      <c r="N3704" s="51">
        <v>678</v>
      </c>
      <c r="O3704" s="51">
        <v>672</v>
      </c>
      <c r="P3704" s="51">
        <v>600</v>
      </c>
      <c r="Q3704" s="51">
        <v>2979</v>
      </c>
      <c r="R3704" s="51">
        <v>3083</v>
      </c>
      <c r="S3704" s="51">
        <v>27252.74478270231</v>
      </c>
      <c r="T3704" s="51">
        <v>128411</v>
      </c>
      <c r="U3704" s="51">
        <v>23123</v>
      </c>
      <c r="V3704" s="51">
        <v>5461</v>
      </c>
    </row>
    <row r="3705" spans="1:22" x14ac:dyDescent="0.25">
      <c r="A3705" s="50" t="s">
        <v>109</v>
      </c>
      <c r="B3705" s="50" t="s">
        <v>231</v>
      </c>
      <c r="C3705" s="50" t="s">
        <v>212</v>
      </c>
      <c r="D3705" s="50" t="s">
        <v>282</v>
      </c>
      <c r="E3705" s="51">
        <v>2020</v>
      </c>
      <c r="F3705" s="50" t="s">
        <v>290</v>
      </c>
      <c r="G3705" s="52">
        <v>44044</v>
      </c>
      <c r="H3705" s="51">
        <v>796</v>
      </c>
      <c r="I3705" s="51">
        <v>411</v>
      </c>
      <c r="J3705" s="51">
        <v>650</v>
      </c>
      <c r="K3705" s="51">
        <v>292</v>
      </c>
      <c r="L3705" s="51">
        <v>292</v>
      </c>
      <c r="M3705" s="51">
        <v>700</v>
      </c>
      <c r="N3705" s="51">
        <v>657</v>
      </c>
      <c r="O3705" s="51">
        <v>588</v>
      </c>
      <c r="P3705" s="51">
        <v>581</v>
      </c>
      <c r="Q3705" s="51">
        <v>2979</v>
      </c>
      <c r="R3705" s="51">
        <v>3083</v>
      </c>
      <c r="S3705" s="51">
        <v>27252.74478270231</v>
      </c>
      <c r="T3705" s="51">
        <v>128411</v>
      </c>
      <c r="U3705" s="51">
        <v>23123</v>
      </c>
      <c r="V3705" s="51">
        <v>5461</v>
      </c>
    </row>
    <row r="3706" spans="1:22" x14ac:dyDescent="0.25">
      <c r="A3706" s="50" t="s">
        <v>109</v>
      </c>
      <c r="B3706" s="50" t="s">
        <v>231</v>
      </c>
      <c r="C3706" s="50" t="s">
        <v>212</v>
      </c>
      <c r="D3706" s="50" t="s">
        <v>282</v>
      </c>
      <c r="E3706" s="51">
        <v>2020</v>
      </c>
      <c r="F3706" s="50" t="s">
        <v>291</v>
      </c>
      <c r="G3706" s="52">
        <v>44075</v>
      </c>
      <c r="H3706" s="51">
        <v>722</v>
      </c>
      <c r="I3706" s="51">
        <v>412</v>
      </c>
      <c r="J3706" s="51">
        <v>597</v>
      </c>
      <c r="K3706" s="51">
        <v>209</v>
      </c>
      <c r="L3706" s="51">
        <v>209</v>
      </c>
      <c r="M3706" s="51">
        <v>724</v>
      </c>
      <c r="N3706" s="51">
        <v>694</v>
      </c>
      <c r="O3706" s="51">
        <v>677</v>
      </c>
      <c r="P3706" s="51">
        <v>606</v>
      </c>
      <c r="Q3706" s="51">
        <v>2979</v>
      </c>
      <c r="R3706" s="51">
        <v>3083</v>
      </c>
      <c r="S3706" s="51">
        <v>27252.74478270231</v>
      </c>
      <c r="T3706" s="51">
        <v>128411</v>
      </c>
      <c r="U3706" s="51">
        <v>23123</v>
      </c>
      <c r="V3706" s="51">
        <v>5461</v>
      </c>
    </row>
    <row r="3707" spans="1:22" x14ac:dyDescent="0.25">
      <c r="A3707" s="50" t="s">
        <v>109</v>
      </c>
      <c r="B3707" s="50" t="s">
        <v>231</v>
      </c>
      <c r="C3707" s="50" t="s">
        <v>212</v>
      </c>
      <c r="D3707" s="50" t="s">
        <v>282</v>
      </c>
      <c r="E3707" s="51">
        <v>2020</v>
      </c>
      <c r="F3707" s="50" t="s">
        <v>292</v>
      </c>
      <c r="G3707" s="52">
        <v>44105</v>
      </c>
      <c r="H3707" s="51">
        <v>734</v>
      </c>
      <c r="I3707" s="51">
        <v>324</v>
      </c>
      <c r="J3707" s="51">
        <v>590</v>
      </c>
      <c r="K3707" s="51">
        <v>232</v>
      </c>
      <c r="L3707" s="51">
        <v>232</v>
      </c>
      <c r="M3707" s="51">
        <v>677</v>
      </c>
      <c r="N3707" s="51">
        <v>701</v>
      </c>
      <c r="O3707" s="51">
        <v>653</v>
      </c>
      <c r="P3707" s="51">
        <v>596</v>
      </c>
      <c r="Q3707" s="51">
        <v>2979</v>
      </c>
      <c r="R3707" s="51">
        <v>3083</v>
      </c>
      <c r="S3707" s="51">
        <v>27252.74478270231</v>
      </c>
      <c r="T3707" s="51">
        <v>128411</v>
      </c>
      <c r="U3707" s="51">
        <v>23123</v>
      </c>
      <c r="V3707" s="51">
        <v>5461</v>
      </c>
    </row>
    <row r="3708" spans="1:22" x14ac:dyDescent="0.25">
      <c r="A3708" s="50" t="s">
        <v>109</v>
      </c>
      <c r="B3708" s="50" t="s">
        <v>231</v>
      </c>
      <c r="C3708" s="50" t="s">
        <v>212</v>
      </c>
      <c r="D3708" s="50" t="s">
        <v>282</v>
      </c>
      <c r="E3708" s="51">
        <v>2020</v>
      </c>
      <c r="F3708" s="50" t="s">
        <v>293</v>
      </c>
      <c r="G3708" s="52">
        <v>44136</v>
      </c>
      <c r="H3708" s="51">
        <v>597</v>
      </c>
      <c r="I3708" s="51">
        <v>337</v>
      </c>
      <c r="J3708" s="51">
        <v>433</v>
      </c>
      <c r="K3708" s="51">
        <v>170</v>
      </c>
      <c r="L3708" s="51">
        <v>170</v>
      </c>
      <c r="M3708" s="51">
        <v>645</v>
      </c>
      <c r="N3708" s="51">
        <v>674</v>
      </c>
      <c r="O3708" s="51">
        <v>668</v>
      </c>
      <c r="P3708" s="51">
        <v>624</v>
      </c>
      <c r="Q3708" s="51">
        <v>2979</v>
      </c>
      <c r="R3708" s="51">
        <v>3083</v>
      </c>
      <c r="S3708" s="51">
        <v>27252.74478270231</v>
      </c>
      <c r="T3708" s="51">
        <v>128411</v>
      </c>
      <c r="U3708" s="51">
        <v>23123</v>
      </c>
      <c r="V3708" s="51">
        <v>5461</v>
      </c>
    </row>
    <row r="3709" spans="1:22" x14ac:dyDescent="0.25">
      <c r="A3709" s="50" t="s">
        <v>109</v>
      </c>
      <c r="B3709" s="50" t="s">
        <v>231</v>
      </c>
      <c r="C3709" s="50" t="s">
        <v>212</v>
      </c>
      <c r="D3709" s="50" t="s">
        <v>282</v>
      </c>
      <c r="E3709" s="51">
        <v>2020</v>
      </c>
      <c r="F3709" s="50" t="s">
        <v>294</v>
      </c>
      <c r="G3709" s="52">
        <v>44166</v>
      </c>
      <c r="H3709" s="51">
        <v>725</v>
      </c>
      <c r="I3709" s="51">
        <v>428</v>
      </c>
      <c r="J3709" s="51">
        <v>591</v>
      </c>
      <c r="K3709" s="51">
        <v>196</v>
      </c>
      <c r="L3709" s="51">
        <v>196</v>
      </c>
      <c r="M3709" s="51">
        <v>689</v>
      </c>
      <c r="N3709" s="51">
        <v>643</v>
      </c>
      <c r="O3709" s="51">
        <v>694</v>
      </c>
      <c r="P3709" s="51">
        <v>601</v>
      </c>
      <c r="Q3709" s="51">
        <v>2979</v>
      </c>
      <c r="R3709" s="51">
        <v>3083</v>
      </c>
      <c r="S3709" s="51">
        <v>27252.74478270231</v>
      </c>
      <c r="T3709" s="51">
        <v>128411</v>
      </c>
      <c r="U3709" s="51">
        <v>23123</v>
      </c>
      <c r="V3709" s="51">
        <v>5461</v>
      </c>
    </row>
    <row r="3710" spans="1:22" x14ac:dyDescent="0.25">
      <c r="A3710" s="50" t="s">
        <v>109</v>
      </c>
      <c r="B3710" s="50" t="s">
        <v>231</v>
      </c>
      <c r="C3710" s="50" t="s">
        <v>212</v>
      </c>
      <c r="D3710" s="50" t="s">
        <v>282</v>
      </c>
      <c r="E3710" s="51">
        <v>2021</v>
      </c>
      <c r="F3710" s="50" t="s">
        <v>283</v>
      </c>
      <c r="G3710" s="52">
        <v>44197</v>
      </c>
      <c r="H3710" s="51">
        <v>624</v>
      </c>
      <c r="I3710" s="51">
        <v>361</v>
      </c>
      <c r="J3710" s="51">
        <v>627</v>
      </c>
      <c r="K3710" s="51">
        <v>211</v>
      </c>
      <c r="L3710" s="51">
        <v>211</v>
      </c>
      <c r="M3710" s="51">
        <v>636</v>
      </c>
      <c r="N3710" s="51">
        <v>604</v>
      </c>
      <c r="O3710" s="51">
        <v>571</v>
      </c>
      <c r="P3710" s="51">
        <v>526</v>
      </c>
      <c r="Q3710" s="51">
        <v>3259</v>
      </c>
      <c r="R3710" s="51">
        <v>3385</v>
      </c>
      <c r="S3710" s="51">
        <v>28379.803461346899</v>
      </c>
      <c r="T3710" s="51">
        <v>133254</v>
      </c>
      <c r="U3710" s="51">
        <v>42483</v>
      </c>
      <c r="V3710" s="51">
        <v>5627</v>
      </c>
    </row>
    <row r="3711" spans="1:22" x14ac:dyDescent="0.25">
      <c r="A3711" s="50" t="s">
        <v>109</v>
      </c>
      <c r="B3711" s="50" t="s">
        <v>231</v>
      </c>
      <c r="C3711" s="50" t="s">
        <v>212</v>
      </c>
      <c r="D3711" s="50" t="s">
        <v>282</v>
      </c>
      <c r="E3711" s="51">
        <v>2021</v>
      </c>
      <c r="F3711" s="50" t="s">
        <v>284</v>
      </c>
      <c r="G3711" s="52">
        <v>44228</v>
      </c>
      <c r="H3711" s="51">
        <v>654</v>
      </c>
      <c r="I3711" s="51">
        <v>409</v>
      </c>
      <c r="J3711" s="51">
        <v>552</v>
      </c>
      <c r="K3711" s="51">
        <v>226</v>
      </c>
      <c r="L3711" s="51">
        <v>226</v>
      </c>
      <c r="M3711" s="51">
        <v>769</v>
      </c>
      <c r="N3711" s="51">
        <v>679</v>
      </c>
      <c r="O3711" s="51">
        <v>618</v>
      </c>
      <c r="P3711" s="51">
        <v>808</v>
      </c>
      <c r="Q3711" s="51">
        <v>3259</v>
      </c>
      <c r="R3711" s="51">
        <v>3385</v>
      </c>
      <c r="S3711" s="51">
        <v>28379.803461346899</v>
      </c>
      <c r="T3711" s="51">
        <v>133254</v>
      </c>
      <c r="U3711" s="51">
        <v>42483</v>
      </c>
      <c r="V3711" s="51">
        <v>5627</v>
      </c>
    </row>
    <row r="3712" spans="1:22" x14ac:dyDescent="0.25">
      <c r="A3712" s="50" t="s">
        <v>109</v>
      </c>
      <c r="B3712" s="50" t="s">
        <v>231</v>
      </c>
      <c r="C3712" s="50" t="s">
        <v>212</v>
      </c>
      <c r="D3712" s="50" t="s">
        <v>282</v>
      </c>
      <c r="E3712" s="51">
        <v>2021</v>
      </c>
      <c r="F3712" s="50" t="s">
        <v>285</v>
      </c>
      <c r="G3712" s="52">
        <v>44256</v>
      </c>
      <c r="H3712" s="51">
        <v>646</v>
      </c>
      <c r="I3712" s="51">
        <v>424</v>
      </c>
      <c r="J3712" s="51">
        <v>530</v>
      </c>
      <c r="K3712" s="51">
        <v>232</v>
      </c>
      <c r="L3712" s="51">
        <v>232</v>
      </c>
      <c r="M3712" s="51">
        <v>603</v>
      </c>
      <c r="N3712" s="51">
        <v>701</v>
      </c>
      <c r="O3712" s="51">
        <v>598</v>
      </c>
      <c r="P3712" s="51">
        <v>541</v>
      </c>
      <c r="Q3712" s="51">
        <v>3259</v>
      </c>
      <c r="R3712" s="51">
        <v>3385</v>
      </c>
      <c r="S3712" s="51">
        <v>28379.803461346899</v>
      </c>
      <c r="T3712" s="51">
        <v>133254</v>
      </c>
      <c r="U3712" s="51">
        <v>42483</v>
      </c>
      <c r="V3712" s="51">
        <v>5627</v>
      </c>
    </row>
    <row r="3713" spans="1:22" x14ac:dyDescent="0.25">
      <c r="A3713" s="50" t="s">
        <v>109</v>
      </c>
      <c r="B3713" s="50" t="s">
        <v>231</v>
      </c>
      <c r="C3713" s="50" t="s">
        <v>212</v>
      </c>
      <c r="D3713" s="50" t="s">
        <v>282</v>
      </c>
      <c r="E3713" s="51">
        <v>2021</v>
      </c>
      <c r="F3713" s="50" t="s">
        <v>286</v>
      </c>
      <c r="G3713" s="52">
        <v>44287</v>
      </c>
      <c r="H3713" s="51">
        <v>748</v>
      </c>
      <c r="I3713" s="51">
        <v>389</v>
      </c>
      <c r="J3713" s="51">
        <v>544</v>
      </c>
      <c r="K3713" s="51">
        <v>243</v>
      </c>
      <c r="L3713" s="51">
        <v>243</v>
      </c>
      <c r="M3713" s="51">
        <v>810</v>
      </c>
      <c r="N3713" s="51">
        <v>693</v>
      </c>
      <c r="O3713" s="51">
        <v>633</v>
      </c>
      <c r="P3713" s="51">
        <v>617</v>
      </c>
      <c r="Q3713" s="51">
        <v>3259</v>
      </c>
      <c r="R3713" s="51">
        <v>3385</v>
      </c>
      <c r="S3713" s="51">
        <v>28379.803461346899</v>
      </c>
      <c r="T3713" s="51">
        <v>133254</v>
      </c>
      <c r="U3713" s="51">
        <v>42483</v>
      </c>
      <c r="V3713" s="51">
        <v>5627</v>
      </c>
    </row>
    <row r="3714" spans="1:22" x14ac:dyDescent="0.25">
      <c r="A3714" s="50" t="s">
        <v>109</v>
      </c>
      <c r="B3714" s="50" t="s">
        <v>231</v>
      </c>
      <c r="C3714" s="50" t="s">
        <v>212</v>
      </c>
      <c r="D3714" s="50" t="s">
        <v>282</v>
      </c>
      <c r="E3714" s="51">
        <v>2021</v>
      </c>
      <c r="F3714" s="50" t="s">
        <v>287</v>
      </c>
      <c r="G3714" s="52">
        <v>44317</v>
      </c>
      <c r="H3714" s="51">
        <v>772</v>
      </c>
      <c r="I3714" s="51">
        <v>351</v>
      </c>
      <c r="J3714" s="51">
        <v>625</v>
      </c>
      <c r="K3714" s="51">
        <v>226</v>
      </c>
      <c r="L3714" s="51">
        <v>226</v>
      </c>
      <c r="M3714" s="51">
        <v>692</v>
      </c>
      <c r="N3714" s="51">
        <v>740</v>
      </c>
      <c r="O3714" s="51">
        <v>692</v>
      </c>
      <c r="P3714" s="51">
        <v>793</v>
      </c>
      <c r="Q3714" s="51">
        <v>3259</v>
      </c>
      <c r="R3714" s="51">
        <v>3385</v>
      </c>
      <c r="S3714" s="51">
        <v>28379.803461346899</v>
      </c>
      <c r="T3714" s="51">
        <v>133254</v>
      </c>
      <c r="U3714" s="51">
        <v>42483</v>
      </c>
      <c r="V3714" s="51">
        <v>5627</v>
      </c>
    </row>
    <row r="3715" spans="1:22" x14ac:dyDescent="0.25">
      <c r="A3715" s="50" t="s">
        <v>109</v>
      </c>
      <c r="B3715" s="50" t="s">
        <v>231</v>
      </c>
      <c r="C3715" s="50" t="s">
        <v>212</v>
      </c>
      <c r="D3715" s="50" t="s">
        <v>282</v>
      </c>
      <c r="E3715" s="51">
        <v>2021</v>
      </c>
      <c r="F3715" s="50" t="s">
        <v>288</v>
      </c>
      <c r="G3715" s="52">
        <v>44348</v>
      </c>
      <c r="H3715" s="51">
        <v>683</v>
      </c>
      <c r="I3715" s="51">
        <v>377</v>
      </c>
      <c r="J3715" s="51">
        <v>587</v>
      </c>
      <c r="K3715" s="51">
        <v>190</v>
      </c>
      <c r="L3715" s="51">
        <v>190</v>
      </c>
      <c r="M3715" s="51">
        <v>657</v>
      </c>
      <c r="N3715" s="51">
        <v>697</v>
      </c>
      <c r="O3715" s="51">
        <v>643</v>
      </c>
      <c r="P3715" s="51">
        <v>595</v>
      </c>
      <c r="Q3715" s="51">
        <v>3259</v>
      </c>
      <c r="R3715" s="51">
        <v>3385</v>
      </c>
      <c r="S3715" s="51">
        <v>28379.803461346899</v>
      </c>
      <c r="T3715" s="51">
        <v>133254</v>
      </c>
      <c r="U3715" s="51">
        <v>42483</v>
      </c>
      <c r="V3715" s="51">
        <v>5627</v>
      </c>
    </row>
    <row r="3716" spans="1:22" x14ac:dyDescent="0.25">
      <c r="A3716" s="50" t="s">
        <v>109</v>
      </c>
      <c r="B3716" s="50" t="s">
        <v>231</v>
      </c>
      <c r="C3716" s="50" t="s">
        <v>212</v>
      </c>
      <c r="D3716" s="50" t="s">
        <v>282</v>
      </c>
      <c r="E3716" s="51">
        <v>2021</v>
      </c>
      <c r="F3716" s="50" t="s">
        <v>289</v>
      </c>
      <c r="G3716" s="52">
        <v>44378</v>
      </c>
      <c r="H3716" s="51">
        <v>664</v>
      </c>
      <c r="I3716" s="51">
        <v>357</v>
      </c>
      <c r="J3716" s="51">
        <v>627</v>
      </c>
      <c r="K3716" s="51">
        <v>177</v>
      </c>
      <c r="L3716" s="51">
        <v>177</v>
      </c>
      <c r="M3716" s="51">
        <v>630</v>
      </c>
      <c r="N3716" s="51">
        <v>669</v>
      </c>
      <c r="O3716" s="51">
        <v>606</v>
      </c>
      <c r="P3716" s="51">
        <v>523</v>
      </c>
      <c r="Q3716" s="51">
        <v>3259</v>
      </c>
      <c r="R3716" s="51">
        <v>3385</v>
      </c>
      <c r="S3716" s="51">
        <v>28379.803461346899</v>
      </c>
      <c r="T3716" s="51">
        <v>133254</v>
      </c>
      <c r="U3716" s="51">
        <v>42483</v>
      </c>
      <c r="V3716" s="51">
        <v>5627</v>
      </c>
    </row>
    <row r="3717" spans="1:22" x14ac:dyDescent="0.25">
      <c r="A3717" s="50" t="s">
        <v>109</v>
      </c>
      <c r="B3717" s="50" t="s">
        <v>231</v>
      </c>
      <c r="C3717" s="50" t="s">
        <v>212</v>
      </c>
      <c r="D3717" s="50" t="s">
        <v>282</v>
      </c>
      <c r="E3717" s="51">
        <v>2021</v>
      </c>
      <c r="F3717" s="50" t="s">
        <v>290</v>
      </c>
      <c r="G3717" s="52">
        <v>44409</v>
      </c>
      <c r="H3717" s="51">
        <v>616</v>
      </c>
      <c r="I3717" s="51">
        <v>436</v>
      </c>
      <c r="J3717" s="51">
        <v>564</v>
      </c>
      <c r="K3717" s="51">
        <v>235</v>
      </c>
      <c r="L3717" s="51">
        <v>235</v>
      </c>
      <c r="M3717" s="51">
        <v>651</v>
      </c>
      <c r="N3717" s="51">
        <v>705</v>
      </c>
      <c r="O3717" s="51">
        <v>618</v>
      </c>
      <c r="P3717" s="51">
        <v>567</v>
      </c>
      <c r="Q3717" s="51">
        <v>3259</v>
      </c>
      <c r="R3717" s="51">
        <v>3385</v>
      </c>
      <c r="S3717" s="51">
        <v>28379.803461346899</v>
      </c>
      <c r="T3717" s="51">
        <v>133254</v>
      </c>
      <c r="U3717" s="51">
        <v>42483</v>
      </c>
      <c r="V3717" s="51">
        <v>5627</v>
      </c>
    </row>
    <row r="3718" spans="1:22" x14ac:dyDescent="0.25">
      <c r="A3718" s="50" t="s">
        <v>109</v>
      </c>
      <c r="B3718" s="50" t="s">
        <v>231</v>
      </c>
      <c r="C3718" s="50" t="s">
        <v>212</v>
      </c>
      <c r="D3718" s="50" t="s">
        <v>282</v>
      </c>
      <c r="E3718" s="51">
        <v>2021</v>
      </c>
      <c r="F3718" s="50" t="s">
        <v>291</v>
      </c>
      <c r="G3718" s="52">
        <v>44440</v>
      </c>
      <c r="H3718" s="51">
        <v>797</v>
      </c>
      <c r="I3718" s="51">
        <v>414</v>
      </c>
      <c r="J3718" s="51">
        <v>687</v>
      </c>
      <c r="K3718" s="51">
        <v>180</v>
      </c>
      <c r="L3718" s="51">
        <v>180</v>
      </c>
      <c r="M3718" s="51">
        <v>702</v>
      </c>
      <c r="N3718" s="51">
        <v>665</v>
      </c>
      <c r="O3718" s="51">
        <v>580</v>
      </c>
      <c r="P3718" s="51">
        <v>586</v>
      </c>
      <c r="Q3718" s="51">
        <v>3259</v>
      </c>
      <c r="R3718" s="51">
        <v>3385</v>
      </c>
      <c r="S3718" s="51">
        <v>28379.803461346899</v>
      </c>
      <c r="T3718" s="51">
        <v>133254</v>
      </c>
      <c r="U3718" s="51">
        <v>42483</v>
      </c>
      <c r="V3718" s="51">
        <v>5627</v>
      </c>
    </row>
    <row r="3719" spans="1:22" x14ac:dyDescent="0.25">
      <c r="A3719" s="50" t="s">
        <v>109</v>
      </c>
      <c r="B3719" s="50" t="s">
        <v>231</v>
      </c>
      <c r="C3719" s="50" t="s">
        <v>212</v>
      </c>
      <c r="D3719" s="50" t="s">
        <v>282</v>
      </c>
      <c r="E3719" s="51">
        <v>2021</v>
      </c>
      <c r="F3719" s="50" t="s">
        <v>292</v>
      </c>
      <c r="G3719" s="52">
        <v>44470</v>
      </c>
      <c r="H3719" s="51">
        <v>718</v>
      </c>
      <c r="I3719" s="51">
        <v>336</v>
      </c>
      <c r="J3719" s="51">
        <v>578</v>
      </c>
      <c r="K3719" s="51">
        <v>231</v>
      </c>
      <c r="L3719" s="51">
        <v>231</v>
      </c>
      <c r="M3719" s="51">
        <v>819</v>
      </c>
      <c r="N3719" s="51">
        <v>837</v>
      </c>
      <c r="O3719" s="51">
        <v>689</v>
      </c>
      <c r="P3719" s="51">
        <v>681</v>
      </c>
      <c r="Q3719" s="51">
        <v>3259</v>
      </c>
      <c r="R3719" s="51">
        <v>3385</v>
      </c>
      <c r="S3719" s="51">
        <v>28379.803461346899</v>
      </c>
      <c r="T3719" s="51">
        <v>133254</v>
      </c>
      <c r="U3719" s="51">
        <v>42483</v>
      </c>
      <c r="V3719" s="51">
        <v>5627</v>
      </c>
    </row>
    <row r="3720" spans="1:22" x14ac:dyDescent="0.25">
      <c r="A3720" s="50" t="s">
        <v>109</v>
      </c>
      <c r="B3720" s="50" t="s">
        <v>231</v>
      </c>
      <c r="C3720" s="50" t="s">
        <v>212</v>
      </c>
      <c r="D3720" s="50" t="s">
        <v>282</v>
      </c>
      <c r="E3720" s="51">
        <v>2021</v>
      </c>
      <c r="F3720" s="50" t="s">
        <v>293</v>
      </c>
      <c r="G3720" s="52">
        <v>44501</v>
      </c>
      <c r="H3720" s="51">
        <v>699</v>
      </c>
      <c r="I3720" s="51">
        <v>417</v>
      </c>
      <c r="J3720" s="51">
        <v>603</v>
      </c>
      <c r="K3720" s="51">
        <v>211</v>
      </c>
      <c r="L3720" s="51">
        <v>211</v>
      </c>
      <c r="M3720" s="51">
        <v>683</v>
      </c>
      <c r="N3720" s="51">
        <v>619</v>
      </c>
      <c r="O3720" s="51">
        <v>563</v>
      </c>
      <c r="P3720" s="51">
        <v>578</v>
      </c>
      <c r="Q3720" s="51">
        <v>3259</v>
      </c>
      <c r="R3720" s="51">
        <v>3385</v>
      </c>
      <c r="S3720" s="51">
        <v>28379.803461346899</v>
      </c>
      <c r="T3720" s="51">
        <v>133254</v>
      </c>
      <c r="U3720" s="51">
        <v>42483</v>
      </c>
      <c r="V3720" s="51">
        <v>5627</v>
      </c>
    </row>
    <row r="3721" spans="1:22" x14ac:dyDescent="0.25">
      <c r="A3721" s="50" t="s">
        <v>109</v>
      </c>
      <c r="B3721" s="50" t="s">
        <v>231</v>
      </c>
      <c r="C3721" s="50" t="s">
        <v>212</v>
      </c>
      <c r="D3721" s="50" t="s">
        <v>282</v>
      </c>
      <c r="E3721" s="51">
        <v>2021</v>
      </c>
      <c r="F3721" s="50" t="s">
        <v>294</v>
      </c>
      <c r="G3721" s="52">
        <v>44531</v>
      </c>
      <c r="H3721" s="51">
        <v>763</v>
      </c>
      <c r="I3721" s="51">
        <v>355</v>
      </c>
      <c r="J3721" s="51">
        <v>696</v>
      </c>
      <c r="K3721" s="51">
        <v>229</v>
      </c>
      <c r="L3721" s="51">
        <v>229</v>
      </c>
      <c r="M3721" s="51">
        <v>640</v>
      </c>
      <c r="N3721" s="51">
        <v>593</v>
      </c>
      <c r="O3721" s="51">
        <v>539</v>
      </c>
      <c r="P3721" s="51">
        <v>526</v>
      </c>
      <c r="Q3721" s="51">
        <v>3259</v>
      </c>
      <c r="R3721" s="51">
        <v>3385</v>
      </c>
      <c r="S3721" s="51">
        <v>28379.803461346899</v>
      </c>
      <c r="T3721" s="51">
        <v>133254</v>
      </c>
      <c r="U3721" s="51">
        <v>42483</v>
      </c>
      <c r="V3721" s="51">
        <v>5627</v>
      </c>
    </row>
    <row r="3722" spans="1:22" x14ac:dyDescent="0.25">
      <c r="A3722" s="50" t="s">
        <v>109</v>
      </c>
      <c r="B3722" s="50" t="s">
        <v>231</v>
      </c>
      <c r="C3722" s="50" t="s">
        <v>213</v>
      </c>
      <c r="D3722" s="50" t="s">
        <v>282</v>
      </c>
      <c r="E3722" s="51">
        <v>2017</v>
      </c>
      <c r="F3722" s="50" t="s">
        <v>283</v>
      </c>
      <c r="G3722" s="52">
        <v>42736</v>
      </c>
      <c r="H3722" s="51">
        <v>1263</v>
      </c>
      <c r="I3722" s="51">
        <v>426</v>
      </c>
      <c r="J3722" s="51">
        <v>1158</v>
      </c>
      <c r="K3722" s="51">
        <v>168</v>
      </c>
      <c r="L3722" s="51">
        <v>168</v>
      </c>
      <c r="M3722" s="51">
        <v>1937</v>
      </c>
      <c r="N3722" s="51">
        <v>1741</v>
      </c>
      <c r="O3722" s="51">
        <v>1733</v>
      </c>
      <c r="P3722" s="51">
        <v>1803</v>
      </c>
      <c r="Q3722" s="51">
        <v>2654</v>
      </c>
      <c r="R3722" s="51">
        <v>2690</v>
      </c>
      <c r="S3722" s="51">
        <v>58361</v>
      </c>
      <c r="T3722" s="51">
        <v>293371</v>
      </c>
      <c r="U3722" s="51">
        <v>61886</v>
      </c>
      <c r="V3722" s="51">
        <v>13591</v>
      </c>
    </row>
    <row r="3723" spans="1:22" x14ac:dyDescent="0.25">
      <c r="A3723" s="50" t="s">
        <v>109</v>
      </c>
      <c r="B3723" s="50" t="s">
        <v>231</v>
      </c>
      <c r="C3723" s="50" t="s">
        <v>213</v>
      </c>
      <c r="D3723" s="50" t="s">
        <v>282</v>
      </c>
      <c r="E3723" s="51">
        <v>2017</v>
      </c>
      <c r="F3723" s="50" t="s">
        <v>284</v>
      </c>
      <c r="G3723" s="52">
        <v>42767</v>
      </c>
      <c r="H3723" s="51">
        <v>841</v>
      </c>
      <c r="I3723" s="51">
        <v>320</v>
      </c>
      <c r="J3723" s="51">
        <v>1045</v>
      </c>
      <c r="K3723" s="51">
        <v>162</v>
      </c>
      <c r="L3723" s="51">
        <v>162</v>
      </c>
      <c r="M3723" s="51">
        <v>1776</v>
      </c>
      <c r="N3723" s="51">
        <v>1672</v>
      </c>
      <c r="O3723" s="51">
        <v>1614</v>
      </c>
      <c r="P3723" s="51">
        <v>1653</v>
      </c>
      <c r="Q3723" s="51">
        <v>2654</v>
      </c>
      <c r="R3723" s="51">
        <v>2690</v>
      </c>
      <c r="S3723" s="51">
        <v>58361</v>
      </c>
      <c r="T3723" s="51">
        <v>293371</v>
      </c>
      <c r="U3723" s="51">
        <v>61886</v>
      </c>
      <c r="V3723" s="51">
        <v>13591</v>
      </c>
    </row>
    <row r="3724" spans="1:22" x14ac:dyDescent="0.25">
      <c r="A3724" s="50" t="s">
        <v>109</v>
      </c>
      <c r="B3724" s="50" t="s">
        <v>231</v>
      </c>
      <c r="C3724" s="50" t="s">
        <v>213</v>
      </c>
      <c r="D3724" s="50" t="s">
        <v>282</v>
      </c>
      <c r="E3724" s="51">
        <v>2017</v>
      </c>
      <c r="F3724" s="50" t="s">
        <v>285</v>
      </c>
      <c r="G3724" s="52">
        <v>42795</v>
      </c>
      <c r="H3724" s="51">
        <v>1119</v>
      </c>
      <c r="I3724" s="51">
        <v>351</v>
      </c>
      <c r="J3724" s="51">
        <v>1056</v>
      </c>
      <c r="K3724" s="51">
        <v>153</v>
      </c>
      <c r="L3724" s="51">
        <v>153</v>
      </c>
      <c r="M3724" s="51">
        <v>2037</v>
      </c>
      <c r="N3724" s="51">
        <v>1695</v>
      </c>
      <c r="O3724" s="51">
        <v>1634</v>
      </c>
      <c r="P3724" s="51">
        <v>1449</v>
      </c>
      <c r="Q3724" s="51">
        <v>2654</v>
      </c>
      <c r="R3724" s="51">
        <v>2690</v>
      </c>
      <c r="S3724" s="51">
        <v>58361</v>
      </c>
      <c r="T3724" s="51">
        <v>293371</v>
      </c>
      <c r="U3724" s="51">
        <v>61886</v>
      </c>
      <c r="V3724" s="51">
        <v>13591</v>
      </c>
    </row>
    <row r="3725" spans="1:22" x14ac:dyDescent="0.25">
      <c r="A3725" s="50" t="s">
        <v>109</v>
      </c>
      <c r="B3725" s="50" t="s">
        <v>231</v>
      </c>
      <c r="C3725" s="50" t="s">
        <v>213</v>
      </c>
      <c r="D3725" s="50" t="s">
        <v>282</v>
      </c>
      <c r="E3725" s="51">
        <v>2017</v>
      </c>
      <c r="F3725" s="50" t="s">
        <v>286</v>
      </c>
      <c r="G3725" s="52">
        <v>42826</v>
      </c>
      <c r="H3725" s="51">
        <v>1308</v>
      </c>
      <c r="I3725" s="51">
        <v>474</v>
      </c>
      <c r="J3725" s="51">
        <v>1157</v>
      </c>
      <c r="K3725" s="51">
        <v>180</v>
      </c>
      <c r="L3725" s="51">
        <v>180</v>
      </c>
      <c r="M3725" s="51">
        <v>1797</v>
      </c>
      <c r="N3725" s="51">
        <v>1662</v>
      </c>
      <c r="O3725" s="51">
        <v>1707</v>
      </c>
      <c r="P3725" s="51">
        <v>1689</v>
      </c>
      <c r="Q3725" s="51">
        <v>2654</v>
      </c>
      <c r="R3725" s="51">
        <v>2690</v>
      </c>
      <c r="S3725" s="51">
        <v>58361</v>
      </c>
      <c r="T3725" s="51">
        <v>293371</v>
      </c>
      <c r="U3725" s="51">
        <v>61886</v>
      </c>
      <c r="V3725" s="51">
        <v>13591</v>
      </c>
    </row>
    <row r="3726" spans="1:22" x14ac:dyDescent="0.25">
      <c r="A3726" s="50" t="s">
        <v>109</v>
      </c>
      <c r="B3726" s="50" t="s">
        <v>231</v>
      </c>
      <c r="C3726" s="50" t="s">
        <v>213</v>
      </c>
      <c r="D3726" s="50" t="s">
        <v>282</v>
      </c>
      <c r="E3726" s="51">
        <v>2017</v>
      </c>
      <c r="F3726" s="50" t="s">
        <v>287</v>
      </c>
      <c r="G3726" s="52">
        <v>42856</v>
      </c>
      <c r="H3726" s="51">
        <v>1013</v>
      </c>
      <c r="I3726" s="51">
        <v>353</v>
      </c>
      <c r="J3726" s="51">
        <v>753</v>
      </c>
      <c r="K3726" s="51">
        <v>185</v>
      </c>
      <c r="L3726" s="51">
        <v>185</v>
      </c>
      <c r="M3726" s="51">
        <v>1057</v>
      </c>
      <c r="N3726" s="51">
        <v>1480</v>
      </c>
      <c r="O3726" s="51">
        <v>1495</v>
      </c>
      <c r="P3726" s="51">
        <v>1580</v>
      </c>
      <c r="Q3726" s="51">
        <v>2654</v>
      </c>
      <c r="R3726" s="51">
        <v>2690</v>
      </c>
      <c r="S3726" s="51">
        <v>58361</v>
      </c>
      <c r="T3726" s="51">
        <v>293371</v>
      </c>
      <c r="U3726" s="51">
        <v>61886</v>
      </c>
      <c r="V3726" s="51">
        <v>13591</v>
      </c>
    </row>
    <row r="3727" spans="1:22" x14ac:dyDescent="0.25">
      <c r="A3727" s="50" t="s">
        <v>109</v>
      </c>
      <c r="B3727" s="50" t="s">
        <v>231</v>
      </c>
      <c r="C3727" s="50" t="s">
        <v>213</v>
      </c>
      <c r="D3727" s="50" t="s">
        <v>282</v>
      </c>
      <c r="E3727" s="51">
        <v>2017</v>
      </c>
      <c r="F3727" s="50" t="s">
        <v>288</v>
      </c>
      <c r="G3727" s="52">
        <v>42887</v>
      </c>
      <c r="H3727" s="51">
        <v>659</v>
      </c>
      <c r="I3727" s="51">
        <v>325</v>
      </c>
      <c r="J3727" s="51">
        <v>929</v>
      </c>
      <c r="K3727" s="51">
        <v>177</v>
      </c>
      <c r="L3727" s="51">
        <v>177</v>
      </c>
      <c r="M3727" s="51">
        <v>1950</v>
      </c>
      <c r="N3727" s="51">
        <v>1662</v>
      </c>
      <c r="O3727" s="51">
        <v>1741</v>
      </c>
      <c r="P3727" s="51">
        <v>1699</v>
      </c>
      <c r="Q3727" s="51">
        <v>2654</v>
      </c>
      <c r="R3727" s="51">
        <v>2690</v>
      </c>
      <c r="S3727" s="51">
        <v>58361</v>
      </c>
      <c r="T3727" s="51">
        <v>293371</v>
      </c>
      <c r="U3727" s="51">
        <v>61886</v>
      </c>
      <c r="V3727" s="51">
        <v>13591</v>
      </c>
    </row>
    <row r="3728" spans="1:22" x14ac:dyDescent="0.25">
      <c r="A3728" s="50" t="s">
        <v>109</v>
      </c>
      <c r="B3728" s="50" t="s">
        <v>231</v>
      </c>
      <c r="C3728" s="50" t="s">
        <v>213</v>
      </c>
      <c r="D3728" s="50" t="s">
        <v>282</v>
      </c>
      <c r="E3728" s="51">
        <v>2017</v>
      </c>
      <c r="F3728" s="50" t="s">
        <v>289</v>
      </c>
      <c r="G3728" s="52">
        <v>42917</v>
      </c>
      <c r="H3728" s="51">
        <v>1018</v>
      </c>
      <c r="I3728" s="51">
        <v>350</v>
      </c>
      <c r="J3728" s="51">
        <v>886</v>
      </c>
      <c r="K3728" s="51">
        <v>194</v>
      </c>
      <c r="L3728" s="51">
        <v>194</v>
      </c>
      <c r="M3728" s="51">
        <v>1832</v>
      </c>
      <c r="N3728" s="51">
        <v>1742</v>
      </c>
      <c r="O3728" s="51">
        <v>1747</v>
      </c>
      <c r="P3728" s="51">
        <v>1367</v>
      </c>
      <c r="Q3728" s="51">
        <v>2654</v>
      </c>
      <c r="R3728" s="51">
        <v>2690</v>
      </c>
      <c r="S3728" s="51">
        <v>58361</v>
      </c>
      <c r="T3728" s="51">
        <v>293371</v>
      </c>
      <c r="U3728" s="51">
        <v>61886</v>
      </c>
      <c r="V3728" s="51">
        <v>13591</v>
      </c>
    </row>
    <row r="3729" spans="1:22" x14ac:dyDescent="0.25">
      <c r="A3729" s="50" t="s">
        <v>109</v>
      </c>
      <c r="B3729" s="50" t="s">
        <v>231</v>
      </c>
      <c r="C3729" s="50" t="s">
        <v>213</v>
      </c>
      <c r="D3729" s="50" t="s">
        <v>282</v>
      </c>
      <c r="E3729" s="51">
        <v>2017</v>
      </c>
      <c r="F3729" s="50" t="s">
        <v>290</v>
      </c>
      <c r="G3729" s="52">
        <v>42948</v>
      </c>
      <c r="H3729" s="51">
        <v>877</v>
      </c>
      <c r="I3729" s="51">
        <v>280</v>
      </c>
      <c r="J3729" s="51">
        <v>739</v>
      </c>
      <c r="K3729" s="51">
        <v>164</v>
      </c>
      <c r="L3729" s="51">
        <v>164</v>
      </c>
      <c r="M3729" s="51">
        <v>1319</v>
      </c>
      <c r="N3729" s="51">
        <v>1205</v>
      </c>
      <c r="O3729" s="51">
        <v>1182</v>
      </c>
      <c r="P3729" s="51">
        <v>1147</v>
      </c>
      <c r="Q3729" s="51">
        <v>2654</v>
      </c>
      <c r="R3729" s="51">
        <v>2690</v>
      </c>
      <c r="S3729" s="51">
        <v>58361</v>
      </c>
      <c r="T3729" s="51">
        <v>293371</v>
      </c>
      <c r="U3729" s="51">
        <v>61886</v>
      </c>
      <c r="V3729" s="51">
        <v>13591</v>
      </c>
    </row>
    <row r="3730" spans="1:22" x14ac:dyDescent="0.25">
      <c r="A3730" s="50" t="s">
        <v>109</v>
      </c>
      <c r="B3730" s="50" t="s">
        <v>231</v>
      </c>
      <c r="C3730" s="50" t="s">
        <v>213</v>
      </c>
      <c r="D3730" s="50" t="s">
        <v>282</v>
      </c>
      <c r="E3730" s="51">
        <v>2017</v>
      </c>
      <c r="F3730" s="50" t="s">
        <v>291</v>
      </c>
      <c r="G3730" s="52">
        <v>42979</v>
      </c>
      <c r="H3730" s="51">
        <v>1122</v>
      </c>
      <c r="I3730" s="51">
        <v>469</v>
      </c>
      <c r="J3730" s="51">
        <v>1047</v>
      </c>
      <c r="K3730" s="51">
        <v>178</v>
      </c>
      <c r="L3730" s="51">
        <v>178</v>
      </c>
      <c r="M3730" s="51">
        <v>1636</v>
      </c>
      <c r="N3730" s="51">
        <v>1637</v>
      </c>
      <c r="O3730" s="51">
        <v>1543</v>
      </c>
      <c r="P3730" s="51">
        <v>1468</v>
      </c>
      <c r="Q3730" s="51">
        <v>2654</v>
      </c>
      <c r="R3730" s="51">
        <v>2690</v>
      </c>
      <c r="S3730" s="51">
        <v>58361</v>
      </c>
      <c r="T3730" s="51">
        <v>293371</v>
      </c>
      <c r="U3730" s="51">
        <v>61886</v>
      </c>
      <c r="V3730" s="51">
        <v>13591</v>
      </c>
    </row>
    <row r="3731" spans="1:22" x14ac:dyDescent="0.25">
      <c r="A3731" s="50" t="s">
        <v>109</v>
      </c>
      <c r="B3731" s="50" t="s">
        <v>231</v>
      </c>
      <c r="C3731" s="50" t="s">
        <v>213</v>
      </c>
      <c r="D3731" s="50" t="s">
        <v>282</v>
      </c>
      <c r="E3731" s="51">
        <v>2017</v>
      </c>
      <c r="F3731" s="50" t="s">
        <v>292</v>
      </c>
      <c r="G3731" s="52">
        <v>43009</v>
      </c>
      <c r="H3731" s="51">
        <v>1070</v>
      </c>
      <c r="I3731" s="51">
        <v>434</v>
      </c>
      <c r="J3731" s="51">
        <v>1019</v>
      </c>
      <c r="K3731" s="51">
        <v>197</v>
      </c>
      <c r="L3731" s="51">
        <v>197</v>
      </c>
      <c r="M3731" s="51">
        <v>1685</v>
      </c>
      <c r="N3731" s="51">
        <v>1652</v>
      </c>
      <c r="O3731" s="51">
        <v>1736</v>
      </c>
      <c r="P3731" s="51">
        <v>1586</v>
      </c>
      <c r="Q3731" s="51">
        <v>2654</v>
      </c>
      <c r="R3731" s="51">
        <v>2690</v>
      </c>
      <c r="S3731" s="51">
        <v>58361</v>
      </c>
      <c r="T3731" s="51">
        <v>293371</v>
      </c>
      <c r="U3731" s="51">
        <v>61886</v>
      </c>
      <c r="V3731" s="51">
        <v>13591</v>
      </c>
    </row>
    <row r="3732" spans="1:22" x14ac:dyDescent="0.25">
      <c r="A3732" s="50" t="s">
        <v>109</v>
      </c>
      <c r="B3732" s="50" t="s">
        <v>231</v>
      </c>
      <c r="C3732" s="50" t="s">
        <v>213</v>
      </c>
      <c r="D3732" s="50" t="s">
        <v>282</v>
      </c>
      <c r="E3732" s="51">
        <v>2017</v>
      </c>
      <c r="F3732" s="50" t="s">
        <v>293</v>
      </c>
      <c r="G3732" s="52">
        <v>43040</v>
      </c>
      <c r="H3732" s="51">
        <v>1016</v>
      </c>
      <c r="I3732" s="51">
        <v>400</v>
      </c>
      <c r="J3732" s="51">
        <v>732</v>
      </c>
      <c r="K3732" s="51">
        <v>166</v>
      </c>
      <c r="L3732" s="51">
        <v>166</v>
      </c>
      <c r="M3732" s="51">
        <v>1874</v>
      </c>
      <c r="N3732" s="51">
        <v>1703</v>
      </c>
      <c r="O3732" s="51">
        <v>1791</v>
      </c>
      <c r="P3732" s="51">
        <v>1709</v>
      </c>
      <c r="Q3732" s="51">
        <v>2654</v>
      </c>
      <c r="R3732" s="51">
        <v>2690</v>
      </c>
      <c r="S3732" s="51">
        <v>58361</v>
      </c>
      <c r="T3732" s="51">
        <v>293371</v>
      </c>
      <c r="U3732" s="51">
        <v>61886</v>
      </c>
      <c r="V3732" s="51">
        <v>13591</v>
      </c>
    </row>
    <row r="3733" spans="1:22" x14ac:dyDescent="0.25">
      <c r="A3733" s="50" t="s">
        <v>109</v>
      </c>
      <c r="B3733" s="50" t="s">
        <v>231</v>
      </c>
      <c r="C3733" s="50" t="s">
        <v>213</v>
      </c>
      <c r="D3733" s="50" t="s">
        <v>282</v>
      </c>
      <c r="E3733" s="51">
        <v>2017</v>
      </c>
      <c r="F3733" s="50" t="s">
        <v>294</v>
      </c>
      <c r="G3733" s="52">
        <v>43070</v>
      </c>
      <c r="H3733" s="51">
        <v>1334</v>
      </c>
      <c r="I3733" s="51">
        <v>430</v>
      </c>
      <c r="J3733" s="51">
        <v>799</v>
      </c>
      <c r="K3733" s="51">
        <v>154</v>
      </c>
      <c r="L3733" s="51">
        <v>154</v>
      </c>
      <c r="M3733" s="51">
        <v>1518</v>
      </c>
      <c r="N3733" s="51">
        <v>1512</v>
      </c>
      <c r="O3733" s="51">
        <v>1537</v>
      </c>
      <c r="P3733" s="51">
        <v>1449</v>
      </c>
      <c r="Q3733" s="51">
        <v>2654</v>
      </c>
      <c r="R3733" s="51">
        <v>2690</v>
      </c>
      <c r="S3733" s="51">
        <v>58361</v>
      </c>
      <c r="T3733" s="51">
        <v>293371</v>
      </c>
      <c r="U3733" s="51">
        <v>61886</v>
      </c>
      <c r="V3733" s="51">
        <v>13591</v>
      </c>
    </row>
    <row r="3734" spans="1:22" x14ac:dyDescent="0.25">
      <c r="A3734" s="50" t="s">
        <v>109</v>
      </c>
      <c r="B3734" s="50" t="s">
        <v>231</v>
      </c>
      <c r="C3734" s="50" t="s">
        <v>213</v>
      </c>
      <c r="D3734" s="50" t="s">
        <v>282</v>
      </c>
      <c r="E3734" s="51">
        <v>2018</v>
      </c>
      <c r="F3734" s="50" t="s">
        <v>283</v>
      </c>
      <c r="G3734" s="52">
        <v>43101</v>
      </c>
      <c r="H3734" s="51">
        <v>1455</v>
      </c>
      <c r="I3734" s="51">
        <v>467</v>
      </c>
      <c r="J3734" s="51">
        <v>1348</v>
      </c>
      <c r="K3734" s="51">
        <v>165</v>
      </c>
      <c r="L3734" s="51">
        <v>165</v>
      </c>
      <c r="M3734" s="51">
        <v>1611</v>
      </c>
      <c r="N3734" s="51">
        <v>1668</v>
      </c>
      <c r="O3734" s="51">
        <v>1561</v>
      </c>
      <c r="P3734" s="51">
        <v>1486</v>
      </c>
      <c r="Q3734" s="51">
        <v>2697</v>
      </c>
      <c r="R3734" s="51">
        <v>2764</v>
      </c>
      <c r="S3734" s="51">
        <v>61115</v>
      </c>
      <c r="T3734" s="51">
        <v>305706</v>
      </c>
      <c r="U3734" s="51">
        <v>64359</v>
      </c>
      <c r="V3734" s="51">
        <v>14136</v>
      </c>
    </row>
    <row r="3735" spans="1:22" x14ac:dyDescent="0.25">
      <c r="A3735" s="50" t="s">
        <v>109</v>
      </c>
      <c r="B3735" s="50" t="s">
        <v>231</v>
      </c>
      <c r="C3735" s="50" t="s">
        <v>213</v>
      </c>
      <c r="D3735" s="50" t="s">
        <v>282</v>
      </c>
      <c r="E3735" s="51">
        <v>2018</v>
      </c>
      <c r="F3735" s="50" t="s">
        <v>284</v>
      </c>
      <c r="G3735" s="52">
        <v>43132</v>
      </c>
      <c r="H3735" s="51">
        <v>1099</v>
      </c>
      <c r="I3735" s="51">
        <v>521</v>
      </c>
      <c r="J3735" s="51">
        <v>889</v>
      </c>
      <c r="K3735" s="51">
        <v>199</v>
      </c>
      <c r="L3735" s="51">
        <v>199</v>
      </c>
      <c r="M3735" s="51">
        <v>1704</v>
      </c>
      <c r="N3735" s="51">
        <v>1612</v>
      </c>
      <c r="O3735" s="51">
        <v>1212</v>
      </c>
      <c r="P3735" s="51">
        <v>1551</v>
      </c>
      <c r="Q3735" s="51">
        <v>2697</v>
      </c>
      <c r="R3735" s="51">
        <v>2764</v>
      </c>
      <c r="S3735" s="51">
        <v>61115</v>
      </c>
      <c r="T3735" s="51">
        <v>305706</v>
      </c>
      <c r="U3735" s="51">
        <v>64359</v>
      </c>
      <c r="V3735" s="51">
        <v>14136</v>
      </c>
    </row>
    <row r="3736" spans="1:22" x14ac:dyDescent="0.25">
      <c r="A3736" s="50" t="s">
        <v>109</v>
      </c>
      <c r="B3736" s="50" t="s">
        <v>231</v>
      </c>
      <c r="C3736" s="50" t="s">
        <v>213</v>
      </c>
      <c r="D3736" s="50" t="s">
        <v>282</v>
      </c>
      <c r="E3736" s="51">
        <v>2018</v>
      </c>
      <c r="F3736" s="50" t="s">
        <v>285</v>
      </c>
      <c r="G3736" s="52">
        <v>43160</v>
      </c>
      <c r="H3736" s="51">
        <v>1159</v>
      </c>
      <c r="I3736" s="51">
        <v>353</v>
      </c>
      <c r="J3736" s="51">
        <v>918</v>
      </c>
      <c r="K3736" s="51">
        <v>207</v>
      </c>
      <c r="L3736" s="51">
        <v>207</v>
      </c>
      <c r="M3736" s="51">
        <v>1367</v>
      </c>
      <c r="N3736" s="51">
        <v>1353</v>
      </c>
      <c r="O3736" s="51">
        <v>1247</v>
      </c>
      <c r="P3736" s="51">
        <v>781</v>
      </c>
      <c r="Q3736" s="51">
        <v>2697</v>
      </c>
      <c r="R3736" s="51">
        <v>2764</v>
      </c>
      <c r="S3736" s="51">
        <v>61115</v>
      </c>
      <c r="T3736" s="51">
        <v>305706</v>
      </c>
      <c r="U3736" s="51">
        <v>64359</v>
      </c>
      <c r="V3736" s="51">
        <v>14136</v>
      </c>
    </row>
    <row r="3737" spans="1:22" x14ac:dyDescent="0.25">
      <c r="A3737" s="50" t="s">
        <v>109</v>
      </c>
      <c r="B3737" s="50" t="s">
        <v>231</v>
      </c>
      <c r="C3737" s="50" t="s">
        <v>213</v>
      </c>
      <c r="D3737" s="50" t="s">
        <v>282</v>
      </c>
      <c r="E3737" s="51">
        <v>2018</v>
      </c>
      <c r="F3737" s="50" t="s">
        <v>286</v>
      </c>
      <c r="G3737" s="52">
        <v>43191</v>
      </c>
      <c r="H3737" s="51">
        <v>1216</v>
      </c>
      <c r="I3737" s="51">
        <v>430</v>
      </c>
      <c r="J3737" s="51">
        <v>852</v>
      </c>
      <c r="K3737" s="51">
        <v>262</v>
      </c>
      <c r="L3737" s="51">
        <v>262</v>
      </c>
      <c r="M3737" s="51">
        <v>1313</v>
      </c>
      <c r="N3737" s="51">
        <v>1290</v>
      </c>
      <c r="O3737" s="51">
        <v>1172</v>
      </c>
      <c r="P3737" s="51">
        <v>1100</v>
      </c>
      <c r="Q3737" s="51">
        <v>2697</v>
      </c>
      <c r="R3737" s="51">
        <v>2764</v>
      </c>
      <c r="S3737" s="51">
        <v>61115</v>
      </c>
      <c r="T3737" s="51">
        <v>305706</v>
      </c>
      <c r="U3737" s="51">
        <v>64359</v>
      </c>
      <c r="V3737" s="51">
        <v>14136</v>
      </c>
    </row>
    <row r="3738" spans="1:22" x14ac:dyDescent="0.25">
      <c r="A3738" s="50" t="s">
        <v>109</v>
      </c>
      <c r="B3738" s="50" t="s">
        <v>231</v>
      </c>
      <c r="C3738" s="50" t="s">
        <v>213</v>
      </c>
      <c r="D3738" s="50" t="s">
        <v>282</v>
      </c>
      <c r="E3738" s="51">
        <v>2018</v>
      </c>
      <c r="F3738" s="50" t="s">
        <v>287</v>
      </c>
      <c r="G3738" s="52">
        <v>43221</v>
      </c>
      <c r="H3738" s="51">
        <v>1218</v>
      </c>
      <c r="I3738" s="51">
        <v>445</v>
      </c>
      <c r="J3738" s="51">
        <v>1016</v>
      </c>
      <c r="K3738" s="51">
        <v>213</v>
      </c>
      <c r="L3738" s="51">
        <v>213</v>
      </c>
      <c r="M3738" s="51">
        <v>1237</v>
      </c>
      <c r="N3738" s="51">
        <v>1203</v>
      </c>
      <c r="O3738" s="51">
        <v>1196</v>
      </c>
      <c r="P3738" s="51">
        <v>1148</v>
      </c>
      <c r="Q3738" s="51">
        <v>2697</v>
      </c>
      <c r="R3738" s="51">
        <v>2764</v>
      </c>
      <c r="S3738" s="51">
        <v>61115</v>
      </c>
      <c r="T3738" s="51">
        <v>305706</v>
      </c>
      <c r="U3738" s="51">
        <v>64359</v>
      </c>
      <c r="V3738" s="51">
        <v>14136</v>
      </c>
    </row>
    <row r="3739" spans="1:22" x14ac:dyDescent="0.25">
      <c r="A3739" s="50" t="s">
        <v>109</v>
      </c>
      <c r="B3739" s="50" t="s">
        <v>231</v>
      </c>
      <c r="C3739" s="50" t="s">
        <v>213</v>
      </c>
      <c r="D3739" s="50" t="s">
        <v>282</v>
      </c>
      <c r="E3739" s="51">
        <v>2018</v>
      </c>
      <c r="F3739" s="50" t="s">
        <v>288</v>
      </c>
      <c r="G3739" s="52">
        <v>43252</v>
      </c>
      <c r="H3739" s="51">
        <v>1229</v>
      </c>
      <c r="I3739" s="51">
        <v>446</v>
      </c>
      <c r="J3739" s="51">
        <v>829</v>
      </c>
      <c r="K3739" s="51">
        <v>195</v>
      </c>
      <c r="L3739" s="51">
        <v>195</v>
      </c>
      <c r="M3739" s="51">
        <v>1506</v>
      </c>
      <c r="N3739" s="51">
        <v>1279</v>
      </c>
      <c r="O3739" s="51">
        <v>1329</v>
      </c>
      <c r="P3739" s="51">
        <v>1360</v>
      </c>
      <c r="Q3739" s="51">
        <v>2697</v>
      </c>
      <c r="R3739" s="51">
        <v>2764</v>
      </c>
      <c r="S3739" s="51">
        <v>61115</v>
      </c>
      <c r="T3739" s="51">
        <v>305706</v>
      </c>
      <c r="U3739" s="51">
        <v>64359</v>
      </c>
      <c r="V3739" s="51">
        <v>14136</v>
      </c>
    </row>
    <row r="3740" spans="1:22" x14ac:dyDescent="0.25">
      <c r="A3740" s="50" t="s">
        <v>109</v>
      </c>
      <c r="B3740" s="50" t="s">
        <v>231</v>
      </c>
      <c r="C3740" s="50" t="s">
        <v>213</v>
      </c>
      <c r="D3740" s="50" t="s">
        <v>282</v>
      </c>
      <c r="E3740" s="51">
        <v>2018</v>
      </c>
      <c r="F3740" s="50" t="s">
        <v>289</v>
      </c>
      <c r="G3740" s="52">
        <v>43282</v>
      </c>
      <c r="H3740" s="51">
        <v>1248</v>
      </c>
      <c r="I3740" s="51">
        <v>401</v>
      </c>
      <c r="J3740" s="51">
        <v>804</v>
      </c>
      <c r="K3740" s="51">
        <v>195</v>
      </c>
      <c r="L3740" s="51">
        <v>195</v>
      </c>
      <c r="M3740" s="51">
        <v>1343</v>
      </c>
      <c r="N3740" s="51">
        <v>1282</v>
      </c>
      <c r="O3740" s="51">
        <v>1342</v>
      </c>
      <c r="P3740" s="51">
        <v>1218</v>
      </c>
      <c r="Q3740" s="51">
        <v>2697</v>
      </c>
      <c r="R3740" s="51">
        <v>2764</v>
      </c>
      <c r="S3740" s="51">
        <v>61115</v>
      </c>
      <c r="T3740" s="51">
        <v>305706</v>
      </c>
      <c r="U3740" s="51">
        <v>64359</v>
      </c>
      <c r="V3740" s="51">
        <v>14136</v>
      </c>
    </row>
    <row r="3741" spans="1:22" x14ac:dyDescent="0.25">
      <c r="A3741" s="50" t="s">
        <v>109</v>
      </c>
      <c r="B3741" s="50" t="s">
        <v>231</v>
      </c>
      <c r="C3741" s="50" t="s">
        <v>213</v>
      </c>
      <c r="D3741" s="50" t="s">
        <v>282</v>
      </c>
      <c r="E3741" s="51">
        <v>2018</v>
      </c>
      <c r="F3741" s="50" t="s">
        <v>290</v>
      </c>
      <c r="G3741" s="52">
        <v>43313</v>
      </c>
      <c r="H3741" s="51">
        <v>1116</v>
      </c>
      <c r="I3741" s="51">
        <v>465</v>
      </c>
      <c r="J3741" s="51">
        <v>950</v>
      </c>
      <c r="K3741" s="51">
        <v>195</v>
      </c>
      <c r="L3741" s="51">
        <v>195</v>
      </c>
      <c r="M3741" s="51">
        <v>1106</v>
      </c>
      <c r="N3741" s="51">
        <v>1089</v>
      </c>
      <c r="O3741" s="51">
        <v>1098</v>
      </c>
      <c r="P3741" s="51">
        <v>1011</v>
      </c>
      <c r="Q3741" s="51">
        <v>2697</v>
      </c>
      <c r="R3741" s="51">
        <v>2764</v>
      </c>
      <c r="S3741" s="51">
        <v>61115</v>
      </c>
      <c r="T3741" s="51">
        <v>305706</v>
      </c>
      <c r="U3741" s="51">
        <v>64359</v>
      </c>
      <c r="V3741" s="51">
        <v>14136</v>
      </c>
    </row>
    <row r="3742" spans="1:22" x14ac:dyDescent="0.25">
      <c r="A3742" s="50" t="s">
        <v>109</v>
      </c>
      <c r="B3742" s="50" t="s">
        <v>231</v>
      </c>
      <c r="C3742" s="50" t="s">
        <v>213</v>
      </c>
      <c r="D3742" s="50" t="s">
        <v>282</v>
      </c>
      <c r="E3742" s="51">
        <v>2018</v>
      </c>
      <c r="F3742" s="50" t="s">
        <v>291</v>
      </c>
      <c r="G3742" s="52">
        <v>43344</v>
      </c>
      <c r="H3742" s="51">
        <v>1264</v>
      </c>
      <c r="I3742" s="51">
        <v>412</v>
      </c>
      <c r="J3742" s="51">
        <v>773</v>
      </c>
      <c r="K3742" s="51">
        <v>256</v>
      </c>
      <c r="L3742" s="51">
        <v>256</v>
      </c>
      <c r="M3742" s="51">
        <v>1417</v>
      </c>
      <c r="N3742" s="51">
        <v>1327</v>
      </c>
      <c r="O3742" s="51">
        <v>1267</v>
      </c>
      <c r="P3742" s="51">
        <v>1320</v>
      </c>
      <c r="Q3742" s="51">
        <v>2697</v>
      </c>
      <c r="R3742" s="51">
        <v>2764</v>
      </c>
      <c r="S3742" s="51">
        <v>61115</v>
      </c>
      <c r="T3742" s="51">
        <v>305706</v>
      </c>
      <c r="U3742" s="51">
        <v>64359</v>
      </c>
      <c r="V3742" s="51">
        <v>14136</v>
      </c>
    </row>
    <row r="3743" spans="1:22" x14ac:dyDescent="0.25">
      <c r="A3743" s="50" t="s">
        <v>109</v>
      </c>
      <c r="B3743" s="50" t="s">
        <v>231</v>
      </c>
      <c r="C3743" s="50" t="s">
        <v>213</v>
      </c>
      <c r="D3743" s="50" t="s">
        <v>282</v>
      </c>
      <c r="E3743" s="51">
        <v>2018</v>
      </c>
      <c r="F3743" s="50" t="s">
        <v>292</v>
      </c>
      <c r="G3743" s="52">
        <v>43374</v>
      </c>
      <c r="H3743" s="51">
        <v>942</v>
      </c>
      <c r="I3743" s="51">
        <v>474</v>
      </c>
      <c r="J3743" s="51">
        <v>789</v>
      </c>
      <c r="K3743" s="51">
        <v>254</v>
      </c>
      <c r="L3743" s="51">
        <v>254</v>
      </c>
      <c r="M3743" s="51">
        <v>1314</v>
      </c>
      <c r="N3743" s="51">
        <v>1263</v>
      </c>
      <c r="O3743" s="51">
        <v>1212</v>
      </c>
      <c r="P3743" s="51">
        <v>1155</v>
      </c>
      <c r="Q3743" s="51">
        <v>2697</v>
      </c>
      <c r="R3743" s="51">
        <v>2764</v>
      </c>
      <c r="S3743" s="51">
        <v>61115</v>
      </c>
      <c r="T3743" s="51">
        <v>305706</v>
      </c>
      <c r="U3743" s="51">
        <v>64359</v>
      </c>
      <c r="V3743" s="51">
        <v>14136</v>
      </c>
    </row>
    <row r="3744" spans="1:22" x14ac:dyDescent="0.25">
      <c r="A3744" s="50" t="s">
        <v>109</v>
      </c>
      <c r="B3744" s="50" t="s">
        <v>231</v>
      </c>
      <c r="C3744" s="50" t="s">
        <v>213</v>
      </c>
      <c r="D3744" s="50" t="s">
        <v>282</v>
      </c>
      <c r="E3744" s="51">
        <v>2018</v>
      </c>
      <c r="F3744" s="50" t="s">
        <v>293</v>
      </c>
      <c r="G3744" s="52">
        <v>43405</v>
      </c>
      <c r="H3744" s="51">
        <v>841</v>
      </c>
      <c r="I3744" s="51">
        <v>326</v>
      </c>
      <c r="J3744" s="51">
        <v>530</v>
      </c>
      <c r="K3744" s="51">
        <v>245</v>
      </c>
      <c r="L3744" s="51">
        <v>245</v>
      </c>
      <c r="M3744" s="51">
        <v>1265</v>
      </c>
      <c r="N3744" s="51">
        <v>1222</v>
      </c>
      <c r="O3744" s="51">
        <v>1110</v>
      </c>
      <c r="P3744" s="51">
        <v>977</v>
      </c>
      <c r="Q3744" s="51">
        <v>2697</v>
      </c>
      <c r="R3744" s="51">
        <v>2764</v>
      </c>
      <c r="S3744" s="51">
        <v>61115</v>
      </c>
      <c r="T3744" s="51">
        <v>305706</v>
      </c>
      <c r="U3744" s="51">
        <v>64359</v>
      </c>
      <c r="V3744" s="51">
        <v>14136</v>
      </c>
    </row>
    <row r="3745" spans="1:22" x14ac:dyDescent="0.25">
      <c r="A3745" s="50" t="s">
        <v>109</v>
      </c>
      <c r="B3745" s="50" t="s">
        <v>231</v>
      </c>
      <c r="C3745" s="50" t="s">
        <v>213</v>
      </c>
      <c r="D3745" s="50" t="s">
        <v>282</v>
      </c>
      <c r="E3745" s="51">
        <v>2018</v>
      </c>
      <c r="F3745" s="50" t="s">
        <v>294</v>
      </c>
      <c r="G3745" s="52">
        <v>43435</v>
      </c>
      <c r="H3745" s="51">
        <v>1060</v>
      </c>
      <c r="I3745" s="51">
        <v>351</v>
      </c>
      <c r="J3745" s="51">
        <v>635</v>
      </c>
      <c r="K3745" s="51">
        <v>208</v>
      </c>
      <c r="L3745" s="51">
        <v>208</v>
      </c>
      <c r="M3745" s="51">
        <v>1413</v>
      </c>
      <c r="N3745" s="51">
        <v>1285</v>
      </c>
      <c r="O3745" s="51">
        <v>1209</v>
      </c>
      <c r="P3745" s="51">
        <v>1110</v>
      </c>
      <c r="Q3745" s="51">
        <v>2697</v>
      </c>
      <c r="R3745" s="51">
        <v>2764</v>
      </c>
      <c r="S3745" s="51">
        <v>61115</v>
      </c>
      <c r="T3745" s="51">
        <v>305706</v>
      </c>
      <c r="U3745" s="51">
        <v>64359</v>
      </c>
      <c r="V3745" s="51">
        <v>14136</v>
      </c>
    </row>
    <row r="3746" spans="1:22" x14ac:dyDescent="0.25">
      <c r="A3746" s="50" t="s">
        <v>109</v>
      </c>
      <c r="B3746" s="50" t="s">
        <v>231</v>
      </c>
      <c r="C3746" s="50" t="s">
        <v>213</v>
      </c>
      <c r="D3746" s="50" t="s">
        <v>282</v>
      </c>
      <c r="E3746" s="51">
        <v>2019</v>
      </c>
      <c r="F3746" s="50" t="s">
        <v>283</v>
      </c>
      <c r="G3746" s="52">
        <v>43466</v>
      </c>
      <c r="H3746" s="51">
        <v>1327</v>
      </c>
      <c r="I3746" s="51">
        <v>419</v>
      </c>
      <c r="J3746" s="51">
        <v>794</v>
      </c>
      <c r="K3746" s="51">
        <v>233</v>
      </c>
      <c r="L3746" s="51">
        <v>233</v>
      </c>
      <c r="M3746" s="51">
        <v>1290</v>
      </c>
      <c r="N3746" s="51">
        <v>1327</v>
      </c>
      <c r="O3746" s="51">
        <v>1197</v>
      </c>
      <c r="P3746" s="51">
        <v>1137</v>
      </c>
      <c r="Q3746" s="51">
        <v>3670</v>
      </c>
      <c r="R3746" s="51">
        <v>3736</v>
      </c>
      <c r="S3746" s="51">
        <v>65423.494581120824</v>
      </c>
      <c r="T3746" s="51">
        <v>309435</v>
      </c>
      <c r="U3746" s="51">
        <v>99957</v>
      </c>
      <c r="V3746" s="51">
        <v>13261</v>
      </c>
    </row>
    <row r="3747" spans="1:22" x14ac:dyDescent="0.25">
      <c r="A3747" s="50" t="s">
        <v>109</v>
      </c>
      <c r="B3747" s="50" t="s">
        <v>231</v>
      </c>
      <c r="C3747" s="50" t="s">
        <v>213</v>
      </c>
      <c r="D3747" s="50" t="s">
        <v>282</v>
      </c>
      <c r="E3747" s="51">
        <v>2019</v>
      </c>
      <c r="F3747" s="50" t="s">
        <v>284</v>
      </c>
      <c r="G3747" s="52">
        <v>43497</v>
      </c>
      <c r="H3747" s="51">
        <v>1074</v>
      </c>
      <c r="I3747" s="51">
        <v>409</v>
      </c>
      <c r="J3747" s="51">
        <v>921</v>
      </c>
      <c r="K3747" s="51">
        <v>273</v>
      </c>
      <c r="L3747" s="51">
        <v>273</v>
      </c>
      <c r="M3747" s="51">
        <v>1257</v>
      </c>
      <c r="N3747" s="51">
        <v>1209</v>
      </c>
      <c r="O3747" s="51">
        <v>1182</v>
      </c>
      <c r="P3747" s="51">
        <v>1161</v>
      </c>
      <c r="Q3747" s="51">
        <v>3670</v>
      </c>
      <c r="R3747" s="51">
        <v>3736</v>
      </c>
      <c r="S3747" s="51">
        <v>65423.494581120824</v>
      </c>
      <c r="T3747" s="51">
        <v>309435</v>
      </c>
      <c r="U3747" s="51">
        <v>99957</v>
      </c>
      <c r="V3747" s="51">
        <v>13261</v>
      </c>
    </row>
    <row r="3748" spans="1:22" x14ac:dyDescent="0.25">
      <c r="A3748" s="50" t="s">
        <v>109</v>
      </c>
      <c r="B3748" s="50" t="s">
        <v>231</v>
      </c>
      <c r="C3748" s="50" t="s">
        <v>213</v>
      </c>
      <c r="D3748" s="50" t="s">
        <v>282</v>
      </c>
      <c r="E3748" s="51">
        <v>2019</v>
      </c>
      <c r="F3748" s="50" t="s">
        <v>285</v>
      </c>
      <c r="G3748" s="52">
        <v>43525</v>
      </c>
      <c r="H3748" s="51">
        <v>1014</v>
      </c>
      <c r="I3748" s="51">
        <v>347</v>
      </c>
      <c r="J3748" s="51">
        <v>738</v>
      </c>
      <c r="K3748" s="51">
        <v>263</v>
      </c>
      <c r="L3748" s="51">
        <v>263</v>
      </c>
      <c r="M3748" s="51">
        <v>193</v>
      </c>
      <c r="N3748" s="51">
        <v>1268</v>
      </c>
      <c r="O3748" s="51">
        <v>1187</v>
      </c>
      <c r="P3748" s="51">
        <v>1121</v>
      </c>
      <c r="Q3748" s="51">
        <v>3670</v>
      </c>
      <c r="R3748" s="51">
        <v>3736</v>
      </c>
      <c r="S3748" s="51">
        <v>65423.494581120824</v>
      </c>
      <c r="T3748" s="51">
        <v>309435</v>
      </c>
      <c r="U3748" s="51">
        <v>99957</v>
      </c>
      <c r="V3748" s="51">
        <v>13261</v>
      </c>
    </row>
    <row r="3749" spans="1:22" x14ac:dyDescent="0.25">
      <c r="A3749" s="50" t="s">
        <v>109</v>
      </c>
      <c r="B3749" s="50" t="s">
        <v>231</v>
      </c>
      <c r="C3749" s="50" t="s">
        <v>213</v>
      </c>
      <c r="D3749" s="50" t="s">
        <v>282</v>
      </c>
      <c r="E3749" s="51">
        <v>2019</v>
      </c>
      <c r="F3749" s="50" t="s">
        <v>286</v>
      </c>
      <c r="G3749" s="52">
        <v>43556</v>
      </c>
      <c r="H3749" s="51">
        <v>975</v>
      </c>
      <c r="I3749" s="51">
        <v>407</v>
      </c>
      <c r="J3749" s="51">
        <v>861</v>
      </c>
      <c r="K3749" s="51">
        <v>257</v>
      </c>
      <c r="L3749" s="51">
        <v>257</v>
      </c>
      <c r="M3749" s="51">
        <v>1246</v>
      </c>
      <c r="N3749" s="51">
        <v>1262</v>
      </c>
      <c r="O3749" s="51">
        <v>1232</v>
      </c>
      <c r="P3749" s="51">
        <v>1073</v>
      </c>
      <c r="Q3749" s="51">
        <v>3670</v>
      </c>
      <c r="R3749" s="51">
        <v>3736</v>
      </c>
      <c r="S3749" s="51">
        <v>65423.494581120824</v>
      </c>
      <c r="T3749" s="51">
        <v>309435</v>
      </c>
      <c r="U3749" s="51">
        <v>99957</v>
      </c>
      <c r="V3749" s="51">
        <v>13261</v>
      </c>
    </row>
    <row r="3750" spans="1:22" x14ac:dyDescent="0.25">
      <c r="A3750" s="50" t="s">
        <v>109</v>
      </c>
      <c r="B3750" s="50" t="s">
        <v>231</v>
      </c>
      <c r="C3750" s="50" t="s">
        <v>213</v>
      </c>
      <c r="D3750" s="50" t="s">
        <v>282</v>
      </c>
      <c r="E3750" s="51">
        <v>2019</v>
      </c>
      <c r="F3750" s="50" t="s">
        <v>287</v>
      </c>
      <c r="G3750" s="52">
        <v>43586</v>
      </c>
      <c r="H3750" s="51">
        <v>1032</v>
      </c>
      <c r="I3750" s="51">
        <v>430</v>
      </c>
      <c r="J3750" s="51">
        <v>974</v>
      </c>
      <c r="K3750" s="51">
        <v>259</v>
      </c>
      <c r="L3750" s="51">
        <v>259</v>
      </c>
      <c r="M3750" s="51">
        <v>723</v>
      </c>
      <c r="N3750" s="51">
        <v>1241</v>
      </c>
      <c r="O3750" s="51">
        <v>1136</v>
      </c>
      <c r="P3750" s="51">
        <v>1093</v>
      </c>
      <c r="Q3750" s="51">
        <v>3670</v>
      </c>
      <c r="R3750" s="51">
        <v>3736</v>
      </c>
      <c r="S3750" s="51">
        <v>65423.494581120824</v>
      </c>
      <c r="T3750" s="51">
        <v>309435</v>
      </c>
      <c r="U3750" s="51">
        <v>99957</v>
      </c>
      <c r="V3750" s="51">
        <v>13261</v>
      </c>
    </row>
    <row r="3751" spans="1:22" x14ac:dyDescent="0.25">
      <c r="A3751" s="50" t="s">
        <v>109</v>
      </c>
      <c r="B3751" s="50" t="s">
        <v>231</v>
      </c>
      <c r="C3751" s="50" t="s">
        <v>213</v>
      </c>
      <c r="D3751" s="50" t="s">
        <v>282</v>
      </c>
      <c r="E3751" s="51">
        <v>2019</v>
      </c>
      <c r="F3751" s="50" t="s">
        <v>288</v>
      </c>
      <c r="G3751" s="52">
        <v>43617</v>
      </c>
      <c r="H3751" s="51">
        <v>1210</v>
      </c>
      <c r="I3751" s="51">
        <v>408</v>
      </c>
      <c r="J3751" s="51">
        <v>843</v>
      </c>
      <c r="K3751" s="51">
        <v>213</v>
      </c>
      <c r="L3751" s="51">
        <v>213</v>
      </c>
      <c r="M3751" s="51">
        <v>1198</v>
      </c>
      <c r="N3751" s="51">
        <v>1220</v>
      </c>
      <c r="O3751" s="51">
        <v>1183</v>
      </c>
      <c r="P3751" s="51">
        <v>1112</v>
      </c>
      <c r="Q3751" s="51">
        <v>3670</v>
      </c>
      <c r="R3751" s="51">
        <v>3736</v>
      </c>
      <c r="S3751" s="51">
        <v>65423.494581120824</v>
      </c>
      <c r="T3751" s="51">
        <v>309435</v>
      </c>
      <c r="U3751" s="51">
        <v>99957</v>
      </c>
      <c r="V3751" s="51">
        <v>13261</v>
      </c>
    </row>
    <row r="3752" spans="1:22" x14ac:dyDescent="0.25">
      <c r="A3752" s="50" t="s">
        <v>109</v>
      </c>
      <c r="B3752" s="50" t="s">
        <v>231</v>
      </c>
      <c r="C3752" s="50" t="s">
        <v>213</v>
      </c>
      <c r="D3752" s="50" t="s">
        <v>282</v>
      </c>
      <c r="E3752" s="51">
        <v>2019</v>
      </c>
      <c r="F3752" s="50" t="s">
        <v>289</v>
      </c>
      <c r="G3752" s="52">
        <v>43647</v>
      </c>
      <c r="H3752" s="51">
        <v>1285</v>
      </c>
      <c r="I3752" s="51">
        <v>439</v>
      </c>
      <c r="J3752" s="51">
        <v>950</v>
      </c>
      <c r="K3752" s="51">
        <v>245</v>
      </c>
      <c r="L3752" s="51">
        <v>245</v>
      </c>
      <c r="M3752" s="51">
        <v>1296</v>
      </c>
      <c r="N3752" s="51">
        <v>1302</v>
      </c>
      <c r="O3752" s="51">
        <v>1210</v>
      </c>
      <c r="P3752" s="51">
        <v>1107</v>
      </c>
      <c r="Q3752" s="51">
        <v>3670</v>
      </c>
      <c r="R3752" s="51">
        <v>3736</v>
      </c>
      <c r="S3752" s="51">
        <v>65423.494581120824</v>
      </c>
      <c r="T3752" s="51">
        <v>309435</v>
      </c>
      <c r="U3752" s="51">
        <v>99957</v>
      </c>
      <c r="V3752" s="51">
        <v>13261</v>
      </c>
    </row>
    <row r="3753" spans="1:22" x14ac:dyDescent="0.25">
      <c r="A3753" s="50" t="s">
        <v>109</v>
      </c>
      <c r="B3753" s="50" t="s">
        <v>231</v>
      </c>
      <c r="C3753" s="50" t="s">
        <v>213</v>
      </c>
      <c r="D3753" s="50" t="s">
        <v>282</v>
      </c>
      <c r="E3753" s="51">
        <v>2019</v>
      </c>
      <c r="F3753" s="50" t="s">
        <v>290</v>
      </c>
      <c r="G3753" s="52">
        <v>43678</v>
      </c>
      <c r="H3753" s="51">
        <v>1171</v>
      </c>
      <c r="I3753" s="51">
        <v>453</v>
      </c>
      <c r="J3753" s="51">
        <v>889</v>
      </c>
      <c r="K3753" s="51">
        <v>258</v>
      </c>
      <c r="L3753" s="51">
        <v>258</v>
      </c>
      <c r="M3753" s="51">
        <v>242</v>
      </c>
      <c r="N3753" s="51">
        <v>1253</v>
      </c>
      <c r="O3753" s="51">
        <v>1172</v>
      </c>
      <c r="P3753" s="51">
        <v>1116</v>
      </c>
      <c r="Q3753" s="51">
        <v>3670</v>
      </c>
      <c r="R3753" s="51">
        <v>3736</v>
      </c>
      <c r="S3753" s="51">
        <v>65423.494581120824</v>
      </c>
      <c r="T3753" s="51">
        <v>309435</v>
      </c>
      <c r="U3753" s="51">
        <v>99957</v>
      </c>
      <c r="V3753" s="51">
        <v>13261</v>
      </c>
    </row>
    <row r="3754" spans="1:22" x14ac:dyDescent="0.25">
      <c r="A3754" s="50" t="s">
        <v>109</v>
      </c>
      <c r="B3754" s="50" t="s">
        <v>231</v>
      </c>
      <c r="C3754" s="50" t="s">
        <v>213</v>
      </c>
      <c r="D3754" s="50" t="s">
        <v>282</v>
      </c>
      <c r="E3754" s="51">
        <v>2019</v>
      </c>
      <c r="F3754" s="50" t="s">
        <v>291</v>
      </c>
      <c r="G3754" s="52">
        <v>43709</v>
      </c>
      <c r="H3754" s="51">
        <v>1101</v>
      </c>
      <c r="I3754" s="51">
        <v>436</v>
      </c>
      <c r="J3754" s="51">
        <v>828</v>
      </c>
      <c r="K3754" s="51">
        <v>309</v>
      </c>
      <c r="L3754" s="51">
        <v>309</v>
      </c>
      <c r="M3754" s="51">
        <v>1198</v>
      </c>
      <c r="N3754" s="51">
        <v>1221</v>
      </c>
      <c r="O3754" s="51">
        <v>1200</v>
      </c>
      <c r="P3754" s="51">
        <v>952</v>
      </c>
      <c r="Q3754" s="51">
        <v>3670</v>
      </c>
      <c r="R3754" s="51">
        <v>3736</v>
      </c>
      <c r="S3754" s="51">
        <v>65423.494581120824</v>
      </c>
      <c r="T3754" s="51">
        <v>309435</v>
      </c>
      <c r="U3754" s="51">
        <v>99957</v>
      </c>
      <c r="V3754" s="51">
        <v>13261</v>
      </c>
    </row>
    <row r="3755" spans="1:22" x14ac:dyDescent="0.25">
      <c r="A3755" s="50" t="s">
        <v>109</v>
      </c>
      <c r="B3755" s="50" t="s">
        <v>231</v>
      </c>
      <c r="C3755" s="50" t="s">
        <v>213</v>
      </c>
      <c r="D3755" s="50" t="s">
        <v>282</v>
      </c>
      <c r="E3755" s="51">
        <v>2019</v>
      </c>
      <c r="F3755" s="50" t="s">
        <v>292</v>
      </c>
      <c r="G3755" s="52">
        <v>43739</v>
      </c>
      <c r="H3755" s="51">
        <v>1245</v>
      </c>
      <c r="I3755" s="51">
        <v>473</v>
      </c>
      <c r="J3755" s="51">
        <v>895</v>
      </c>
      <c r="K3755" s="51">
        <v>294</v>
      </c>
      <c r="L3755" s="51">
        <v>294</v>
      </c>
      <c r="M3755" s="51">
        <v>1251</v>
      </c>
      <c r="N3755" s="51">
        <v>1222</v>
      </c>
      <c r="O3755" s="51">
        <v>1180</v>
      </c>
      <c r="P3755" s="51">
        <v>1096</v>
      </c>
      <c r="Q3755" s="51">
        <v>3670</v>
      </c>
      <c r="R3755" s="51">
        <v>3736</v>
      </c>
      <c r="S3755" s="51">
        <v>65423.494581120824</v>
      </c>
      <c r="T3755" s="51">
        <v>309435</v>
      </c>
      <c r="U3755" s="51">
        <v>99957</v>
      </c>
      <c r="V3755" s="51">
        <v>13261</v>
      </c>
    </row>
    <row r="3756" spans="1:22" x14ac:dyDescent="0.25">
      <c r="A3756" s="50" t="s">
        <v>109</v>
      </c>
      <c r="B3756" s="50" t="s">
        <v>231</v>
      </c>
      <c r="C3756" s="50" t="s">
        <v>213</v>
      </c>
      <c r="D3756" s="50" t="s">
        <v>282</v>
      </c>
      <c r="E3756" s="51">
        <v>2019</v>
      </c>
      <c r="F3756" s="50" t="s">
        <v>293</v>
      </c>
      <c r="G3756" s="52">
        <v>43770</v>
      </c>
      <c r="H3756" s="51">
        <v>1121</v>
      </c>
      <c r="I3756" s="51">
        <v>425</v>
      </c>
      <c r="J3756" s="51">
        <v>869</v>
      </c>
      <c r="K3756" s="51">
        <v>317</v>
      </c>
      <c r="L3756" s="51">
        <v>317</v>
      </c>
      <c r="M3756" s="51">
        <v>696</v>
      </c>
      <c r="N3756" s="51">
        <v>1296</v>
      </c>
      <c r="O3756" s="51">
        <v>1254</v>
      </c>
      <c r="P3756" s="51">
        <v>1106</v>
      </c>
      <c r="Q3756" s="51">
        <v>3670</v>
      </c>
      <c r="R3756" s="51">
        <v>3736</v>
      </c>
      <c r="S3756" s="51">
        <v>65423.494581120824</v>
      </c>
      <c r="T3756" s="51">
        <v>309435</v>
      </c>
      <c r="U3756" s="51">
        <v>99957</v>
      </c>
      <c r="V3756" s="51">
        <v>13261</v>
      </c>
    </row>
    <row r="3757" spans="1:22" x14ac:dyDescent="0.25">
      <c r="A3757" s="50" t="s">
        <v>109</v>
      </c>
      <c r="B3757" s="50" t="s">
        <v>231</v>
      </c>
      <c r="C3757" s="50" t="s">
        <v>213</v>
      </c>
      <c r="D3757" s="50" t="s">
        <v>282</v>
      </c>
      <c r="E3757" s="51">
        <v>2019</v>
      </c>
      <c r="F3757" s="50" t="s">
        <v>294</v>
      </c>
      <c r="G3757" s="52">
        <v>43800</v>
      </c>
      <c r="H3757" s="51">
        <v>1341</v>
      </c>
      <c r="I3757" s="51">
        <v>396</v>
      </c>
      <c r="J3757" s="51">
        <v>802</v>
      </c>
      <c r="K3757" s="51">
        <v>287</v>
      </c>
      <c r="L3757" s="51">
        <v>287</v>
      </c>
      <c r="M3757" s="51">
        <v>1045</v>
      </c>
      <c r="N3757" s="51">
        <v>1237</v>
      </c>
      <c r="O3757" s="51">
        <v>1237</v>
      </c>
      <c r="P3757" s="51">
        <v>1136</v>
      </c>
      <c r="Q3757" s="51">
        <v>3670</v>
      </c>
      <c r="R3757" s="51">
        <v>3736</v>
      </c>
      <c r="S3757" s="51">
        <v>65423.494581120824</v>
      </c>
      <c r="T3757" s="51">
        <v>309435</v>
      </c>
      <c r="U3757" s="51">
        <v>99957</v>
      </c>
      <c r="V3757" s="51">
        <v>13261</v>
      </c>
    </row>
    <row r="3758" spans="1:22" x14ac:dyDescent="0.25">
      <c r="A3758" s="50" t="s">
        <v>109</v>
      </c>
      <c r="B3758" s="50" t="s">
        <v>231</v>
      </c>
      <c r="C3758" s="50" t="s">
        <v>213</v>
      </c>
      <c r="D3758" s="50" t="s">
        <v>282</v>
      </c>
      <c r="E3758" s="51">
        <v>2020</v>
      </c>
      <c r="F3758" s="50" t="s">
        <v>283</v>
      </c>
      <c r="G3758" s="52">
        <v>43831</v>
      </c>
      <c r="H3758" s="51">
        <v>1387</v>
      </c>
      <c r="I3758" s="51">
        <v>474</v>
      </c>
      <c r="J3758" s="51">
        <v>982</v>
      </c>
      <c r="K3758" s="51">
        <v>252</v>
      </c>
      <c r="L3758" s="51">
        <v>252</v>
      </c>
      <c r="M3758" s="51">
        <v>1389</v>
      </c>
      <c r="N3758" s="51">
        <v>1364</v>
      </c>
      <c r="O3758" s="51">
        <v>1313</v>
      </c>
      <c r="P3758" s="51">
        <v>1181</v>
      </c>
      <c r="Q3758" s="51">
        <v>3603</v>
      </c>
      <c r="R3758" s="51">
        <v>3715</v>
      </c>
      <c r="S3758" s="51">
        <v>68142.881500637959</v>
      </c>
      <c r="T3758" s="51">
        <v>321079</v>
      </c>
      <c r="U3758" s="51">
        <v>103003</v>
      </c>
      <c r="V3758" s="51">
        <v>13656</v>
      </c>
    </row>
    <row r="3759" spans="1:22" x14ac:dyDescent="0.25">
      <c r="A3759" s="50" t="s">
        <v>109</v>
      </c>
      <c r="B3759" s="50" t="s">
        <v>231</v>
      </c>
      <c r="C3759" s="50" t="s">
        <v>213</v>
      </c>
      <c r="D3759" s="50" t="s">
        <v>282</v>
      </c>
      <c r="E3759" s="51">
        <v>2020</v>
      </c>
      <c r="F3759" s="50" t="s">
        <v>284</v>
      </c>
      <c r="G3759" s="52">
        <v>43862</v>
      </c>
      <c r="H3759" s="51">
        <v>1375</v>
      </c>
      <c r="I3759" s="51">
        <v>441</v>
      </c>
      <c r="J3759" s="51">
        <v>998</v>
      </c>
      <c r="K3759" s="51">
        <v>342</v>
      </c>
      <c r="L3759" s="51">
        <v>342</v>
      </c>
      <c r="M3759" s="51">
        <v>1521</v>
      </c>
      <c r="N3759" s="51">
        <v>1316</v>
      </c>
      <c r="O3759" s="51">
        <v>1289</v>
      </c>
      <c r="P3759" s="51">
        <v>1238</v>
      </c>
      <c r="Q3759" s="51">
        <v>3603</v>
      </c>
      <c r="R3759" s="51">
        <v>3715</v>
      </c>
      <c r="S3759" s="51">
        <v>68142.881500637959</v>
      </c>
      <c r="T3759" s="51">
        <v>321079</v>
      </c>
      <c r="U3759" s="51">
        <v>103003</v>
      </c>
      <c r="V3759" s="51">
        <v>13656</v>
      </c>
    </row>
    <row r="3760" spans="1:22" x14ac:dyDescent="0.25">
      <c r="A3760" s="50" t="s">
        <v>109</v>
      </c>
      <c r="B3760" s="50" t="s">
        <v>231</v>
      </c>
      <c r="C3760" s="50" t="s">
        <v>213</v>
      </c>
      <c r="D3760" s="50" t="s">
        <v>282</v>
      </c>
      <c r="E3760" s="51">
        <v>2020</v>
      </c>
      <c r="F3760" s="50" t="s">
        <v>285</v>
      </c>
      <c r="G3760" s="52">
        <v>43891</v>
      </c>
      <c r="H3760" s="51">
        <v>1085</v>
      </c>
      <c r="I3760" s="51">
        <v>357</v>
      </c>
      <c r="J3760" s="51">
        <v>749</v>
      </c>
      <c r="K3760" s="51">
        <v>282</v>
      </c>
      <c r="L3760" s="51">
        <v>282</v>
      </c>
      <c r="M3760" s="51">
        <v>1537</v>
      </c>
      <c r="N3760" s="51">
        <v>1268</v>
      </c>
      <c r="O3760" s="51">
        <v>1276</v>
      </c>
      <c r="P3760" s="51">
        <v>1227</v>
      </c>
      <c r="Q3760" s="51">
        <v>3603</v>
      </c>
      <c r="R3760" s="51">
        <v>3715</v>
      </c>
      <c r="S3760" s="51">
        <v>68142.881500637959</v>
      </c>
      <c r="T3760" s="51">
        <v>321079</v>
      </c>
      <c r="U3760" s="51">
        <v>103003</v>
      </c>
      <c r="V3760" s="51">
        <v>13656</v>
      </c>
    </row>
    <row r="3761" spans="1:22" x14ac:dyDescent="0.25">
      <c r="A3761" s="50" t="s">
        <v>109</v>
      </c>
      <c r="B3761" s="50" t="s">
        <v>231</v>
      </c>
      <c r="C3761" s="50" t="s">
        <v>213</v>
      </c>
      <c r="D3761" s="50" t="s">
        <v>282</v>
      </c>
      <c r="E3761" s="51">
        <v>2020</v>
      </c>
      <c r="F3761" s="50" t="s">
        <v>286</v>
      </c>
      <c r="G3761" s="52">
        <v>43922</v>
      </c>
      <c r="H3761" s="51">
        <v>1303</v>
      </c>
      <c r="I3761" s="51">
        <v>534</v>
      </c>
      <c r="J3761" s="51">
        <v>898</v>
      </c>
      <c r="K3761" s="51">
        <v>275</v>
      </c>
      <c r="L3761" s="51">
        <v>275</v>
      </c>
      <c r="M3761" s="51">
        <v>1348</v>
      </c>
      <c r="N3761" s="51">
        <v>1239</v>
      </c>
      <c r="O3761" s="51">
        <v>1210</v>
      </c>
      <c r="P3761" s="51">
        <v>1161</v>
      </c>
      <c r="Q3761" s="51">
        <v>3603</v>
      </c>
      <c r="R3761" s="51">
        <v>3715</v>
      </c>
      <c r="S3761" s="51">
        <v>68142.881500637959</v>
      </c>
      <c r="T3761" s="51">
        <v>321079</v>
      </c>
      <c r="U3761" s="51">
        <v>103003</v>
      </c>
      <c r="V3761" s="51">
        <v>13656</v>
      </c>
    </row>
    <row r="3762" spans="1:22" x14ac:dyDescent="0.25">
      <c r="A3762" s="50" t="s">
        <v>109</v>
      </c>
      <c r="B3762" s="50" t="s">
        <v>231</v>
      </c>
      <c r="C3762" s="50" t="s">
        <v>213</v>
      </c>
      <c r="D3762" s="50" t="s">
        <v>282</v>
      </c>
      <c r="E3762" s="51">
        <v>2020</v>
      </c>
      <c r="F3762" s="50" t="s">
        <v>287</v>
      </c>
      <c r="G3762" s="52">
        <v>43952</v>
      </c>
      <c r="H3762" s="51">
        <v>1302</v>
      </c>
      <c r="I3762" s="51">
        <v>537</v>
      </c>
      <c r="J3762" s="51">
        <v>878</v>
      </c>
      <c r="K3762" s="51">
        <v>336</v>
      </c>
      <c r="L3762" s="51">
        <v>336</v>
      </c>
      <c r="M3762" s="51">
        <v>1616</v>
      </c>
      <c r="N3762" s="51">
        <v>1341</v>
      </c>
      <c r="O3762" s="51">
        <v>1272</v>
      </c>
      <c r="P3762" s="51">
        <v>1274</v>
      </c>
      <c r="Q3762" s="51">
        <v>3603</v>
      </c>
      <c r="R3762" s="51">
        <v>3715</v>
      </c>
      <c r="S3762" s="51">
        <v>68142.881500637959</v>
      </c>
      <c r="T3762" s="51">
        <v>321079</v>
      </c>
      <c r="U3762" s="51">
        <v>103003</v>
      </c>
      <c r="V3762" s="51">
        <v>13656</v>
      </c>
    </row>
    <row r="3763" spans="1:22" x14ac:dyDescent="0.25">
      <c r="A3763" s="50" t="s">
        <v>109</v>
      </c>
      <c r="B3763" s="50" t="s">
        <v>231</v>
      </c>
      <c r="C3763" s="50" t="s">
        <v>213</v>
      </c>
      <c r="D3763" s="50" t="s">
        <v>282</v>
      </c>
      <c r="E3763" s="51">
        <v>2020</v>
      </c>
      <c r="F3763" s="50" t="s">
        <v>288</v>
      </c>
      <c r="G3763" s="52">
        <v>43983</v>
      </c>
      <c r="H3763" s="51">
        <v>1433</v>
      </c>
      <c r="I3763" s="51">
        <v>483</v>
      </c>
      <c r="J3763" s="51">
        <v>917</v>
      </c>
      <c r="K3763" s="51">
        <v>308</v>
      </c>
      <c r="L3763" s="51">
        <v>308</v>
      </c>
      <c r="M3763" s="51">
        <v>1512</v>
      </c>
      <c r="N3763" s="51">
        <v>1409</v>
      </c>
      <c r="O3763" s="51">
        <v>1338</v>
      </c>
      <c r="P3763" s="51">
        <v>1273</v>
      </c>
      <c r="Q3763" s="51">
        <v>3603</v>
      </c>
      <c r="R3763" s="51">
        <v>3715</v>
      </c>
      <c r="S3763" s="51">
        <v>68142.881500637959</v>
      </c>
      <c r="T3763" s="51">
        <v>321079</v>
      </c>
      <c r="U3763" s="51">
        <v>103003</v>
      </c>
      <c r="V3763" s="51">
        <v>13656</v>
      </c>
    </row>
    <row r="3764" spans="1:22" x14ac:dyDescent="0.25">
      <c r="A3764" s="50" t="s">
        <v>109</v>
      </c>
      <c r="B3764" s="50" t="s">
        <v>231</v>
      </c>
      <c r="C3764" s="50" t="s">
        <v>213</v>
      </c>
      <c r="D3764" s="50" t="s">
        <v>282</v>
      </c>
      <c r="E3764" s="51">
        <v>2020</v>
      </c>
      <c r="F3764" s="50" t="s">
        <v>289</v>
      </c>
      <c r="G3764" s="52">
        <v>44013</v>
      </c>
      <c r="H3764" s="51">
        <v>1210</v>
      </c>
      <c r="I3764" s="51">
        <v>466</v>
      </c>
      <c r="J3764" s="51">
        <v>976</v>
      </c>
      <c r="K3764" s="51">
        <v>261</v>
      </c>
      <c r="L3764" s="51">
        <v>261</v>
      </c>
      <c r="M3764" s="51">
        <v>1553</v>
      </c>
      <c r="N3764" s="51">
        <v>1268</v>
      </c>
      <c r="O3764" s="51">
        <v>1310</v>
      </c>
      <c r="P3764" s="51">
        <v>1264</v>
      </c>
      <c r="Q3764" s="51">
        <v>3603</v>
      </c>
      <c r="R3764" s="51">
        <v>3715</v>
      </c>
      <c r="S3764" s="51">
        <v>68142.881500637959</v>
      </c>
      <c r="T3764" s="51">
        <v>321079</v>
      </c>
      <c r="U3764" s="51">
        <v>103003</v>
      </c>
      <c r="V3764" s="51">
        <v>13656</v>
      </c>
    </row>
    <row r="3765" spans="1:22" x14ac:dyDescent="0.25">
      <c r="A3765" s="50" t="s">
        <v>109</v>
      </c>
      <c r="B3765" s="50" t="s">
        <v>231</v>
      </c>
      <c r="C3765" s="50" t="s">
        <v>213</v>
      </c>
      <c r="D3765" s="50" t="s">
        <v>282</v>
      </c>
      <c r="E3765" s="51">
        <v>2020</v>
      </c>
      <c r="F3765" s="50" t="s">
        <v>290</v>
      </c>
      <c r="G3765" s="52">
        <v>44044</v>
      </c>
      <c r="H3765" s="51">
        <v>1232</v>
      </c>
      <c r="I3765" s="51">
        <v>456</v>
      </c>
      <c r="J3765" s="51">
        <v>804</v>
      </c>
      <c r="K3765" s="51">
        <v>306</v>
      </c>
      <c r="L3765" s="51">
        <v>306</v>
      </c>
      <c r="M3765" s="51">
        <v>1602</v>
      </c>
      <c r="N3765" s="51">
        <v>1356</v>
      </c>
      <c r="O3765" s="51">
        <v>1340</v>
      </c>
      <c r="P3765" s="51">
        <v>1294</v>
      </c>
      <c r="Q3765" s="51">
        <v>3603</v>
      </c>
      <c r="R3765" s="51">
        <v>3715</v>
      </c>
      <c r="S3765" s="51">
        <v>68142.881500637959</v>
      </c>
      <c r="T3765" s="51">
        <v>321079</v>
      </c>
      <c r="U3765" s="51">
        <v>103003</v>
      </c>
      <c r="V3765" s="51">
        <v>13656</v>
      </c>
    </row>
    <row r="3766" spans="1:22" x14ac:dyDescent="0.25">
      <c r="A3766" s="50" t="s">
        <v>109</v>
      </c>
      <c r="B3766" s="50" t="s">
        <v>231</v>
      </c>
      <c r="C3766" s="50" t="s">
        <v>213</v>
      </c>
      <c r="D3766" s="50" t="s">
        <v>282</v>
      </c>
      <c r="E3766" s="51">
        <v>2020</v>
      </c>
      <c r="F3766" s="50" t="s">
        <v>291</v>
      </c>
      <c r="G3766" s="52">
        <v>44075</v>
      </c>
      <c r="H3766" s="51">
        <v>1366</v>
      </c>
      <c r="I3766" s="51">
        <v>613</v>
      </c>
      <c r="J3766" s="51">
        <v>1106</v>
      </c>
      <c r="K3766" s="51">
        <v>260</v>
      </c>
      <c r="L3766" s="51">
        <v>260</v>
      </c>
      <c r="M3766" s="51">
        <v>1488</v>
      </c>
      <c r="N3766" s="51">
        <v>1314</v>
      </c>
      <c r="O3766" s="51">
        <v>1162</v>
      </c>
      <c r="P3766" s="51">
        <v>1314</v>
      </c>
      <c r="Q3766" s="51">
        <v>3603</v>
      </c>
      <c r="R3766" s="51">
        <v>3715</v>
      </c>
      <c r="S3766" s="51">
        <v>68142.881500637959</v>
      </c>
      <c r="T3766" s="51">
        <v>321079</v>
      </c>
      <c r="U3766" s="51">
        <v>103003</v>
      </c>
      <c r="V3766" s="51">
        <v>13656</v>
      </c>
    </row>
    <row r="3767" spans="1:22" x14ac:dyDescent="0.25">
      <c r="A3767" s="50" t="s">
        <v>109</v>
      </c>
      <c r="B3767" s="50" t="s">
        <v>231</v>
      </c>
      <c r="C3767" s="50" t="s">
        <v>213</v>
      </c>
      <c r="D3767" s="50" t="s">
        <v>282</v>
      </c>
      <c r="E3767" s="51">
        <v>2020</v>
      </c>
      <c r="F3767" s="50" t="s">
        <v>292</v>
      </c>
      <c r="G3767" s="52">
        <v>44105</v>
      </c>
      <c r="H3767" s="51">
        <v>1236</v>
      </c>
      <c r="I3767" s="51">
        <v>560</v>
      </c>
      <c r="J3767" s="51">
        <v>932</v>
      </c>
      <c r="K3767" s="51">
        <v>271</v>
      </c>
      <c r="L3767" s="51">
        <v>271</v>
      </c>
      <c r="M3767" s="51">
        <v>1434</v>
      </c>
      <c r="N3767" s="51">
        <v>1291</v>
      </c>
      <c r="O3767" s="51">
        <v>1178</v>
      </c>
      <c r="P3767" s="51">
        <v>1177</v>
      </c>
      <c r="Q3767" s="51">
        <v>3603</v>
      </c>
      <c r="R3767" s="51">
        <v>3715</v>
      </c>
      <c r="S3767" s="51">
        <v>68142.881500637959</v>
      </c>
      <c r="T3767" s="51">
        <v>321079</v>
      </c>
      <c r="U3767" s="51">
        <v>103003</v>
      </c>
      <c r="V3767" s="51">
        <v>13656</v>
      </c>
    </row>
    <row r="3768" spans="1:22" x14ac:dyDescent="0.25">
      <c r="A3768" s="50" t="s">
        <v>109</v>
      </c>
      <c r="B3768" s="50" t="s">
        <v>231</v>
      </c>
      <c r="C3768" s="50" t="s">
        <v>213</v>
      </c>
      <c r="D3768" s="50" t="s">
        <v>282</v>
      </c>
      <c r="E3768" s="51">
        <v>2020</v>
      </c>
      <c r="F3768" s="50" t="s">
        <v>293</v>
      </c>
      <c r="G3768" s="52">
        <v>44136</v>
      </c>
      <c r="H3768" s="51">
        <v>1028</v>
      </c>
      <c r="I3768" s="51">
        <v>410</v>
      </c>
      <c r="J3768" s="51">
        <v>995</v>
      </c>
      <c r="K3768" s="51">
        <v>232</v>
      </c>
      <c r="L3768" s="51">
        <v>232</v>
      </c>
      <c r="M3768" s="51">
        <v>1478</v>
      </c>
      <c r="N3768" s="51">
        <v>1324</v>
      </c>
      <c r="O3768" s="51">
        <v>1236</v>
      </c>
      <c r="P3768" s="51">
        <v>1160</v>
      </c>
      <c r="Q3768" s="51">
        <v>3603</v>
      </c>
      <c r="R3768" s="51">
        <v>3715</v>
      </c>
      <c r="S3768" s="51">
        <v>68142.881500637959</v>
      </c>
      <c r="T3768" s="51">
        <v>321079</v>
      </c>
      <c r="U3768" s="51">
        <v>103003</v>
      </c>
      <c r="V3768" s="51">
        <v>13656</v>
      </c>
    </row>
    <row r="3769" spans="1:22" x14ac:dyDescent="0.25">
      <c r="A3769" s="50" t="s">
        <v>109</v>
      </c>
      <c r="B3769" s="50" t="s">
        <v>231</v>
      </c>
      <c r="C3769" s="50" t="s">
        <v>213</v>
      </c>
      <c r="D3769" s="50" t="s">
        <v>282</v>
      </c>
      <c r="E3769" s="51">
        <v>2020</v>
      </c>
      <c r="F3769" s="50" t="s">
        <v>294</v>
      </c>
      <c r="G3769" s="52">
        <v>44166</v>
      </c>
      <c r="H3769" s="51">
        <v>1283</v>
      </c>
      <c r="I3769" s="51">
        <v>519</v>
      </c>
      <c r="J3769" s="51">
        <v>1088</v>
      </c>
      <c r="K3769" s="51">
        <v>265</v>
      </c>
      <c r="L3769" s="51">
        <v>265</v>
      </c>
      <c r="M3769" s="51">
        <v>1468</v>
      </c>
      <c r="N3769" s="51">
        <v>1343</v>
      </c>
      <c r="O3769" s="51">
        <v>1285</v>
      </c>
      <c r="P3769" s="51">
        <v>1270</v>
      </c>
      <c r="Q3769" s="51">
        <v>3603</v>
      </c>
      <c r="R3769" s="51">
        <v>3715</v>
      </c>
      <c r="S3769" s="51">
        <v>68142.881500637959</v>
      </c>
      <c r="T3769" s="51">
        <v>321079</v>
      </c>
      <c r="U3769" s="51">
        <v>103003</v>
      </c>
      <c r="V3769" s="51">
        <v>13656</v>
      </c>
    </row>
    <row r="3770" spans="1:22" x14ac:dyDescent="0.25">
      <c r="A3770" s="50" t="s">
        <v>109</v>
      </c>
      <c r="B3770" s="50" t="s">
        <v>231</v>
      </c>
      <c r="C3770" s="50" t="s">
        <v>213</v>
      </c>
      <c r="D3770" s="50" t="s">
        <v>282</v>
      </c>
      <c r="E3770" s="51">
        <v>2021</v>
      </c>
      <c r="F3770" s="50" t="s">
        <v>283</v>
      </c>
      <c r="G3770" s="52">
        <v>44197</v>
      </c>
      <c r="H3770" s="51">
        <v>1271</v>
      </c>
      <c r="I3770" s="51">
        <v>532</v>
      </c>
      <c r="J3770" s="51">
        <v>1127</v>
      </c>
      <c r="K3770" s="51">
        <v>277</v>
      </c>
      <c r="L3770" s="51">
        <v>277</v>
      </c>
      <c r="M3770" s="51">
        <v>1382</v>
      </c>
      <c r="N3770" s="51">
        <v>1246</v>
      </c>
      <c r="O3770" s="51">
        <v>1207</v>
      </c>
      <c r="P3770" s="51">
        <v>1073</v>
      </c>
      <c r="Q3770" s="51">
        <v>4311</v>
      </c>
      <c r="R3770" s="51">
        <v>4434</v>
      </c>
      <c r="S3770" s="51">
        <v>70960.983919147024</v>
      </c>
      <c r="T3770" s="51">
        <v>333188</v>
      </c>
      <c r="U3770" s="51">
        <v>106225</v>
      </c>
      <c r="V3770" s="51">
        <v>14069</v>
      </c>
    </row>
    <row r="3771" spans="1:22" x14ac:dyDescent="0.25">
      <c r="A3771" s="50" t="s">
        <v>109</v>
      </c>
      <c r="B3771" s="50" t="s">
        <v>231</v>
      </c>
      <c r="C3771" s="50" t="s">
        <v>213</v>
      </c>
      <c r="D3771" s="50" t="s">
        <v>282</v>
      </c>
      <c r="E3771" s="51">
        <v>2021</v>
      </c>
      <c r="F3771" s="50" t="s">
        <v>284</v>
      </c>
      <c r="G3771" s="52">
        <v>44228</v>
      </c>
      <c r="H3771" s="51">
        <v>1312</v>
      </c>
      <c r="I3771" s="51">
        <v>530</v>
      </c>
      <c r="J3771" s="51">
        <v>1122</v>
      </c>
      <c r="K3771" s="51">
        <v>273</v>
      </c>
      <c r="L3771" s="51">
        <v>273</v>
      </c>
      <c r="M3771" s="51">
        <v>1551</v>
      </c>
      <c r="N3771" s="51">
        <v>1335</v>
      </c>
      <c r="O3771" s="51">
        <v>1266</v>
      </c>
      <c r="P3771" s="51">
        <v>1199</v>
      </c>
      <c r="Q3771" s="51">
        <v>4311</v>
      </c>
      <c r="R3771" s="51">
        <v>4434</v>
      </c>
      <c r="S3771" s="51">
        <v>70960.983919147024</v>
      </c>
      <c r="T3771" s="51">
        <v>333188</v>
      </c>
      <c r="U3771" s="51">
        <v>106225</v>
      </c>
      <c r="V3771" s="51">
        <v>14069</v>
      </c>
    </row>
    <row r="3772" spans="1:22" x14ac:dyDescent="0.25">
      <c r="A3772" s="50" t="s">
        <v>109</v>
      </c>
      <c r="B3772" s="50" t="s">
        <v>231</v>
      </c>
      <c r="C3772" s="50" t="s">
        <v>213</v>
      </c>
      <c r="D3772" s="50" t="s">
        <v>282</v>
      </c>
      <c r="E3772" s="51">
        <v>2021</v>
      </c>
      <c r="F3772" s="50" t="s">
        <v>285</v>
      </c>
      <c r="G3772" s="52">
        <v>44256</v>
      </c>
      <c r="H3772" s="51">
        <v>1227</v>
      </c>
      <c r="I3772" s="51">
        <v>577</v>
      </c>
      <c r="J3772" s="51">
        <v>1125</v>
      </c>
      <c r="K3772" s="51">
        <v>342</v>
      </c>
      <c r="L3772" s="51">
        <v>342</v>
      </c>
      <c r="M3772" s="51">
        <v>1374</v>
      </c>
      <c r="N3772" s="51">
        <v>1273</v>
      </c>
      <c r="O3772" s="51">
        <v>1091</v>
      </c>
      <c r="P3772" s="51">
        <v>1241</v>
      </c>
      <c r="Q3772" s="51">
        <v>4311</v>
      </c>
      <c r="R3772" s="51">
        <v>4434</v>
      </c>
      <c r="S3772" s="51">
        <v>70960.983919147024</v>
      </c>
      <c r="T3772" s="51">
        <v>333188</v>
      </c>
      <c r="U3772" s="51">
        <v>106225</v>
      </c>
      <c r="V3772" s="51">
        <v>14069</v>
      </c>
    </row>
    <row r="3773" spans="1:22" x14ac:dyDescent="0.25">
      <c r="A3773" s="50" t="s">
        <v>109</v>
      </c>
      <c r="B3773" s="50" t="s">
        <v>231</v>
      </c>
      <c r="C3773" s="50" t="s">
        <v>213</v>
      </c>
      <c r="D3773" s="50" t="s">
        <v>282</v>
      </c>
      <c r="E3773" s="51">
        <v>2021</v>
      </c>
      <c r="F3773" s="50" t="s">
        <v>286</v>
      </c>
      <c r="G3773" s="52">
        <v>44287</v>
      </c>
      <c r="H3773" s="51">
        <v>1482</v>
      </c>
      <c r="I3773" s="51">
        <v>513</v>
      </c>
      <c r="J3773" s="51">
        <v>941</v>
      </c>
      <c r="K3773" s="51">
        <v>301</v>
      </c>
      <c r="L3773" s="51">
        <v>301</v>
      </c>
      <c r="M3773" s="51">
        <v>1346</v>
      </c>
      <c r="N3773" s="51">
        <v>1304</v>
      </c>
      <c r="O3773" s="51">
        <v>1259</v>
      </c>
      <c r="P3773" s="51">
        <v>1105</v>
      </c>
      <c r="Q3773" s="51">
        <v>4311</v>
      </c>
      <c r="R3773" s="51">
        <v>4434</v>
      </c>
      <c r="S3773" s="51">
        <v>70960.983919147024</v>
      </c>
      <c r="T3773" s="51">
        <v>333188</v>
      </c>
      <c r="U3773" s="51">
        <v>106225</v>
      </c>
      <c r="V3773" s="51">
        <v>14069</v>
      </c>
    </row>
    <row r="3774" spans="1:22" x14ac:dyDescent="0.25">
      <c r="A3774" s="50" t="s">
        <v>109</v>
      </c>
      <c r="B3774" s="50" t="s">
        <v>231</v>
      </c>
      <c r="C3774" s="50" t="s">
        <v>213</v>
      </c>
      <c r="D3774" s="50" t="s">
        <v>282</v>
      </c>
      <c r="E3774" s="51">
        <v>2021</v>
      </c>
      <c r="F3774" s="50" t="s">
        <v>287</v>
      </c>
      <c r="G3774" s="52">
        <v>44317</v>
      </c>
      <c r="H3774" s="51">
        <v>1752</v>
      </c>
      <c r="I3774" s="51">
        <v>537</v>
      </c>
      <c r="J3774" s="51">
        <v>1531</v>
      </c>
      <c r="K3774" s="51">
        <v>432</v>
      </c>
      <c r="L3774" s="51">
        <v>432</v>
      </c>
      <c r="M3774" s="51">
        <v>1621</v>
      </c>
      <c r="N3774" s="51">
        <v>1457</v>
      </c>
      <c r="O3774" s="51">
        <v>1297</v>
      </c>
      <c r="P3774" s="51">
        <v>1392</v>
      </c>
      <c r="Q3774" s="51">
        <v>4311</v>
      </c>
      <c r="R3774" s="51">
        <v>4434</v>
      </c>
      <c r="S3774" s="51">
        <v>70960.983919147024</v>
      </c>
      <c r="T3774" s="51">
        <v>333188</v>
      </c>
      <c r="U3774" s="51">
        <v>106225</v>
      </c>
      <c r="V3774" s="51">
        <v>14069</v>
      </c>
    </row>
    <row r="3775" spans="1:22" x14ac:dyDescent="0.25">
      <c r="A3775" s="50" t="s">
        <v>109</v>
      </c>
      <c r="B3775" s="50" t="s">
        <v>231</v>
      </c>
      <c r="C3775" s="50" t="s">
        <v>213</v>
      </c>
      <c r="D3775" s="50" t="s">
        <v>282</v>
      </c>
      <c r="E3775" s="51">
        <v>2021</v>
      </c>
      <c r="F3775" s="50" t="s">
        <v>288</v>
      </c>
      <c r="G3775" s="52">
        <v>44348</v>
      </c>
      <c r="H3775" s="51">
        <v>1444</v>
      </c>
      <c r="I3775" s="51">
        <v>537</v>
      </c>
      <c r="J3775" s="51">
        <v>1264</v>
      </c>
      <c r="K3775" s="51">
        <v>288</v>
      </c>
      <c r="L3775" s="51">
        <v>288</v>
      </c>
      <c r="M3775" s="51">
        <v>1385</v>
      </c>
      <c r="N3775" s="51">
        <v>1391</v>
      </c>
      <c r="O3775" s="51">
        <v>1290</v>
      </c>
      <c r="P3775" s="51">
        <v>1204</v>
      </c>
      <c r="Q3775" s="51">
        <v>4311</v>
      </c>
      <c r="R3775" s="51">
        <v>4434</v>
      </c>
      <c r="S3775" s="51">
        <v>70960.983919147024</v>
      </c>
      <c r="T3775" s="51">
        <v>333188</v>
      </c>
      <c r="U3775" s="51">
        <v>106225</v>
      </c>
      <c r="V3775" s="51">
        <v>14069</v>
      </c>
    </row>
    <row r="3776" spans="1:22" x14ac:dyDescent="0.25">
      <c r="A3776" s="50" t="s">
        <v>109</v>
      </c>
      <c r="B3776" s="50" t="s">
        <v>231</v>
      </c>
      <c r="C3776" s="50" t="s">
        <v>213</v>
      </c>
      <c r="D3776" s="50" t="s">
        <v>282</v>
      </c>
      <c r="E3776" s="51">
        <v>2021</v>
      </c>
      <c r="F3776" s="50" t="s">
        <v>289</v>
      </c>
      <c r="G3776" s="52">
        <v>44378</v>
      </c>
      <c r="H3776" s="51">
        <v>958</v>
      </c>
      <c r="I3776" s="51">
        <v>542</v>
      </c>
      <c r="J3776" s="51">
        <v>1055</v>
      </c>
      <c r="K3776" s="51">
        <v>292</v>
      </c>
      <c r="L3776" s="51">
        <v>292</v>
      </c>
      <c r="M3776" s="51">
        <v>1271</v>
      </c>
      <c r="N3776" s="51">
        <v>1202</v>
      </c>
      <c r="O3776" s="51">
        <v>1162</v>
      </c>
      <c r="P3776" s="51">
        <v>1103</v>
      </c>
      <c r="Q3776" s="51">
        <v>4311</v>
      </c>
      <c r="R3776" s="51">
        <v>4434</v>
      </c>
      <c r="S3776" s="51">
        <v>70960.983919147024</v>
      </c>
      <c r="T3776" s="51">
        <v>333188</v>
      </c>
      <c r="U3776" s="51">
        <v>106225</v>
      </c>
      <c r="V3776" s="51">
        <v>14069</v>
      </c>
    </row>
    <row r="3777" spans="1:22" x14ac:dyDescent="0.25">
      <c r="A3777" s="50" t="s">
        <v>109</v>
      </c>
      <c r="B3777" s="50" t="s">
        <v>231</v>
      </c>
      <c r="C3777" s="50" t="s">
        <v>213</v>
      </c>
      <c r="D3777" s="50" t="s">
        <v>282</v>
      </c>
      <c r="E3777" s="51">
        <v>2021</v>
      </c>
      <c r="F3777" s="50" t="s">
        <v>290</v>
      </c>
      <c r="G3777" s="52">
        <v>44409</v>
      </c>
      <c r="H3777" s="51">
        <v>1217</v>
      </c>
      <c r="I3777" s="51">
        <v>605</v>
      </c>
      <c r="J3777" s="51">
        <v>1128</v>
      </c>
      <c r="K3777" s="51">
        <v>447</v>
      </c>
      <c r="L3777" s="51">
        <v>447</v>
      </c>
      <c r="M3777" s="51">
        <v>1434</v>
      </c>
      <c r="N3777" s="51">
        <v>1283</v>
      </c>
      <c r="O3777" s="51">
        <v>1278</v>
      </c>
      <c r="P3777" s="51">
        <v>1314</v>
      </c>
      <c r="Q3777" s="51">
        <v>4311</v>
      </c>
      <c r="R3777" s="51">
        <v>4434</v>
      </c>
      <c r="S3777" s="51">
        <v>70960.983919147024</v>
      </c>
      <c r="T3777" s="51">
        <v>333188</v>
      </c>
      <c r="U3777" s="51">
        <v>106225</v>
      </c>
      <c r="V3777" s="51">
        <v>14069</v>
      </c>
    </row>
    <row r="3778" spans="1:22" x14ac:dyDescent="0.25">
      <c r="A3778" s="50" t="s">
        <v>109</v>
      </c>
      <c r="B3778" s="50" t="s">
        <v>231</v>
      </c>
      <c r="C3778" s="50" t="s">
        <v>213</v>
      </c>
      <c r="D3778" s="50" t="s">
        <v>282</v>
      </c>
      <c r="E3778" s="51">
        <v>2021</v>
      </c>
      <c r="F3778" s="50" t="s">
        <v>291</v>
      </c>
      <c r="G3778" s="52">
        <v>44440</v>
      </c>
      <c r="H3778" s="51">
        <v>1319</v>
      </c>
      <c r="I3778" s="51">
        <v>581</v>
      </c>
      <c r="J3778" s="51">
        <v>1342</v>
      </c>
      <c r="K3778" s="51">
        <v>324</v>
      </c>
      <c r="L3778" s="51">
        <v>324</v>
      </c>
      <c r="M3778" s="51">
        <v>1343</v>
      </c>
      <c r="N3778" s="51">
        <v>1223</v>
      </c>
      <c r="O3778" s="51">
        <v>1200</v>
      </c>
      <c r="P3778" s="51">
        <v>1067</v>
      </c>
      <c r="Q3778" s="51">
        <v>4311</v>
      </c>
      <c r="R3778" s="51">
        <v>4434</v>
      </c>
      <c r="S3778" s="51">
        <v>70960.983919147024</v>
      </c>
      <c r="T3778" s="51">
        <v>333188</v>
      </c>
      <c r="U3778" s="51">
        <v>106225</v>
      </c>
      <c r="V3778" s="51">
        <v>14069</v>
      </c>
    </row>
    <row r="3779" spans="1:22" x14ac:dyDescent="0.25">
      <c r="A3779" s="50" t="s">
        <v>109</v>
      </c>
      <c r="B3779" s="50" t="s">
        <v>231</v>
      </c>
      <c r="C3779" s="50" t="s">
        <v>213</v>
      </c>
      <c r="D3779" s="50" t="s">
        <v>282</v>
      </c>
      <c r="E3779" s="51">
        <v>2021</v>
      </c>
      <c r="F3779" s="50" t="s">
        <v>292</v>
      </c>
      <c r="G3779" s="52">
        <v>44470</v>
      </c>
      <c r="H3779" s="51">
        <v>1075</v>
      </c>
      <c r="I3779" s="51">
        <v>556</v>
      </c>
      <c r="J3779" s="51">
        <v>1071</v>
      </c>
      <c r="K3779" s="51">
        <v>348</v>
      </c>
      <c r="L3779" s="51">
        <v>348</v>
      </c>
      <c r="M3779" s="51">
        <v>1325</v>
      </c>
      <c r="N3779" s="51">
        <v>1185</v>
      </c>
      <c r="O3779" s="51">
        <v>1187</v>
      </c>
      <c r="P3779" s="51">
        <v>1146</v>
      </c>
      <c r="Q3779" s="51">
        <v>4311</v>
      </c>
      <c r="R3779" s="51">
        <v>4434</v>
      </c>
      <c r="S3779" s="51">
        <v>70960.983919147024</v>
      </c>
      <c r="T3779" s="51">
        <v>333188</v>
      </c>
      <c r="U3779" s="51">
        <v>106225</v>
      </c>
      <c r="V3779" s="51">
        <v>14069</v>
      </c>
    </row>
    <row r="3780" spans="1:22" x14ac:dyDescent="0.25">
      <c r="A3780" s="50" t="s">
        <v>109</v>
      </c>
      <c r="B3780" s="50" t="s">
        <v>231</v>
      </c>
      <c r="C3780" s="50" t="s">
        <v>213</v>
      </c>
      <c r="D3780" s="50" t="s">
        <v>282</v>
      </c>
      <c r="E3780" s="51">
        <v>2021</v>
      </c>
      <c r="F3780" s="50" t="s">
        <v>293</v>
      </c>
      <c r="G3780" s="52">
        <v>44501</v>
      </c>
      <c r="H3780" s="51">
        <v>1206</v>
      </c>
      <c r="I3780" s="51">
        <v>437</v>
      </c>
      <c r="J3780" s="51">
        <v>1104</v>
      </c>
      <c r="K3780" s="51">
        <v>359</v>
      </c>
      <c r="L3780" s="51">
        <v>359</v>
      </c>
      <c r="M3780" s="51">
        <v>1311</v>
      </c>
      <c r="N3780" s="51">
        <v>1286</v>
      </c>
      <c r="O3780" s="51">
        <v>1181</v>
      </c>
      <c r="P3780" s="51">
        <v>1106</v>
      </c>
      <c r="Q3780" s="51">
        <v>4311</v>
      </c>
      <c r="R3780" s="51">
        <v>4434</v>
      </c>
      <c r="S3780" s="51">
        <v>70960.983919147024</v>
      </c>
      <c r="T3780" s="51">
        <v>333188</v>
      </c>
      <c r="U3780" s="51">
        <v>106225</v>
      </c>
      <c r="V3780" s="51">
        <v>14069</v>
      </c>
    </row>
    <row r="3781" spans="1:22" x14ac:dyDescent="0.25">
      <c r="A3781" s="50" t="s">
        <v>109</v>
      </c>
      <c r="B3781" s="50" t="s">
        <v>231</v>
      </c>
      <c r="C3781" s="50" t="s">
        <v>213</v>
      </c>
      <c r="D3781" s="50" t="s">
        <v>282</v>
      </c>
      <c r="E3781" s="51">
        <v>2021</v>
      </c>
      <c r="F3781" s="50" t="s">
        <v>294</v>
      </c>
      <c r="G3781" s="52">
        <v>44531</v>
      </c>
      <c r="H3781" s="51">
        <v>1309</v>
      </c>
      <c r="I3781" s="51">
        <v>525</v>
      </c>
      <c r="J3781" s="51">
        <v>1066</v>
      </c>
      <c r="K3781" s="51">
        <v>318</v>
      </c>
      <c r="L3781" s="51">
        <v>318</v>
      </c>
      <c r="M3781" s="51">
        <v>1409</v>
      </c>
      <c r="N3781" s="51">
        <v>1245</v>
      </c>
      <c r="O3781" s="51">
        <v>1189</v>
      </c>
      <c r="P3781" s="51">
        <v>1107</v>
      </c>
      <c r="Q3781" s="51">
        <v>4311</v>
      </c>
      <c r="R3781" s="51">
        <v>4434</v>
      </c>
      <c r="S3781" s="51">
        <v>70960.983919147024</v>
      </c>
      <c r="T3781" s="51">
        <v>333188</v>
      </c>
      <c r="U3781" s="51">
        <v>106225</v>
      </c>
      <c r="V3781" s="51">
        <v>14069</v>
      </c>
    </row>
    <row r="3782" spans="1:22" x14ac:dyDescent="0.25">
      <c r="A3782" s="50" t="s">
        <v>109</v>
      </c>
      <c r="B3782" s="50" t="s">
        <v>231</v>
      </c>
      <c r="C3782" s="50" t="s">
        <v>214</v>
      </c>
      <c r="D3782" s="50" t="s">
        <v>282</v>
      </c>
      <c r="E3782" s="51">
        <v>2017</v>
      </c>
      <c r="F3782" s="50" t="s">
        <v>283</v>
      </c>
      <c r="G3782" s="52">
        <v>42736</v>
      </c>
      <c r="H3782" s="51">
        <v>1389</v>
      </c>
      <c r="I3782" s="51">
        <v>751</v>
      </c>
      <c r="J3782" s="51">
        <v>977</v>
      </c>
      <c r="K3782" s="51">
        <v>304</v>
      </c>
      <c r="L3782" s="51">
        <v>304</v>
      </c>
      <c r="M3782" s="51">
        <v>1837</v>
      </c>
      <c r="N3782" s="51">
        <v>1832</v>
      </c>
      <c r="O3782" s="51">
        <v>1683</v>
      </c>
      <c r="P3782" s="51">
        <v>1789</v>
      </c>
      <c r="Q3782" s="51">
        <v>5705</v>
      </c>
      <c r="R3782" s="51">
        <v>5792</v>
      </c>
      <c r="S3782" s="51">
        <v>85633</v>
      </c>
      <c r="T3782" s="51">
        <v>430462</v>
      </c>
      <c r="U3782" s="51">
        <v>90805</v>
      </c>
      <c r="V3782" s="51">
        <v>19942</v>
      </c>
    </row>
    <row r="3783" spans="1:22" x14ac:dyDescent="0.25">
      <c r="A3783" s="50" t="s">
        <v>109</v>
      </c>
      <c r="B3783" s="50" t="s">
        <v>231</v>
      </c>
      <c r="C3783" s="50" t="s">
        <v>214</v>
      </c>
      <c r="D3783" s="50" t="s">
        <v>282</v>
      </c>
      <c r="E3783" s="51">
        <v>2017</v>
      </c>
      <c r="F3783" s="50" t="s">
        <v>284</v>
      </c>
      <c r="G3783" s="52">
        <v>42767</v>
      </c>
      <c r="H3783" s="51">
        <v>1398</v>
      </c>
      <c r="I3783" s="51">
        <v>456</v>
      </c>
      <c r="J3783" s="51">
        <v>944</v>
      </c>
      <c r="K3783" s="51">
        <v>327</v>
      </c>
      <c r="L3783" s="51">
        <v>327</v>
      </c>
      <c r="M3783" s="51">
        <v>2162</v>
      </c>
      <c r="N3783" s="51">
        <v>2014</v>
      </c>
      <c r="O3783" s="51">
        <v>1805</v>
      </c>
      <c r="P3783" s="51">
        <v>2045</v>
      </c>
      <c r="Q3783" s="51">
        <v>5705</v>
      </c>
      <c r="R3783" s="51">
        <v>5792</v>
      </c>
      <c r="S3783" s="51">
        <v>85633</v>
      </c>
      <c r="T3783" s="51">
        <v>430462</v>
      </c>
      <c r="U3783" s="51">
        <v>90805</v>
      </c>
      <c r="V3783" s="51">
        <v>19942</v>
      </c>
    </row>
    <row r="3784" spans="1:22" x14ac:dyDescent="0.25">
      <c r="A3784" s="50" t="s">
        <v>109</v>
      </c>
      <c r="B3784" s="50" t="s">
        <v>231</v>
      </c>
      <c r="C3784" s="50" t="s">
        <v>214</v>
      </c>
      <c r="D3784" s="50" t="s">
        <v>282</v>
      </c>
      <c r="E3784" s="51">
        <v>2017</v>
      </c>
      <c r="F3784" s="50" t="s">
        <v>285</v>
      </c>
      <c r="G3784" s="52">
        <v>42795</v>
      </c>
      <c r="H3784" s="51">
        <v>1468</v>
      </c>
      <c r="I3784" s="51">
        <v>381</v>
      </c>
      <c r="J3784" s="51">
        <v>865</v>
      </c>
      <c r="K3784" s="51">
        <v>281</v>
      </c>
      <c r="L3784" s="51">
        <v>281</v>
      </c>
      <c r="M3784" s="51">
        <v>1982</v>
      </c>
      <c r="N3784" s="51">
        <v>2045</v>
      </c>
      <c r="O3784" s="51">
        <v>1843</v>
      </c>
      <c r="P3784" s="51">
        <v>1986</v>
      </c>
      <c r="Q3784" s="51">
        <v>5705</v>
      </c>
      <c r="R3784" s="51">
        <v>5792</v>
      </c>
      <c r="S3784" s="51">
        <v>85633</v>
      </c>
      <c r="T3784" s="51">
        <v>430462</v>
      </c>
      <c r="U3784" s="51">
        <v>90805</v>
      </c>
      <c r="V3784" s="51">
        <v>19942</v>
      </c>
    </row>
    <row r="3785" spans="1:22" x14ac:dyDescent="0.25">
      <c r="A3785" s="50" t="s">
        <v>109</v>
      </c>
      <c r="B3785" s="50" t="s">
        <v>231</v>
      </c>
      <c r="C3785" s="50" t="s">
        <v>214</v>
      </c>
      <c r="D3785" s="50" t="s">
        <v>282</v>
      </c>
      <c r="E3785" s="51">
        <v>2017</v>
      </c>
      <c r="F3785" s="50" t="s">
        <v>286</v>
      </c>
      <c r="G3785" s="52">
        <v>42826</v>
      </c>
      <c r="H3785" s="51">
        <v>1598</v>
      </c>
      <c r="I3785" s="51">
        <v>620</v>
      </c>
      <c r="J3785" s="51">
        <v>1325</v>
      </c>
      <c r="K3785" s="51">
        <v>363</v>
      </c>
      <c r="L3785" s="51">
        <v>363</v>
      </c>
      <c r="M3785" s="51">
        <v>2118</v>
      </c>
      <c r="N3785" s="51">
        <v>2102</v>
      </c>
      <c r="O3785" s="51">
        <v>2027</v>
      </c>
      <c r="P3785" s="51">
        <v>1872</v>
      </c>
      <c r="Q3785" s="51">
        <v>5705</v>
      </c>
      <c r="R3785" s="51">
        <v>5792</v>
      </c>
      <c r="S3785" s="51">
        <v>85633</v>
      </c>
      <c r="T3785" s="51">
        <v>430462</v>
      </c>
      <c r="U3785" s="51">
        <v>90805</v>
      </c>
      <c r="V3785" s="51">
        <v>19942</v>
      </c>
    </row>
    <row r="3786" spans="1:22" x14ac:dyDescent="0.25">
      <c r="A3786" s="50" t="s">
        <v>109</v>
      </c>
      <c r="B3786" s="50" t="s">
        <v>231</v>
      </c>
      <c r="C3786" s="50" t="s">
        <v>214</v>
      </c>
      <c r="D3786" s="50" t="s">
        <v>282</v>
      </c>
      <c r="E3786" s="51">
        <v>2017</v>
      </c>
      <c r="F3786" s="50" t="s">
        <v>287</v>
      </c>
      <c r="G3786" s="52">
        <v>42856</v>
      </c>
      <c r="H3786" s="51">
        <v>1341</v>
      </c>
      <c r="I3786" s="51">
        <v>501</v>
      </c>
      <c r="J3786" s="51">
        <v>799</v>
      </c>
      <c r="K3786" s="51">
        <v>366</v>
      </c>
      <c r="L3786" s="51">
        <v>366</v>
      </c>
      <c r="M3786" s="51">
        <v>1960</v>
      </c>
      <c r="N3786" s="51">
        <v>1880</v>
      </c>
      <c r="O3786" s="51">
        <v>1709</v>
      </c>
      <c r="P3786" s="51">
        <v>2043</v>
      </c>
      <c r="Q3786" s="51">
        <v>5705</v>
      </c>
      <c r="R3786" s="51">
        <v>5792</v>
      </c>
      <c r="S3786" s="51">
        <v>85633</v>
      </c>
      <c r="T3786" s="51">
        <v>430462</v>
      </c>
      <c r="U3786" s="51">
        <v>90805</v>
      </c>
      <c r="V3786" s="51">
        <v>19942</v>
      </c>
    </row>
    <row r="3787" spans="1:22" x14ac:dyDescent="0.25">
      <c r="A3787" s="50" t="s">
        <v>109</v>
      </c>
      <c r="B3787" s="50" t="s">
        <v>231</v>
      </c>
      <c r="C3787" s="50" t="s">
        <v>214</v>
      </c>
      <c r="D3787" s="50" t="s">
        <v>282</v>
      </c>
      <c r="E3787" s="51">
        <v>2017</v>
      </c>
      <c r="F3787" s="50" t="s">
        <v>288</v>
      </c>
      <c r="G3787" s="52">
        <v>42887</v>
      </c>
      <c r="H3787" s="51">
        <v>1334</v>
      </c>
      <c r="I3787" s="51">
        <v>421</v>
      </c>
      <c r="J3787" s="51">
        <v>964</v>
      </c>
      <c r="K3787" s="51">
        <v>286</v>
      </c>
      <c r="L3787" s="51">
        <v>286</v>
      </c>
      <c r="M3787" s="51">
        <v>2138</v>
      </c>
      <c r="N3787" s="51">
        <v>2068</v>
      </c>
      <c r="O3787" s="51">
        <v>1981</v>
      </c>
      <c r="P3787" s="51">
        <v>1962</v>
      </c>
      <c r="Q3787" s="51">
        <v>5705</v>
      </c>
      <c r="R3787" s="51">
        <v>5792</v>
      </c>
      <c r="S3787" s="51">
        <v>85633</v>
      </c>
      <c r="T3787" s="51">
        <v>430462</v>
      </c>
      <c r="U3787" s="51">
        <v>90805</v>
      </c>
      <c r="V3787" s="51">
        <v>19942</v>
      </c>
    </row>
    <row r="3788" spans="1:22" x14ac:dyDescent="0.25">
      <c r="A3788" s="50" t="s">
        <v>109</v>
      </c>
      <c r="B3788" s="50" t="s">
        <v>231</v>
      </c>
      <c r="C3788" s="50" t="s">
        <v>214</v>
      </c>
      <c r="D3788" s="50" t="s">
        <v>282</v>
      </c>
      <c r="E3788" s="51">
        <v>2017</v>
      </c>
      <c r="F3788" s="50" t="s">
        <v>289</v>
      </c>
      <c r="G3788" s="52">
        <v>42917</v>
      </c>
      <c r="H3788" s="51">
        <v>1807</v>
      </c>
      <c r="I3788" s="51">
        <v>593</v>
      </c>
      <c r="J3788" s="51">
        <v>1553</v>
      </c>
      <c r="K3788" s="51">
        <v>376</v>
      </c>
      <c r="L3788" s="51">
        <v>376</v>
      </c>
      <c r="M3788" s="51">
        <v>2388</v>
      </c>
      <c r="N3788" s="51">
        <v>2613</v>
      </c>
      <c r="O3788" s="51">
        <v>2442</v>
      </c>
      <c r="P3788" s="51">
        <v>2217</v>
      </c>
      <c r="Q3788" s="51">
        <v>5705</v>
      </c>
      <c r="R3788" s="51">
        <v>5792</v>
      </c>
      <c r="S3788" s="51">
        <v>85633</v>
      </c>
      <c r="T3788" s="51">
        <v>430462</v>
      </c>
      <c r="U3788" s="51">
        <v>90805</v>
      </c>
      <c r="V3788" s="51">
        <v>19942</v>
      </c>
    </row>
    <row r="3789" spans="1:22" x14ac:dyDescent="0.25">
      <c r="A3789" s="50" t="s">
        <v>109</v>
      </c>
      <c r="B3789" s="50" t="s">
        <v>231</v>
      </c>
      <c r="C3789" s="50" t="s">
        <v>214</v>
      </c>
      <c r="D3789" s="50" t="s">
        <v>282</v>
      </c>
      <c r="E3789" s="51">
        <v>2017</v>
      </c>
      <c r="F3789" s="50" t="s">
        <v>290</v>
      </c>
      <c r="G3789" s="52">
        <v>42948</v>
      </c>
      <c r="H3789" s="51">
        <v>1306</v>
      </c>
      <c r="I3789" s="51">
        <v>523</v>
      </c>
      <c r="J3789" s="51">
        <v>908</v>
      </c>
      <c r="K3789" s="51">
        <v>304</v>
      </c>
      <c r="L3789" s="51">
        <v>304</v>
      </c>
      <c r="M3789" s="51">
        <v>1913</v>
      </c>
      <c r="N3789" s="51">
        <v>1952</v>
      </c>
      <c r="O3789" s="51">
        <v>1894</v>
      </c>
      <c r="P3789" s="51">
        <v>1788</v>
      </c>
      <c r="Q3789" s="51">
        <v>5705</v>
      </c>
      <c r="R3789" s="51">
        <v>5792</v>
      </c>
      <c r="S3789" s="51">
        <v>85633</v>
      </c>
      <c r="T3789" s="51">
        <v>430462</v>
      </c>
      <c r="U3789" s="51">
        <v>90805</v>
      </c>
      <c r="V3789" s="51">
        <v>19942</v>
      </c>
    </row>
    <row r="3790" spans="1:22" x14ac:dyDescent="0.25">
      <c r="A3790" s="50" t="s">
        <v>109</v>
      </c>
      <c r="B3790" s="50" t="s">
        <v>231</v>
      </c>
      <c r="C3790" s="50" t="s">
        <v>214</v>
      </c>
      <c r="D3790" s="50" t="s">
        <v>282</v>
      </c>
      <c r="E3790" s="51">
        <v>2017</v>
      </c>
      <c r="F3790" s="50" t="s">
        <v>291</v>
      </c>
      <c r="G3790" s="52">
        <v>42979</v>
      </c>
      <c r="H3790" s="51">
        <v>1616</v>
      </c>
      <c r="I3790" s="51">
        <v>622</v>
      </c>
      <c r="J3790" s="51">
        <v>1278</v>
      </c>
      <c r="K3790" s="51">
        <v>356</v>
      </c>
      <c r="L3790" s="51">
        <v>356</v>
      </c>
      <c r="M3790" s="51">
        <v>2060</v>
      </c>
      <c r="N3790" s="51">
        <v>2007</v>
      </c>
      <c r="O3790" s="51">
        <v>1968</v>
      </c>
      <c r="P3790" s="51">
        <v>2043</v>
      </c>
      <c r="Q3790" s="51">
        <v>5705</v>
      </c>
      <c r="R3790" s="51">
        <v>5792</v>
      </c>
      <c r="S3790" s="51">
        <v>85633</v>
      </c>
      <c r="T3790" s="51">
        <v>430462</v>
      </c>
      <c r="U3790" s="51">
        <v>90805</v>
      </c>
      <c r="V3790" s="51">
        <v>19942</v>
      </c>
    </row>
    <row r="3791" spans="1:22" x14ac:dyDescent="0.25">
      <c r="A3791" s="50" t="s">
        <v>109</v>
      </c>
      <c r="B3791" s="50" t="s">
        <v>231</v>
      </c>
      <c r="C3791" s="50" t="s">
        <v>214</v>
      </c>
      <c r="D3791" s="50" t="s">
        <v>282</v>
      </c>
      <c r="E3791" s="51">
        <v>2017</v>
      </c>
      <c r="F3791" s="50" t="s">
        <v>292</v>
      </c>
      <c r="G3791" s="52">
        <v>43009</v>
      </c>
      <c r="H3791" s="51">
        <v>1628</v>
      </c>
      <c r="I3791" s="51">
        <v>504</v>
      </c>
      <c r="J3791" s="51">
        <v>1110</v>
      </c>
      <c r="K3791" s="51">
        <v>388</v>
      </c>
      <c r="L3791" s="51">
        <v>388</v>
      </c>
      <c r="M3791" s="51">
        <v>2230</v>
      </c>
      <c r="N3791" s="51">
        <v>1884</v>
      </c>
      <c r="O3791" s="51">
        <v>1769</v>
      </c>
      <c r="P3791" s="51">
        <v>2335</v>
      </c>
      <c r="Q3791" s="51">
        <v>5705</v>
      </c>
      <c r="R3791" s="51">
        <v>5792</v>
      </c>
      <c r="S3791" s="51">
        <v>85633</v>
      </c>
      <c r="T3791" s="51">
        <v>430462</v>
      </c>
      <c r="U3791" s="51">
        <v>90805</v>
      </c>
      <c r="V3791" s="51">
        <v>19942</v>
      </c>
    </row>
    <row r="3792" spans="1:22" x14ac:dyDescent="0.25">
      <c r="A3792" s="50" t="s">
        <v>109</v>
      </c>
      <c r="B3792" s="50" t="s">
        <v>231</v>
      </c>
      <c r="C3792" s="50" t="s">
        <v>214</v>
      </c>
      <c r="D3792" s="50" t="s">
        <v>282</v>
      </c>
      <c r="E3792" s="51">
        <v>2017</v>
      </c>
      <c r="F3792" s="50" t="s">
        <v>293</v>
      </c>
      <c r="G3792" s="52">
        <v>43040</v>
      </c>
      <c r="H3792" s="51">
        <v>1505</v>
      </c>
      <c r="I3792" s="51">
        <v>531</v>
      </c>
      <c r="J3792" s="51">
        <v>1000</v>
      </c>
      <c r="K3792" s="51">
        <v>369</v>
      </c>
      <c r="L3792" s="51">
        <v>369</v>
      </c>
      <c r="M3792" s="51">
        <v>2381</v>
      </c>
      <c r="N3792" s="51">
        <v>2147</v>
      </c>
      <c r="O3792" s="51">
        <v>2113</v>
      </c>
      <c r="P3792" s="51">
        <v>2169</v>
      </c>
      <c r="Q3792" s="51">
        <v>5705</v>
      </c>
      <c r="R3792" s="51">
        <v>5792</v>
      </c>
      <c r="S3792" s="51">
        <v>85633</v>
      </c>
      <c r="T3792" s="51">
        <v>430462</v>
      </c>
      <c r="U3792" s="51">
        <v>90805</v>
      </c>
      <c r="V3792" s="51">
        <v>19942</v>
      </c>
    </row>
    <row r="3793" spans="1:22" x14ac:dyDescent="0.25">
      <c r="A3793" s="50" t="s">
        <v>109</v>
      </c>
      <c r="B3793" s="50" t="s">
        <v>231</v>
      </c>
      <c r="C3793" s="50" t="s">
        <v>214</v>
      </c>
      <c r="D3793" s="50" t="s">
        <v>282</v>
      </c>
      <c r="E3793" s="51">
        <v>2017</v>
      </c>
      <c r="F3793" s="50" t="s">
        <v>294</v>
      </c>
      <c r="G3793" s="52">
        <v>43070</v>
      </c>
      <c r="H3793" s="51">
        <v>1756</v>
      </c>
      <c r="I3793" s="51">
        <v>579</v>
      </c>
      <c r="J3793" s="51">
        <v>1018</v>
      </c>
      <c r="K3793" s="51">
        <v>333</v>
      </c>
      <c r="L3793" s="51">
        <v>333</v>
      </c>
      <c r="M3793" s="51">
        <v>2276</v>
      </c>
      <c r="N3793" s="51">
        <v>2053</v>
      </c>
      <c r="O3793" s="51">
        <v>2044</v>
      </c>
      <c r="P3793" s="51">
        <v>2185</v>
      </c>
      <c r="Q3793" s="51">
        <v>5705</v>
      </c>
      <c r="R3793" s="51">
        <v>5792</v>
      </c>
      <c r="S3793" s="51">
        <v>85633</v>
      </c>
      <c r="T3793" s="51">
        <v>430462</v>
      </c>
      <c r="U3793" s="51">
        <v>90805</v>
      </c>
      <c r="V3793" s="51">
        <v>19942</v>
      </c>
    </row>
    <row r="3794" spans="1:22" x14ac:dyDescent="0.25">
      <c r="A3794" s="50" t="s">
        <v>109</v>
      </c>
      <c r="B3794" s="50" t="s">
        <v>231</v>
      </c>
      <c r="C3794" s="50" t="s">
        <v>214</v>
      </c>
      <c r="D3794" s="50" t="s">
        <v>282</v>
      </c>
      <c r="E3794" s="51">
        <v>2018</v>
      </c>
      <c r="F3794" s="50" t="s">
        <v>283</v>
      </c>
      <c r="G3794" s="52">
        <v>43101</v>
      </c>
      <c r="H3794" s="51">
        <v>1404</v>
      </c>
      <c r="I3794" s="51">
        <v>471</v>
      </c>
      <c r="J3794" s="51">
        <v>974</v>
      </c>
      <c r="K3794" s="51">
        <v>376</v>
      </c>
      <c r="L3794" s="51">
        <v>376</v>
      </c>
      <c r="M3794" s="51">
        <v>2016</v>
      </c>
      <c r="N3794" s="51">
        <v>1920</v>
      </c>
      <c r="O3794" s="51">
        <v>1844</v>
      </c>
      <c r="P3794" s="51">
        <v>2020</v>
      </c>
      <c r="Q3794" s="51">
        <v>5608</v>
      </c>
      <c r="R3794" s="51">
        <v>5748</v>
      </c>
      <c r="S3794" s="51">
        <v>89674</v>
      </c>
      <c r="T3794" s="51">
        <v>448562</v>
      </c>
      <c r="U3794" s="51">
        <v>94435</v>
      </c>
      <c r="V3794" s="51">
        <v>20741</v>
      </c>
    </row>
    <row r="3795" spans="1:22" x14ac:dyDescent="0.25">
      <c r="A3795" s="50" t="s">
        <v>109</v>
      </c>
      <c r="B3795" s="50" t="s">
        <v>231</v>
      </c>
      <c r="C3795" s="50" t="s">
        <v>214</v>
      </c>
      <c r="D3795" s="50" t="s">
        <v>282</v>
      </c>
      <c r="E3795" s="51">
        <v>2018</v>
      </c>
      <c r="F3795" s="50" t="s">
        <v>284</v>
      </c>
      <c r="G3795" s="52">
        <v>43132</v>
      </c>
      <c r="H3795" s="51">
        <v>1518</v>
      </c>
      <c r="I3795" s="51">
        <v>470</v>
      </c>
      <c r="J3795" s="51">
        <v>1401</v>
      </c>
      <c r="K3795" s="51">
        <v>346</v>
      </c>
      <c r="L3795" s="51">
        <v>346</v>
      </c>
      <c r="M3795" s="51">
        <v>1683</v>
      </c>
      <c r="N3795" s="51">
        <v>1812</v>
      </c>
      <c r="O3795" s="51">
        <v>1623</v>
      </c>
      <c r="P3795" s="51">
        <v>1768</v>
      </c>
      <c r="Q3795" s="51">
        <v>5608</v>
      </c>
      <c r="R3795" s="51">
        <v>5748</v>
      </c>
      <c r="S3795" s="51">
        <v>89674</v>
      </c>
      <c r="T3795" s="51">
        <v>448562</v>
      </c>
      <c r="U3795" s="51">
        <v>94435</v>
      </c>
      <c r="V3795" s="51">
        <v>20741</v>
      </c>
    </row>
    <row r="3796" spans="1:22" x14ac:dyDescent="0.25">
      <c r="A3796" s="50" t="s">
        <v>109</v>
      </c>
      <c r="B3796" s="50" t="s">
        <v>231</v>
      </c>
      <c r="C3796" s="50" t="s">
        <v>214</v>
      </c>
      <c r="D3796" s="50" t="s">
        <v>282</v>
      </c>
      <c r="E3796" s="51">
        <v>2018</v>
      </c>
      <c r="F3796" s="50" t="s">
        <v>285</v>
      </c>
      <c r="G3796" s="52">
        <v>43160</v>
      </c>
      <c r="H3796" s="51">
        <v>1477</v>
      </c>
      <c r="I3796" s="51">
        <v>518</v>
      </c>
      <c r="J3796" s="51">
        <v>1380</v>
      </c>
      <c r="K3796" s="51">
        <v>352</v>
      </c>
      <c r="L3796" s="51">
        <v>352</v>
      </c>
      <c r="M3796" s="51">
        <v>2240</v>
      </c>
      <c r="N3796" s="51">
        <v>2048</v>
      </c>
      <c r="O3796" s="51">
        <v>1901</v>
      </c>
      <c r="P3796" s="51">
        <v>1883</v>
      </c>
      <c r="Q3796" s="51">
        <v>5608</v>
      </c>
      <c r="R3796" s="51">
        <v>5748</v>
      </c>
      <c r="S3796" s="51">
        <v>89674</v>
      </c>
      <c r="T3796" s="51">
        <v>448562</v>
      </c>
      <c r="U3796" s="51">
        <v>94435</v>
      </c>
      <c r="V3796" s="51">
        <v>20741</v>
      </c>
    </row>
    <row r="3797" spans="1:22" x14ac:dyDescent="0.25">
      <c r="A3797" s="50" t="s">
        <v>109</v>
      </c>
      <c r="B3797" s="50" t="s">
        <v>231</v>
      </c>
      <c r="C3797" s="50" t="s">
        <v>214</v>
      </c>
      <c r="D3797" s="50" t="s">
        <v>282</v>
      </c>
      <c r="E3797" s="51">
        <v>2018</v>
      </c>
      <c r="F3797" s="50" t="s">
        <v>286</v>
      </c>
      <c r="G3797" s="52">
        <v>43191</v>
      </c>
      <c r="H3797" s="51">
        <v>2273</v>
      </c>
      <c r="I3797" s="51">
        <v>617</v>
      </c>
      <c r="J3797" s="51">
        <v>1725</v>
      </c>
      <c r="K3797" s="51">
        <v>502</v>
      </c>
      <c r="L3797" s="51">
        <v>502</v>
      </c>
      <c r="M3797" s="51">
        <v>2022</v>
      </c>
      <c r="N3797" s="51">
        <v>1807</v>
      </c>
      <c r="O3797" s="51">
        <v>1760</v>
      </c>
      <c r="P3797" s="51">
        <v>1915</v>
      </c>
      <c r="Q3797" s="51">
        <v>5608</v>
      </c>
      <c r="R3797" s="51">
        <v>5748</v>
      </c>
      <c r="S3797" s="51">
        <v>89674</v>
      </c>
      <c r="T3797" s="51">
        <v>448562</v>
      </c>
      <c r="U3797" s="51">
        <v>94435</v>
      </c>
      <c r="V3797" s="51">
        <v>20741</v>
      </c>
    </row>
    <row r="3798" spans="1:22" x14ac:dyDescent="0.25">
      <c r="A3798" s="50" t="s">
        <v>109</v>
      </c>
      <c r="B3798" s="50" t="s">
        <v>231</v>
      </c>
      <c r="C3798" s="50" t="s">
        <v>214</v>
      </c>
      <c r="D3798" s="50" t="s">
        <v>282</v>
      </c>
      <c r="E3798" s="51">
        <v>2018</v>
      </c>
      <c r="F3798" s="50" t="s">
        <v>287</v>
      </c>
      <c r="G3798" s="52">
        <v>43221</v>
      </c>
      <c r="H3798" s="51">
        <v>1459</v>
      </c>
      <c r="I3798" s="51">
        <v>516</v>
      </c>
      <c r="J3798" s="51">
        <v>1304</v>
      </c>
      <c r="K3798" s="51">
        <v>393</v>
      </c>
      <c r="L3798" s="51">
        <v>393</v>
      </c>
      <c r="M3798" s="51">
        <v>2213</v>
      </c>
      <c r="N3798" s="51">
        <v>1810</v>
      </c>
      <c r="O3798" s="51">
        <v>1690</v>
      </c>
      <c r="P3798" s="51">
        <v>1672</v>
      </c>
      <c r="Q3798" s="51">
        <v>5608</v>
      </c>
      <c r="R3798" s="51">
        <v>5748</v>
      </c>
      <c r="S3798" s="51">
        <v>89674</v>
      </c>
      <c r="T3798" s="51">
        <v>448562</v>
      </c>
      <c r="U3798" s="51">
        <v>94435</v>
      </c>
      <c r="V3798" s="51">
        <v>20741</v>
      </c>
    </row>
    <row r="3799" spans="1:22" x14ac:dyDescent="0.25">
      <c r="A3799" s="50" t="s">
        <v>109</v>
      </c>
      <c r="B3799" s="50" t="s">
        <v>231</v>
      </c>
      <c r="C3799" s="50" t="s">
        <v>214</v>
      </c>
      <c r="D3799" s="50" t="s">
        <v>282</v>
      </c>
      <c r="E3799" s="51">
        <v>2018</v>
      </c>
      <c r="F3799" s="50" t="s">
        <v>288</v>
      </c>
      <c r="G3799" s="52">
        <v>43252</v>
      </c>
      <c r="H3799" s="51">
        <v>1621</v>
      </c>
      <c r="I3799" s="51">
        <v>525</v>
      </c>
      <c r="J3799" s="51">
        <v>1456</v>
      </c>
      <c r="K3799" s="51">
        <v>299</v>
      </c>
      <c r="L3799" s="51">
        <v>299</v>
      </c>
      <c r="M3799" s="51">
        <v>1809</v>
      </c>
      <c r="N3799" s="51">
        <v>1863</v>
      </c>
      <c r="O3799" s="51">
        <v>1754</v>
      </c>
      <c r="P3799" s="51">
        <v>1760</v>
      </c>
      <c r="Q3799" s="51">
        <v>5608</v>
      </c>
      <c r="R3799" s="51">
        <v>5748</v>
      </c>
      <c r="S3799" s="51">
        <v>89674</v>
      </c>
      <c r="T3799" s="51">
        <v>448562</v>
      </c>
      <c r="U3799" s="51">
        <v>94435</v>
      </c>
      <c r="V3799" s="51">
        <v>20741</v>
      </c>
    </row>
    <row r="3800" spans="1:22" x14ac:dyDescent="0.25">
      <c r="A3800" s="50" t="s">
        <v>109</v>
      </c>
      <c r="B3800" s="50" t="s">
        <v>231</v>
      </c>
      <c r="C3800" s="50" t="s">
        <v>214</v>
      </c>
      <c r="D3800" s="50" t="s">
        <v>282</v>
      </c>
      <c r="E3800" s="51">
        <v>2018</v>
      </c>
      <c r="F3800" s="50" t="s">
        <v>289</v>
      </c>
      <c r="G3800" s="52">
        <v>43282</v>
      </c>
      <c r="H3800" s="51">
        <v>2211</v>
      </c>
      <c r="I3800" s="51">
        <v>670</v>
      </c>
      <c r="J3800" s="51">
        <v>1822</v>
      </c>
      <c r="K3800" s="51">
        <v>304</v>
      </c>
      <c r="L3800" s="51">
        <v>304</v>
      </c>
      <c r="M3800" s="51">
        <v>1936</v>
      </c>
      <c r="N3800" s="51">
        <v>1590</v>
      </c>
      <c r="O3800" s="51">
        <v>1683</v>
      </c>
      <c r="P3800" s="51">
        <v>1682</v>
      </c>
      <c r="Q3800" s="51">
        <v>5608</v>
      </c>
      <c r="R3800" s="51">
        <v>5748</v>
      </c>
      <c r="S3800" s="51">
        <v>89674</v>
      </c>
      <c r="T3800" s="51">
        <v>448562</v>
      </c>
      <c r="U3800" s="51">
        <v>94435</v>
      </c>
      <c r="V3800" s="51">
        <v>20741</v>
      </c>
    </row>
    <row r="3801" spans="1:22" x14ac:dyDescent="0.25">
      <c r="A3801" s="50" t="s">
        <v>109</v>
      </c>
      <c r="B3801" s="50" t="s">
        <v>231</v>
      </c>
      <c r="C3801" s="50" t="s">
        <v>214</v>
      </c>
      <c r="D3801" s="50" t="s">
        <v>282</v>
      </c>
      <c r="E3801" s="51">
        <v>2018</v>
      </c>
      <c r="F3801" s="50" t="s">
        <v>290</v>
      </c>
      <c r="G3801" s="52">
        <v>43313</v>
      </c>
      <c r="H3801" s="51">
        <v>1417</v>
      </c>
      <c r="I3801" s="51">
        <v>537</v>
      </c>
      <c r="J3801" s="51">
        <v>1268</v>
      </c>
      <c r="K3801" s="51">
        <v>435</v>
      </c>
      <c r="L3801" s="51">
        <v>435</v>
      </c>
      <c r="M3801" s="51">
        <v>2033</v>
      </c>
      <c r="N3801" s="51">
        <v>1845</v>
      </c>
      <c r="O3801" s="51">
        <v>1626</v>
      </c>
      <c r="P3801" s="51">
        <v>1988</v>
      </c>
      <c r="Q3801" s="51">
        <v>5608</v>
      </c>
      <c r="R3801" s="51">
        <v>5748</v>
      </c>
      <c r="S3801" s="51">
        <v>89674</v>
      </c>
      <c r="T3801" s="51">
        <v>448562</v>
      </c>
      <c r="U3801" s="51">
        <v>94435</v>
      </c>
      <c r="V3801" s="51">
        <v>20741</v>
      </c>
    </row>
    <row r="3802" spans="1:22" x14ac:dyDescent="0.25">
      <c r="A3802" s="50" t="s">
        <v>109</v>
      </c>
      <c r="B3802" s="50" t="s">
        <v>231</v>
      </c>
      <c r="C3802" s="50" t="s">
        <v>214</v>
      </c>
      <c r="D3802" s="50" t="s">
        <v>282</v>
      </c>
      <c r="E3802" s="51">
        <v>2018</v>
      </c>
      <c r="F3802" s="50" t="s">
        <v>291</v>
      </c>
      <c r="G3802" s="52">
        <v>43344</v>
      </c>
      <c r="H3802" s="51">
        <v>1692</v>
      </c>
      <c r="I3802" s="51">
        <v>535</v>
      </c>
      <c r="J3802" s="51">
        <v>1561</v>
      </c>
      <c r="K3802" s="51">
        <v>521</v>
      </c>
      <c r="L3802" s="51">
        <v>521</v>
      </c>
      <c r="M3802" s="51">
        <v>2334</v>
      </c>
      <c r="N3802" s="51">
        <v>1749</v>
      </c>
      <c r="O3802" s="51">
        <v>1680</v>
      </c>
      <c r="P3802" s="51">
        <v>1737</v>
      </c>
      <c r="Q3802" s="51">
        <v>5608</v>
      </c>
      <c r="R3802" s="51">
        <v>5748</v>
      </c>
      <c r="S3802" s="51">
        <v>89674</v>
      </c>
      <c r="T3802" s="51">
        <v>448562</v>
      </c>
      <c r="U3802" s="51">
        <v>94435</v>
      </c>
      <c r="V3802" s="51">
        <v>20741</v>
      </c>
    </row>
    <row r="3803" spans="1:22" x14ac:dyDescent="0.25">
      <c r="A3803" s="50" t="s">
        <v>109</v>
      </c>
      <c r="B3803" s="50" t="s">
        <v>231</v>
      </c>
      <c r="C3803" s="50" t="s">
        <v>214</v>
      </c>
      <c r="D3803" s="50" t="s">
        <v>282</v>
      </c>
      <c r="E3803" s="51">
        <v>2018</v>
      </c>
      <c r="F3803" s="50" t="s">
        <v>292</v>
      </c>
      <c r="G3803" s="52">
        <v>43374</v>
      </c>
      <c r="H3803" s="51">
        <v>1552</v>
      </c>
      <c r="I3803" s="51">
        <v>575</v>
      </c>
      <c r="J3803" s="51">
        <v>1306</v>
      </c>
      <c r="K3803" s="51">
        <v>494</v>
      </c>
      <c r="L3803" s="51">
        <v>494</v>
      </c>
      <c r="M3803" s="51">
        <v>2016</v>
      </c>
      <c r="N3803" s="51">
        <v>1671</v>
      </c>
      <c r="O3803" s="51">
        <v>1506</v>
      </c>
      <c r="P3803" s="51">
        <v>1517</v>
      </c>
      <c r="Q3803" s="51">
        <v>5608</v>
      </c>
      <c r="R3803" s="51">
        <v>5748</v>
      </c>
      <c r="S3803" s="51">
        <v>89674</v>
      </c>
      <c r="T3803" s="51">
        <v>448562</v>
      </c>
      <c r="U3803" s="51">
        <v>94435</v>
      </c>
      <c r="V3803" s="51">
        <v>20741</v>
      </c>
    </row>
    <row r="3804" spans="1:22" x14ac:dyDescent="0.25">
      <c r="A3804" s="50" t="s">
        <v>109</v>
      </c>
      <c r="B3804" s="50" t="s">
        <v>231</v>
      </c>
      <c r="C3804" s="50" t="s">
        <v>214</v>
      </c>
      <c r="D3804" s="50" t="s">
        <v>282</v>
      </c>
      <c r="E3804" s="51">
        <v>2018</v>
      </c>
      <c r="F3804" s="50" t="s">
        <v>293</v>
      </c>
      <c r="G3804" s="52">
        <v>43405</v>
      </c>
      <c r="H3804" s="51">
        <v>1614</v>
      </c>
      <c r="I3804" s="51">
        <v>463</v>
      </c>
      <c r="J3804" s="51">
        <v>1472</v>
      </c>
      <c r="K3804" s="51">
        <v>423</v>
      </c>
      <c r="L3804" s="51">
        <v>423</v>
      </c>
      <c r="M3804" s="51">
        <v>1644</v>
      </c>
      <c r="N3804" s="51">
        <v>1531</v>
      </c>
      <c r="O3804" s="51">
        <v>1436</v>
      </c>
      <c r="P3804" s="51">
        <v>1677</v>
      </c>
      <c r="Q3804" s="51">
        <v>5608</v>
      </c>
      <c r="R3804" s="51">
        <v>5748</v>
      </c>
      <c r="S3804" s="51">
        <v>89674</v>
      </c>
      <c r="T3804" s="51">
        <v>448562</v>
      </c>
      <c r="U3804" s="51">
        <v>94435</v>
      </c>
      <c r="V3804" s="51">
        <v>20741</v>
      </c>
    </row>
    <row r="3805" spans="1:22" x14ac:dyDescent="0.25">
      <c r="A3805" s="50" t="s">
        <v>109</v>
      </c>
      <c r="B3805" s="50" t="s">
        <v>231</v>
      </c>
      <c r="C3805" s="50" t="s">
        <v>214</v>
      </c>
      <c r="D3805" s="50" t="s">
        <v>282</v>
      </c>
      <c r="E3805" s="51">
        <v>2018</v>
      </c>
      <c r="F3805" s="50" t="s">
        <v>294</v>
      </c>
      <c r="G3805" s="52">
        <v>43435</v>
      </c>
      <c r="H3805" s="51">
        <v>1538</v>
      </c>
      <c r="I3805" s="51">
        <v>490</v>
      </c>
      <c r="J3805" s="51">
        <v>1047</v>
      </c>
      <c r="K3805" s="51">
        <v>355</v>
      </c>
      <c r="L3805" s="51">
        <v>355</v>
      </c>
      <c r="M3805" s="51">
        <v>1938</v>
      </c>
      <c r="N3805" s="51">
        <v>1670</v>
      </c>
      <c r="O3805" s="51">
        <v>1559</v>
      </c>
      <c r="P3805" s="51">
        <v>1536</v>
      </c>
      <c r="Q3805" s="51">
        <v>5608</v>
      </c>
      <c r="R3805" s="51">
        <v>5748</v>
      </c>
      <c r="S3805" s="51">
        <v>89674</v>
      </c>
      <c r="T3805" s="51">
        <v>448562</v>
      </c>
      <c r="U3805" s="51">
        <v>94435</v>
      </c>
      <c r="V3805" s="51">
        <v>20741</v>
      </c>
    </row>
    <row r="3806" spans="1:22" x14ac:dyDescent="0.25">
      <c r="A3806" s="50" t="s">
        <v>109</v>
      </c>
      <c r="B3806" s="50" t="s">
        <v>231</v>
      </c>
      <c r="C3806" s="50" t="s">
        <v>214</v>
      </c>
      <c r="D3806" s="50" t="s">
        <v>282</v>
      </c>
      <c r="E3806" s="51">
        <v>2019</v>
      </c>
      <c r="F3806" s="50" t="s">
        <v>283</v>
      </c>
      <c r="G3806" s="52">
        <v>43466</v>
      </c>
      <c r="H3806" s="51">
        <v>1499</v>
      </c>
      <c r="I3806" s="51">
        <v>397</v>
      </c>
      <c r="J3806" s="51">
        <v>1507</v>
      </c>
      <c r="K3806" s="51">
        <v>424</v>
      </c>
      <c r="L3806" s="51">
        <v>424</v>
      </c>
      <c r="M3806" s="51">
        <v>1747</v>
      </c>
      <c r="N3806" s="51">
        <v>1973</v>
      </c>
      <c r="O3806" s="51">
        <v>1937</v>
      </c>
      <c r="P3806" s="51">
        <v>1821</v>
      </c>
      <c r="Q3806" s="51">
        <v>8384</v>
      </c>
      <c r="R3806" s="51">
        <v>8477</v>
      </c>
      <c r="S3806" s="51">
        <v>95995.819350486505</v>
      </c>
      <c r="T3806" s="51">
        <v>454034</v>
      </c>
      <c r="U3806" s="51">
        <v>146667</v>
      </c>
      <c r="V3806" s="51">
        <v>19458</v>
      </c>
    </row>
    <row r="3807" spans="1:22" x14ac:dyDescent="0.25">
      <c r="A3807" s="50" t="s">
        <v>109</v>
      </c>
      <c r="B3807" s="50" t="s">
        <v>231</v>
      </c>
      <c r="C3807" s="50" t="s">
        <v>214</v>
      </c>
      <c r="D3807" s="50" t="s">
        <v>282</v>
      </c>
      <c r="E3807" s="51">
        <v>2019</v>
      </c>
      <c r="F3807" s="50" t="s">
        <v>284</v>
      </c>
      <c r="G3807" s="52">
        <v>43497</v>
      </c>
      <c r="H3807" s="51">
        <v>1424</v>
      </c>
      <c r="I3807" s="51">
        <v>469</v>
      </c>
      <c r="J3807" s="51">
        <v>1488</v>
      </c>
      <c r="K3807" s="51">
        <v>460</v>
      </c>
      <c r="L3807" s="51">
        <v>460</v>
      </c>
      <c r="M3807" s="51">
        <v>1625</v>
      </c>
      <c r="N3807" s="51">
        <v>2165</v>
      </c>
      <c r="O3807" s="51">
        <v>1786</v>
      </c>
      <c r="P3807" s="51">
        <v>2140</v>
      </c>
      <c r="Q3807" s="51">
        <v>8384</v>
      </c>
      <c r="R3807" s="51">
        <v>8477</v>
      </c>
      <c r="S3807" s="51">
        <v>95995.819350486505</v>
      </c>
      <c r="T3807" s="51">
        <v>454034</v>
      </c>
      <c r="U3807" s="51">
        <v>146667</v>
      </c>
      <c r="V3807" s="51">
        <v>19458</v>
      </c>
    </row>
    <row r="3808" spans="1:22" x14ac:dyDescent="0.25">
      <c r="A3808" s="50" t="s">
        <v>109</v>
      </c>
      <c r="B3808" s="50" t="s">
        <v>231</v>
      </c>
      <c r="C3808" s="50" t="s">
        <v>214</v>
      </c>
      <c r="D3808" s="50" t="s">
        <v>282</v>
      </c>
      <c r="E3808" s="51">
        <v>2019</v>
      </c>
      <c r="F3808" s="50" t="s">
        <v>285</v>
      </c>
      <c r="G3808" s="52">
        <v>43525</v>
      </c>
      <c r="H3808" s="51">
        <v>1749</v>
      </c>
      <c r="I3808" s="51">
        <v>639</v>
      </c>
      <c r="J3808" s="51">
        <v>1598</v>
      </c>
      <c r="K3808" s="51">
        <v>548</v>
      </c>
      <c r="L3808" s="51">
        <v>548</v>
      </c>
      <c r="M3808" s="51">
        <v>2126</v>
      </c>
      <c r="N3808" s="51">
        <v>1921</v>
      </c>
      <c r="O3808" s="51">
        <v>1952</v>
      </c>
      <c r="P3808" s="51">
        <v>2125</v>
      </c>
      <c r="Q3808" s="51">
        <v>8384</v>
      </c>
      <c r="R3808" s="51">
        <v>8477</v>
      </c>
      <c r="S3808" s="51">
        <v>95995.819350486505</v>
      </c>
      <c r="T3808" s="51">
        <v>454034</v>
      </c>
      <c r="U3808" s="51">
        <v>146667</v>
      </c>
      <c r="V3808" s="51">
        <v>19458</v>
      </c>
    </row>
    <row r="3809" spans="1:22" x14ac:dyDescent="0.25">
      <c r="A3809" s="50" t="s">
        <v>109</v>
      </c>
      <c r="B3809" s="50" t="s">
        <v>231</v>
      </c>
      <c r="C3809" s="50" t="s">
        <v>214</v>
      </c>
      <c r="D3809" s="50" t="s">
        <v>282</v>
      </c>
      <c r="E3809" s="51">
        <v>2019</v>
      </c>
      <c r="F3809" s="50" t="s">
        <v>286</v>
      </c>
      <c r="G3809" s="52">
        <v>43556</v>
      </c>
      <c r="H3809" s="51">
        <v>1733</v>
      </c>
      <c r="I3809" s="51">
        <v>555</v>
      </c>
      <c r="J3809" s="51">
        <v>1423</v>
      </c>
      <c r="K3809" s="51">
        <v>1035</v>
      </c>
      <c r="L3809" s="51">
        <v>1035</v>
      </c>
      <c r="M3809" s="51">
        <v>2126</v>
      </c>
      <c r="N3809" s="51">
        <v>2058</v>
      </c>
      <c r="O3809" s="51">
        <v>1905</v>
      </c>
      <c r="P3809" s="51">
        <v>1794</v>
      </c>
      <c r="Q3809" s="51">
        <v>8384</v>
      </c>
      <c r="R3809" s="51">
        <v>8477</v>
      </c>
      <c r="S3809" s="51">
        <v>95995.819350486505</v>
      </c>
      <c r="T3809" s="51">
        <v>454034</v>
      </c>
      <c r="U3809" s="51">
        <v>146667</v>
      </c>
      <c r="V3809" s="51">
        <v>19458</v>
      </c>
    </row>
    <row r="3810" spans="1:22" x14ac:dyDescent="0.25">
      <c r="A3810" s="50" t="s">
        <v>109</v>
      </c>
      <c r="B3810" s="50" t="s">
        <v>231</v>
      </c>
      <c r="C3810" s="50" t="s">
        <v>214</v>
      </c>
      <c r="D3810" s="50" t="s">
        <v>282</v>
      </c>
      <c r="E3810" s="51">
        <v>2019</v>
      </c>
      <c r="F3810" s="50" t="s">
        <v>287</v>
      </c>
      <c r="G3810" s="52">
        <v>43586</v>
      </c>
      <c r="H3810" s="51">
        <v>1674</v>
      </c>
      <c r="I3810" s="51">
        <v>560</v>
      </c>
      <c r="J3810" s="51">
        <v>1387</v>
      </c>
      <c r="K3810" s="51">
        <v>454</v>
      </c>
      <c r="L3810" s="51">
        <v>454</v>
      </c>
      <c r="M3810" s="51">
        <v>2126</v>
      </c>
      <c r="N3810" s="51">
        <v>1463</v>
      </c>
      <c r="O3810" s="51">
        <v>1435</v>
      </c>
      <c r="P3810" s="51">
        <v>1485</v>
      </c>
      <c r="Q3810" s="51">
        <v>8384</v>
      </c>
      <c r="R3810" s="51">
        <v>8477</v>
      </c>
      <c r="S3810" s="51">
        <v>95995.819350486505</v>
      </c>
      <c r="T3810" s="51">
        <v>454034</v>
      </c>
      <c r="U3810" s="51">
        <v>146667</v>
      </c>
      <c r="V3810" s="51">
        <v>19458</v>
      </c>
    </row>
    <row r="3811" spans="1:22" x14ac:dyDescent="0.25">
      <c r="A3811" s="50" t="s">
        <v>109</v>
      </c>
      <c r="B3811" s="50" t="s">
        <v>231</v>
      </c>
      <c r="C3811" s="50" t="s">
        <v>214</v>
      </c>
      <c r="D3811" s="50" t="s">
        <v>282</v>
      </c>
      <c r="E3811" s="51">
        <v>2019</v>
      </c>
      <c r="F3811" s="50" t="s">
        <v>288</v>
      </c>
      <c r="G3811" s="52">
        <v>43617</v>
      </c>
      <c r="H3811" s="51">
        <v>1813</v>
      </c>
      <c r="I3811" s="51">
        <v>585</v>
      </c>
      <c r="J3811" s="51">
        <v>1669</v>
      </c>
      <c r="K3811" s="51">
        <v>467</v>
      </c>
      <c r="L3811" s="51">
        <v>467</v>
      </c>
      <c r="M3811" s="51">
        <v>2126</v>
      </c>
      <c r="N3811" s="51">
        <v>1973</v>
      </c>
      <c r="O3811" s="51">
        <v>1937</v>
      </c>
      <c r="P3811" s="51">
        <v>1149</v>
      </c>
      <c r="Q3811" s="51">
        <v>8384</v>
      </c>
      <c r="R3811" s="51">
        <v>8477</v>
      </c>
      <c r="S3811" s="51">
        <v>95995.819350486505</v>
      </c>
      <c r="T3811" s="51">
        <v>454034</v>
      </c>
      <c r="U3811" s="51">
        <v>146667</v>
      </c>
      <c r="V3811" s="51">
        <v>19458</v>
      </c>
    </row>
    <row r="3812" spans="1:22" x14ac:dyDescent="0.25">
      <c r="A3812" s="50" t="s">
        <v>109</v>
      </c>
      <c r="B3812" s="50" t="s">
        <v>231</v>
      </c>
      <c r="C3812" s="50" t="s">
        <v>214</v>
      </c>
      <c r="D3812" s="50" t="s">
        <v>282</v>
      </c>
      <c r="E3812" s="51">
        <v>2019</v>
      </c>
      <c r="F3812" s="50" t="s">
        <v>289</v>
      </c>
      <c r="G3812" s="52">
        <v>43647</v>
      </c>
      <c r="H3812" s="51">
        <v>1850</v>
      </c>
      <c r="I3812" s="51">
        <v>669</v>
      </c>
      <c r="J3812" s="51">
        <v>1632</v>
      </c>
      <c r="K3812" s="51">
        <v>850</v>
      </c>
      <c r="L3812" s="51">
        <v>850</v>
      </c>
      <c r="M3812" s="51">
        <v>2163</v>
      </c>
      <c r="N3812" s="51">
        <v>2175</v>
      </c>
      <c r="O3812" s="51">
        <v>2135</v>
      </c>
      <c r="P3812" s="51">
        <v>2091</v>
      </c>
      <c r="Q3812" s="51">
        <v>8384</v>
      </c>
      <c r="R3812" s="51">
        <v>8477</v>
      </c>
      <c r="S3812" s="51">
        <v>95995.819350486505</v>
      </c>
      <c r="T3812" s="51">
        <v>454034</v>
      </c>
      <c r="U3812" s="51">
        <v>146667</v>
      </c>
      <c r="V3812" s="51">
        <v>19458</v>
      </c>
    </row>
    <row r="3813" spans="1:22" x14ac:dyDescent="0.25">
      <c r="A3813" s="50" t="s">
        <v>109</v>
      </c>
      <c r="B3813" s="50" t="s">
        <v>231</v>
      </c>
      <c r="C3813" s="50" t="s">
        <v>214</v>
      </c>
      <c r="D3813" s="50" t="s">
        <v>282</v>
      </c>
      <c r="E3813" s="51">
        <v>2019</v>
      </c>
      <c r="F3813" s="50" t="s">
        <v>290</v>
      </c>
      <c r="G3813" s="52">
        <v>43678</v>
      </c>
      <c r="H3813" s="51">
        <v>1860</v>
      </c>
      <c r="I3813" s="51">
        <v>599</v>
      </c>
      <c r="J3813" s="51">
        <v>1583</v>
      </c>
      <c r="K3813" s="51">
        <v>478</v>
      </c>
      <c r="L3813" s="51">
        <v>478</v>
      </c>
      <c r="M3813" s="51">
        <v>2126</v>
      </c>
      <c r="N3813" s="51">
        <v>2063</v>
      </c>
      <c r="O3813" s="51">
        <v>1941</v>
      </c>
      <c r="P3813" s="51">
        <v>1943</v>
      </c>
      <c r="Q3813" s="51">
        <v>8384</v>
      </c>
      <c r="R3813" s="51">
        <v>8477</v>
      </c>
      <c r="S3813" s="51">
        <v>95995.819350486505</v>
      </c>
      <c r="T3813" s="51">
        <v>454034</v>
      </c>
      <c r="U3813" s="51">
        <v>146667</v>
      </c>
      <c r="V3813" s="51">
        <v>19458</v>
      </c>
    </row>
    <row r="3814" spans="1:22" x14ac:dyDescent="0.25">
      <c r="A3814" s="50" t="s">
        <v>109</v>
      </c>
      <c r="B3814" s="50" t="s">
        <v>231</v>
      </c>
      <c r="C3814" s="50" t="s">
        <v>214</v>
      </c>
      <c r="D3814" s="50" t="s">
        <v>282</v>
      </c>
      <c r="E3814" s="51">
        <v>2019</v>
      </c>
      <c r="F3814" s="50" t="s">
        <v>291</v>
      </c>
      <c r="G3814" s="52">
        <v>43709</v>
      </c>
      <c r="H3814" s="51">
        <v>1676</v>
      </c>
      <c r="I3814" s="51">
        <v>718</v>
      </c>
      <c r="J3814" s="51">
        <v>1453</v>
      </c>
      <c r="K3814" s="51">
        <v>1009</v>
      </c>
      <c r="L3814" s="51">
        <v>1009</v>
      </c>
      <c r="M3814" s="51">
        <v>2112</v>
      </c>
      <c r="N3814" s="51">
        <v>1918</v>
      </c>
      <c r="O3814" s="51">
        <v>1884</v>
      </c>
      <c r="P3814" s="51">
        <v>1863</v>
      </c>
      <c r="Q3814" s="51">
        <v>8384</v>
      </c>
      <c r="R3814" s="51">
        <v>8477</v>
      </c>
      <c r="S3814" s="51">
        <v>95995.819350486505</v>
      </c>
      <c r="T3814" s="51">
        <v>454034</v>
      </c>
      <c r="U3814" s="51">
        <v>146667</v>
      </c>
      <c r="V3814" s="51">
        <v>19458</v>
      </c>
    </row>
    <row r="3815" spans="1:22" x14ac:dyDescent="0.25">
      <c r="A3815" s="50" t="s">
        <v>109</v>
      </c>
      <c r="B3815" s="50" t="s">
        <v>231</v>
      </c>
      <c r="C3815" s="50" t="s">
        <v>214</v>
      </c>
      <c r="D3815" s="50" t="s">
        <v>282</v>
      </c>
      <c r="E3815" s="51">
        <v>2019</v>
      </c>
      <c r="F3815" s="50" t="s">
        <v>292</v>
      </c>
      <c r="G3815" s="52">
        <v>43739</v>
      </c>
      <c r="H3815" s="51">
        <v>1939</v>
      </c>
      <c r="I3815" s="51">
        <v>739</v>
      </c>
      <c r="J3815" s="51">
        <v>1715</v>
      </c>
      <c r="K3815" s="51">
        <v>878</v>
      </c>
      <c r="L3815" s="51">
        <v>878</v>
      </c>
      <c r="M3815" s="51">
        <v>2125</v>
      </c>
      <c r="N3815" s="51">
        <v>2090</v>
      </c>
      <c r="O3815" s="51">
        <v>1916</v>
      </c>
      <c r="P3815" s="51">
        <v>1896</v>
      </c>
      <c r="Q3815" s="51">
        <v>8384</v>
      </c>
      <c r="R3815" s="51">
        <v>8477</v>
      </c>
      <c r="S3815" s="51">
        <v>95995.819350486505</v>
      </c>
      <c r="T3815" s="51">
        <v>454034</v>
      </c>
      <c r="U3815" s="51">
        <v>146667</v>
      </c>
      <c r="V3815" s="51">
        <v>19458</v>
      </c>
    </row>
    <row r="3816" spans="1:22" x14ac:dyDescent="0.25">
      <c r="A3816" s="50" t="s">
        <v>109</v>
      </c>
      <c r="B3816" s="50" t="s">
        <v>231</v>
      </c>
      <c r="C3816" s="50" t="s">
        <v>214</v>
      </c>
      <c r="D3816" s="50" t="s">
        <v>282</v>
      </c>
      <c r="E3816" s="51">
        <v>2019</v>
      </c>
      <c r="F3816" s="50" t="s">
        <v>293</v>
      </c>
      <c r="G3816" s="52">
        <v>43770</v>
      </c>
      <c r="H3816" s="51">
        <v>1719</v>
      </c>
      <c r="I3816" s="51">
        <v>803</v>
      </c>
      <c r="J3816" s="51">
        <v>1606</v>
      </c>
      <c r="K3816" s="51">
        <v>824</v>
      </c>
      <c r="L3816" s="51">
        <v>824</v>
      </c>
      <c r="M3816" s="51">
        <v>2144</v>
      </c>
      <c r="N3816" s="51">
        <v>1963</v>
      </c>
      <c r="O3816" s="51">
        <v>1951</v>
      </c>
      <c r="P3816" s="51">
        <v>1953</v>
      </c>
      <c r="Q3816" s="51">
        <v>8384</v>
      </c>
      <c r="R3816" s="51">
        <v>8477</v>
      </c>
      <c r="S3816" s="51">
        <v>95995.819350486505</v>
      </c>
      <c r="T3816" s="51">
        <v>454034</v>
      </c>
      <c r="U3816" s="51">
        <v>146667</v>
      </c>
      <c r="V3816" s="51">
        <v>19458</v>
      </c>
    </row>
    <row r="3817" spans="1:22" x14ac:dyDescent="0.25">
      <c r="A3817" s="50" t="s">
        <v>109</v>
      </c>
      <c r="B3817" s="50" t="s">
        <v>231</v>
      </c>
      <c r="C3817" s="50" t="s">
        <v>214</v>
      </c>
      <c r="D3817" s="50" t="s">
        <v>282</v>
      </c>
      <c r="E3817" s="51">
        <v>2019</v>
      </c>
      <c r="F3817" s="50" t="s">
        <v>294</v>
      </c>
      <c r="G3817" s="52">
        <v>43800</v>
      </c>
      <c r="H3817" s="51">
        <v>1698</v>
      </c>
      <c r="I3817" s="51">
        <v>701</v>
      </c>
      <c r="J3817" s="51">
        <v>1736</v>
      </c>
      <c r="K3817" s="51">
        <v>868</v>
      </c>
      <c r="L3817" s="51">
        <v>868</v>
      </c>
      <c r="M3817" s="51">
        <v>2211</v>
      </c>
      <c r="N3817" s="51">
        <v>1918</v>
      </c>
      <c r="O3817" s="51">
        <v>1967</v>
      </c>
      <c r="P3817" s="51">
        <v>1753</v>
      </c>
      <c r="Q3817" s="51">
        <v>8384</v>
      </c>
      <c r="R3817" s="51">
        <v>8477</v>
      </c>
      <c r="S3817" s="51">
        <v>95995.819350486505</v>
      </c>
      <c r="T3817" s="51">
        <v>454034</v>
      </c>
      <c r="U3817" s="51">
        <v>146667</v>
      </c>
      <c r="V3817" s="51">
        <v>19458</v>
      </c>
    </row>
    <row r="3818" spans="1:22" x14ac:dyDescent="0.25">
      <c r="A3818" s="50" t="s">
        <v>109</v>
      </c>
      <c r="B3818" s="50" t="s">
        <v>231</v>
      </c>
      <c r="C3818" s="50" t="s">
        <v>214</v>
      </c>
      <c r="D3818" s="50" t="s">
        <v>282</v>
      </c>
      <c r="E3818" s="51">
        <v>2020</v>
      </c>
      <c r="F3818" s="50" t="s">
        <v>283</v>
      </c>
      <c r="G3818" s="52">
        <v>43831</v>
      </c>
      <c r="H3818" s="51">
        <v>1549</v>
      </c>
      <c r="I3818" s="51">
        <v>683</v>
      </c>
      <c r="J3818" s="51">
        <v>1491</v>
      </c>
      <c r="K3818" s="51">
        <v>744</v>
      </c>
      <c r="L3818" s="51">
        <v>744</v>
      </c>
      <c r="M3818" s="51">
        <v>2268</v>
      </c>
      <c r="N3818" s="51">
        <v>2095</v>
      </c>
      <c r="O3818" s="51">
        <v>1996</v>
      </c>
      <c r="P3818" s="51">
        <v>2006</v>
      </c>
      <c r="Q3818" s="51">
        <v>7769</v>
      </c>
      <c r="R3818" s="51">
        <v>7854</v>
      </c>
      <c r="S3818" s="51">
        <v>99985.972691292191</v>
      </c>
      <c r="T3818" s="51">
        <v>471118</v>
      </c>
      <c r="U3818" s="51">
        <v>151136</v>
      </c>
      <c r="V3818" s="51">
        <v>20037</v>
      </c>
    </row>
    <row r="3819" spans="1:22" x14ac:dyDescent="0.25">
      <c r="A3819" s="50" t="s">
        <v>109</v>
      </c>
      <c r="B3819" s="50" t="s">
        <v>231</v>
      </c>
      <c r="C3819" s="50" t="s">
        <v>214</v>
      </c>
      <c r="D3819" s="50" t="s">
        <v>282</v>
      </c>
      <c r="E3819" s="51">
        <v>2020</v>
      </c>
      <c r="F3819" s="50" t="s">
        <v>284</v>
      </c>
      <c r="G3819" s="52">
        <v>43862</v>
      </c>
      <c r="H3819" s="51">
        <v>1454</v>
      </c>
      <c r="I3819" s="51">
        <v>826</v>
      </c>
      <c r="J3819" s="51">
        <v>1201</v>
      </c>
      <c r="K3819" s="51">
        <v>876</v>
      </c>
      <c r="L3819" s="51">
        <v>876</v>
      </c>
      <c r="M3819" s="51">
        <v>2190</v>
      </c>
      <c r="N3819" s="51">
        <v>1970</v>
      </c>
      <c r="O3819" s="51">
        <v>1943</v>
      </c>
      <c r="P3819" s="51">
        <v>2031</v>
      </c>
      <c r="Q3819" s="51">
        <v>7769</v>
      </c>
      <c r="R3819" s="51">
        <v>7854</v>
      </c>
      <c r="S3819" s="51">
        <v>99985.972691292191</v>
      </c>
      <c r="T3819" s="51">
        <v>471118</v>
      </c>
      <c r="U3819" s="51">
        <v>151136</v>
      </c>
      <c r="V3819" s="51">
        <v>20037</v>
      </c>
    </row>
    <row r="3820" spans="1:22" x14ac:dyDescent="0.25">
      <c r="A3820" s="50" t="s">
        <v>109</v>
      </c>
      <c r="B3820" s="50" t="s">
        <v>231</v>
      </c>
      <c r="C3820" s="50" t="s">
        <v>214</v>
      </c>
      <c r="D3820" s="50" t="s">
        <v>282</v>
      </c>
      <c r="E3820" s="51">
        <v>2020</v>
      </c>
      <c r="F3820" s="50" t="s">
        <v>285</v>
      </c>
      <c r="G3820" s="52">
        <v>43891</v>
      </c>
      <c r="H3820" s="51">
        <v>1496</v>
      </c>
      <c r="I3820" s="51">
        <v>577</v>
      </c>
      <c r="J3820" s="51">
        <v>1254</v>
      </c>
      <c r="K3820" s="51">
        <v>710</v>
      </c>
      <c r="L3820" s="51">
        <v>710</v>
      </c>
      <c r="M3820" s="51">
        <v>2007</v>
      </c>
      <c r="N3820" s="51">
        <v>1940</v>
      </c>
      <c r="O3820" s="51">
        <v>1857</v>
      </c>
      <c r="P3820" s="51">
        <v>1901</v>
      </c>
      <c r="Q3820" s="51">
        <v>7769</v>
      </c>
      <c r="R3820" s="51">
        <v>7854</v>
      </c>
      <c r="S3820" s="51">
        <v>99985.972691292191</v>
      </c>
      <c r="T3820" s="51">
        <v>471118</v>
      </c>
      <c r="U3820" s="51">
        <v>151136</v>
      </c>
      <c r="V3820" s="51">
        <v>20037</v>
      </c>
    </row>
    <row r="3821" spans="1:22" x14ac:dyDescent="0.25">
      <c r="A3821" s="50" t="s">
        <v>109</v>
      </c>
      <c r="B3821" s="50" t="s">
        <v>231</v>
      </c>
      <c r="C3821" s="50" t="s">
        <v>214</v>
      </c>
      <c r="D3821" s="50" t="s">
        <v>282</v>
      </c>
      <c r="E3821" s="51">
        <v>2020</v>
      </c>
      <c r="F3821" s="50" t="s">
        <v>286</v>
      </c>
      <c r="G3821" s="52">
        <v>43922</v>
      </c>
      <c r="H3821" s="51">
        <v>1661</v>
      </c>
      <c r="I3821" s="51">
        <v>537</v>
      </c>
      <c r="J3821" s="51">
        <v>1164</v>
      </c>
      <c r="K3821" s="51">
        <v>547</v>
      </c>
      <c r="L3821" s="51">
        <v>547</v>
      </c>
      <c r="M3821" s="51">
        <v>2066</v>
      </c>
      <c r="N3821" s="51">
        <v>1904</v>
      </c>
      <c r="O3821" s="51">
        <v>1823</v>
      </c>
      <c r="P3821" s="51">
        <v>1867</v>
      </c>
      <c r="Q3821" s="51">
        <v>7769</v>
      </c>
      <c r="R3821" s="51">
        <v>7854</v>
      </c>
      <c r="S3821" s="51">
        <v>99985.972691292191</v>
      </c>
      <c r="T3821" s="51">
        <v>471118</v>
      </c>
      <c r="U3821" s="51">
        <v>151136</v>
      </c>
      <c r="V3821" s="51">
        <v>20037</v>
      </c>
    </row>
    <row r="3822" spans="1:22" x14ac:dyDescent="0.25">
      <c r="A3822" s="50" t="s">
        <v>109</v>
      </c>
      <c r="B3822" s="50" t="s">
        <v>231</v>
      </c>
      <c r="C3822" s="50" t="s">
        <v>214</v>
      </c>
      <c r="D3822" s="50" t="s">
        <v>282</v>
      </c>
      <c r="E3822" s="51">
        <v>2020</v>
      </c>
      <c r="F3822" s="50" t="s">
        <v>287</v>
      </c>
      <c r="G3822" s="52">
        <v>43952</v>
      </c>
      <c r="H3822" s="51">
        <v>1685</v>
      </c>
      <c r="I3822" s="51">
        <v>715</v>
      </c>
      <c r="J3822" s="51">
        <v>1386</v>
      </c>
      <c r="K3822" s="51">
        <v>805</v>
      </c>
      <c r="L3822" s="51">
        <v>805</v>
      </c>
      <c r="M3822" s="51">
        <v>2208</v>
      </c>
      <c r="N3822" s="51">
        <v>1994</v>
      </c>
      <c r="O3822" s="51">
        <v>1874</v>
      </c>
      <c r="P3822" s="51">
        <v>1890</v>
      </c>
      <c r="Q3822" s="51">
        <v>7769</v>
      </c>
      <c r="R3822" s="51">
        <v>7854</v>
      </c>
      <c r="S3822" s="51">
        <v>99985.972691292191</v>
      </c>
      <c r="T3822" s="51">
        <v>471118</v>
      </c>
      <c r="U3822" s="51">
        <v>151136</v>
      </c>
      <c r="V3822" s="51">
        <v>20037</v>
      </c>
    </row>
    <row r="3823" spans="1:22" x14ac:dyDescent="0.25">
      <c r="A3823" s="50" t="s">
        <v>109</v>
      </c>
      <c r="B3823" s="50" t="s">
        <v>231</v>
      </c>
      <c r="C3823" s="50" t="s">
        <v>214</v>
      </c>
      <c r="D3823" s="50" t="s">
        <v>282</v>
      </c>
      <c r="E3823" s="51">
        <v>2020</v>
      </c>
      <c r="F3823" s="50" t="s">
        <v>288</v>
      </c>
      <c r="G3823" s="52">
        <v>43983</v>
      </c>
      <c r="H3823" s="51">
        <v>1930</v>
      </c>
      <c r="I3823" s="51">
        <v>674</v>
      </c>
      <c r="J3823" s="51">
        <v>1428</v>
      </c>
      <c r="K3823" s="51">
        <v>646</v>
      </c>
      <c r="L3823" s="51">
        <v>646</v>
      </c>
      <c r="M3823" s="51">
        <v>2227</v>
      </c>
      <c r="N3823" s="51">
        <v>1958</v>
      </c>
      <c r="O3823" s="51">
        <v>1867</v>
      </c>
      <c r="P3823" s="51">
        <v>1920</v>
      </c>
      <c r="Q3823" s="51">
        <v>7769</v>
      </c>
      <c r="R3823" s="51">
        <v>7854</v>
      </c>
      <c r="S3823" s="51">
        <v>99985.972691292191</v>
      </c>
      <c r="T3823" s="51">
        <v>471118</v>
      </c>
      <c r="U3823" s="51">
        <v>151136</v>
      </c>
      <c r="V3823" s="51">
        <v>20037</v>
      </c>
    </row>
    <row r="3824" spans="1:22" x14ac:dyDescent="0.25">
      <c r="A3824" s="50" t="s">
        <v>109</v>
      </c>
      <c r="B3824" s="50" t="s">
        <v>231</v>
      </c>
      <c r="C3824" s="50" t="s">
        <v>214</v>
      </c>
      <c r="D3824" s="50" t="s">
        <v>282</v>
      </c>
      <c r="E3824" s="51">
        <v>2020</v>
      </c>
      <c r="F3824" s="50" t="s">
        <v>289</v>
      </c>
      <c r="G3824" s="52">
        <v>44013</v>
      </c>
      <c r="H3824" s="51">
        <v>1706</v>
      </c>
      <c r="I3824" s="51">
        <v>771</v>
      </c>
      <c r="J3824" s="51">
        <v>1538</v>
      </c>
      <c r="K3824" s="51">
        <v>638</v>
      </c>
      <c r="L3824" s="51">
        <v>638</v>
      </c>
      <c r="M3824" s="51">
        <v>2142</v>
      </c>
      <c r="N3824" s="51">
        <v>1900</v>
      </c>
      <c r="O3824" s="51">
        <v>1808</v>
      </c>
      <c r="P3824" s="51">
        <v>1891</v>
      </c>
      <c r="Q3824" s="51">
        <v>7769</v>
      </c>
      <c r="R3824" s="51">
        <v>7854</v>
      </c>
      <c r="S3824" s="51">
        <v>99985.972691292191</v>
      </c>
      <c r="T3824" s="51">
        <v>471118</v>
      </c>
      <c r="U3824" s="51">
        <v>151136</v>
      </c>
      <c r="V3824" s="51">
        <v>20037</v>
      </c>
    </row>
    <row r="3825" spans="1:22" x14ac:dyDescent="0.25">
      <c r="A3825" s="50" t="s">
        <v>109</v>
      </c>
      <c r="B3825" s="50" t="s">
        <v>231</v>
      </c>
      <c r="C3825" s="50" t="s">
        <v>214</v>
      </c>
      <c r="D3825" s="50" t="s">
        <v>282</v>
      </c>
      <c r="E3825" s="51">
        <v>2020</v>
      </c>
      <c r="F3825" s="50" t="s">
        <v>290</v>
      </c>
      <c r="G3825" s="52">
        <v>44044</v>
      </c>
      <c r="H3825" s="51">
        <v>1469</v>
      </c>
      <c r="I3825" s="51">
        <v>750</v>
      </c>
      <c r="J3825" s="51">
        <v>1379</v>
      </c>
      <c r="K3825" s="51">
        <v>831</v>
      </c>
      <c r="L3825" s="51">
        <v>831</v>
      </c>
      <c r="M3825" s="51">
        <v>2100</v>
      </c>
      <c r="N3825" s="51">
        <v>1875</v>
      </c>
      <c r="O3825" s="51">
        <v>1829</v>
      </c>
      <c r="P3825" s="51">
        <v>1726</v>
      </c>
      <c r="Q3825" s="51">
        <v>7769</v>
      </c>
      <c r="R3825" s="51">
        <v>7854</v>
      </c>
      <c r="S3825" s="51">
        <v>99985.972691292191</v>
      </c>
      <c r="T3825" s="51">
        <v>471118</v>
      </c>
      <c r="U3825" s="51">
        <v>151136</v>
      </c>
      <c r="V3825" s="51">
        <v>20037</v>
      </c>
    </row>
    <row r="3826" spans="1:22" x14ac:dyDescent="0.25">
      <c r="A3826" s="50" t="s">
        <v>109</v>
      </c>
      <c r="B3826" s="50" t="s">
        <v>231</v>
      </c>
      <c r="C3826" s="50" t="s">
        <v>214</v>
      </c>
      <c r="D3826" s="50" t="s">
        <v>282</v>
      </c>
      <c r="E3826" s="51">
        <v>2020</v>
      </c>
      <c r="F3826" s="50" t="s">
        <v>291</v>
      </c>
      <c r="G3826" s="52">
        <v>44075</v>
      </c>
      <c r="H3826" s="51">
        <v>2189</v>
      </c>
      <c r="I3826" s="51">
        <v>781</v>
      </c>
      <c r="J3826" s="51">
        <v>1718</v>
      </c>
      <c r="K3826" s="51">
        <v>814</v>
      </c>
      <c r="L3826" s="51">
        <v>814</v>
      </c>
      <c r="M3826" s="51">
        <v>2036</v>
      </c>
      <c r="N3826" s="51">
        <v>1760</v>
      </c>
      <c r="O3826" s="51">
        <v>1781</v>
      </c>
      <c r="P3826" s="51">
        <v>1780</v>
      </c>
      <c r="Q3826" s="51">
        <v>7769</v>
      </c>
      <c r="R3826" s="51">
        <v>7854</v>
      </c>
      <c r="S3826" s="51">
        <v>99985.972691292191</v>
      </c>
      <c r="T3826" s="51">
        <v>471118</v>
      </c>
      <c r="U3826" s="51">
        <v>151136</v>
      </c>
      <c r="V3826" s="51">
        <v>20037</v>
      </c>
    </row>
    <row r="3827" spans="1:22" x14ac:dyDescent="0.25">
      <c r="A3827" s="50" t="s">
        <v>109</v>
      </c>
      <c r="B3827" s="50" t="s">
        <v>231</v>
      </c>
      <c r="C3827" s="50" t="s">
        <v>214</v>
      </c>
      <c r="D3827" s="50" t="s">
        <v>282</v>
      </c>
      <c r="E3827" s="51">
        <v>2020</v>
      </c>
      <c r="F3827" s="50" t="s">
        <v>292</v>
      </c>
      <c r="G3827" s="52">
        <v>44105</v>
      </c>
      <c r="H3827" s="51">
        <v>1658</v>
      </c>
      <c r="I3827" s="51">
        <v>788</v>
      </c>
      <c r="J3827" s="51">
        <v>1272</v>
      </c>
      <c r="K3827" s="51">
        <v>878</v>
      </c>
      <c r="L3827" s="51">
        <v>878</v>
      </c>
      <c r="M3827" s="51">
        <v>2107</v>
      </c>
      <c r="N3827" s="51">
        <v>1795</v>
      </c>
      <c r="O3827" s="51">
        <v>1802</v>
      </c>
      <c r="P3827" s="51">
        <v>1849</v>
      </c>
      <c r="Q3827" s="51">
        <v>7769</v>
      </c>
      <c r="R3827" s="51">
        <v>7854</v>
      </c>
      <c r="S3827" s="51">
        <v>99985.972691292191</v>
      </c>
      <c r="T3827" s="51">
        <v>471118</v>
      </c>
      <c r="U3827" s="51">
        <v>151136</v>
      </c>
      <c r="V3827" s="51">
        <v>20037</v>
      </c>
    </row>
    <row r="3828" spans="1:22" x14ac:dyDescent="0.25">
      <c r="A3828" s="50" t="s">
        <v>109</v>
      </c>
      <c r="B3828" s="50" t="s">
        <v>231</v>
      </c>
      <c r="C3828" s="50" t="s">
        <v>214</v>
      </c>
      <c r="D3828" s="50" t="s">
        <v>282</v>
      </c>
      <c r="E3828" s="51">
        <v>2020</v>
      </c>
      <c r="F3828" s="50" t="s">
        <v>293</v>
      </c>
      <c r="G3828" s="52">
        <v>44136</v>
      </c>
      <c r="H3828" s="51">
        <v>1446</v>
      </c>
      <c r="I3828" s="51">
        <v>734</v>
      </c>
      <c r="J3828" s="51">
        <v>1315</v>
      </c>
      <c r="K3828" s="51">
        <v>752</v>
      </c>
      <c r="L3828" s="51">
        <v>752</v>
      </c>
      <c r="M3828" s="51">
        <v>2088</v>
      </c>
      <c r="N3828" s="51">
        <v>1922</v>
      </c>
      <c r="O3828" s="51">
        <v>1866</v>
      </c>
      <c r="P3828" s="51">
        <v>1860</v>
      </c>
      <c r="Q3828" s="51">
        <v>7769</v>
      </c>
      <c r="R3828" s="51">
        <v>7854</v>
      </c>
      <c r="S3828" s="51">
        <v>99985.972691292191</v>
      </c>
      <c r="T3828" s="51">
        <v>471118</v>
      </c>
      <c r="U3828" s="51">
        <v>151136</v>
      </c>
      <c r="V3828" s="51">
        <v>20037</v>
      </c>
    </row>
    <row r="3829" spans="1:22" x14ac:dyDescent="0.25">
      <c r="A3829" s="50" t="s">
        <v>109</v>
      </c>
      <c r="B3829" s="50" t="s">
        <v>231</v>
      </c>
      <c r="C3829" s="50" t="s">
        <v>214</v>
      </c>
      <c r="D3829" s="50" t="s">
        <v>282</v>
      </c>
      <c r="E3829" s="51">
        <v>2020</v>
      </c>
      <c r="F3829" s="50" t="s">
        <v>294</v>
      </c>
      <c r="G3829" s="52">
        <v>44166</v>
      </c>
      <c r="H3829" s="51">
        <v>1196</v>
      </c>
      <c r="I3829" s="51">
        <v>512</v>
      </c>
      <c r="J3829" s="51">
        <v>1093</v>
      </c>
      <c r="K3829" s="51">
        <v>687</v>
      </c>
      <c r="L3829" s="51">
        <v>687</v>
      </c>
      <c r="M3829" s="51">
        <v>2064</v>
      </c>
      <c r="N3829" s="51">
        <v>1838</v>
      </c>
      <c r="O3829" s="51">
        <v>1776</v>
      </c>
      <c r="P3829" s="51">
        <v>1785</v>
      </c>
      <c r="Q3829" s="51">
        <v>7769</v>
      </c>
      <c r="R3829" s="51">
        <v>7854</v>
      </c>
      <c r="S3829" s="51">
        <v>99985.972691292191</v>
      </c>
      <c r="T3829" s="51">
        <v>471118</v>
      </c>
      <c r="U3829" s="51">
        <v>151136</v>
      </c>
      <c r="V3829" s="51">
        <v>20037</v>
      </c>
    </row>
    <row r="3830" spans="1:22" x14ac:dyDescent="0.25">
      <c r="A3830" s="50" t="s">
        <v>109</v>
      </c>
      <c r="B3830" s="50" t="s">
        <v>231</v>
      </c>
      <c r="C3830" s="50" t="s">
        <v>214</v>
      </c>
      <c r="D3830" s="50" t="s">
        <v>282</v>
      </c>
      <c r="E3830" s="51">
        <v>2021</v>
      </c>
      <c r="F3830" s="50" t="s">
        <v>283</v>
      </c>
      <c r="G3830" s="52">
        <v>44197</v>
      </c>
      <c r="H3830" s="51">
        <v>1350</v>
      </c>
      <c r="I3830" s="51">
        <v>698</v>
      </c>
      <c r="J3830" s="51">
        <v>1184</v>
      </c>
      <c r="K3830" s="51">
        <v>648</v>
      </c>
      <c r="L3830" s="51">
        <v>648</v>
      </c>
      <c r="M3830" s="51">
        <v>2104</v>
      </c>
      <c r="N3830" s="51">
        <v>1823</v>
      </c>
      <c r="O3830" s="51">
        <v>1698</v>
      </c>
      <c r="P3830" s="51">
        <v>1856</v>
      </c>
      <c r="Q3830" s="51">
        <v>7934</v>
      </c>
      <c r="R3830" s="51">
        <v>8113</v>
      </c>
      <c r="S3830" s="51">
        <v>104120.9711717376</v>
      </c>
      <c r="T3830" s="51">
        <v>488887</v>
      </c>
      <c r="U3830" s="51">
        <v>155863</v>
      </c>
      <c r="V3830" s="51">
        <v>20643</v>
      </c>
    </row>
    <row r="3831" spans="1:22" x14ac:dyDescent="0.25">
      <c r="A3831" s="50" t="s">
        <v>109</v>
      </c>
      <c r="B3831" s="50" t="s">
        <v>231</v>
      </c>
      <c r="C3831" s="50" t="s">
        <v>214</v>
      </c>
      <c r="D3831" s="50" t="s">
        <v>282</v>
      </c>
      <c r="E3831" s="51">
        <v>2021</v>
      </c>
      <c r="F3831" s="50" t="s">
        <v>284</v>
      </c>
      <c r="G3831" s="52">
        <v>44228</v>
      </c>
      <c r="H3831" s="51">
        <v>1133</v>
      </c>
      <c r="I3831" s="51">
        <v>805</v>
      </c>
      <c r="J3831" s="51">
        <v>1258</v>
      </c>
      <c r="K3831" s="51">
        <v>758</v>
      </c>
      <c r="L3831" s="51">
        <v>758</v>
      </c>
      <c r="M3831" s="51">
        <v>2106</v>
      </c>
      <c r="N3831" s="51">
        <v>1789</v>
      </c>
      <c r="O3831" s="51">
        <v>1691</v>
      </c>
      <c r="P3831" s="51">
        <v>1732</v>
      </c>
      <c r="Q3831" s="51">
        <v>7934</v>
      </c>
      <c r="R3831" s="51">
        <v>8113</v>
      </c>
      <c r="S3831" s="51">
        <v>104120.9711717376</v>
      </c>
      <c r="T3831" s="51">
        <v>488887</v>
      </c>
      <c r="U3831" s="51">
        <v>155863</v>
      </c>
      <c r="V3831" s="51">
        <v>20643</v>
      </c>
    </row>
    <row r="3832" spans="1:22" x14ac:dyDescent="0.25">
      <c r="A3832" s="50" t="s">
        <v>109</v>
      </c>
      <c r="B3832" s="50" t="s">
        <v>231</v>
      </c>
      <c r="C3832" s="50" t="s">
        <v>214</v>
      </c>
      <c r="D3832" s="50" t="s">
        <v>282</v>
      </c>
      <c r="E3832" s="51">
        <v>2021</v>
      </c>
      <c r="F3832" s="50" t="s">
        <v>285</v>
      </c>
      <c r="G3832" s="52">
        <v>44256</v>
      </c>
      <c r="H3832" s="51">
        <v>1542</v>
      </c>
      <c r="I3832" s="51">
        <v>770</v>
      </c>
      <c r="J3832" s="51">
        <v>1344</v>
      </c>
      <c r="K3832" s="51">
        <v>841</v>
      </c>
      <c r="L3832" s="51">
        <v>841</v>
      </c>
      <c r="M3832" s="51">
        <v>2320</v>
      </c>
      <c r="N3832" s="51">
        <v>1917</v>
      </c>
      <c r="O3832" s="51">
        <v>1880</v>
      </c>
      <c r="P3832" s="51">
        <v>1871</v>
      </c>
      <c r="Q3832" s="51">
        <v>7934</v>
      </c>
      <c r="R3832" s="51">
        <v>8113</v>
      </c>
      <c r="S3832" s="51">
        <v>104120.9711717376</v>
      </c>
      <c r="T3832" s="51">
        <v>488887</v>
      </c>
      <c r="U3832" s="51">
        <v>155863</v>
      </c>
      <c r="V3832" s="51">
        <v>20643</v>
      </c>
    </row>
    <row r="3833" spans="1:22" x14ac:dyDescent="0.25">
      <c r="A3833" s="50" t="s">
        <v>109</v>
      </c>
      <c r="B3833" s="50" t="s">
        <v>231</v>
      </c>
      <c r="C3833" s="50" t="s">
        <v>214</v>
      </c>
      <c r="D3833" s="50" t="s">
        <v>282</v>
      </c>
      <c r="E3833" s="51">
        <v>2021</v>
      </c>
      <c r="F3833" s="50" t="s">
        <v>286</v>
      </c>
      <c r="G3833" s="52">
        <v>44287</v>
      </c>
      <c r="H3833" s="51">
        <v>1789</v>
      </c>
      <c r="I3833" s="51">
        <v>844</v>
      </c>
      <c r="J3833" s="51">
        <v>1389</v>
      </c>
      <c r="K3833" s="51">
        <v>735</v>
      </c>
      <c r="L3833" s="51">
        <v>735</v>
      </c>
      <c r="M3833" s="51">
        <v>2218</v>
      </c>
      <c r="N3833" s="51">
        <v>1945</v>
      </c>
      <c r="O3833" s="51">
        <v>1884</v>
      </c>
      <c r="P3833" s="51">
        <v>1903</v>
      </c>
      <c r="Q3833" s="51">
        <v>7934</v>
      </c>
      <c r="R3833" s="51">
        <v>8113</v>
      </c>
      <c r="S3833" s="51">
        <v>104120.9711717376</v>
      </c>
      <c r="T3833" s="51">
        <v>488887</v>
      </c>
      <c r="U3833" s="51">
        <v>155863</v>
      </c>
      <c r="V3833" s="51">
        <v>20643</v>
      </c>
    </row>
    <row r="3834" spans="1:22" x14ac:dyDescent="0.25">
      <c r="A3834" s="50" t="s">
        <v>109</v>
      </c>
      <c r="B3834" s="50" t="s">
        <v>231</v>
      </c>
      <c r="C3834" s="50" t="s">
        <v>214</v>
      </c>
      <c r="D3834" s="50" t="s">
        <v>282</v>
      </c>
      <c r="E3834" s="51">
        <v>2021</v>
      </c>
      <c r="F3834" s="50" t="s">
        <v>287</v>
      </c>
      <c r="G3834" s="52">
        <v>44317</v>
      </c>
      <c r="H3834" s="51">
        <v>2241</v>
      </c>
      <c r="I3834" s="51">
        <v>697</v>
      </c>
      <c r="J3834" s="51">
        <v>1391</v>
      </c>
      <c r="K3834" s="51">
        <v>921</v>
      </c>
      <c r="L3834" s="51">
        <v>921</v>
      </c>
      <c r="M3834" s="51">
        <v>2225</v>
      </c>
      <c r="N3834" s="51">
        <v>1874</v>
      </c>
      <c r="O3834" s="51">
        <v>1827</v>
      </c>
      <c r="P3834" s="51">
        <v>1759</v>
      </c>
      <c r="Q3834" s="51">
        <v>7934</v>
      </c>
      <c r="R3834" s="51">
        <v>8113</v>
      </c>
      <c r="S3834" s="51">
        <v>104120.9711717376</v>
      </c>
      <c r="T3834" s="51">
        <v>488887</v>
      </c>
      <c r="U3834" s="51">
        <v>155863</v>
      </c>
      <c r="V3834" s="51">
        <v>20643</v>
      </c>
    </row>
    <row r="3835" spans="1:22" x14ac:dyDescent="0.25">
      <c r="A3835" s="50" t="s">
        <v>109</v>
      </c>
      <c r="B3835" s="50" t="s">
        <v>231</v>
      </c>
      <c r="C3835" s="50" t="s">
        <v>214</v>
      </c>
      <c r="D3835" s="50" t="s">
        <v>282</v>
      </c>
      <c r="E3835" s="51">
        <v>2021</v>
      </c>
      <c r="F3835" s="50" t="s">
        <v>288</v>
      </c>
      <c r="G3835" s="52">
        <v>44348</v>
      </c>
      <c r="H3835" s="51">
        <v>1562</v>
      </c>
      <c r="I3835" s="51">
        <v>756</v>
      </c>
      <c r="J3835" s="51">
        <v>1284</v>
      </c>
      <c r="K3835" s="51">
        <v>743</v>
      </c>
      <c r="L3835" s="51">
        <v>743</v>
      </c>
      <c r="M3835" s="51">
        <v>1762</v>
      </c>
      <c r="N3835" s="51">
        <v>1462</v>
      </c>
      <c r="O3835" s="51">
        <v>1524</v>
      </c>
      <c r="P3835" s="51">
        <v>1488</v>
      </c>
      <c r="Q3835" s="51">
        <v>7934</v>
      </c>
      <c r="R3835" s="51">
        <v>8113</v>
      </c>
      <c r="S3835" s="51">
        <v>104120.9711717376</v>
      </c>
      <c r="T3835" s="51">
        <v>488887</v>
      </c>
      <c r="U3835" s="51">
        <v>155863</v>
      </c>
      <c r="V3835" s="51">
        <v>20643</v>
      </c>
    </row>
    <row r="3836" spans="1:22" x14ac:dyDescent="0.25">
      <c r="A3836" s="50" t="s">
        <v>109</v>
      </c>
      <c r="B3836" s="50" t="s">
        <v>231</v>
      </c>
      <c r="C3836" s="50" t="s">
        <v>214</v>
      </c>
      <c r="D3836" s="50" t="s">
        <v>282</v>
      </c>
      <c r="E3836" s="51">
        <v>2021</v>
      </c>
      <c r="F3836" s="50" t="s">
        <v>289</v>
      </c>
      <c r="G3836" s="52">
        <v>44378</v>
      </c>
      <c r="H3836" s="51">
        <v>1287</v>
      </c>
      <c r="I3836" s="51">
        <v>705</v>
      </c>
      <c r="J3836" s="51">
        <v>1274</v>
      </c>
      <c r="K3836" s="51">
        <v>737</v>
      </c>
      <c r="L3836" s="51">
        <v>737</v>
      </c>
      <c r="M3836" s="51">
        <v>2227</v>
      </c>
      <c r="N3836" s="51">
        <v>1954</v>
      </c>
      <c r="O3836" s="51">
        <v>1896</v>
      </c>
      <c r="P3836" s="51">
        <v>1949</v>
      </c>
      <c r="Q3836" s="51">
        <v>7934</v>
      </c>
      <c r="R3836" s="51">
        <v>8113</v>
      </c>
      <c r="S3836" s="51">
        <v>104120.9711717376</v>
      </c>
      <c r="T3836" s="51">
        <v>488887</v>
      </c>
      <c r="U3836" s="51">
        <v>155863</v>
      </c>
      <c r="V3836" s="51">
        <v>20643</v>
      </c>
    </row>
    <row r="3837" spans="1:22" x14ac:dyDescent="0.25">
      <c r="A3837" s="50" t="s">
        <v>109</v>
      </c>
      <c r="B3837" s="50" t="s">
        <v>231</v>
      </c>
      <c r="C3837" s="50" t="s">
        <v>214</v>
      </c>
      <c r="D3837" s="50" t="s">
        <v>282</v>
      </c>
      <c r="E3837" s="51">
        <v>2021</v>
      </c>
      <c r="F3837" s="50" t="s">
        <v>290</v>
      </c>
      <c r="G3837" s="52">
        <v>44409</v>
      </c>
      <c r="H3837" s="51">
        <v>1563</v>
      </c>
      <c r="I3837" s="51">
        <v>831</v>
      </c>
      <c r="J3837" s="51">
        <v>1419</v>
      </c>
      <c r="K3837" s="51">
        <v>814</v>
      </c>
      <c r="L3837" s="51">
        <v>814</v>
      </c>
      <c r="M3837" s="51">
        <v>2560</v>
      </c>
      <c r="N3837" s="51">
        <v>1930</v>
      </c>
      <c r="O3837" s="51">
        <v>1864</v>
      </c>
      <c r="P3837" s="51">
        <v>1864</v>
      </c>
      <c r="Q3837" s="51">
        <v>7934</v>
      </c>
      <c r="R3837" s="51">
        <v>8113</v>
      </c>
      <c r="S3837" s="51">
        <v>104120.9711717376</v>
      </c>
      <c r="T3837" s="51">
        <v>488887</v>
      </c>
      <c r="U3837" s="51">
        <v>155863</v>
      </c>
      <c r="V3837" s="51">
        <v>20643</v>
      </c>
    </row>
    <row r="3838" spans="1:22" x14ac:dyDescent="0.25">
      <c r="A3838" s="50" t="s">
        <v>109</v>
      </c>
      <c r="B3838" s="50" t="s">
        <v>231</v>
      </c>
      <c r="C3838" s="50" t="s">
        <v>214</v>
      </c>
      <c r="D3838" s="50" t="s">
        <v>282</v>
      </c>
      <c r="E3838" s="51">
        <v>2021</v>
      </c>
      <c r="F3838" s="50" t="s">
        <v>291</v>
      </c>
      <c r="G3838" s="52">
        <v>44440</v>
      </c>
      <c r="H3838" s="51">
        <v>2113</v>
      </c>
      <c r="I3838" s="51">
        <v>828</v>
      </c>
      <c r="J3838" s="51">
        <v>1519</v>
      </c>
      <c r="K3838" s="51">
        <v>793</v>
      </c>
      <c r="L3838" s="51">
        <v>793</v>
      </c>
      <c r="M3838" s="51">
        <v>2273</v>
      </c>
      <c r="N3838" s="51">
        <v>1958</v>
      </c>
      <c r="O3838" s="51">
        <v>1904</v>
      </c>
      <c r="P3838" s="51">
        <v>1920</v>
      </c>
      <c r="Q3838" s="51">
        <v>7934</v>
      </c>
      <c r="R3838" s="51">
        <v>8113</v>
      </c>
      <c r="S3838" s="51">
        <v>104120.9711717376</v>
      </c>
      <c r="T3838" s="51">
        <v>488887</v>
      </c>
      <c r="U3838" s="51">
        <v>155863</v>
      </c>
      <c r="V3838" s="51">
        <v>20643</v>
      </c>
    </row>
    <row r="3839" spans="1:22" x14ac:dyDescent="0.25">
      <c r="A3839" s="50" t="s">
        <v>109</v>
      </c>
      <c r="B3839" s="50" t="s">
        <v>231</v>
      </c>
      <c r="C3839" s="50" t="s">
        <v>214</v>
      </c>
      <c r="D3839" s="50" t="s">
        <v>282</v>
      </c>
      <c r="E3839" s="51">
        <v>2021</v>
      </c>
      <c r="F3839" s="50" t="s">
        <v>292</v>
      </c>
      <c r="G3839" s="52">
        <v>44470</v>
      </c>
      <c r="H3839" s="51">
        <v>1758</v>
      </c>
      <c r="I3839" s="51">
        <v>772</v>
      </c>
      <c r="J3839" s="51">
        <v>1446</v>
      </c>
      <c r="K3839" s="51">
        <v>766</v>
      </c>
      <c r="L3839" s="51">
        <v>766</v>
      </c>
      <c r="M3839" s="51">
        <v>2259</v>
      </c>
      <c r="N3839" s="51">
        <v>1892</v>
      </c>
      <c r="O3839" s="51">
        <v>1883</v>
      </c>
      <c r="P3839" s="51">
        <v>1943</v>
      </c>
      <c r="Q3839" s="51">
        <v>7934</v>
      </c>
      <c r="R3839" s="51">
        <v>8113</v>
      </c>
      <c r="S3839" s="51">
        <v>104120.9711717376</v>
      </c>
      <c r="T3839" s="51">
        <v>488887</v>
      </c>
      <c r="U3839" s="51">
        <v>155863</v>
      </c>
      <c r="V3839" s="51">
        <v>20643</v>
      </c>
    </row>
    <row r="3840" spans="1:22" x14ac:dyDescent="0.25">
      <c r="A3840" s="50" t="s">
        <v>109</v>
      </c>
      <c r="B3840" s="50" t="s">
        <v>231</v>
      </c>
      <c r="C3840" s="50" t="s">
        <v>214</v>
      </c>
      <c r="D3840" s="50" t="s">
        <v>282</v>
      </c>
      <c r="E3840" s="51">
        <v>2021</v>
      </c>
      <c r="F3840" s="50" t="s">
        <v>293</v>
      </c>
      <c r="G3840" s="52">
        <v>44501</v>
      </c>
      <c r="H3840" s="51">
        <v>1829</v>
      </c>
      <c r="I3840" s="51">
        <v>717</v>
      </c>
      <c r="J3840" s="51">
        <v>1440</v>
      </c>
      <c r="K3840" s="51">
        <v>705</v>
      </c>
      <c r="L3840" s="51">
        <v>705</v>
      </c>
      <c r="M3840" s="51">
        <v>2341</v>
      </c>
      <c r="N3840" s="51">
        <v>1969</v>
      </c>
      <c r="O3840" s="51">
        <v>1953</v>
      </c>
      <c r="P3840" s="51">
        <v>1726</v>
      </c>
      <c r="Q3840" s="51">
        <v>7934</v>
      </c>
      <c r="R3840" s="51">
        <v>8113</v>
      </c>
      <c r="S3840" s="51">
        <v>104120.9711717376</v>
      </c>
      <c r="T3840" s="51">
        <v>488887</v>
      </c>
      <c r="U3840" s="51">
        <v>155863</v>
      </c>
      <c r="V3840" s="51">
        <v>20643</v>
      </c>
    </row>
    <row r="3841" spans="1:22" x14ac:dyDescent="0.25">
      <c r="A3841" s="50" t="s">
        <v>109</v>
      </c>
      <c r="B3841" s="50" t="s">
        <v>231</v>
      </c>
      <c r="C3841" s="50" t="s">
        <v>214</v>
      </c>
      <c r="D3841" s="50" t="s">
        <v>282</v>
      </c>
      <c r="E3841" s="51">
        <v>2021</v>
      </c>
      <c r="F3841" s="50" t="s">
        <v>294</v>
      </c>
      <c r="G3841" s="52">
        <v>44531</v>
      </c>
      <c r="H3841" s="51">
        <v>1660</v>
      </c>
      <c r="I3841" s="51">
        <v>692</v>
      </c>
      <c r="J3841" s="51">
        <v>1392</v>
      </c>
      <c r="K3841" s="51">
        <v>732</v>
      </c>
      <c r="L3841" s="51">
        <v>732</v>
      </c>
      <c r="M3841" s="51">
        <v>2320</v>
      </c>
      <c r="N3841" s="51">
        <v>1927</v>
      </c>
      <c r="O3841" s="51">
        <v>1952</v>
      </c>
      <c r="P3841" s="51">
        <v>1851</v>
      </c>
      <c r="Q3841" s="51">
        <v>7934</v>
      </c>
      <c r="R3841" s="51">
        <v>8113</v>
      </c>
      <c r="S3841" s="51">
        <v>104120.9711717376</v>
      </c>
      <c r="T3841" s="51">
        <v>488887</v>
      </c>
      <c r="U3841" s="51">
        <v>155863</v>
      </c>
      <c r="V3841" s="51">
        <v>20643</v>
      </c>
    </row>
    <row r="3842" spans="1:22" x14ac:dyDescent="0.25">
      <c r="A3842" s="50" t="s">
        <v>109</v>
      </c>
      <c r="B3842" s="50" t="s">
        <v>231</v>
      </c>
      <c r="C3842" s="50" t="s">
        <v>215</v>
      </c>
      <c r="D3842" s="50" t="s">
        <v>282</v>
      </c>
      <c r="E3842" s="51">
        <v>2017</v>
      </c>
      <c r="F3842" s="50" t="s">
        <v>283</v>
      </c>
      <c r="G3842" s="52">
        <v>42736</v>
      </c>
      <c r="H3842" s="51">
        <v>1043</v>
      </c>
      <c r="I3842" s="51">
        <v>381</v>
      </c>
      <c r="J3842" s="51">
        <v>631</v>
      </c>
      <c r="K3842" s="51">
        <v>267</v>
      </c>
      <c r="L3842" s="51">
        <v>267</v>
      </c>
      <c r="M3842" s="51">
        <v>1548</v>
      </c>
      <c r="N3842" s="51">
        <v>1501</v>
      </c>
      <c r="O3842" s="51">
        <v>1273</v>
      </c>
      <c r="P3842" s="51">
        <v>1255</v>
      </c>
      <c r="Q3842" s="51">
        <v>4611</v>
      </c>
      <c r="R3842" s="51">
        <v>4715</v>
      </c>
      <c r="S3842" s="51">
        <v>79329</v>
      </c>
      <c r="T3842" s="51">
        <v>398775</v>
      </c>
      <c r="U3842" s="51">
        <v>84122</v>
      </c>
      <c r="V3842" s="51">
        <v>18474</v>
      </c>
    </row>
    <row r="3843" spans="1:22" x14ac:dyDescent="0.25">
      <c r="A3843" s="50" t="s">
        <v>109</v>
      </c>
      <c r="B3843" s="50" t="s">
        <v>231</v>
      </c>
      <c r="C3843" s="50" t="s">
        <v>215</v>
      </c>
      <c r="D3843" s="50" t="s">
        <v>282</v>
      </c>
      <c r="E3843" s="51">
        <v>2017</v>
      </c>
      <c r="F3843" s="50" t="s">
        <v>284</v>
      </c>
      <c r="G3843" s="52">
        <v>42767</v>
      </c>
      <c r="H3843" s="51">
        <v>1145</v>
      </c>
      <c r="I3843" s="51">
        <v>558</v>
      </c>
      <c r="J3843" s="51">
        <v>689</v>
      </c>
      <c r="K3843" s="51">
        <v>273</v>
      </c>
      <c r="L3843" s="51">
        <v>273</v>
      </c>
      <c r="M3843" s="51">
        <v>1806</v>
      </c>
      <c r="N3843" s="51">
        <v>1667</v>
      </c>
      <c r="O3843" s="51">
        <v>1536</v>
      </c>
      <c r="P3843" s="51">
        <v>1551</v>
      </c>
      <c r="Q3843" s="51">
        <v>4611</v>
      </c>
      <c r="R3843" s="51">
        <v>4715</v>
      </c>
      <c r="S3843" s="51">
        <v>79329</v>
      </c>
      <c r="T3843" s="51">
        <v>398775</v>
      </c>
      <c r="U3843" s="51">
        <v>84122</v>
      </c>
      <c r="V3843" s="51">
        <v>18474</v>
      </c>
    </row>
    <row r="3844" spans="1:22" x14ac:dyDescent="0.25">
      <c r="A3844" s="50" t="s">
        <v>109</v>
      </c>
      <c r="B3844" s="50" t="s">
        <v>231</v>
      </c>
      <c r="C3844" s="50" t="s">
        <v>215</v>
      </c>
      <c r="D3844" s="50" t="s">
        <v>282</v>
      </c>
      <c r="E3844" s="51">
        <v>2017</v>
      </c>
      <c r="F3844" s="50" t="s">
        <v>285</v>
      </c>
      <c r="G3844" s="52">
        <v>42795</v>
      </c>
      <c r="H3844" s="51">
        <v>1214</v>
      </c>
      <c r="I3844" s="51">
        <v>451</v>
      </c>
      <c r="J3844" s="51">
        <v>863</v>
      </c>
      <c r="K3844" s="51">
        <v>352</v>
      </c>
      <c r="L3844" s="51">
        <v>352</v>
      </c>
      <c r="M3844" s="51">
        <v>1623</v>
      </c>
      <c r="N3844" s="51">
        <v>1639</v>
      </c>
      <c r="O3844" s="51">
        <v>1542</v>
      </c>
      <c r="P3844" s="51">
        <v>1448</v>
      </c>
      <c r="Q3844" s="51">
        <v>4611</v>
      </c>
      <c r="R3844" s="51">
        <v>4715</v>
      </c>
      <c r="S3844" s="51">
        <v>79329</v>
      </c>
      <c r="T3844" s="51">
        <v>398775</v>
      </c>
      <c r="U3844" s="51">
        <v>84122</v>
      </c>
      <c r="V3844" s="51">
        <v>18474</v>
      </c>
    </row>
    <row r="3845" spans="1:22" x14ac:dyDescent="0.25">
      <c r="A3845" s="50" t="s">
        <v>109</v>
      </c>
      <c r="B3845" s="50" t="s">
        <v>231</v>
      </c>
      <c r="C3845" s="50" t="s">
        <v>215</v>
      </c>
      <c r="D3845" s="50" t="s">
        <v>282</v>
      </c>
      <c r="E3845" s="51">
        <v>2017</v>
      </c>
      <c r="F3845" s="50" t="s">
        <v>286</v>
      </c>
      <c r="G3845" s="52">
        <v>42826</v>
      </c>
      <c r="H3845" s="51">
        <v>1277</v>
      </c>
      <c r="I3845" s="51">
        <v>422</v>
      </c>
      <c r="J3845" s="51">
        <v>949</v>
      </c>
      <c r="K3845" s="51">
        <v>331</v>
      </c>
      <c r="L3845" s="51">
        <v>331</v>
      </c>
      <c r="M3845" s="51">
        <v>1700</v>
      </c>
      <c r="N3845" s="51">
        <v>1675</v>
      </c>
      <c r="O3845" s="51">
        <v>1501</v>
      </c>
      <c r="P3845" s="51">
        <v>1735</v>
      </c>
      <c r="Q3845" s="51">
        <v>4611</v>
      </c>
      <c r="R3845" s="51">
        <v>4715</v>
      </c>
      <c r="S3845" s="51">
        <v>79329</v>
      </c>
      <c r="T3845" s="51">
        <v>398775</v>
      </c>
      <c r="U3845" s="51">
        <v>84122</v>
      </c>
      <c r="V3845" s="51">
        <v>18474</v>
      </c>
    </row>
    <row r="3846" spans="1:22" x14ac:dyDescent="0.25">
      <c r="A3846" s="50" t="s">
        <v>109</v>
      </c>
      <c r="B3846" s="50" t="s">
        <v>231</v>
      </c>
      <c r="C3846" s="50" t="s">
        <v>215</v>
      </c>
      <c r="D3846" s="50" t="s">
        <v>282</v>
      </c>
      <c r="E3846" s="51">
        <v>2017</v>
      </c>
      <c r="F3846" s="50" t="s">
        <v>287</v>
      </c>
      <c r="G3846" s="52">
        <v>42856</v>
      </c>
      <c r="H3846" s="51">
        <v>1068</v>
      </c>
      <c r="I3846" s="51">
        <v>368</v>
      </c>
      <c r="J3846" s="51">
        <v>784</v>
      </c>
      <c r="K3846" s="51">
        <v>199</v>
      </c>
      <c r="L3846" s="51">
        <v>199</v>
      </c>
      <c r="M3846" s="51">
        <v>1739</v>
      </c>
      <c r="N3846" s="51">
        <v>1612</v>
      </c>
      <c r="O3846" s="51">
        <v>1518</v>
      </c>
      <c r="P3846" s="51">
        <v>1602</v>
      </c>
      <c r="Q3846" s="51">
        <v>4611</v>
      </c>
      <c r="R3846" s="51">
        <v>4715</v>
      </c>
      <c r="S3846" s="51">
        <v>79329</v>
      </c>
      <c r="T3846" s="51">
        <v>398775</v>
      </c>
      <c r="U3846" s="51">
        <v>84122</v>
      </c>
      <c r="V3846" s="51">
        <v>18474</v>
      </c>
    </row>
    <row r="3847" spans="1:22" x14ac:dyDescent="0.25">
      <c r="A3847" s="50" t="s">
        <v>109</v>
      </c>
      <c r="B3847" s="50" t="s">
        <v>231</v>
      </c>
      <c r="C3847" s="50" t="s">
        <v>215</v>
      </c>
      <c r="D3847" s="50" t="s">
        <v>282</v>
      </c>
      <c r="E3847" s="51">
        <v>2017</v>
      </c>
      <c r="F3847" s="50" t="s">
        <v>288</v>
      </c>
      <c r="G3847" s="52">
        <v>42887</v>
      </c>
      <c r="H3847" s="51">
        <v>1051</v>
      </c>
      <c r="I3847" s="51">
        <v>396</v>
      </c>
      <c r="J3847" s="51">
        <v>654</v>
      </c>
      <c r="K3847" s="51">
        <v>248</v>
      </c>
      <c r="L3847" s="51">
        <v>248</v>
      </c>
      <c r="M3847" s="51">
        <v>1778</v>
      </c>
      <c r="N3847" s="51">
        <v>1782</v>
      </c>
      <c r="O3847" s="51">
        <v>1667</v>
      </c>
      <c r="P3847" s="51">
        <v>1613</v>
      </c>
      <c r="Q3847" s="51">
        <v>4611</v>
      </c>
      <c r="R3847" s="51">
        <v>4715</v>
      </c>
      <c r="S3847" s="51">
        <v>79329</v>
      </c>
      <c r="T3847" s="51">
        <v>398775</v>
      </c>
      <c r="U3847" s="51">
        <v>84122</v>
      </c>
      <c r="V3847" s="51">
        <v>18474</v>
      </c>
    </row>
    <row r="3848" spans="1:22" x14ac:dyDescent="0.25">
      <c r="A3848" s="50" t="s">
        <v>109</v>
      </c>
      <c r="B3848" s="50" t="s">
        <v>231</v>
      </c>
      <c r="C3848" s="50" t="s">
        <v>215</v>
      </c>
      <c r="D3848" s="50" t="s">
        <v>282</v>
      </c>
      <c r="E3848" s="51">
        <v>2017</v>
      </c>
      <c r="F3848" s="50" t="s">
        <v>289</v>
      </c>
      <c r="G3848" s="52">
        <v>42917</v>
      </c>
      <c r="H3848" s="51">
        <v>1273</v>
      </c>
      <c r="I3848" s="51">
        <v>357</v>
      </c>
      <c r="J3848" s="51">
        <v>840</v>
      </c>
      <c r="K3848" s="51">
        <v>299</v>
      </c>
      <c r="L3848" s="51">
        <v>299</v>
      </c>
      <c r="M3848" s="51">
        <v>1657</v>
      </c>
      <c r="N3848" s="51">
        <v>1578</v>
      </c>
      <c r="O3848" s="51">
        <v>1453</v>
      </c>
      <c r="P3848" s="51">
        <v>1529</v>
      </c>
      <c r="Q3848" s="51">
        <v>4611</v>
      </c>
      <c r="R3848" s="51">
        <v>4715</v>
      </c>
      <c r="S3848" s="51">
        <v>79329</v>
      </c>
      <c r="T3848" s="51">
        <v>398775</v>
      </c>
      <c r="U3848" s="51">
        <v>84122</v>
      </c>
      <c r="V3848" s="51">
        <v>18474</v>
      </c>
    </row>
    <row r="3849" spans="1:22" x14ac:dyDescent="0.25">
      <c r="A3849" s="50" t="s">
        <v>109</v>
      </c>
      <c r="B3849" s="50" t="s">
        <v>231</v>
      </c>
      <c r="C3849" s="50" t="s">
        <v>215</v>
      </c>
      <c r="D3849" s="50" t="s">
        <v>282</v>
      </c>
      <c r="E3849" s="51">
        <v>2017</v>
      </c>
      <c r="F3849" s="50" t="s">
        <v>290</v>
      </c>
      <c r="G3849" s="52">
        <v>42948</v>
      </c>
      <c r="H3849" s="51">
        <v>880</v>
      </c>
      <c r="I3849" s="51">
        <v>361</v>
      </c>
      <c r="J3849" s="51">
        <v>749</v>
      </c>
      <c r="K3849" s="51">
        <v>228</v>
      </c>
      <c r="L3849" s="51">
        <v>228</v>
      </c>
      <c r="M3849" s="51">
        <v>1489</v>
      </c>
      <c r="N3849" s="51">
        <v>1546</v>
      </c>
      <c r="O3849" s="51">
        <v>1494</v>
      </c>
      <c r="P3849" s="51">
        <v>1505</v>
      </c>
      <c r="Q3849" s="51">
        <v>4611</v>
      </c>
      <c r="R3849" s="51">
        <v>4715</v>
      </c>
      <c r="S3849" s="51">
        <v>79329</v>
      </c>
      <c r="T3849" s="51">
        <v>398775</v>
      </c>
      <c r="U3849" s="51">
        <v>84122</v>
      </c>
      <c r="V3849" s="51">
        <v>18474</v>
      </c>
    </row>
    <row r="3850" spans="1:22" x14ac:dyDescent="0.25">
      <c r="A3850" s="50" t="s">
        <v>109</v>
      </c>
      <c r="B3850" s="50" t="s">
        <v>231</v>
      </c>
      <c r="C3850" s="50" t="s">
        <v>215</v>
      </c>
      <c r="D3850" s="50" t="s">
        <v>282</v>
      </c>
      <c r="E3850" s="51">
        <v>2017</v>
      </c>
      <c r="F3850" s="50" t="s">
        <v>291</v>
      </c>
      <c r="G3850" s="52">
        <v>42979</v>
      </c>
      <c r="H3850" s="51">
        <v>1222</v>
      </c>
      <c r="I3850" s="51">
        <v>553</v>
      </c>
      <c r="J3850" s="51">
        <v>1072</v>
      </c>
      <c r="K3850" s="51">
        <v>368</v>
      </c>
      <c r="L3850" s="51">
        <v>368</v>
      </c>
      <c r="M3850" s="51">
        <v>1545</v>
      </c>
      <c r="N3850" s="51">
        <v>1521</v>
      </c>
      <c r="O3850" s="51">
        <v>1391</v>
      </c>
      <c r="P3850" s="51">
        <v>1560</v>
      </c>
      <c r="Q3850" s="51">
        <v>4611</v>
      </c>
      <c r="R3850" s="51">
        <v>4715</v>
      </c>
      <c r="S3850" s="51">
        <v>79329</v>
      </c>
      <c r="T3850" s="51">
        <v>398775</v>
      </c>
      <c r="U3850" s="51">
        <v>84122</v>
      </c>
      <c r="V3850" s="51">
        <v>18474</v>
      </c>
    </row>
    <row r="3851" spans="1:22" x14ac:dyDescent="0.25">
      <c r="A3851" s="50" t="s">
        <v>109</v>
      </c>
      <c r="B3851" s="50" t="s">
        <v>231</v>
      </c>
      <c r="C3851" s="50" t="s">
        <v>215</v>
      </c>
      <c r="D3851" s="50" t="s">
        <v>282</v>
      </c>
      <c r="E3851" s="51">
        <v>2017</v>
      </c>
      <c r="F3851" s="50" t="s">
        <v>292</v>
      </c>
      <c r="G3851" s="52">
        <v>43009</v>
      </c>
      <c r="H3851" s="51">
        <v>1214</v>
      </c>
      <c r="I3851" s="51">
        <v>578</v>
      </c>
      <c r="J3851" s="51">
        <v>1156</v>
      </c>
      <c r="K3851" s="51">
        <v>270</v>
      </c>
      <c r="L3851" s="51">
        <v>270</v>
      </c>
      <c r="M3851" s="51">
        <v>1639</v>
      </c>
      <c r="N3851" s="51">
        <v>1759</v>
      </c>
      <c r="O3851" s="51">
        <v>1653</v>
      </c>
      <c r="P3851" s="51">
        <v>1563</v>
      </c>
      <c r="Q3851" s="51">
        <v>4611</v>
      </c>
      <c r="R3851" s="51">
        <v>4715</v>
      </c>
      <c r="S3851" s="51">
        <v>79329</v>
      </c>
      <c r="T3851" s="51">
        <v>398775</v>
      </c>
      <c r="U3851" s="51">
        <v>84122</v>
      </c>
      <c r="V3851" s="51">
        <v>18474</v>
      </c>
    </row>
    <row r="3852" spans="1:22" x14ac:dyDescent="0.25">
      <c r="A3852" s="50" t="s">
        <v>109</v>
      </c>
      <c r="B3852" s="50" t="s">
        <v>231</v>
      </c>
      <c r="C3852" s="50" t="s">
        <v>215</v>
      </c>
      <c r="D3852" s="50" t="s">
        <v>282</v>
      </c>
      <c r="E3852" s="51">
        <v>2017</v>
      </c>
      <c r="F3852" s="50" t="s">
        <v>293</v>
      </c>
      <c r="G3852" s="52">
        <v>43040</v>
      </c>
      <c r="H3852" s="51">
        <v>1141</v>
      </c>
      <c r="I3852" s="51">
        <v>549</v>
      </c>
      <c r="J3852" s="51">
        <v>1132</v>
      </c>
      <c r="K3852" s="51">
        <v>296</v>
      </c>
      <c r="L3852" s="51">
        <v>296</v>
      </c>
      <c r="M3852" s="51">
        <v>1543</v>
      </c>
      <c r="N3852" s="51">
        <v>1501</v>
      </c>
      <c r="O3852" s="51">
        <v>1393</v>
      </c>
      <c r="P3852" s="51">
        <v>1421</v>
      </c>
      <c r="Q3852" s="51">
        <v>4611</v>
      </c>
      <c r="R3852" s="51">
        <v>4715</v>
      </c>
      <c r="S3852" s="51">
        <v>79329</v>
      </c>
      <c r="T3852" s="51">
        <v>398775</v>
      </c>
      <c r="U3852" s="51">
        <v>84122</v>
      </c>
      <c r="V3852" s="51">
        <v>18474</v>
      </c>
    </row>
    <row r="3853" spans="1:22" x14ac:dyDescent="0.25">
      <c r="A3853" s="50" t="s">
        <v>109</v>
      </c>
      <c r="B3853" s="50" t="s">
        <v>231</v>
      </c>
      <c r="C3853" s="50" t="s">
        <v>215</v>
      </c>
      <c r="D3853" s="50" t="s">
        <v>282</v>
      </c>
      <c r="E3853" s="51">
        <v>2017</v>
      </c>
      <c r="F3853" s="50" t="s">
        <v>294</v>
      </c>
      <c r="G3853" s="52">
        <v>43070</v>
      </c>
      <c r="H3853" s="51">
        <v>987</v>
      </c>
      <c r="I3853" s="51">
        <v>483</v>
      </c>
      <c r="J3853" s="51">
        <v>786</v>
      </c>
      <c r="K3853" s="51">
        <v>300</v>
      </c>
      <c r="L3853" s="51">
        <v>300</v>
      </c>
      <c r="M3853" s="51">
        <v>1416</v>
      </c>
      <c r="N3853" s="51">
        <v>1307</v>
      </c>
      <c r="O3853" s="51">
        <v>1378</v>
      </c>
      <c r="P3853" s="51">
        <v>1291</v>
      </c>
      <c r="Q3853" s="51">
        <v>4611</v>
      </c>
      <c r="R3853" s="51">
        <v>4715</v>
      </c>
      <c r="S3853" s="51">
        <v>79329</v>
      </c>
      <c r="T3853" s="51">
        <v>398775</v>
      </c>
      <c r="U3853" s="51">
        <v>84122</v>
      </c>
      <c r="V3853" s="51">
        <v>18474</v>
      </c>
    </row>
    <row r="3854" spans="1:22" x14ac:dyDescent="0.25">
      <c r="A3854" s="50" t="s">
        <v>109</v>
      </c>
      <c r="B3854" s="50" t="s">
        <v>231</v>
      </c>
      <c r="C3854" s="50" t="s">
        <v>215</v>
      </c>
      <c r="D3854" s="50" t="s">
        <v>282</v>
      </c>
      <c r="E3854" s="51">
        <v>2018</v>
      </c>
      <c r="F3854" s="50" t="s">
        <v>283</v>
      </c>
      <c r="G3854" s="52">
        <v>43101</v>
      </c>
      <c r="H3854" s="51">
        <v>1026</v>
      </c>
      <c r="I3854" s="51">
        <v>376</v>
      </c>
      <c r="J3854" s="51">
        <v>762</v>
      </c>
      <c r="K3854" s="51">
        <v>302</v>
      </c>
      <c r="L3854" s="51">
        <v>302</v>
      </c>
      <c r="M3854" s="51">
        <v>1375</v>
      </c>
      <c r="N3854" s="51">
        <v>1310</v>
      </c>
      <c r="O3854" s="51">
        <v>1089</v>
      </c>
      <c r="P3854" s="51">
        <v>1282</v>
      </c>
      <c r="Q3854" s="51">
        <v>3133</v>
      </c>
      <c r="R3854" s="51">
        <v>3180</v>
      </c>
      <c r="S3854" s="51">
        <v>83073</v>
      </c>
      <c r="T3854" s="51">
        <v>415542</v>
      </c>
      <c r="U3854" s="51">
        <v>87484</v>
      </c>
      <c r="V3854" s="51">
        <v>19214</v>
      </c>
    </row>
    <row r="3855" spans="1:22" x14ac:dyDescent="0.25">
      <c r="A3855" s="50" t="s">
        <v>109</v>
      </c>
      <c r="B3855" s="50" t="s">
        <v>231</v>
      </c>
      <c r="C3855" s="50" t="s">
        <v>215</v>
      </c>
      <c r="D3855" s="50" t="s">
        <v>282</v>
      </c>
      <c r="E3855" s="51">
        <v>2018</v>
      </c>
      <c r="F3855" s="50" t="s">
        <v>284</v>
      </c>
      <c r="G3855" s="52">
        <v>43132</v>
      </c>
      <c r="H3855" s="51">
        <v>987</v>
      </c>
      <c r="I3855" s="51">
        <v>473</v>
      </c>
      <c r="J3855" s="51">
        <v>869</v>
      </c>
      <c r="K3855" s="51">
        <v>259</v>
      </c>
      <c r="L3855" s="51">
        <v>259</v>
      </c>
      <c r="M3855" s="51">
        <v>1437</v>
      </c>
      <c r="N3855" s="51">
        <v>1270</v>
      </c>
      <c r="O3855" s="51">
        <v>1191</v>
      </c>
      <c r="P3855" s="51">
        <v>1322</v>
      </c>
      <c r="Q3855" s="51">
        <v>3133</v>
      </c>
      <c r="R3855" s="51">
        <v>3180</v>
      </c>
      <c r="S3855" s="51">
        <v>83073</v>
      </c>
      <c r="T3855" s="51">
        <v>415542</v>
      </c>
      <c r="U3855" s="51">
        <v>87484</v>
      </c>
      <c r="V3855" s="51">
        <v>19214</v>
      </c>
    </row>
    <row r="3856" spans="1:22" x14ac:dyDescent="0.25">
      <c r="A3856" s="50" t="s">
        <v>109</v>
      </c>
      <c r="B3856" s="50" t="s">
        <v>231</v>
      </c>
      <c r="C3856" s="50" t="s">
        <v>215</v>
      </c>
      <c r="D3856" s="50" t="s">
        <v>282</v>
      </c>
      <c r="E3856" s="51">
        <v>2018</v>
      </c>
      <c r="F3856" s="50" t="s">
        <v>285</v>
      </c>
      <c r="G3856" s="52">
        <v>43160</v>
      </c>
      <c r="H3856" s="51">
        <v>1067</v>
      </c>
      <c r="I3856" s="51">
        <v>475</v>
      </c>
      <c r="J3856" s="51">
        <v>770</v>
      </c>
      <c r="K3856" s="51">
        <v>227</v>
      </c>
      <c r="L3856" s="51">
        <v>227</v>
      </c>
      <c r="M3856" s="51">
        <v>1341</v>
      </c>
      <c r="N3856" s="51">
        <v>1267</v>
      </c>
      <c r="O3856" s="51">
        <v>1320</v>
      </c>
      <c r="P3856" s="51">
        <v>1081</v>
      </c>
      <c r="Q3856" s="51">
        <v>3133</v>
      </c>
      <c r="R3856" s="51">
        <v>3180</v>
      </c>
      <c r="S3856" s="51">
        <v>83073</v>
      </c>
      <c r="T3856" s="51">
        <v>415542</v>
      </c>
      <c r="U3856" s="51">
        <v>87484</v>
      </c>
      <c r="V3856" s="51">
        <v>19214</v>
      </c>
    </row>
    <row r="3857" spans="1:22" x14ac:dyDescent="0.25">
      <c r="A3857" s="50" t="s">
        <v>109</v>
      </c>
      <c r="B3857" s="50" t="s">
        <v>231</v>
      </c>
      <c r="C3857" s="50" t="s">
        <v>215</v>
      </c>
      <c r="D3857" s="50" t="s">
        <v>282</v>
      </c>
      <c r="E3857" s="51">
        <v>2018</v>
      </c>
      <c r="F3857" s="50" t="s">
        <v>286</v>
      </c>
      <c r="G3857" s="52">
        <v>43191</v>
      </c>
      <c r="H3857" s="51">
        <v>797</v>
      </c>
      <c r="I3857" s="51">
        <v>326</v>
      </c>
      <c r="J3857" s="51">
        <v>739</v>
      </c>
      <c r="K3857" s="51">
        <v>326</v>
      </c>
      <c r="L3857" s="51">
        <v>326</v>
      </c>
      <c r="M3857" s="51">
        <v>1701</v>
      </c>
      <c r="N3857" s="51">
        <v>1640</v>
      </c>
      <c r="O3857" s="51">
        <v>1567</v>
      </c>
      <c r="P3857" s="51">
        <v>1586</v>
      </c>
      <c r="Q3857" s="51">
        <v>3133</v>
      </c>
      <c r="R3857" s="51">
        <v>3180</v>
      </c>
      <c r="S3857" s="51">
        <v>83073</v>
      </c>
      <c r="T3857" s="51">
        <v>415542</v>
      </c>
      <c r="U3857" s="51">
        <v>87484</v>
      </c>
      <c r="V3857" s="51">
        <v>19214</v>
      </c>
    </row>
    <row r="3858" spans="1:22" x14ac:dyDescent="0.25">
      <c r="A3858" s="50" t="s">
        <v>109</v>
      </c>
      <c r="B3858" s="50" t="s">
        <v>231</v>
      </c>
      <c r="C3858" s="50" t="s">
        <v>215</v>
      </c>
      <c r="D3858" s="50" t="s">
        <v>282</v>
      </c>
      <c r="E3858" s="51">
        <v>2018</v>
      </c>
      <c r="F3858" s="50" t="s">
        <v>287</v>
      </c>
      <c r="G3858" s="52">
        <v>43221</v>
      </c>
      <c r="H3858" s="51">
        <v>1132</v>
      </c>
      <c r="I3858" s="51">
        <v>518</v>
      </c>
      <c r="J3858" s="51">
        <v>896</v>
      </c>
      <c r="K3858" s="51">
        <v>299</v>
      </c>
      <c r="L3858" s="51">
        <v>299</v>
      </c>
      <c r="M3858" s="51">
        <v>1747</v>
      </c>
      <c r="N3858" s="51">
        <v>1780</v>
      </c>
      <c r="O3858" s="51">
        <v>1601</v>
      </c>
      <c r="P3858" s="51">
        <v>1724</v>
      </c>
      <c r="Q3858" s="51">
        <v>3133</v>
      </c>
      <c r="R3858" s="51">
        <v>3180</v>
      </c>
      <c r="S3858" s="51">
        <v>83073</v>
      </c>
      <c r="T3858" s="51">
        <v>415542</v>
      </c>
      <c r="U3858" s="51">
        <v>87484</v>
      </c>
      <c r="V3858" s="51">
        <v>19214</v>
      </c>
    </row>
    <row r="3859" spans="1:22" x14ac:dyDescent="0.25">
      <c r="A3859" s="50" t="s">
        <v>109</v>
      </c>
      <c r="B3859" s="50" t="s">
        <v>231</v>
      </c>
      <c r="C3859" s="50" t="s">
        <v>215</v>
      </c>
      <c r="D3859" s="50" t="s">
        <v>282</v>
      </c>
      <c r="E3859" s="51">
        <v>2018</v>
      </c>
      <c r="F3859" s="50" t="s">
        <v>288</v>
      </c>
      <c r="G3859" s="52">
        <v>43252</v>
      </c>
      <c r="H3859" s="51">
        <v>1027</v>
      </c>
      <c r="I3859" s="51">
        <v>435</v>
      </c>
      <c r="J3859" s="51">
        <v>877</v>
      </c>
      <c r="K3859" s="51">
        <v>225</v>
      </c>
      <c r="L3859" s="51">
        <v>225</v>
      </c>
      <c r="M3859" s="51">
        <v>1568</v>
      </c>
      <c r="N3859" s="51">
        <v>1540</v>
      </c>
      <c r="O3859" s="51">
        <v>1352</v>
      </c>
      <c r="P3859" s="51">
        <v>1408</v>
      </c>
      <c r="Q3859" s="51">
        <v>3133</v>
      </c>
      <c r="R3859" s="51">
        <v>3180</v>
      </c>
      <c r="S3859" s="51">
        <v>83073</v>
      </c>
      <c r="T3859" s="51">
        <v>415542</v>
      </c>
      <c r="U3859" s="51">
        <v>87484</v>
      </c>
      <c r="V3859" s="51">
        <v>19214</v>
      </c>
    </row>
    <row r="3860" spans="1:22" x14ac:dyDescent="0.25">
      <c r="A3860" s="50" t="s">
        <v>109</v>
      </c>
      <c r="B3860" s="50" t="s">
        <v>231</v>
      </c>
      <c r="C3860" s="50" t="s">
        <v>215</v>
      </c>
      <c r="D3860" s="50" t="s">
        <v>282</v>
      </c>
      <c r="E3860" s="51">
        <v>2018</v>
      </c>
      <c r="F3860" s="50" t="s">
        <v>289</v>
      </c>
      <c r="G3860" s="52">
        <v>43282</v>
      </c>
      <c r="H3860" s="51">
        <v>1181</v>
      </c>
      <c r="I3860" s="51">
        <v>446</v>
      </c>
      <c r="J3860" s="51">
        <v>844</v>
      </c>
      <c r="K3860" s="51">
        <v>234</v>
      </c>
      <c r="L3860" s="51">
        <v>234</v>
      </c>
      <c r="M3860" s="51">
        <v>1567</v>
      </c>
      <c r="N3860" s="51">
        <v>1652</v>
      </c>
      <c r="O3860" s="51">
        <v>1447</v>
      </c>
      <c r="P3860" s="51">
        <v>1426</v>
      </c>
      <c r="Q3860" s="51">
        <v>3133</v>
      </c>
      <c r="R3860" s="51">
        <v>3180</v>
      </c>
      <c r="S3860" s="51">
        <v>83073</v>
      </c>
      <c r="T3860" s="51">
        <v>415542</v>
      </c>
      <c r="U3860" s="51">
        <v>87484</v>
      </c>
      <c r="V3860" s="51">
        <v>19214</v>
      </c>
    </row>
    <row r="3861" spans="1:22" x14ac:dyDescent="0.25">
      <c r="A3861" s="50" t="s">
        <v>109</v>
      </c>
      <c r="B3861" s="50" t="s">
        <v>231</v>
      </c>
      <c r="C3861" s="50" t="s">
        <v>215</v>
      </c>
      <c r="D3861" s="50" t="s">
        <v>282</v>
      </c>
      <c r="E3861" s="51">
        <v>2018</v>
      </c>
      <c r="F3861" s="50" t="s">
        <v>290</v>
      </c>
      <c r="G3861" s="52">
        <v>43313</v>
      </c>
      <c r="H3861" s="51">
        <v>1178</v>
      </c>
      <c r="I3861" s="51">
        <v>491</v>
      </c>
      <c r="J3861" s="51">
        <v>973</v>
      </c>
      <c r="K3861" s="51">
        <v>274</v>
      </c>
      <c r="L3861" s="51">
        <v>274</v>
      </c>
      <c r="M3861" s="51">
        <v>1691</v>
      </c>
      <c r="N3861" s="51">
        <v>1669</v>
      </c>
      <c r="O3861" s="51">
        <v>1518</v>
      </c>
      <c r="P3861" s="51">
        <v>1624</v>
      </c>
      <c r="Q3861" s="51">
        <v>3133</v>
      </c>
      <c r="R3861" s="51">
        <v>3180</v>
      </c>
      <c r="S3861" s="51">
        <v>83073</v>
      </c>
      <c r="T3861" s="51">
        <v>415542</v>
      </c>
      <c r="U3861" s="51">
        <v>87484</v>
      </c>
      <c r="V3861" s="51">
        <v>19214</v>
      </c>
    </row>
    <row r="3862" spans="1:22" x14ac:dyDescent="0.25">
      <c r="A3862" s="50" t="s">
        <v>109</v>
      </c>
      <c r="B3862" s="50" t="s">
        <v>231</v>
      </c>
      <c r="C3862" s="50" t="s">
        <v>215</v>
      </c>
      <c r="D3862" s="50" t="s">
        <v>282</v>
      </c>
      <c r="E3862" s="51">
        <v>2018</v>
      </c>
      <c r="F3862" s="50" t="s">
        <v>291</v>
      </c>
      <c r="G3862" s="52">
        <v>43344</v>
      </c>
      <c r="H3862" s="51">
        <v>795</v>
      </c>
      <c r="I3862" s="51">
        <v>397</v>
      </c>
      <c r="J3862" s="51">
        <v>625</v>
      </c>
      <c r="K3862" s="51">
        <v>187</v>
      </c>
      <c r="L3862" s="51">
        <v>187</v>
      </c>
      <c r="M3862" s="51">
        <v>1567</v>
      </c>
      <c r="N3862" s="51">
        <v>1785</v>
      </c>
      <c r="O3862" s="51">
        <v>1662</v>
      </c>
      <c r="P3862" s="51">
        <v>1808</v>
      </c>
      <c r="Q3862" s="51">
        <v>3133</v>
      </c>
      <c r="R3862" s="51">
        <v>3180</v>
      </c>
      <c r="S3862" s="51">
        <v>83073</v>
      </c>
      <c r="T3862" s="51">
        <v>415542</v>
      </c>
      <c r="U3862" s="51">
        <v>87484</v>
      </c>
      <c r="V3862" s="51">
        <v>19214</v>
      </c>
    </row>
    <row r="3863" spans="1:22" x14ac:dyDescent="0.25">
      <c r="A3863" s="50" t="s">
        <v>109</v>
      </c>
      <c r="B3863" s="50" t="s">
        <v>231</v>
      </c>
      <c r="C3863" s="50" t="s">
        <v>215</v>
      </c>
      <c r="D3863" s="50" t="s">
        <v>282</v>
      </c>
      <c r="E3863" s="51">
        <v>2018</v>
      </c>
      <c r="F3863" s="50" t="s">
        <v>292</v>
      </c>
      <c r="G3863" s="52">
        <v>43374</v>
      </c>
      <c r="H3863" s="51">
        <v>585</v>
      </c>
      <c r="I3863" s="51">
        <v>333</v>
      </c>
      <c r="J3863" s="51">
        <v>607</v>
      </c>
      <c r="K3863" s="51">
        <v>168</v>
      </c>
      <c r="L3863" s="51">
        <v>168</v>
      </c>
      <c r="M3863" s="51">
        <v>1298</v>
      </c>
      <c r="N3863" s="51">
        <v>1264</v>
      </c>
      <c r="O3863" s="51">
        <v>1307</v>
      </c>
      <c r="P3863" s="51">
        <v>1270</v>
      </c>
      <c r="Q3863" s="51">
        <v>3133</v>
      </c>
      <c r="R3863" s="51">
        <v>3180</v>
      </c>
      <c r="S3863" s="51">
        <v>83073</v>
      </c>
      <c r="T3863" s="51">
        <v>415542</v>
      </c>
      <c r="U3863" s="51">
        <v>87484</v>
      </c>
      <c r="V3863" s="51">
        <v>19214</v>
      </c>
    </row>
    <row r="3864" spans="1:22" x14ac:dyDescent="0.25">
      <c r="A3864" s="50" t="s">
        <v>109</v>
      </c>
      <c r="B3864" s="50" t="s">
        <v>231</v>
      </c>
      <c r="C3864" s="50" t="s">
        <v>215</v>
      </c>
      <c r="D3864" s="50" t="s">
        <v>282</v>
      </c>
      <c r="E3864" s="51">
        <v>2018</v>
      </c>
      <c r="F3864" s="50" t="s">
        <v>293</v>
      </c>
      <c r="G3864" s="52">
        <v>43405</v>
      </c>
      <c r="H3864" s="51">
        <v>1042</v>
      </c>
      <c r="I3864" s="51">
        <v>358</v>
      </c>
      <c r="J3864" s="51">
        <v>575</v>
      </c>
      <c r="K3864" s="51">
        <v>170</v>
      </c>
      <c r="L3864" s="51">
        <v>170</v>
      </c>
      <c r="M3864" s="51">
        <v>1997</v>
      </c>
      <c r="N3864" s="51">
        <v>1682</v>
      </c>
      <c r="O3864" s="51">
        <v>1754</v>
      </c>
      <c r="P3864" s="51">
        <v>1751</v>
      </c>
      <c r="Q3864" s="51">
        <v>3133</v>
      </c>
      <c r="R3864" s="51">
        <v>3180</v>
      </c>
      <c r="S3864" s="51">
        <v>83073</v>
      </c>
      <c r="T3864" s="51">
        <v>415542</v>
      </c>
      <c r="U3864" s="51">
        <v>87484</v>
      </c>
      <c r="V3864" s="51">
        <v>19214</v>
      </c>
    </row>
    <row r="3865" spans="1:22" x14ac:dyDescent="0.25">
      <c r="A3865" s="50" t="s">
        <v>109</v>
      </c>
      <c r="B3865" s="50" t="s">
        <v>231</v>
      </c>
      <c r="C3865" s="50" t="s">
        <v>215</v>
      </c>
      <c r="D3865" s="50" t="s">
        <v>282</v>
      </c>
      <c r="E3865" s="51">
        <v>2018</v>
      </c>
      <c r="F3865" s="50" t="s">
        <v>294</v>
      </c>
      <c r="G3865" s="52">
        <v>43435</v>
      </c>
      <c r="H3865" s="51">
        <v>675</v>
      </c>
      <c r="I3865" s="51">
        <v>331</v>
      </c>
      <c r="J3865" s="51">
        <v>650</v>
      </c>
      <c r="K3865" s="51">
        <v>134</v>
      </c>
      <c r="L3865" s="51">
        <v>134</v>
      </c>
      <c r="M3865" s="51">
        <v>1246</v>
      </c>
      <c r="N3865" s="51">
        <v>1050</v>
      </c>
      <c r="O3865" s="51">
        <v>1085</v>
      </c>
      <c r="P3865" s="51">
        <v>1226</v>
      </c>
      <c r="Q3865" s="51">
        <v>3133</v>
      </c>
      <c r="R3865" s="51">
        <v>3180</v>
      </c>
      <c r="S3865" s="51">
        <v>83073</v>
      </c>
      <c r="T3865" s="51">
        <v>415542</v>
      </c>
      <c r="U3865" s="51">
        <v>87484</v>
      </c>
      <c r="V3865" s="51">
        <v>19214</v>
      </c>
    </row>
    <row r="3866" spans="1:22" x14ac:dyDescent="0.25">
      <c r="A3866" s="50" t="s">
        <v>109</v>
      </c>
      <c r="B3866" s="50" t="s">
        <v>231</v>
      </c>
      <c r="C3866" s="50" t="s">
        <v>215</v>
      </c>
      <c r="D3866" s="50" t="s">
        <v>282</v>
      </c>
      <c r="E3866" s="51">
        <v>2019</v>
      </c>
      <c r="F3866" s="50" t="s">
        <v>283</v>
      </c>
      <c r="G3866" s="52">
        <v>43466</v>
      </c>
      <c r="H3866" s="51">
        <v>1164</v>
      </c>
      <c r="I3866" s="51">
        <v>519</v>
      </c>
      <c r="J3866" s="51">
        <v>934</v>
      </c>
      <c r="K3866" s="51">
        <v>389</v>
      </c>
      <c r="L3866" s="51">
        <v>389</v>
      </c>
      <c r="M3866" s="51">
        <v>1549</v>
      </c>
      <c r="N3866" s="51">
        <v>1381</v>
      </c>
      <c r="O3866" s="51">
        <v>1275</v>
      </c>
      <c r="P3866" s="51">
        <v>1305</v>
      </c>
      <c r="Q3866" s="51">
        <v>4443</v>
      </c>
      <c r="R3866" s="51">
        <v>4524</v>
      </c>
      <c r="S3866" s="51">
        <v>88929.336467762725</v>
      </c>
      <c r="T3866" s="51">
        <v>420611</v>
      </c>
      <c r="U3866" s="51">
        <v>135870</v>
      </c>
      <c r="V3866" s="51">
        <v>18026</v>
      </c>
    </row>
    <row r="3867" spans="1:22" x14ac:dyDescent="0.25">
      <c r="A3867" s="50" t="s">
        <v>109</v>
      </c>
      <c r="B3867" s="50" t="s">
        <v>231</v>
      </c>
      <c r="C3867" s="50" t="s">
        <v>215</v>
      </c>
      <c r="D3867" s="50" t="s">
        <v>282</v>
      </c>
      <c r="E3867" s="51">
        <v>2019</v>
      </c>
      <c r="F3867" s="50" t="s">
        <v>284</v>
      </c>
      <c r="G3867" s="52">
        <v>43497</v>
      </c>
      <c r="H3867" s="51">
        <v>1097</v>
      </c>
      <c r="I3867" s="51">
        <v>489</v>
      </c>
      <c r="J3867" s="51">
        <v>818</v>
      </c>
      <c r="K3867" s="51">
        <v>315</v>
      </c>
      <c r="L3867" s="51">
        <v>315</v>
      </c>
      <c r="M3867" s="51">
        <v>1806</v>
      </c>
      <c r="N3867" s="51">
        <v>1780</v>
      </c>
      <c r="O3867" s="51">
        <v>1541</v>
      </c>
      <c r="P3867" s="51">
        <v>1827</v>
      </c>
      <c r="Q3867" s="51">
        <v>4443</v>
      </c>
      <c r="R3867" s="51">
        <v>4524</v>
      </c>
      <c r="S3867" s="51">
        <v>88929.336467762725</v>
      </c>
      <c r="T3867" s="51">
        <v>420611</v>
      </c>
      <c r="U3867" s="51">
        <v>135870</v>
      </c>
      <c r="V3867" s="51">
        <v>18026</v>
      </c>
    </row>
    <row r="3868" spans="1:22" x14ac:dyDescent="0.25">
      <c r="A3868" s="50" t="s">
        <v>109</v>
      </c>
      <c r="B3868" s="50" t="s">
        <v>231</v>
      </c>
      <c r="C3868" s="50" t="s">
        <v>215</v>
      </c>
      <c r="D3868" s="50" t="s">
        <v>282</v>
      </c>
      <c r="E3868" s="51">
        <v>2019</v>
      </c>
      <c r="F3868" s="50" t="s">
        <v>285</v>
      </c>
      <c r="G3868" s="52">
        <v>43525</v>
      </c>
      <c r="H3868" s="51">
        <v>1100</v>
      </c>
      <c r="I3868" s="51">
        <v>530</v>
      </c>
      <c r="J3868" s="51">
        <v>1059</v>
      </c>
      <c r="K3868" s="51">
        <v>327</v>
      </c>
      <c r="L3868" s="51">
        <v>327</v>
      </c>
      <c r="M3868" s="51">
        <v>1645</v>
      </c>
      <c r="N3868" s="51">
        <v>1535</v>
      </c>
      <c r="O3868" s="51">
        <v>1530</v>
      </c>
      <c r="P3868" s="51">
        <v>1343</v>
      </c>
      <c r="Q3868" s="51">
        <v>4443</v>
      </c>
      <c r="R3868" s="51">
        <v>4524</v>
      </c>
      <c r="S3868" s="51">
        <v>88929.336467762725</v>
      </c>
      <c r="T3868" s="51">
        <v>420611</v>
      </c>
      <c r="U3868" s="51">
        <v>135870</v>
      </c>
      <c r="V3868" s="51">
        <v>18026</v>
      </c>
    </row>
    <row r="3869" spans="1:22" x14ac:dyDescent="0.25">
      <c r="A3869" s="50" t="s">
        <v>109</v>
      </c>
      <c r="B3869" s="50" t="s">
        <v>231</v>
      </c>
      <c r="C3869" s="50" t="s">
        <v>215</v>
      </c>
      <c r="D3869" s="50" t="s">
        <v>282</v>
      </c>
      <c r="E3869" s="51">
        <v>2019</v>
      </c>
      <c r="F3869" s="50" t="s">
        <v>286</v>
      </c>
      <c r="G3869" s="52">
        <v>43556</v>
      </c>
      <c r="H3869" s="51">
        <v>1058</v>
      </c>
      <c r="I3869" s="51">
        <v>471</v>
      </c>
      <c r="J3869" s="51">
        <v>917</v>
      </c>
      <c r="K3869" s="51">
        <v>424</v>
      </c>
      <c r="L3869" s="51">
        <v>424</v>
      </c>
      <c r="M3869" s="51">
        <v>1547</v>
      </c>
      <c r="N3869" s="51">
        <v>1543</v>
      </c>
      <c r="O3869" s="51">
        <v>1464</v>
      </c>
      <c r="P3869" s="51">
        <v>1438</v>
      </c>
      <c r="Q3869" s="51">
        <v>4443</v>
      </c>
      <c r="R3869" s="51">
        <v>4524</v>
      </c>
      <c r="S3869" s="51">
        <v>88929.336467762725</v>
      </c>
      <c r="T3869" s="51">
        <v>420611</v>
      </c>
      <c r="U3869" s="51">
        <v>135870</v>
      </c>
      <c r="V3869" s="51">
        <v>18026</v>
      </c>
    </row>
    <row r="3870" spans="1:22" x14ac:dyDescent="0.25">
      <c r="A3870" s="50" t="s">
        <v>109</v>
      </c>
      <c r="B3870" s="50" t="s">
        <v>231</v>
      </c>
      <c r="C3870" s="50" t="s">
        <v>215</v>
      </c>
      <c r="D3870" s="50" t="s">
        <v>282</v>
      </c>
      <c r="E3870" s="51">
        <v>2019</v>
      </c>
      <c r="F3870" s="50" t="s">
        <v>287</v>
      </c>
      <c r="G3870" s="52">
        <v>43586</v>
      </c>
      <c r="H3870" s="51">
        <v>1115</v>
      </c>
      <c r="I3870" s="51">
        <v>478</v>
      </c>
      <c r="J3870" s="51">
        <v>855</v>
      </c>
      <c r="K3870" s="51">
        <v>346</v>
      </c>
      <c r="L3870" s="51">
        <v>346</v>
      </c>
      <c r="M3870" s="51">
        <v>1645</v>
      </c>
      <c r="N3870" s="51">
        <v>1635</v>
      </c>
      <c r="O3870" s="51">
        <v>1576</v>
      </c>
      <c r="P3870" s="51">
        <v>1670</v>
      </c>
      <c r="Q3870" s="51">
        <v>4443</v>
      </c>
      <c r="R3870" s="51">
        <v>4524</v>
      </c>
      <c r="S3870" s="51">
        <v>88929.336467762725</v>
      </c>
      <c r="T3870" s="51">
        <v>420611</v>
      </c>
      <c r="U3870" s="51">
        <v>135870</v>
      </c>
      <c r="V3870" s="51">
        <v>18026</v>
      </c>
    </row>
    <row r="3871" spans="1:22" x14ac:dyDescent="0.25">
      <c r="A3871" s="50" t="s">
        <v>109</v>
      </c>
      <c r="B3871" s="50" t="s">
        <v>231</v>
      </c>
      <c r="C3871" s="50" t="s">
        <v>215</v>
      </c>
      <c r="D3871" s="50" t="s">
        <v>282</v>
      </c>
      <c r="E3871" s="51">
        <v>2019</v>
      </c>
      <c r="F3871" s="50" t="s">
        <v>288</v>
      </c>
      <c r="G3871" s="52">
        <v>43617</v>
      </c>
      <c r="H3871" s="51">
        <v>1191</v>
      </c>
      <c r="I3871" s="51">
        <v>525</v>
      </c>
      <c r="J3871" s="51">
        <v>854</v>
      </c>
      <c r="K3871" s="51">
        <v>311</v>
      </c>
      <c r="L3871" s="51">
        <v>311</v>
      </c>
      <c r="M3871" s="51">
        <v>1645</v>
      </c>
      <c r="N3871" s="51">
        <v>1486</v>
      </c>
      <c r="O3871" s="51">
        <v>1457</v>
      </c>
      <c r="P3871" s="51">
        <v>1346</v>
      </c>
      <c r="Q3871" s="51">
        <v>4443</v>
      </c>
      <c r="R3871" s="51">
        <v>4524</v>
      </c>
      <c r="S3871" s="51">
        <v>88929.336467762725</v>
      </c>
      <c r="T3871" s="51">
        <v>420611</v>
      </c>
      <c r="U3871" s="51">
        <v>135870</v>
      </c>
      <c r="V3871" s="51">
        <v>18026</v>
      </c>
    </row>
    <row r="3872" spans="1:22" x14ac:dyDescent="0.25">
      <c r="A3872" s="50" t="s">
        <v>109</v>
      </c>
      <c r="B3872" s="50" t="s">
        <v>231</v>
      </c>
      <c r="C3872" s="50" t="s">
        <v>215</v>
      </c>
      <c r="D3872" s="50" t="s">
        <v>282</v>
      </c>
      <c r="E3872" s="51">
        <v>2019</v>
      </c>
      <c r="F3872" s="50" t="s">
        <v>289</v>
      </c>
      <c r="G3872" s="52">
        <v>43647</v>
      </c>
      <c r="H3872" s="51">
        <v>1292</v>
      </c>
      <c r="I3872" s="51">
        <v>493</v>
      </c>
      <c r="J3872" s="51">
        <v>1006</v>
      </c>
      <c r="K3872" s="51">
        <v>370</v>
      </c>
      <c r="L3872" s="51">
        <v>370</v>
      </c>
      <c r="M3872" s="51">
        <v>1699</v>
      </c>
      <c r="N3872" s="51">
        <v>1484</v>
      </c>
      <c r="O3872" s="51">
        <v>1477</v>
      </c>
      <c r="P3872" s="51">
        <v>1413</v>
      </c>
      <c r="Q3872" s="51">
        <v>4443</v>
      </c>
      <c r="R3872" s="51">
        <v>4524</v>
      </c>
      <c r="S3872" s="51">
        <v>88929.336467762725</v>
      </c>
      <c r="T3872" s="51">
        <v>420611</v>
      </c>
      <c r="U3872" s="51">
        <v>135870</v>
      </c>
      <c r="V3872" s="51">
        <v>18026</v>
      </c>
    </row>
    <row r="3873" spans="1:22" x14ac:dyDescent="0.25">
      <c r="A3873" s="50" t="s">
        <v>109</v>
      </c>
      <c r="B3873" s="50" t="s">
        <v>231</v>
      </c>
      <c r="C3873" s="50" t="s">
        <v>215</v>
      </c>
      <c r="D3873" s="50" t="s">
        <v>282</v>
      </c>
      <c r="E3873" s="51">
        <v>2019</v>
      </c>
      <c r="F3873" s="50" t="s">
        <v>290</v>
      </c>
      <c r="G3873" s="52">
        <v>43678</v>
      </c>
      <c r="H3873" s="51">
        <v>1151</v>
      </c>
      <c r="I3873" s="51">
        <v>437</v>
      </c>
      <c r="J3873" s="51">
        <v>1008</v>
      </c>
      <c r="K3873" s="51">
        <v>334</v>
      </c>
      <c r="L3873" s="51">
        <v>334</v>
      </c>
      <c r="M3873" s="51">
        <v>1645</v>
      </c>
      <c r="N3873" s="51">
        <v>1556</v>
      </c>
      <c r="O3873" s="51">
        <v>1455</v>
      </c>
      <c r="P3873" s="51">
        <v>1420</v>
      </c>
      <c r="Q3873" s="51">
        <v>4443</v>
      </c>
      <c r="R3873" s="51">
        <v>4524</v>
      </c>
      <c r="S3873" s="51">
        <v>88929.336467762725</v>
      </c>
      <c r="T3873" s="51">
        <v>420611</v>
      </c>
      <c r="U3873" s="51">
        <v>135870</v>
      </c>
      <c r="V3873" s="51">
        <v>18026</v>
      </c>
    </row>
    <row r="3874" spans="1:22" x14ac:dyDescent="0.25">
      <c r="A3874" s="50" t="s">
        <v>109</v>
      </c>
      <c r="B3874" s="50" t="s">
        <v>231</v>
      </c>
      <c r="C3874" s="50" t="s">
        <v>215</v>
      </c>
      <c r="D3874" s="50" t="s">
        <v>282</v>
      </c>
      <c r="E3874" s="51">
        <v>2019</v>
      </c>
      <c r="F3874" s="50" t="s">
        <v>291</v>
      </c>
      <c r="G3874" s="52">
        <v>43709</v>
      </c>
      <c r="H3874" s="51">
        <v>1244</v>
      </c>
      <c r="I3874" s="51">
        <v>496</v>
      </c>
      <c r="J3874" s="51">
        <v>1019</v>
      </c>
      <c r="K3874" s="51">
        <v>430</v>
      </c>
      <c r="L3874" s="51">
        <v>430</v>
      </c>
      <c r="M3874" s="51">
        <v>1645</v>
      </c>
      <c r="N3874" s="51">
        <v>1831</v>
      </c>
      <c r="O3874" s="51">
        <v>1501</v>
      </c>
      <c r="P3874" s="51">
        <v>1430</v>
      </c>
      <c r="Q3874" s="51">
        <v>4443</v>
      </c>
      <c r="R3874" s="51">
        <v>4524</v>
      </c>
      <c r="S3874" s="51">
        <v>88929.336467762725</v>
      </c>
      <c r="T3874" s="51">
        <v>420611</v>
      </c>
      <c r="U3874" s="51">
        <v>135870</v>
      </c>
      <c r="V3874" s="51">
        <v>18026</v>
      </c>
    </row>
    <row r="3875" spans="1:22" x14ac:dyDescent="0.25">
      <c r="A3875" s="50" t="s">
        <v>109</v>
      </c>
      <c r="B3875" s="50" t="s">
        <v>231</v>
      </c>
      <c r="C3875" s="50" t="s">
        <v>215</v>
      </c>
      <c r="D3875" s="50" t="s">
        <v>282</v>
      </c>
      <c r="E3875" s="51">
        <v>2019</v>
      </c>
      <c r="F3875" s="50" t="s">
        <v>292</v>
      </c>
      <c r="G3875" s="52">
        <v>43739</v>
      </c>
      <c r="H3875" s="51">
        <v>1278</v>
      </c>
      <c r="I3875" s="51">
        <v>624</v>
      </c>
      <c r="J3875" s="51">
        <v>1049</v>
      </c>
      <c r="K3875" s="51">
        <v>422</v>
      </c>
      <c r="L3875" s="51">
        <v>422</v>
      </c>
      <c r="M3875" s="51">
        <v>1492</v>
      </c>
      <c r="N3875" s="51">
        <v>1601</v>
      </c>
      <c r="O3875" s="51">
        <v>1466</v>
      </c>
      <c r="P3875" s="51">
        <v>1383</v>
      </c>
      <c r="Q3875" s="51">
        <v>4443</v>
      </c>
      <c r="R3875" s="51">
        <v>4524</v>
      </c>
      <c r="S3875" s="51">
        <v>88929.336467762725</v>
      </c>
      <c r="T3875" s="51">
        <v>420611</v>
      </c>
      <c r="U3875" s="51">
        <v>135870</v>
      </c>
      <c r="V3875" s="51">
        <v>18026</v>
      </c>
    </row>
    <row r="3876" spans="1:22" x14ac:dyDescent="0.25">
      <c r="A3876" s="50" t="s">
        <v>109</v>
      </c>
      <c r="B3876" s="50" t="s">
        <v>231</v>
      </c>
      <c r="C3876" s="50" t="s">
        <v>215</v>
      </c>
      <c r="D3876" s="50" t="s">
        <v>282</v>
      </c>
      <c r="E3876" s="51">
        <v>2019</v>
      </c>
      <c r="F3876" s="50" t="s">
        <v>293</v>
      </c>
      <c r="G3876" s="52">
        <v>43770</v>
      </c>
      <c r="H3876" s="51">
        <v>1275</v>
      </c>
      <c r="I3876" s="51">
        <v>461</v>
      </c>
      <c r="J3876" s="51">
        <v>1057</v>
      </c>
      <c r="K3876" s="51">
        <v>449</v>
      </c>
      <c r="L3876" s="51">
        <v>449</v>
      </c>
      <c r="M3876" s="51">
        <v>1645</v>
      </c>
      <c r="N3876" s="51">
        <v>1645</v>
      </c>
      <c r="O3876" s="51">
        <v>1653</v>
      </c>
      <c r="P3876" s="51">
        <v>1498</v>
      </c>
      <c r="Q3876" s="51">
        <v>4443</v>
      </c>
      <c r="R3876" s="51">
        <v>4524</v>
      </c>
      <c r="S3876" s="51">
        <v>88929.336467762725</v>
      </c>
      <c r="T3876" s="51">
        <v>420611</v>
      </c>
      <c r="U3876" s="51">
        <v>135870</v>
      </c>
      <c r="V3876" s="51">
        <v>18026</v>
      </c>
    </row>
    <row r="3877" spans="1:22" x14ac:dyDescent="0.25">
      <c r="A3877" s="50" t="s">
        <v>109</v>
      </c>
      <c r="B3877" s="50" t="s">
        <v>231</v>
      </c>
      <c r="C3877" s="50" t="s">
        <v>215</v>
      </c>
      <c r="D3877" s="50" t="s">
        <v>282</v>
      </c>
      <c r="E3877" s="51">
        <v>2019</v>
      </c>
      <c r="F3877" s="50" t="s">
        <v>294</v>
      </c>
      <c r="G3877" s="52">
        <v>43800</v>
      </c>
      <c r="H3877" s="51">
        <v>1163</v>
      </c>
      <c r="I3877" s="51">
        <v>592</v>
      </c>
      <c r="J3877" s="51">
        <v>1163</v>
      </c>
      <c r="K3877" s="51">
        <v>429</v>
      </c>
      <c r="L3877" s="51">
        <v>429</v>
      </c>
      <c r="M3877" s="51">
        <v>1715</v>
      </c>
      <c r="N3877" s="51">
        <v>1654</v>
      </c>
      <c r="O3877" s="51">
        <v>1693</v>
      </c>
      <c r="P3877" s="51">
        <v>1567</v>
      </c>
      <c r="Q3877" s="51">
        <v>4443</v>
      </c>
      <c r="R3877" s="51">
        <v>4524</v>
      </c>
      <c r="S3877" s="51">
        <v>88929.336467762725</v>
      </c>
      <c r="T3877" s="51">
        <v>420611</v>
      </c>
      <c r="U3877" s="51">
        <v>135870</v>
      </c>
      <c r="V3877" s="51">
        <v>18026</v>
      </c>
    </row>
    <row r="3878" spans="1:22" x14ac:dyDescent="0.25">
      <c r="A3878" s="50" t="s">
        <v>109</v>
      </c>
      <c r="B3878" s="50" t="s">
        <v>231</v>
      </c>
      <c r="C3878" s="50" t="s">
        <v>215</v>
      </c>
      <c r="D3878" s="50" t="s">
        <v>282</v>
      </c>
      <c r="E3878" s="51">
        <v>2020</v>
      </c>
      <c r="F3878" s="50" t="s">
        <v>283</v>
      </c>
      <c r="G3878" s="52">
        <v>43831</v>
      </c>
      <c r="H3878" s="51">
        <v>1091</v>
      </c>
      <c r="I3878" s="51">
        <v>608</v>
      </c>
      <c r="J3878" s="51">
        <v>992</v>
      </c>
      <c r="K3878" s="51">
        <v>395</v>
      </c>
      <c r="L3878" s="51">
        <v>395</v>
      </c>
      <c r="M3878" s="51">
        <v>1763</v>
      </c>
      <c r="N3878" s="51">
        <v>1665</v>
      </c>
      <c r="O3878" s="51">
        <v>1547</v>
      </c>
      <c r="P3878" s="51">
        <v>1554</v>
      </c>
      <c r="Q3878" s="51">
        <v>4977</v>
      </c>
      <c r="R3878" s="51">
        <v>5162</v>
      </c>
      <c r="S3878" s="51">
        <v>92625.765035208227</v>
      </c>
      <c r="T3878" s="51">
        <v>436438</v>
      </c>
      <c r="U3878" s="51">
        <v>140011</v>
      </c>
      <c r="V3878" s="51">
        <v>18562</v>
      </c>
    </row>
    <row r="3879" spans="1:22" x14ac:dyDescent="0.25">
      <c r="A3879" s="50" t="s">
        <v>109</v>
      </c>
      <c r="B3879" s="50" t="s">
        <v>231</v>
      </c>
      <c r="C3879" s="50" t="s">
        <v>215</v>
      </c>
      <c r="D3879" s="50" t="s">
        <v>282</v>
      </c>
      <c r="E3879" s="51">
        <v>2020</v>
      </c>
      <c r="F3879" s="50" t="s">
        <v>284</v>
      </c>
      <c r="G3879" s="52">
        <v>43862</v>
      </c>
      <c r="H3879" s="51">
        <v>1174</v>
      </c>
      <c r="I3879" s="51">
        <v>580</v>
      </c>
      <c r="J3879" s="51">
        <v>948</v>
      </c>
      <c r="K3879" s="51">
        <v>438</v>
      </c>
      <c r="L3879" s="51">
        <v>438</v>
      </c>
      <c r="M3879" s="51">
        <v>1830</v>
      </c>
      <c r="N3879" s="51">
        <v>1675</v>
      </c>
      <c r="O3879" s="51">
        <v>1469</v>
      </c>
      <c r="P3879" s="51">
        <v>1566</v>
      </c>
      <c r="Q3879" s="51">
        <v>4977</v>
      </c>
      <c r="R3879" s="51">
        <v>5162</v>
      </c>
      <c r="S3879" s="51">
        <v>92625.765035208227</v>
      </c>
      <c r="T3879" s="51">
        <v>436438</v>
      </c>
      <c r="U3879" s="51">
        <v>140011</v>
      </c>
      <c r="V3879" s="51">
        <v>18562</v>
      </c>
    </row>
    <row r="3880" spans="1:22" x14ac:dyDescent="0.25">
      <c r="A3880" s="50" t="s">
        <v>109</v>
      </c>
      <c r="B3880" s="50" t="s">
        <v>231</v>
      </c>
      <c r="C3880" s="50" t="s">
        <v>215</v>
      </c>
      <c r="D3880" s="50" t="s">
        <v>282</v>
      </c>
      <c r="E3880" s="51">
        <v>2020</v>
      </c>
      <c r="F3880" s="50" t="s">
        <v>285</v>
      </c>
      <c r="G3880" s="52">
        <v>43891</v>
      </c>
      <c r="H3880" s="51">
        <v>922</v>
      </c>
      <c r="I3880" s="51">
        <v>528</v>
      </c>
      <c r="J3880" s="51">
        <v>919</v>
      </c>
      <c r="K3880" s="51">
        <v>453</v>
      </c>
      <c r="L3880" s="51">
        <v>453</v>
      </c>
      <c r="M3880" s="51">
        <v>1397</v>
      </c>
      <c r="N3880" s="51">
        <v>1310</v>
      </c>
      <c r="O3880" s="51">
        <v>1272</v>
      </c>
      <c r="P3880" s="51">
        <v>1213</v>
      </c>
      <c r="Q3880" s="51">
        <v>4977</v>
      </c>
      <c r="R3880" s="51">
        <v>5162</v>
      </c>
      <c r="S3880" s="51">
        <v>92625.765035208227</v>
      </c>
      <c r="T3880" s="51">
        <v>436438</v>
      </c>
      <c r="U3880" s="51">
        <v>140011</v>
      </c>
      <c r="V3880" s="51">
        <v>18562</v>
      </c>
    </row>
    <row r="3881" spans="1:22" x14ac:dyDescent="0.25">
      <c r="A3881" s="50" t="s">
        <v>109</v>
      </c>
      <c r="B3881" s="50" t="s">
        <v>231</v>
      </c>
      <c r="C3881" s="50" t="s">
        <v>215</v>
      </c>
      <c r="D3881" s="50" t="s">
        <v>282</v>
      </c>
      <c r="E3881" s="51">
        <v>2020</v>
      </c>
      <c r="F3881" s="50" t="s">
        <v>286</v>
      </c>
      <c r="G3881" s="52">
        <v>43922</v>
      </c>
      <c r="H3881" s="51">
        <v>1194</v>
      </c>
      <c r="I3881" s="51">
        <v>580</v>
      </c>
      <c r="J3881" s="51">
        <v>1010</v>
      </c>
      <c r="K3881" s="51">
        <v>379</v>
      </c>
      <c r="L3881" s="51">
        <v>379</v>
      </c>
      <c r="M3881" s="51">
        <v>1498</v>
      </c>
      <c r="N3881" s="51">
        <v>1463</v>
      </c>
      <c r="O3881" s="51">
        <v>1366</v>
      </c>
      <c r="P3881" s="51">
        <v>1353</v>
      </c>
      <c r="Q3881" s="51">
        <v>4977</v>
      </c>
      <c r="R3881" s="51">
        <v>5162</v>
      </c>
      <c r="S3881" s="51">
        <v>92625.765035208227</v>
      </c>
      <c r="T3881" s="51">
        <v>436438</v>
      </c>
      <c r="U3881" s="51">
        <v>140011</v>
      </c>
      <c r="V3881" s="51">
        <v>18562</v>
      </c>
    </row>
    <row r="3882" spans="1:22" x14ac:dyDescent="0.25">
      <c r="A3882" s="50" t="s">
        <v>109</v>
      </c>
      <c r="B3882" s="50" t="s">
        <v>231</v>
      </c>
      <c r="C3882" s="50" t="s">
        <v>215</v>
      </c>
      <c r="D3882" s="50" t="s">
        <v>282</v>
      </c>
      <c r="E3882" s="51">
        <v>2020</v>
      </c>
      <c r="F3882" s="50" t="s">
        <v>287</v>
      </c>
      <c r="G3882" s="52">
        <v>43952</v>
      </c>
      <c r="H3882" s="51">
        <v>1230</v>
      </c>
      <c r="I3882" s="51">
        <v>638</v>
      </c>
      <c r="J3882" s="51">
        <v>1070</v>
      </c>
      <c r="K3882" s="51">
        <v>469</v>
      </c>
      <c r="L3882" s="51">
        <v>469</v>
      </c>
      <c r="M3882" s="51">
        <v>1784</v>
      </c>
      <c r="N3882" s="51">
        <v>1692</v>
      </c>
      <c r="O3882" s="51">
        <v>1566</v>
      </c>
      <c r="P3882" s="51">
        <v>1568</v>
      </c>
      <c r="Q3882" s="51">
        <v>4977</v>
      </c>
      <c r="R3882" s="51">
        <v>5162</v>
      </c>
      <c r="S3882" s="51">
        <v>92625.765035208227</v>
      </c>
      <c r="T3882" s="51">
        <v>436438</v>
      </c>
      <c r="U3882" s="51">
        <v>140011</v>
      </c>
      <c r="V3882" s="51">
        <v>18562</v>
      </c>
    </row>
    <row r="3883" spans="1:22" x14ac:dyDescent="0.25">
      <c r="A3883" s="50" t="s">
        <v>109</v>
      </c>
      <c r="B3883" s="50" t="s">
        <v>231</v>
      </c>
      <c r="C3883" s="50" t="s">
        <v>215</v>
      </c>
      <c r="D3883" s="50" t="s">
        <v>282</v>
      </c>
      <c r="E3883" s="51">
        <v>2020</v>
      </c>
      <c r="F3883" s="50" t="s">
        <v>288</v>
      </c>
      <c r="G3883" s="52">
        <v>43983</v>
      </c>
      <c r="H3883" s="51">
        <v>1516</v>
      </c>
      <c r="I3883" s="51">
        <v>565</v>
      </c>
      <c r="J3883" s="51">
        <v>1118</v>
      </c>
      <c r="K3883" s="51">
        <v>368</v>
      </c>
      <c r="L3883" s="51">
        <v>368</v>
      </c>
      <c r="M3883" s="51">
        <v>1623</v>
      </c>
      <c r="N3883" s="51">
        <v>1567</v>
      </c>
      <c r="O3883" s="51">
        <v>1448</v>
      </c>
      <c r="P3883" s="51">
        <v>1418</v>
      </c>
      <c r="Q3883" s="51">
        <v>4977</v>
      </c>
      <c r="R3883" s="51">
        <v>5162</v>
      </c>
      <c r="S3883" s="51">
        <v>92625.765035208227</v>
      </c>
      <c r="T3883" s="51">
        <v>436438</v>
      </c>
      <c r="U3883" s="51">
        <v>140011</v>
      </c>
      <c r="V3883" s="51">
        <v>18562</v>
      </c>
    </row>
    <row r="3884" spans="1:22" x14ac:dyDescent="0.25">
      <c r="A3884" s="50" t="s">
        <v>109</v>
      </c>
      <c r="B3884" s="50" t="s">
        <v>231</v>
      </c>
      <c r="C3884" s="50" t="s">
        <v>215</v>
      </c>
      <c r="D3884" s="50" t="s">
        <v>282</v>
      </c>
      <c r="E3884" s="51">
        <v>2020</v>
      </c>
      <c r="F3884" s="50" t="s">
        <v>289</v>
      </c>
      <c r="G3884" s="52">
        <v>44013</v>
      </c>
      <c r="H3884" s="51">
        <v>1121</v>
      </c>
      <c r="I3884" s="51">
        <v>461</v>
      </c>
      <c r="J3884" s="51">
        <v>966</v>
      </c>
      <c r="K3884" s="51">
        <v>346</v>
      </c>
      <c r="L3884" s="51">
        <v>346</v>
      </c>
      <c r="M3884" s="51">
        <v>1616</v>
      </c>
      <c r="N3884" s="51">
        <v>1555</v>
      </c>
      <c r="O3884" s="51">
        <v>1414</v>
      </c>
      <c r="P3884" s="51">
        <v>1397</v>
      </c>
      <c r="Q3884" s="51">
        <v>4977</v>
      </c>
      <c r="R3884" s="51">
        <v>5162</v>
      </c>
      <c r="S3884" s="51">
        <v>92625.765035208227</v>
      </c>
      <c r="T3884" s="51">
        <v>436438</v>
      </c>
      <c r="U3884" s="51">
        <v>140011</v>
      </c>
      <c r="V3884" s="51">
        <v>18562</v>
      </c>
    </row>
    <row r="3885" spans="1:22" x14ac:dyDescent="0.25">
      <c r="A3885" s="50" t="s">
        <v>109</v>
      </c>
      <c r="B3885" s="50" t="s">
        <v>231</v>
      </c>
      <c r="C3885" s="50" t="s">
        <v>215</v>
      </c>
      <c r="D3885" s="50" t="s">
        <v>282</v>
      </c>
      <c r="E3885" s="51">
        <v>2020</v>
      </c>
      <c r="F3885" s="50" t="s">
        <v>290</v>
      </c>
      <c r="G3885" s="52">
        <v>44044</v>
      </c>
      <c r="H3885" s="51">
        <v>1117</v>
      </c>
      <c r="I3885" s="51">
        <v>569</v>
      </c>
      <c r="J3885" s="51">
        <v>1180</v>
      </c>
      <c r="K3885" s="51">
        <v>483</v>
      </c>
      <c r="L3885" s="51">
        <v>483</v>
      </c>
      <c r="M3885" s="51">
        <v>1668</v>
      </c>
      <c r="N3885" s="51">
        <v>1555</v>
      </c>
      <c r="O3885" s="51">
        <v>1478</v>
      </c>
      <c r="P3885" s="51">
        <v>1483</v>
      </c>
      <c r="Q3885" s="51">
        <v>4977</v>
      </c>
      <c r="R3885" s="51">
        <v>5162</v>
      </c>
      <c r="S3885" s="51">
        <v>92625.765035208227</v>
      </c>
      <c r="T3885" s="51">
        <v>436438</v>
      </c>
      <c r="U3885" s="51">
        <v>140011</v>
      </c>
      <c r="V3885" s="51">
        <v>18562</v>
      </c>
    </row>
    <row r="3886" spans="1:22" x14ac:dyDescent="0.25">
      <c r="A3886" s="50" t="s">
        <v>109</v>
      </c>
      <c r="B3886" s="50" t="s">
        <v>231</v>
      </c>
      <c r="C3886" s="50" t="s">
        <v>215</v>
      </c>
      <c r="D3886" s="50" t="s">
        <v>282</v>
      </c>
      <c r="E3886" s="51">
        <v>2020</v>
      </c>
      <c r="F3886" s="50" t="s">
        <v>291</v>
      </c>
      <c r="G3886" s="52">
        <v>44075</v>
      </c>
      <c r="H3886" s="51">
        <v>1236</v>
      </c>
      <c r="I3886" s="51">
        <v>642</v>
      </c>
      <c r="J3886" s="51">
        <v>1176</v>
      </c>
      <c r="K3886" s="51">
        <v>428</v>
      </c>
      <c r="L3886" s="51">
        <v>428</v>
      </c>
      <c r="M3886" s="51">
        <v>1615</v>
      </c>
      <c r="N3886" s="51">
        <v>1562</v>
      </c>
      <c r="O3886" s="51">
        <v>1394</v>
      </c>
      <c r="P3886" s="51">
        <v>1399</v>
      </c>
      <c r="Q3886" s="51">
        <v>4977</v>
      </c>
      <c r="R3886" s="51">
        <v>5162</v>
      </c>
      <c r="S3886" s="51">
        <v>92625.765035208227</v>
      </c>
      <c r="T3886" s="51">
        <v>436438</v>
      </c>
      <c r="U3886" s="51">
        <v>140011</v>
      </c>
      <c r="V3886" s="51">
        <v>18562</v>
      </c>
    </row>
    <row r="3887" spans="1:22" x14ac:dyDescent="0.25">
      <c r="A3887" s="50" t="s">
        <v>109</v>
      </c>
      <c r="B3887" s="50" t="s">
        <v>231</v>
      </c>
      <c r="C3887" s="50" t="s">
        <v>215</v>
      </c>
      <c r="D3887" s="50" t="s">
        <v>282</v>
      </c>
      <c r="E3887" s="51">
        <v>2020</v>
      </c>
      <c r="F3887" s="50" t="s">
        <v>292</v>
      </c>
      <c r="G3887" s="52">
        <v>44105</v>
      </c>
      <c r="H3887" s="51">
        <v>1172</v>
      </c>
      <c r="I3887" s="51">
        <v>696</v>
      </c>
      <c r="J3887" s="51">
        <v>1175</v>
      </c>
      <c r="K3887" s="51">
        <v>458</v>
      </c>
      <c r="L3887" s="51">
        <v>458</v>
      </c>
      <c r="M3887" s="51">
        <v>1607</v>
      </c>
      <c r="N3887" s="51">
        <v>1511</v>
      </c>
      <c r="O3887" s="51">
        <v>1400</v>
      </c>
      <c r="P3887" s="51">
        <v>1401</v>
      </c>
      <c r="Q3887" s="51">
        <v>4977</v>
      </c>
      <c r="R3887" s="51">
        <v>5162</v>
      </c>
      <c r="S3887" s="51">
        <v>92625.765035208227</v>
      </c>
      <c r="T3887" s="51">
        <v>436438</v>
      </c>
      <c r="U3887" s="51">
        <v>140011</v>
      </c>
      <c r="V3887" s="51">
        <v>18562</v>
      </c>
    </row>
    <row r="3888" spans="1:22" x14ac:dyDescent="0.25">
      <c r="A3888" s="50" t="s">
        <v>109</v>
      </c>
      <c r="B3888" s="50" t="s">
        <v>231</v>
      </c>
      <c r="C3888" s="50" t="s">
        <v>215</v>
      </c>
      <c r="D3888" s="50" t="s">
        <v>282</v>
      </c>
      <c r="E3888" s="51">
        <v>2020</v>
      </c>
      <c r="F3888" s="50" t="s">
        <v>293</v>
      </c>
      <c r="G3888" s="52">
        <v>44136</v>
      </c>
      <c r="H3888" s="51">
        <v>1042</v>
      </c>
      <c r="I3888" s="51">
        <v>512</v>
      </c>
      <c r="J3888" s="51">
        <v>1002</v>
      </c>
      <c r="K3888" s="51">
        <v>387</v>
      </c>
      <c r="L3888" s="51">
        <v>387</v>
      </c>
      <c r="M3888" s="51">
        <v>1784</v>
      </c>
      <c r="N3888" s="51">
        <v>1674</v>
      </c>
      <c r="O3888" s="51">
        <v>1571</v>
      </c>
      <c r="P3888" s="51">
        <v>1608</v>
      </c>
      <c r="Q3888" s="51">
        <v>4977</v>
      </c>
      <c r="R3888" s="51">
        <v>5162</v>
      </c>
      <c r="S3888" s="51">
        <v>92625.765035208227</v>
      </c>
      <c r="T3888" s="51">
        <v>436438</v>
      </c>
      <c r="U3888" s="51">
        <v>140011</v>
      </c>
      <c r="V3888" s="51">
        <v>18562</v>
      </c>
    </row>
    <row r="3889" spans="1:22" x14ac:dyDescent="0.25">
      <c r="A3889" s="50" t="s">
        <v>109</v>
      </c>
      <c r="B3889" s="50" t="s">
        <v>231</v>
      </c>
      <c r="C3889" s="50" t="s">
        <v>215</v>
      </c>
      <c r="D3889" s="50" t="s">
        <v>282</v>
      </c>
      <c r="E3889" s="51">
        <v>2020</v>
      </c>
      <c r="F3889" s="50" t="s">
        <v>294</v>
      </c>
      <c r="G3889" s="52">
        <v>44166</v>
      </c>
      <c r="H3889" s="51">
        <v>981</v>
      </c>
      <c r="I3889" s="51">
        <v>509</v>
      </c>
      <c r="J3889" s="51">
        <v>913</v>
      </c>
      <c r="K3889" s="51">
        <v>381</v>
      </c>
      <c r="L3889" s="51">
        <v>381</v>
      </c>
      <c r="M3889" s="51">
        <v>1588</v>
      </c>
      <c r="N3889" s="51">
        <v>1597</v>
      </c>
      <c r="O3889" s="51">
        <v>1578</v>
      </c>
      <c r="P3889" s="51">
        <v>1432</v>
      </c>
      <c r="Q3889" s="51">
        <v>4977</v>
      </c>
      <c r="R3889" s="51">
        <v>5162</v>
      </c>
      <c r="S3889" s="51">
        <v>92625.765035208227</v>
      </c>
      <c r="T3889" s="51">
        <v>436438</v>
      </c>
      <c r="U3889" s="51">
        <v>140011</v>
      </c>
      <c r="V3889" s="51">
        <v>18562</v>
      </c>
    </row>
    <row r="3890" spans="1:22" x14ac:dyDescent="0.25">
      <c r="A3890" s="50" t="s">
        <v>109</v>
      </c>
      <c r="B3890" s="50" t="s">
        <v>231</v>
      </c>
      <c r="C3890" s="50" t="s">
        <v>215</v>
      </c>
      <c r="D3890" s="50" t="s">
        <v>282</v>
      </c>
      <c r="E3890" s="51">
        <v>2021</v>
      </c>
      <c r="F3890" s="50" t="s">
        <v>283</v>
      </c>
      <c r="G3890" s="52">
        <v>44197</v>
      </c>
      <c r="H3890" s="51">
        <v>923</v>
      </c>
      <c r="I3890" s="51">
        <v>674</v>
      </c>
      <c r="J3890" s="51">
        <v>772</v>
      </c>
      <c r="K3890" s="51">
        <v>404</v>
      </c>
      <c r="L3890" s="51">
        <v>404</v>
      </c>
      <c r="M3890" s="51">
        <v>1725</v>
      </c>
      <c r="N3890" s="51">
        <v>1657</v>
      </c>
      <c r="O3890" s="51">
        <v>1440</v>
      </c>
      <c r="P3890" s="51">
        <v>1439</v>
      </c>
      <c r="Q3890" s="51">
        <v>4907</v>
      </c>
      <c r="R3890" s="51">
        <v>5174</v>
      </c>
      <c r="S3890" s="51">
        <v>96456.376343588665</v>
      </c>
      <c r="T3890" s="51">
        <v>452899</v>
      </c>
      <c r="U3890" s="51">
        <v>144390</v>
      </c>
      <c r="V3890" s="51">
        <v>19123</v>
      </c>
    </row>
    <row r="3891" spans="1:22" x14ac:dyDescent="0.25">
      <c r="A3891" s="50" t="s">
        <v>109</v>
      </c>
      <c r="B3891" s="50" t="s">
        <v>231</v>
      </c>
      <c r="C3891" s="50" t="s">
        <v>215</v>
      </c>
      <c r="D3891" s="50" t="s">
        <v>282</v>
      </c>
      <c r="E3891" s="51">
        <v>2021</v>
      </c>
      <c r="F3891" s="50" t="s">
        <v>284</v>
      </c>
      <c r="G3891" s="52">
        <v>44228</v>
      </c>
      <c r="H3891" s="51">
        <v>950</v>
      </c>
      <c r="I3891" s="51">
        <v>504</v>
      </c>
      <c r="J3891" s="51">
        <v>859</v>
      </c>
      <c r="K3891" s="51">
        <v>411</v>
      </c>
      <c r="L3891" s="51">
        <v>411</v>
      </c>
      <c r="M3891" s="51">
        <v>1846</v>
      </c>
      <c r="N3891" s="51">
        <v>1716</v>
      </c>
      <c r="O3891" s="51">
        <v>1578</v>
      </c>
      <c r="P3891" s="51">
        <v>1604</v>
      </c>
      <c r="Q3891" s="51">
        <v>4907</v>
      </c>
      <c r="R3891" s="51">
        <v>5174</v>
      </c>
      <c r="S3891" s="51">
        <v>96456.376343588665</v>
      </c>
      <c r="T3891" s="51">
        <v>452899</v>
      </c>
      <c r="U3891" s="51">
        <v>144390</v>
      </c>
      <c r="V3891" s="51">
        <v>19123</v>
      </c>
    </row>
    <row r="3892" spans="1:22" x14ac:dyDescent="0.25">
      <c r="A3892" s="50" t="s">
        <v>109</v>
      </c>
      <c r="B3892" s="50" t="s">
        <v>231</v>
      </c>
      <c r="C3892" s="50" t="s">
        <v>215</v>
      </c>
      <c r="D3892" s="50" t="s">
        <v>282</v>
      </c>
      <c r="E3892" s="51">
        <v>2021</v>
      </c>
      <c r="F3892" s="50" t="s">
        <v>285</v>
      </c>
      <c r="G3892" s="52">
        <v>44256</v>
      </c>
      <c r="H3892" s="51">
        <v>1209</v>
      </c>
      <c r="I3892" s="51">
        <v>487</v>
      </c>
      <c r="J3892" s="51">
        <v>1056</v>
      </c>
      <c r="K3892" s="51">
        <v>399</v>
      </c>
      <c r="L3892" s="51">
        <v>399</v>
      </c>
      <c r="M3892" s="51">
        <v>1627</v>
      </c>
      <c r="N3892" s="51">
        <v>1531</v>
      </c>
      <c r="O3892" s="51">
        <v>1407</v>
      </c>
      <c r="P3892" s="51">
        <v>1498</v>
      </c>
      <c r="Q3892" s="51">
        <v>4907</v>
      </c>
      <c r="R3892" s="51">
        <v>5174</v>
      </c>
      <c r="S3892" s="51">
        <v>96456.376343588665</v>
      </c>
      <c r="T3892" s="51">
        <v>452899</v>
      </c>
      <c r="U3892" s="51">
        <v>144390</v>
      </c>
      <c r="V3892" s="51">
        <v>19123</v>
      </c>
    </row>
    <row r="3893" spans="1:22" x14ac:dyDescent="0.25">
      <c r="A3893" s="50" t="s">
        <v>109</v>
      </c>
      <c r="B3893" s="50" t="s">
        <v>231</v>
      </c>
      <c r="C3893" s="50" t="s">
        <v>215</v>
      </c>
      <c r="D3893" s="50" t="s">
        <v>282</v>
      </c>
      <c r="E3893" s="51">
        <v>2021</v>
      </c>
      <c r="F3893" s="50" t="s">
        <v>286</v>
      </c>
      <c r="G3893" s="52">
        <v>44287</v>
      </c>
      <c r="H3893" s="51">
        <v>1270</v>
      </c>
      <c r="I3893" s="51">
        <v>613</v>
      </c>
      <c r="J3893" s="51">
        <v>1155</v>
      </c>
      <c r="K3893" s="51">
        <v>468</v>
      </c>
      <c r="L3893" s="51">
        <v>468</v>
      </c>
      <c r="M3893" s="51">
        <v>1989</v>
      </c>
      <c r="N3893" s="51">
        <v>1717</v>
      </c>
      <c r="O3893" s="51">
        <v>1526</v>
      </c>
      <c r="P3893" s="51">
        <v>1552</v>
      </c>
      <c r="Q3893" s="51">
        <v>4907</v>
      </c>
      <c r="R3893" s="51">
        <v>5174</v>
      </c>
      <c r="S3893" s="51">
        <v>96456.376343588665</v>
      </c>
      <c r="T3893" s="51">
        <v>452899</v>
      </c>
      <c r="U3893" s="51">
        <v>144390</v>
      </c>
      <c r="V3893" s="51">
        <v>19123</v>
      </c>
    </row>
    <row r="3894" spans="1:22" x14ac:dyDescent="0.25">
      <c r="A3894" s="50" t="s">
        <v>109</v>
      </c>
      <c r="B3894" s="50" t="s">
        <v>231</v>
      </c>
      <c r="C3894" s="50" t="s">
        <v>215</v>
      </c>
      <c r="D3894" s="50" t="s">
        <v>282</v>
      </c>
      <c r="E3894" s="51">
        <v>2021</v>
      </c>
      <c r="F3894" s="50" t="s">
        <v>287</v>
      </c>
      <c r="G3894" s="52">
        <v>44317</v>
      </c>
      <c r="H3894" s="51">
        <v>1433</v>
      </c>
      <c r="I3894" s="51">
        <v>553</v>
      </c>
      <c r="J3894" s="51">
        <v>973</v>
      </c>
      <c r="K3894" s="51">
        <v>507</v>
      </c>
      <c r="L3894" s="51">
        <v>507</v>
      </c>
      <c r="M3894" s="51">
        <v>2058</v>
      </c>
      <c r="N3894" s="51">
        <v>1731</v>
      </c>
      <c r="O3894" s="51">
        <v>1612</v>
      </c>
      <c r="P3894" s="51">
        <v>1679</v>
      </c>
      <c r="Q3894" s="51">
        <v>4907</v>
      </c>
      <c r="R3894" s="51">
        <v>5174</v>
      </c>
      <c r="S3894" s="51">
        <v>96456.376343588665</v>
      </c>
      <c r="T3894" s="51">
        <v>452899</v>
      </c>
      <c r="U3894" s="51">
        <v>144390</v>
      </c>
      <c r="V3894" s="51">
        <v>19123</v>
      </c>
    </row>
    <row r="3895" spans="1:22" x14ac:dyDescent="0.25">
      <c r="A3895" s="50" t="s">
        <v>109</v>
      </c>
      <c r="B3895" s="50" t="s">
        <v>231</v>
      </c>
      <c r="C3895" s="50" t="s">
        <v>215</v>
      </c>
      <c r="D3895" s="50" t="s">
        <v>282</v>
      </c>
      <c r="E3895" s="51">
        <v>2021</v>
      </c>
      <c r="F3895" s="50" t="s">
        <v>288</v>
      </c>
      <c r="G3895" s="52">
        <v>44348</v>
      </c>
      <c r="H3895" s="51">
        <v>1268</v>
      </c>
      <c r="I3895" s="51">
        <v>749</v>
      </c>
      <c r="J3895" s="51">
        <v>1155</v>
      </c>
      <c r="K3895" s="51">
        <v>359</v>
      </c>
      <c r="L3895" s="51">
        <v>359</v>
      </c>
      <c r="M3895" s="51">
        <v>1901</v>
      </c>
      <c r="N3895" s="51">
        <v>1667</v>
      </c>
      <c r="O3895" s="51">
        <v>1505</v>
      </c>
      <c r="P3895" s="51">
        <v>1596</v>
      </c>
      <c r="Q3895" s="51">
        <v>4907</v>
      </c>
      <c r="R3895" s="51">
        <v>5174</v>
      </c>
      <c r="S3895" s="51">
        <v>96456.376343588665</v>
      </c>
      <c r="T3895" s="51">
        <v>452899</v>
      </c>
      <c r="U3895" s="51">
        <v>144390</v>
      </c>
      <c r="V3895" s="51">
        <v>19123</v>
      </c>
    </row>
    <row r="3896" spans="1:22" x14ac:dyDescent="0.25">
      <c r="A3896" s="50" t="s">
        <v>109</v>
      </c>
      <c r="B3896" s="50" t="s">
        <v>231</v>
      </c>
      <c r="C3896" s="50" t="s">
        <v>215</v>
      </c>
      <c r="D3896" s="50" t="s">
        <v>282</v>
      </c>
      <c r="E3896" s="51">
        <v>2021</v>
      </c>
      <c r="F3896" s="50" t="s">
        <v>289</v>
      </c>
      <c r="G3896" s="52">
        <v>44378</v>
      </c>
      <c r="H3896" s="51">
        <v>985</v>
      </c>
      <c r="I3896" s="51">
        <v>522</v>
      </c>
      <c r="J3896" s="51">
        <v>1060</v>
      </c>
      <c r="K3896" s="51">
        <v>424</v>
      </c>
      <c r="L3896" s="51">
        <v>424</v>
      </c>
      <c r="M3896" s="51">
        <v>1818</v>
      </c>
      <c r="N3896" s="51">
        <v>1579</v>
      </c>
      <c r="O3896" s="51">
        <v>1499</v>
      </c>
      <c r="P3896" s="51">
        <v>1515</v>
      </c>
      <c r="Q3896" s="51">
        <v>4907</v>
      </c>
      <c r="R3896" s="51">
        <v>5174</v>
      </c>
      <c r="S3896" s="51">
        <v>96456.376343588665</v>
      </c>
      <c r="T3896" s="51">
        <v>452899</v>
      </c>
      <c r="U3896" s="51">
        <v>144390</v>
      </c>
      <c r="V3896" s="51">
        <v>19123</v>
      </c>
    </row>
    <row r="3897" spans="1:22" x14ac:dyDescent="0.25">
      <c r="A3897" s="50" t="s">
        <v>109</v>
      </c>
      <c r="B3897" s="50" t="s">
        <v>231</v>
      </c>
      <c r="C3897" s="50" t="s">
        <v>215</v>
      </c>
      <c r="D3897" s="50" t="s">
        <v>282</v>
      </c>
      <c r="E3897" s="51">
        <v>2021</v>
      </c>
      <c r="F3897" s="50" t="s">
        <v>290</v>
      </c>
      <c r="G3897" s="52">
        <v>44409</v>
      </c>
      <c r="H3897" s="51">
        <v>1017</v>
      </c>
      <c r="I3897" s="51">
        <v>557</v>
      </c>
      <c r="J3897" s="51">
        <v>1181</v>
      </c>
      <c r="K3897" s="51">
        <v>436</v>
      </c>
      <c r="L3897" s="51">
        <v>436</v>
      </c>
      <c r="M3897" s="51">
        <v>1817</v>
      </c>
      <c r="N3897" s="51">
        <v>1617</v>
      </c>
      <c r="O3897" s="51">
        <v>1501</v>
      </c>
      <c r="P3897" s="51">
        <v>1478</v>
      </c>
      <c r="Q3897" s="51">
        <v>4907</v>
      </c>
      <c r="R3897" s="51">
        <v>5174</v>
      </c>
      <c r="S3897" s="51">
        <v>96456.376343588665</v>
      </c>
      <c r="T3897" s="51">
        <v>452899</v>
      </c>
      <c r="U3897" s="51">
        <v>144390</v>
      </c>
      <c r="V3897" s="51">
        <v>19123</v>
      </c>
    </row>
    <row r="3898" spans="1:22" x14ac:dyDescent="0.25">
      <c r="A3898" s="50" t="s">
        <v>109</v>
      </c>
      <c r="B3898" s="50" t="s">
        <v>231</v>
      </c>
      <c r="C3898" s="50" t="s">
        <v>215</v>
      </c>
      <c r="D3898" s="50" t="s">
        <v>282</v>
      </c>
      <c r="E3898" s="51">
        <v>2021</v>
      </c>
      <c r="F3898" s="50" t="s">
        <v>291</v>
      </c>
      <c r="G3898" s="52">
        <v>44440</v>
      </c>
      <c r="H3898" s="51">
        <v>1589</v>
      </c>
      <c r="I3898" s="51">
        <v>674</v>
      </c>
      <c r="J3898" s="51">
        <v>1257</v>
      </c>
      <c r="K3898" s="51">
        <v>427</v>
      </c>
      <c r="L3898" s="51">
        <v>427</v>
      </c>
      <c r="M3898" s="51">
        <v>1919</v>
      </c>
      <c r="N3898" s="51">
        <v>1634</v>
      </c>
      <c r="O3898" s="51">
        <v>1447</v>
      </c>
      <c r="P3898" s="51">
        <v>1515</v>
      </c>
      <c r="Q3898" s="51">
        <v>4907</v>
      </c>
      <c r="R3898" s="51">
        <v>5174</v>
      </c>
      <c r="S3898" s="51">
        <v>96456.376343588665</v>
      </c>
      <c r="T3898" s="51">
        <v>452899</v>
      </c>
      <c r="U3898" s="51">
        <v>144390</v>
      </c>
      <c r="V3898" s="51">
        <v>19123</v>
      </c>
    </row>
    <row r="3899" spans="1:22" x14ac:dyDescent="0.25">
      <c r="A3899" s="50" t="s">
        <v>109</v>
      </c>
      <c r="B3899" s="50" t="s">
        <v>231</v>
      </c>
      <c r="C3899" s="50" t="s">
        <v>215</v>
      </c>
      <c r="D3899" s="50" t="s">
        <v>282</v>
      </c>
      <c r="E3899" s="51">
        <v>2021</v>
      </c>
      <c r="F3899" s="50" t="s">
        <v>292</v>
      </c>
      <c r="G3899" s="52">
        <v>44470</v>
      </c>
      <c r="H3899" s="51">
        <v>1213</v>
      </c>
      <c r="I3899" s="51">
        <v>514</v>
      </c>
      <c r="J3899" s="51">
        <v>1132</v>
      </c>
      <c r="K3899" s="51">
        <v>488</v>
      </c>
      <c r="L3899" s="51">
        <v>488</v>
      </c>
      <c r="M3899" s="51">
        <v>1954</v>
      </c>
      <c r="N3899" s="51">
        <v>1669</v>
      </c>
      <c r="O3899" s="51">
        <v>1596</v>
      </c>
      <c r="P3899" s="51">
        <v>1633</v>
      </c>
      <c r="Q3899" s="51">
        <v>4907</v>
      </c>
      <c r="R3899" s="51">
        <v>5174</v>
      </c>
      <c r="S3899" s="51">
        <v>96456.376343588665</v>
      </c>
      <c r="T3899" s="51">
        <v>452899</v>
      </c>
      <c r="U3899" s="51">
        <v>144390</v>
      </c>
      <c r="V3899" s="51">
        <v>19123</v>
      </c>
    </row>
    <row r="3900" spans="1:22" x14ac:dyDescent="0.25">
      <c r="A3900" s="50" t="s">
        <v>109</v>
      </c>
      <c r="B3900" s="50" t="s">
        <v>231</v>
      </c>
      <c r="C3900" s="50" t="s">
        <v>215</v>
      </c>
      <c r="D3900" s="50" t="s">
        <v>282</v>
      </c>
      <c r="E3900" s="51">
        <v>2021</v>
      </c>
      <c r="F3900" s="50" t="s">
        <v>293</v>
      </c>
      <c r="G3900" s="52">
        <v>44501</v>
      </c>
      <c r="H3900" s="51">
        <v>1265</v>
      </c>
      <c r="I3900" s="51">
        <v>599</v>
      </c>
      <c r="J3900" s="51">
        <v>1148</v>
      </c>
      <c r="K3900" s="51">
        <v>471</v>
      </c>
      <c r="L3900" s="51">
        <v>471</v>
      </c>
      <c r="M3900" s="51">
        <v>2121</v>
      </c>
      <c r="N3900" s="51">
        <v>1811</v>
      </c>
      <c r="O3900" s="51">
        <v>1805</v>
      </c>
      <c r="P3900" s="51">
        <v>1700</v>
      </c>
      <c r="Q3900" s="51">
        <v>4907</v>
      </c>
      <c r="R3900" s="51">
        <v>5174</v>
      </c>
      <c r="S3900" s="51">
        <v>96456.376343588665</v>
      </c>
      <c r="T3900" s="51">
        <v>452899</v>
      </c>
      <c r="U3900" s="51">
        <v>144390</v>
      </c>
      <c r="V3900" s="51">
        <v>19123</v>
      </c>
    </row>
    <row r="3901" spans="1:22" x14ac:dyDescent="0.25">
      <c r="A3901" s="50" t="s">
        <v>109</v>
      </c>
      <c r="B3901" s="50" t="s">
        <v>231</v>
      </c>
      <c r="C3901" s="50" t="s">
        <v>215</v>
      </c>
      <c r="D3901" s="50" t="s">
        <v>282</v>
      </c>
      <c r="E3901" s="51">
        <v>2021</v>
      </c>
      <c r="F3901" s="50" t="s">
        <v>294</v>
      </c>
      <c r="G3901" s="52">
        <v>44531</v>
      </c>
      <c r="H3901" s="51">
        <v>1391</v>
      </c>
      <c r="I3901" s="51">
        <v>678</v>
      </c>
      <c r="J3901" s="51">
        <v>1279</v>
      </c>
      <c r="K3901" s="51">
        <v>490</v>
      </c>
      <c r="L3901" s="51">
        <v>490</v>
      </c>
      <c r="M3901" s="51">
        <v>2039</v>
      </c>
      <c r="N3901" s="51">
        <v>1744</v>
      </c>
      <c r="O3901" s="51">
        <v>1852</v>
      </c>
      <c r="P3901" s="51">
        <v>1801</v>
      </c>
      <c r="Q3901" s="51">
        <v>4907</v>
      </c>
      <c r="R3901" s="51">
        <v>5174</v>
      </c>
      <c r="S3901" s="51">
        <v>96456.376343588665</v>
      </c>
      <c r="T3901" s="51">
        <v>452899</v>
      </c>
      <c r="U3901" s="51">
        <v>144390</v>
      </c>
      <c r="V3901" s="51">
        <v>19123</v>
      </c>
    </row>
    <row r="3902" spans="1:22" x14ac:dyDescent="0.25">
      <c r="A3902" s="50" t="s">
        <v>109</v>
      </c>
      <c r="B3902" s="50" t="s">
        <v>231</v>
      </c>
      <c r="C3902" s="50" t="s">
        <v>216</v>
      </c>
      <c r="D3902" s="50" t="s">
        <v>282</v>
      </c>
      <c r="E3902" s="51">
        <v>2017</v>
      </c>
      <c r="F3902" s="50" t="s">
        <v>283</v>
      </c>
      <c r="G3902" s="52">
        <v>42736</v>
      </c>
      <c r="H3902" s="51">
        <v>2041</v>
      </c>
      <c r="I3902" s="51">
        <v>675</v>
      </c>
      <c r="J3902" s="51">
        <v>1964</v>
      </c>
      <c r="K3902" s="51">
        <v>774</v>
      </c>
      <c r="L3902" s="51">
        <v>774</v>
      </c>
      <c r="M3902" s="51">
        <v>3366</v>
      </c>
      <c r="N3902" s="51">
        <v>3293</v>
      </c>
      <c r="O3902" s="51">
        <v>3057</v>
      </c>
      <c r="P3902" s="51">
        <v>3007</v>
      </c>
      <c r="Q3902" s="51">
        <v>11007</v>
      </c>
      <c r="R3902" s="51">
        <v>11210</v>
      </c>
      <c r="S3902" s="51">
        <v>96599</v>
      </c>
      <c r="T3902" s="51">
        <v>485585</v>
      </c>
      <c r="U3902" s="51">
        <v>113050</v>
      </c>
      <c r="V3902" s="51">
        <v>22495</v>
      </c>
    </row>
    <row r="3903" spans="1:22" x14ac:dyDescent="0.25">
      <c r="A3903" s="50" t="s">
        <v>109</v>
      </c>
      <c r="B3903" s="50" t="s">
        <v>231</v>
      </c>
      <c r="C3903" s="50" t="s">
        <v>216</v>
      </c>
      <c r="D3903" s="50" t="s">
        <v>282</v>
      </c>
      <c r="E3903" s="51">
        <v>2017</v>
      </c>
      <c r="F3903" s="50" t="s">
        <v>284</v>
      </c>
      <c r="G3903" s="52">
        <v>42767</v>
      </c>
      <c r="H3903" s="51">
        <v>1398</v>
      </c>
      <c r="I3903" s="51">
        <v>733</v>
      </c>
      <c r="J3903" s="51">
        <v>1563</v>
      </c>
      <c r="K3903" s="51">
        <v>752</v>
      </c>
      <c r="L3903" s="51">
        <v>752</v>
      </c>
      <c r="M3903" s="51">
        <v>3793</v>
      </c>
      <c r="N3903" s="51">
        <v>3512</v>
      </c>
      <c r="O3903" s="51">
        <v>3348</v>
      </c>
      <c r="P3903" s="51">
        <v>3332</v>
      </c>
      <c r="Q3903" s="51">
        <v>11007</v>
      </c>
      <c r="R3903" s="51">
        <v>11210</v>
      </c>
      <c r="S3903" s="51">
        <v>96599</v>
      </c>
      <c r="T3903" s="51">
        <v>485585</v>
      </c>
      <c r="U3903" s="51">
        <v>113050</v>
      </c>
      <c r="V3903" s="51">
        <v>22495</v>
      </c>
    </row>
    <row r="3904" spans="1:22" x14ac:dyDescent="0.25">
      <c r="A3904" s="50" t="s">
        <v>109</v>
      </c>
      <c r="B3904" s="50" t="s">
        <v>231</v>
      </c>
      <c r="C3904" s="50" t="s">
        <v>216</v>
      </c>
      <c r="D3904" s="50" t="s">
        <v>282</v>
      </c>
      <c r="E3904" s="51">
        <v>2017</v>
      </c>
      <c r="F3904" s="50" t="s">
        <v>285</v>
      </c>
      <c r="G3904" s="52">
        <v>42795</v>
      </c>
      <c r="H3904" s="51">
        <v>2192</v>
      </c>
      <c r="I3904" s="51">
        <v>662</v>
      </c>
      <c r="J3904" s="51">
        <v>1934</v>
      </c>
      <c r="K3904" s="51">
        <v>752</v>
      </c>
      <c r="L3904" s="51">
        <v>752</v>
      </c>
      <c r="M3904" s="51">
        <v>3626</v>
      </c>
      <c r="N3904" s="51">
        <v>3392</v>
      </c>
      <c r="O3904" s="51">
        <v>3183</v>
      </c>
      <c r="P3904" s="51">
        <v>3298</v>
      </c>
      <c r="Q3904" s="51">
        <v>11007</v>
      </c>
      <c r="R3904" s="51">
        <v>11210</v>
      </c>
      <c r="S3904" s="51">
        <v>96599</v>
      </c>
      <c r="T3904" s="51">
        <v>485585</v>
      </c>
      <c r="U3904" s="51">
        <v>113050</v>
      </c>
      <c r="V3904" s="51">
        <v>22495</v>
      </c>
    </row>
    <row r="3905" spans="1:22" x14ac:dyDescent="0.25">
      <c r="A3905" s="50" t="s">
        <v>109</v>
      </c>
      <c r="B3905" s="50" t="s">
        <v>231</v>
      </c>
      <c r="C3905" s="50" t="s">
        <v>216</v>
      </c>
      <c r="D3905" s="50" t="s">
        <v>282</v>
      </c>
      <c r="E3905" s="51">
        <v>2017</v>
      </c>
      <c r="F3905" s="50" t="s">
        <v>286</v>
      </c>
      <c r="G3905" s="52">
        <v>42826</v>
      </c>
      <c r="H3905" s="51">
        <v>2490</v>
      </c>
      <c r="I3905" s="51">
        <v>595</v>
      </c>
      <c r="J3905" s="51">
        <v>1562</v>
      </c>
      <c r="K3905" s="51">
        <v>516</v>
      </c>
      <c r="L3905" s="51">
        <v>516</v>
      </c>
      <c r="M3905" s="51">
        <v>3542</v>
      </c>
      <c r="N3905" s="51">
        <v>3117</v>
      </c>
      <c r="O3905" s="51">
        <v>2851</v>
      </c>
      <c r="P3905" s="51">
        <v>3072</v>
      </c>
      <c r="Q3905" s="51">
        <v>11007</v>
      </c>
      <c r="R3905" s="51">
        <v>11210</v>
      </c>
      <c r="S3905" s="51">
        <v>96599</v>
      </c>
      <c r="T3905" s="51">
        <v>485585</v>
      </c>
      <c r="U3905" s="51">
        <v>113050</v>
      </c>
      <c r="V3905" s="51">
        <v>22495</v>
      </c>
    </row>
    <row r="3906" spans="1:22" x14ac:dyDescent="0.25">
      <c r="A3906" s="50" t="s">
        <v>109</v>
      </c>
      <c r="B3906" s="50" t="s">
        <v>231</v>
      </c>
      <c r="C3906" s="50" t="s">
        <v>216</v>
      </c>
      <c r="D3906" s="50" t="s">
        <v>282</v>
      </c>
      <c r="E3906" s="51">
        <v>2017</v>
      </c>
      <c r="F3906" s="50" t="s">
        <v>287</v>
      </c>
      <c r="G3906" s="52">
        <v>42856</v>
      </c>
      <c r="H3906" s="51">
        <v>1929</v>
      </c>
      <c r="I3906" s="51">
        <v>692</v>
      </c>
      <c r="J3906" s="51">
        <v>1686</v>
      </c>
      <c r="K3906" s="51">
        <v>916</v>
      </c>
      <c r="L3906" s="51">
        <v>916</v>
      </c>
      <c r="M3906" s="51">
        <v>3806</v>
      </c>
      <c r="N3906" s="51">
        <v>3519</v>
      </c>
      <c r="O3906" s="51">
        <v>3260</v>
      </c>
      <c r="P3906" s="51">
        <v>3387</v>
      </c>
      <c r="Q3906" s="51">
        <v>11007</v>
      </c>
      <c r="R3906" s="51">
        <v>11210</v>
      </c>
      <c r="S3906" s="51">
        <v>96599</v>
      </c>
      <c r="T3906" s="51">
        <v>485585</v>
      </c>
      <c r="U3906" s="51">
        <v>113050</v>
      </c>
      <c r="V3906" s="51">
        <v>22495</v>
      </c>
    </row>
    <row r="3907" spans="1:22" x14ac:dyDescent="0.25">
      <c r="A3907" s="50" t="s">
        <v>109</v>
      </c>
      <c r="B3907" s="50" t="s">
        <v>231</v>
      </c>
      <c r="C3907" s="50" t="s">
        <v>216</v>
      </c>
      <c r="D3907" s="50" t="s">
        <v>282</v>
      </c>
      <c r="E3907" s="51">
        <v>2017</v>
      </c>
      <c r="F3907" s="50" t="s">
        <v>288</v>
      </c>
      <c r="G3907" s="52">
        <v>42887</v>
      </c>
      <c r="H3907" s="51">
        <v>1485</v>
      </c>
      <c r="I3907" s="51">
        <v>699</v>
      </c>
      <c r="J3907" s="51">
        <v>1443</v>
      </c>
      <c r="K3907" s="51">
        <v>748</v>
      </c>
      <c r="L3907" s="51">
        <v>748</v>
      </c>
      <c r="M3907" s="51">
        <v>4030</v>
      </c>
      <c r="N3907" s="51">
        <v>3523</v>
      </c>
      <c r="O3907" s="51">
        <v>3367</v>
      </c>
      <c r="P3907" s="51">
        <v>3632</v>
      </c>
      <c r="Q3907" s="51">
        <v>11007</v>
      </c>
      <c r="R3907" s="51">
        <v>11210</v>
      </c>
      <c r="S3907" s="51">
        <v>96599</v>
      </c>
      <c r="T3907" s="51">
        <v>485585</v>
      </c>
      <c r="U3907" s="51">
        <v>113050</v>
      </c>
      <c r="V3907" s="51">
        <v>22495</v>
      </c>
    </row>
    <row r="3908" spans="1:22" x14ac:dyDescent="0.25">
      <c r="A3908" s="50" t="s">
        <v>109</v>
      </c>
      <c r="B3908" s="50" t="s">
        <v>231</v>
      </c>
      <c r="C3908" s="50" t="s">
        <v>216</v>
      </c>
      <c r="D3908" s="50" t="s">
        <v>282</v>
      </c>
      <c r="E3908" s="51">
        <v>2017</v>
      </c>
      <c r="F3908" s="50" t="s">
        <v>289</v>
      </c>
      <c r="G3908" s="52">
        <v>42917</v>
      </c>
      <c r="H3908" s="51">
        <v>2392</v>
      </c>
      <c r="I3908" s="51">
        <v>724</v>
      </c>
      <c r="J3908" s="51">
        <v>1694</v>
      </c>
      <c r="K3908" s="51">
        <v>734</v>
      </c>
      <c r="L3908" s="51">
        <v>734</v>
      </c>
      <c r="M3908" s="51">
        <v>4123</v>
      </c>
      <c r="N3908" s="51">
        <v>3570</v>
      </c>
      <c r="O3908" s="51">
        <v>3134</v>
      </c>
      <c r="P3908" s="51">
        <v>3685</v>
      </c>
      <c r="Q3908" s="51">
        <v>11007</v>
      </c>
      <c r="R3908" s="51">
        <v>11210</v>
      </c>
      <c r="S3908" s="51">
        <v>96599</v>
      </c>
      <c r="T3908" s="51">
        <v>485585</v>
      </c>
      <c r="U3908" s="51">
        <v>113050</v>
      </c>
      <c r="V3908" s="51">
        <v>22495</v>
      </c>
    </row>
    <row r="3909" spans="1:22" x14ac:dyDescent="0.25">
      <c r="A3909" s="50" t="s">
        <v>109</v>
      </c>
      <c r="B3909" s="50" t="s">
        <v>231</v>
      </c>
      <c r="C3909" s="50" t="s">
        <v>216</v>
      </c>
      <c r="D3909" s="50" t="s">
        <v>282</v>
      </c>
      <c r="E3909" s="51">
        <v>2017</v>
      </c>
      <c r="F3909" s="50" t="s">
        <v>290</v>
      </c>
      <c r="G3909" s="52">
        <v>42948</v>
      </c>
      <c r="H3909" s="51">
        <v>1728</v>
      </c>
      <c r="I3909" s="51">
        <v>737</v>
      </c>
      <c r="J3909" s="51">
        <v>1848</v>
      </c>
      <c r="K3909" s="51">
        <v>759</v>
      </c>
      <c r="L3909" s="51">
        <v>759</v>
      </c>
      <c r="M3909" s="51">
        <v>3724</v>
      </c>
      <c r="N3909" s="51">
        <v>3465</v>
      </c>
      <c r="O3909" s="51">
        <v>3237</v>
      </c>
      <c r="P3909" s="51">
        <v>3350</v>
      </c>
      <c r="Q3909" s="51">
        <v>11007</v>
      </c>
      <c r="R3909" s="51">
        <v>11210</v>
      </c>
      <c r="S3909" s="51">
        <v>96599</v>
      </c>
      <c r="T3909" s="51">
        <v>485585</v>
      </c>
      <c r="U3909" s="51">
        <v>113050</v>
      </c>
      <c r="V3909" s="51">
        <v>22495</v>
      </c>
    </row>
    <row r="3910" spans="1:22" x14ac:dyDescent="0.25">
      <c r="A3910" s="50" t="s">
        <v>109</v>
      </c>
      <c r="B3910" s="50" t="s">
        <v>231</v>
      </c>
      <c r="C3910" s="50" t="s">
        <v>216</v>
      </c>
      <c r="D3910" s="50" t="s">
        <v>282</v>
      </c>
      <c r="E3910" s="51">
        <v>2017</v>
      </c>
      <c r="F3910" s="50" t="s">
        <v>291</v>
      </c>
      <c r="G3910" s="52">
        <v>42979</v>
      </c>
      <c r="H3910" s="51">
        <v>2087</v>
      </c>
      <c r="I3910" s="51">
        <v>563</v>
      </c>
      <c r="J3910" s="51">
        <v>1576</v>
      </c>
      <c r="K3910" s="51">
        <v>543</v>
      </c>
      <c r="L3910" s="51">
        <v>543</v>
      </c>
      <c r="M3910" s="51">
        <v>3520</v>
      </c>
      <c r="N3910" s="51">
        <v>3276</v>
      </c>
      <c r="O3910" s="51">
        <v>3018</v>
      </c>
      <c r="P3910" s="51">
        <v>3198</v>
      </c>
      <c r="Q3910" s="51">
        <v>11007</v>
      </c>
      <c r="R3910" s="51">
        <v>11210</v>
      </c>
      <c r="S3910" s="51">
        <v>96599</v>
      </c>
      <c r="T3910" s="51">
        <v>485585</v>
      </c>
      <c r="U3910" s="51">
        <v>113050</v>
      </c>
      <c r="V3910" s="51">
        <v>22495</v>
      </c>
    </row>
    <row r="3911" spans="1:22" x14ac:dyDescent="0.25">
      <c r="A3911" s="50" t="s">
        <v>109</v>
      </c>
      <c r="B3911" s="50" t="s">
        <v>231</v>
      </c>
      <c r="C3911" s="50" t="s">
        <v>216</v>
      </c>
      <c r="D3911" s="50" t="s">
        <v>282</v>
      </c>
      <c r="E3911" s="51">
        <v>2017</v>
      </c>
      <c r="F3911" s="50" t="s">
        <v>292</v>
      </c>
      <c r="G3911" s="52">
        <v>43009</v>
      </c>
      <c r="H3911" s="51">
        <v>1913</v>
      </c>
      <c r="I3911" s="51">
        <v>718</v>
      </c>
      <c r="J3911" s="51">
        <v>1655</v>
      </c>
      <c r="K3911" s="51">
        <v>400</v>
      </c>
      <c r="L3911" s="51">
        <v>400</v>
      </c>
      <c r="M3911" s="51">
        <v>3500</v>
      </c>
      <c r="N3911" s="51">
        <v>3335</v>
      </c>
      <c r="O3911" s="51">
        <v>3004</v>
      </c>
      <c r="P3911" s="51">
        <v>3202</v>
      </c>
      <c r="Q3911" s="51">
        <v>11007</v>
      </c>
      <c r="R3911" s="51">
        <v>11210</v>
      </c>
      <c r="S3911" s="51">
        <v>96599</v>
      </c>
      <c r="T3911" s="51">
        <v>485585</v>
      </c>
      <c r="U3911" s="51">
        <v>113050</v>
      </c>
      <c r="V3911" s="51">
        <v>22495</v>
      </c>
    </row>
    <row r="3912" spans="1:22" x14ac:dyDescent="0.25">
      <c r="A3912" s="50" t="s">
        <v>109</v>
      </c>
      <c r="B3912" s="50" t="s">
        <v>231</v>
      </c>
      <c r="C3912" s="50" t="s">
        <v>216</v>
      </c>
      <c r="D3912" s="50" t="s">
        <v>282</v>
      </c>
      <c r="E3912" s="51">
        <v>2017</v>
      </c>
      <c r="F3912" s="50" t="s">
        <v>293</v>
      </c>
      <c r="G3912" s="52">
        <v>43040</v>
      </c>
      <c r="H3912" s="51">
        <v>1833</v>
      </c>
      <c r="I3912" s="51">
        <v>705</v>
      </c>
      <c r="J3912" s="51">
        <v>1703</v>
      </c>
      <c r="K3912" s="51">
        <v>362</v>
      </c>
      <c r="L3912" s="51">
        <v>362</v>
      </c>
      <c r="M3912" s="51">
        <v>3607</v>
      </c>
      <c r="N3912" s="51">
        <v>3338</v>
      </c>
      <c r="O3912" s="51">
        <v>3073</v>
      </c>
      <c r="P3912" s="51">
        <v>3531</v>
      </c>
      <c r="Q3912" s="51">
        <v>11007</v>
      </c>
      <c r="R3912" s="51">
        <v>11210</v>
      </c>
      <c r="S3912" s="51">
        <v>96599</v>
      </c>
      <c r="T3912" s="51">
        <v>485585</v>
      </c>
      <c r="U3912" s="51">
        <v>113050</v>
      </c>
      <c r="V3912" s="51">
        <v>22495</v>
      </c>
    </row>
    <row r="3913" spans="1:22" x14ac:dyDescent="0.25">
      <c r="A3913" s="50" t="s">
        <v>109</v>
      </c>
      <c r="B3913" s="50" t="s">
        <v>231</v>
      </c>
      <c r="C3913" s="50" t="s">
        <v>216</v>
      </c>
      <c r="D3913" s="50" t="s">
        <v>282</v>
      </c>
      <c r="E3913" s="51">
        <v>2017</v>
      </c>
      <c r="F3913" s="50" t="s">
        <v>294</v>
      </c>
      <c r="G3913" s="52">
        <v>43070</v>
      </c>
      <c r="H3913" s="51">
        <v>1658</v>
      </c>
      <c r="I3913" s="51">
        <v>739</v>
      </c>
      <c r="J3913" s="51">
        <v>1685</v>
      </c>
      <c r="K3913" s="51">
        <v>400</v>
      </c>
      <c r="L3913" s="51">
        <v>400</v>
      </c>
      <c r="M3913" s="51">
        <v>3786</v>
      </c>
      <c r="N3913" s="51">
        <v>3360</v>
      </c>
      <c r="O3913" s="51">
        <v>3107</v>
      </c>
      <c r="P3913" s="51">
        <v>3559</v>
      </c>
      <c r="Q3913" s="51">
        <v>11007</v>
      </c>
      <c r="R3913" s="51">
        <v>11210</v>
      </c>
      <c r="S3913" s="51">
        <v>96599</v>
      </c>
      <c r="T3913" s="51">
        <v>485585</v>
      </c>
      <c r="U3913" s="51">
        <v>113050</v>
      </c>
      <c r="V3913" s="51">
        <v>22495</v>
      </c>
    </row>
    <row r="3914" spans="1:22" x14ac:dyDescent="0.25">
      <c r="A3914" s="50" t="s">
        <v>109</v>
      </c>
      <c r="B3914" s="50" t="s">
        <v>231</v>
      </c>
      <c r="C3914" s="50" t="s">
        <v>216</v>
      </c>
      <c r="D3914" s="50" t="s">
        <v>282</v>
      </c>
      <c r="E3914" s="51">
        <v>2018</v>
      </c>
      <c r="F3914" s="50" t="s">
        <v>283</v>
      </c>
      <c r="G3914" s="52">
        <v>43101</v>
      </c>
      <c r="H3914" s="51">
        <v>2102</v>
      </c>
      <c r="I3914" s="51">
        <v>708</v>
      </c>
      <c r="J3914" s="51">
        <v>1613</v>
      </c>
      <c r="K3914" s="51">
        <v>704</v>
      </c>
      <c r="L3914" s="51">
        <v>704</v>
      </c>
      <c r="M3914" s="51">
        <v>4082</v>
      </c>
      <c r="N3914" s="51">
        <v>3760</v>
      </c>
      <c r="O3914" s="51">
        <v>3464</v>
      </c>
      <c r="P3914" s="51">
        <v>3854</v>
      </c>
      <c r="Q3914" s="51">
        <v>11569</v>
      </c>
      <c r="R3914" s="51">
        <v>11903</v>
      </c>
      <c r="S3914" s="51">
        <v>146408</v>
      </c>
      <c r="T3914" s="51">
        <v>732348</v>
      </c>
      <c r="U3914" s="51">
        <v>143140</v>
      </c>
      <c r="V3914" s="51">
        <v>33863</v>
      </c>
    </row>
    <row r="3915" spans="1:22" x14ac:dyDescent="0.25">
      <c r="A3915" s="50" t="s">
        <v>109</v>
      </c>
      <c r="B3915" s="50" t="s">
        <v>231</v>
      </c>
      <c r="C3915" s="50" t="s">
        <v>216</v>
      </c>
      <c r="D3915" s="50" t="s">
        <v>282</v>
      </c>
      <c r="E3915" s="51">
        <v>2018</v>
      </c>
      <c r="F3915" s="50" t="s">
        <v>284</v>
      </c>
      <c r="G3915" s="52">
        <v>43132</v>
      </c>
      <c r="H3915" s="51">
        <v>1765</v>
      </c>
      <c r="I3915" s="51">
        <v>554</v>
      </c>
      <c r="J3915" s="51">
        <v>1287</v>
      </c>
      <c r="K3915" s="51">
        <v>657</v>
      </c>
      <c r="L3915" s="51">
        <v>657</v>
      </c>
      <c r="M3915" s="51">
        <v>3607</v>
      </c>
      <c r="N3915" s="51">
        <v>3194</v>
      </c>
      <c r="O3915" s="51">
        <v>2948</v>
      </c>
      <c r="P3915" s="51">
        <v>3102</v>
      </c>
      <c r="Q3915" s="51">
        <v>11569</v>
      </c>
      <c r="R3915" s="51">
        <v>11903</v>
      </c>
      <c r="S3915" s="51">
        <v>146408</v>
      </c>
      <c r="T3915" s="51">
        <v>732348</v>
      </c>
      <c r="U3915" s="51">
        <v>143140</v>
      </c>
      <c r="V3915" s="51">
        <v>33863</v>
      </c>
    </row>
    <row r="3916" spans="1:22" x14ac:dyDescent="0.25">
      <c r="A3916" s="50" t="s">
        <v>109</v>
      </c>
      <c r="B3916" s="50" t="s">
        <v>231</v>
      </c>
      <c r="C3916" s="50" t="s">
        <v>216</v>
      </c>
      <c r="D3916" s="50" t="s">
        <v>282</v>
      </c>
      <c r="E3916" s="51">
        <v>2018</v>
      </c>
      <c r="F3916" s="50" t="s">
        <v>285</v>
      </c>
      <c r="G3916" s="52">
        <v>43160</v>
      </c>
      <c r="H3916" s="51">
        <v>1982</v>
      </c>
      <c r="I3916" s="51">
        <v>596</v>
      </c>
      <c r="J3916" s="51">
        <v>1764</v>
      </c>
      <c r="K3916" s="51">
        <v>577</v>
      </c>
      <c r="L3916" s="51">
        <v>577</v>
      </c>
      <c r="M3916" s="51">
        <v>3621</v>
      </c>
      <c r="N3916" s="51">
        <v>3407</v>
      </c>
      <c r="O3916" s="51">
        <v>3263</v>
      </c>
      <c r="P3916" s="51">
        <v>2979</v>
      </c>
      <c r="Q3916" s="51">
        <v>11569</v>
      </c>
      <c r="R3916" s="51">
        <v>11903</v>
      </c>
      <c r="S3916" s="51">
        <v>146408</v>
      </c>
      <c r="T3916" s="51">
        <v>732348</v>
      </c>
      <c r="U3916" s="51">
        <v>143140</v>
      </c>
      <c r="V3916" s="51">
        <v>33863</v>
      </c>
    </row>
    <row r="3917" spans="1:22" x14ac:dyDescent="0.25">
      <c r="A3917" s="50" t="s">
        <v>109</v>
      </c>
      <c r="B3917" s="50" t="s">
        <v>231</v>
      </c>
      <c r="C3917" s="50" t="s">
        <v>216</v>
      </c>
      <c r="D3917" s="50" t="s">
        <v>282</v>
      </c>
      <c r="E3917" s="51">
        <v>2018</v>
      </c>
      <c r="F3917" s="50" t="s">
        <v>286</v>
      </c>
      <c r="G3917" s="52">
        <v>43191</v>
      </c>
      <c r="H3917" s="51">
        <v>2466</v>
      </c>
      <c r="I3917" s="51">
        <v>854</v>
      </c>
      <c r="J3917" s="51">
        <v>2334</v>
      </c>
      <c r="K3917" s="51">
        <v>782</v>
      </c>
      <c r="L3917" s="51">
        <v>782</v>
      </c>
      <c r="M3917" s="51">
        <v>3397</v>
      </c>
      <c r="N3917" s="51">
        <v>3229</v>
      </c>
      <c r="O3917" s="51">
        <v>3100</v>
      </c>
      <c r="P3917" s="51">
        <v>3178</v>
      </c>
      <c r="Q3917" s="51">
        <v>11569</v>
      </c>
      <c r="R3917" s="51">
        <v>11903</v>
      </c>
      <c r="S3917" s="51">
        <v>146408</v>
      </c>
      <c r="T3917" s="51">
        <v>732348</v>
      </c>
      <c r="U3917" s="51">
        <v>143140</v>
      </c>
      <c r="V3917" s="51">
        <v>33863</v>
      </c>
    </row>
    <row r="3918" spans="1:22" x14ac:dyDescent="0.25">
      <c r="A3918" s="50" t="s">
        <v>109</v>
      </c>
      <c r="B3918" s="50" t="s">
        <v>231</v>
      </c>
      <c r="C3918" s="50" t="s">
        <v>216</v>
      </c>
      <c r="D3918" s="50" t="s">
        <v>282</v>
      </c>
      <c r="E3918" s="51">
        <v>2018</v>
      </c>
      <c r="F3918" s="50" t="s">
        <v>287</v>
      </c>
      <c r="G3918" s="52">
        <v>43221</v>
      </c>
      <c r="H3918" s="51">
        <v>1729</v>
      </c>
      <c r="I3918" s="51">
        <v>740</v>
      </c>
      <c r="J3918" s="51">
        <v>1701</v>
      </c>
      <c r="K3918" s="51">
        <v>652</v>
      </c>
      <c r="L3918" s="51">
        <v>652</v>
      </c>
      <c r="M3918" s="51">
        <v>3429</v>
      </c>
      <c r="N3918" s="51">
        <v>3195</v>
      </c>
      <c r="O3918" s="51">
        <v>3184</v>
      </c>
      <c r="P3918" s="51">
        <v>3345</v>
      </c>
      <c r="Q3918" s="51">
        <v>11569</v>
      </c>
      <c r="R3918" s="51">
        <v>11903</v>
      </c>
      <c r="S3918" s="51">
        <v>146408</v>
      </c>
      <c r="T3918" s="51">
        <v>732348</v>
      </c>
      <c r="U3918" s="51">
        <v>143140</v>
      </c>
      <c r="V3918" s="51">
        <v>33863</v>
      </c>
    </row>
    <row r="3919" spans="1:22" x14ac:dyDescent="0.25">
      <c r="A3919" s="50" t="s">
        <v>109</v>
      </c>
      <c r="B3919" s="50" t="s">
        <v>231</v>
      </c>
      <c r="C3919" s="50" t="s">
        <v>216</v>
      </c>
      <c r="D3919" s="50" t="s">
        <v>282</v>
      </c>
      <c r="E3919" s="51">
        <v>2018</v>
      </c>
      <c r="F3919" s="50" t="s">
        <v>288</v>
      </c>
      <c r="G3919" s="52">
        <v>43252</v>
      </c>
      <c r="H3919" s="51">
        <v>1787</v>
      </c>
      <c r="I3919" s="51">
        <v>692</v>
      </c>
      <c r="J3919" s="51">
        <v>1904</v>
      </c>
      <c r="K3919" s="51">
        <v>542</v>
      </c>
      <c r="L3919" s="51">
        <v>542</v>
      </c>
      <c r="M3919" s="51">
        <v>3394</v>
      </c>
      <c r="N3919" s="51">
        <v>3240</v>
      </c>
      <c r="O3919" s="51">
        <v>3261</v>
      </c>
      <c r="P3919" s="51">
        <v>3036</v>
      </c>
      <c r="Q3919" s="51">
        <v>11569</v>
      </c>
      <c r="R3919" s="51">
        <v>11903</v>
      </c>
      <c r="S3919" s="51">
        <v>146408</v>
      </c>
      <c r="T3919" s="51">
        <v>732348</v>
      </c>
      <c r="U3919" s="51">
        <v>143140</v>
      </c>
      <c r="V3919" s="51">
        <v>33863</v>
      </c>
    </row>
    <row r="3920" spans="1:22" x14ac:dyDescent="0.25">
      <c r="A3920" s="50" t="s">
        <v>109</v>
      </c>
      <c r="B3920" s="50" t="s">
        <v>231</v>
      </c>
      <c r="C3920" s="50" t="s">
        <v>216</v>
      </c>
      <c r="D3920" s="50" t="s">
        <v>282</v>
      </c>
      <c r="E3920" s="51">
        <v>2018</v>
      </c>
      <c r="F3920" s="50" t="s">
        <v>289</v>
      </c>
      <c r="G3920" s="52">
        <v>43282</v>
      </c>
      <c r="H3920" s="51">
        <v>2063</v>
      </c>
      <c r="I3920" s="51">
        <v>698</v>
      </c>
      <c r="J3920" s="51">
        <v>2102</v>
      </c>
      <c r="K3920" s="51">
        <v>582</v>
      </c>
      <c r="L3920" s="51">
        <v>582</v>
      </c>
      <c r="M3920" s="51">
        <v>3578</v>
      </c>
      <c r="N3920" s="51">
        <v>3353</v>
      </c>
      <c r="O3920" s="51">
        <v>3194</v>
      </c>
      <c r="P3920" s="51">
        <v>3149</v>
      </c>
      <c r="Q3920" s="51">
        <v>11569</v>
      </c>
      <c r="R3920" s="51">
        <v>11903</v>
      </c>
      <c r="S3920" s="51">
        <v>146408</v>
      </c>
      <c r="T3920" s="51">
        <v>732348</v>
      </c>
      <c r="U3920" s="51">
        <v>143140</v>
      </c>
      <c r="V3920" s="51">
        <v>33863</v>
      </c>
    </row>
    <row r="3921" spans="1:22" x14ac:dyDescent="0.25">
      <c r="A3921" s="50" t="s">
        <v>109</v>
      </c>
      <c r="B3921" s="50" t="s">
        <v>231</v>
      </c>
      <c r="C3921" s="50" t="s">
        <v>216</v>
      </c>
      <c r="D3921" s="50" t="s">
        <v>282</v>
      </c>
      <c r="E3921" s="51">
        <v>2018</v>
      </c>
      <c r="F3921" s="50" t="s">
        <v>290</v>
      </c>
      <c r="G3921" s="52">
        <v>43313</v>
      </c>
      <c r="H3921" s="51">
        <v>1945</v>
      </c>
      <c r="I3921" s="51">
        <v>620</v>
      </c>
      <c r="J3921" s="51">
        <v>1610</v>
      </c>
      <c r="K3921" s="51">
        <v>620</v>
      </c>
      <c r="L3921" s="51">
        <v>620</v>
      </c>
      <c r="M3921" s="51">
        <v>3417</v>
      </c>
      <c r="N3921" s="51">
        <v>3263</v>
      </c>
      <c r="O3921" s="51">
        <v>3098</v>
      </c>
      <c r="P3921" s="51">
        <v>3361</v>
      </c>
      <c r="Q3921" s="51">
        <v>11569</v>
      </c>
      <c r="R3921" s="51">
        <v>11903</v>
      </c>
      <c r="S3921" s="51">
        <v>146408</v>
      </c>
      <c r="T3921" s="51">
        <v>732348</v>
      </c>
      <c r="U3921" s="51">
        <v>143140</v>
      </c>
      <c r="V3921" s="51">
        <v>33863</v>
      </c>
    </row>
    <row r="3922" spans="1:22" x14ac:dyDescent="0.25">
      <c r="A3922" s="50" t="s">
        <v>109</v>
      </c>
      <c r="B3922" s="50" t="s">
        <v>231</v>
      </c>
      <c r="C3922" s="50" t="s">
        <v>216</v>
      </c>
      <c r="D3922" s="50" t="s">
        <v>282</v>
      </c>
      <c r="E3922" s="51">
        <v>2018</v>
      </c>
      <c r="F3922" s="50" t="s">
        <v>291</v>
      </c>
      <c r="G3922" s="52">
        <v>43344</v>
      </c>
      <c r="H3922" s="51">
        <v>2585</v>
      </c>
      <c r="I3922" s="51">
        <v>650</v>
      </c>
      <c r="J3922" s="51">
        <v>2192</v>
      </c>
      <c r="K3922" s="51">
        <v>803</v>
      </c>
      <c r="L3922" s="51">
        <v>803</v>
      </c>
      <c r="M3922" s="51">
        <v>3571</v>
      </c>
      <c r="N3922" s="51">
        <v>3300</v>
      </c>
      <c r="O3922" s="51">
        <v>3141</v>
      </c>
      <c r="P3922" s="51">
        <v>3262</v>
      </c>
      <c r="Q3922" s="51">
        <v>11569</v>
      </c>
      <c r="R3922" s="51">
        <v>11903</v>
      </c>
      <c r="S3922" s="51">
        <v>146408</v>
      </c>
      <c r="T3922" s="51">
        <v>732348</v>
      </c>
      <c r="U3922" s="51">
        <v>143140</v>
      </c>
      <c r="V3922" s="51">
        <v>33863</v>
      </c>
    </row>
    <row r="3923" spans="1:22" x14ac:dyDescent="0.25">
      <c r="A3923" s="50" t="s">
        <v>109</v>
      </c>
      <c r="B3923" s="50" t="s">
        <v>231</v>
      </c>
      <c r="C3923" s="50" t="s">
        <v>216</v>
      </c>
      <c r="D3923" s="50" t="s">
        <v>282</v>
      </c>
      <c r="E3923" s="51">
        <v>2018</v>
      </c>
      <c r="F3923" s="50" t="s">
        <v>292</v>
      </c>
      <c r="G3923" s="52">
        <v>43374</v>
      </c>
      <c r="H3923" s="51">
        <v>2955</v>
      </c>
      <c r="I3923" s="51">
        <v>592</v>
      </c>
      <c r="J3923" s="51">
        <v>2075</v>
      </c>
      <c r="K3923" s="51">
        <v>698</v>
      </c>
      <c r="L3923" s="51">
        <v>698</v>
      </c>
      <c r="M3923" s="51">
        <v>3624</v>
      </c>
      <c r="N3923" s="51">
        <v>3361</v>
      </c>
      <c r="O3923" s="51">
        <v>3128</v>
      </c>
      <c r="P3923" s="51">
        <v>3323</v>
      </c>
      <c r="Q3923" s="51">
        <v>11569</v>
      </c>
      <c r="R3923" s="51">
        <v>11903</v>
      </c>
      <c r="S3923" s="51">
        <v>146408</v>
      </c>
      <c r="T3923" s="51">
        <v>732348</v>
      </c>
      <c r="U3923" s="51">
        <v>143140</v>
      </c>
      <c r="V3923" s="51">
        <v>33863</v>
      </c>
    </row>
    <row r="3924" spans="1:22" x14ac:dyDescent="0.25">
      <c r="A3924" s="50" t="s">
        <v>109</v>
      </c>
      <c r="B3924" s="50" t="s">
        <v>231</v>
      </c>
      <c r="C3924" s="50" t="s">
        <v>216</v>
      </c>
      <c r="D3924" s="50" t="s">
        <v>282</v>
      </c>
      <c r="E3924" s="51">
        <v>2018</v>
      </c>
      <c r="F3924" s="50" t="s">
        <v>293</v>
      </c>
      <c r="G3924" s="52">
        <v>43405</v>
      </c>
      <c r="H3924" s="51">
        <v>1849</v>
      </c>
      <c r="I3924" s="51">
        <v>646</v>
      </c>
      <c r="J3924" s="51">
        <v>1958</v>
      </c>
      <c r="K3924" s="51">
        <v>726</v>
      </c>
      <c r="L3924" s="51">
        <v>726</v>
      </c>
      <c r="M3924" s="51">
        <v>3856</v>
      </c>
      <c r="N3924" s="51">
        <v>3559</v>
      </c>
      <c r="O3924" s="51">
        <v>3322</v>
      </c>
      <c r="P3924" s="51">
        <v>3472</v>
      </c>
      <c r="Q3924" s="51">
        <v>11569</v>
      </c>
      <c r="R3924" s="51">
        <v>11903</v>
      </c>
      <c r="S3924" s="51">
        <v>146408</v>
      </c>
      <c r="T3924" s="51">
        <v>732348</v>
      </c>
      <c r="U3924" s="51">
        <v>143140</v>
      </c>
      <c r="V3924" s="51">
        <v>33863</v>
      </c>
    </row>
    <row r="3925" spans="1:22" x14ac:dyDescent="0.25">
      <c r="A3925" s="50" t="s">
        <v>109</v>
      </c>
      <c r="B3925" s="50" t="s">
        <v>231</v>
      </c>
      <c r="C3925" s="50" t="s">
        <v>216</v>
      </c>
      <c r="D3925" s="50" t="s">
        <v>282</v>
      </c>
      <c r="E3925" s="51">
        <v>2018</v>
      </c>
      <c r="F3925" s="50" t="s">
        <v>294</v>
      </c>
      <c r="G3925" s="52">
        <v>43435</v>
      </c>
      <c r="H3925" s="51">
        <v>1966</v>
      </c>
      <c r="I3925" s="51">
        <v>688</v>
      </c>
      <c r="J3925" s="51">
        <v>2599</v>
      </c>
      <c r="K3925" s="51">
        <v>588</v>
      </c>
      <c r="L3925" s="51">
        <v>588</v>
      </c>
      <c r="M3925" s="51">
        <v>3837</v>
      </c>
      <c r="N3925" s="51">
        <v>3563</v>
      </c>
      <c r="O3925" s="51">
        <v>3268</v>
      </c>
      <c r="P3925" s="51">
        <v>3262</v>
      </c>
      <c r="Q3925" s="51">
        <v>11569</v>
      </c>
      <c r="R3925" s="51">
        <v>11903</v>
      </c>
      <c r="S3925" s="51">
        <v>146408</v>
      </c>
      <c r="T3925" s="51">
        <v>732348</v>
      </c>
      <c r="U3925" s="51">
        <v>143140</v>
      </c>
      <c r="V3925" s="51">
        <v>33863</v>
      </c>
    </row>
    <row r="3926" spans="1:22" x14ac:dyDescent="0.25">
      <c r="A3926" s="50" t="s">
        <v>109</v>
      </c>
      <c r="B3926" s="50" t="s">
        <v>231</v>
      </c>
      <c r="C3926" s="50" t="s">
        <v>216</v>
      </c>
      <c r="D3926" s="50" t="s">
        <v>282</v>
      </c>
      <c r="E3926" s="51">
        <v>2019</v>
      </c>
      <c r="F3926" s="50" t="s">
        <v>283</v>
      </c>
      <c r="G3926" s="52">
        <v>43466</v>
      </c>
      <c r="H3926" s="51">
        <v>2192</v>
      </c>
      <c r="I3926" s="51">
        <v>545</v>
      </c>
      <c r="J3926" s="51">
        <v>1923</v>
      </c>
      <c r="K3926" s="51">
        <v>782</v>
      </c>
      <c r="L3926" s="51">
        <v>782</v>
      </c>
      <c r="M3926" s="51">
        <v>3349</v>
      </c>
      <c r="N3926" s="51">
        <v>3077</v>
      </c>
      <c r="O3926" s="51">
        <v>2826</v>
      </c>
      <c r="P3926" s="51">
        <v>3056</v>
      </c>
      <c r="Q3926" s="51">
        <v>12951</v>
      </c>
      <c r="R3926" s="51">
        <v>13266</v>
      </c>
      <c r="S3926" s="51">
        <v>108288.4449924592</v>
      </c>
      <c r="T3926" s="51">
        <v>512174</v>
      </c>
      <c r="U3926" s="51">
        <v>165448</v>
      </c>
      <c r="V3926" s="51">
        <v>21950</v>
      </c>
    </row>
    <row r="3927" spans="1:22" x14ac:dyDescent="0.25">
      <c r="A3927" s="50" t="s">
        <v>109</v>
      </c>
      <c r="B3927" s="50" t="s">
        <v>231</v>
      </c>
      <c r="C3927" s="50" t="s">
        <v>216</v>
      </c>
      <c r="D3927" s="50" t="s">
        <v>282</v>
      </c>
      <c r="E3927" s="51">
        <v>2019</v>
      </c>
      <c r="F3927" s="50" t="s">
        <v>284</v>
      </c>
      <c r="G3927" s="52">
        <v>43497</v>
      </c>
      <c r="H3927" s="51">
        <v>2162</v>
      </c>
      <c r="I3927" s="51">
        <v>703</v>
      </c>
      <c r="J3927" s="51">
        <v>1941</v>
      </c>
      <c r="K3927" s="51">
        <v>790</v>
      </c>
      <c r="L3927" s="51">
        <v>790</v>
      </c>
      <c r="M3927" s="51">
        <v>3455</v>
      </c>
      <c r="N3927" s="51">
        <v>3318</v>
      </c>
      <c r="O3927" s="51">
        <v>3081</v>
      </c>
      <c r="P3927" s="51">
        <v>3344</v>
      </c>
      <c r="Q3927" s="51">
        <v>12951</v>
      </c>
      <c r="R3927" s="51">
        <v>13266</v>
      </c>
      <c r="S3927" s="51">
        <v>108288.4449924592</v>
      </c>
      <c r="T3927" s="51">
        <v>512174</v>
      </c>
      <c r="U3927" s="51">
        <v>165448</v>
      </c>
      <c r="V3927" s="51">
        <v>21950</v>
      </c>
    </row>
    <row r="3928" spans="1:22" x14ac:dyDescent="0.25">
      <c r="A3928" s="50" t="s">
        <v>109</v>
      </c>
      <c r="B3928" s="50" t="s">
        <v>231</v>
      </c>
      <c r="C3928" s="50" t="s">
        <v>216</v>
      </c>
      <c r="D3928" s="50" t="s">
        <v>282</v>
      </c>
      <c r="E3928" s="51">
        <v>2019</v>
      </c>
      <c r="F3928" s="50" t="s">
        <v>285</v>
      </c>
      <c r="G3928" s="52">
        <v>43525</v>
      </c>
      <c r="H3928" s="51">
        <v>1777</v>
      </c>
      <c r="I3928" s="51">
        <v>832</v>
      </c>
      <c r="J3928" s="51">
        <v>1975</v>
      </c>
      <c r="K3928" s="51">
        <v>827</v>
      </c>
      <c r="L3928" s="51">
        <v>827</v>
      </c>
      <c r="M3928" s="51">
        <v>3777</v>
      </c>
      <c r="N3928" s="51">
        <v>3371</v>
      </c>
      <c r="O3928" s="51">
        <v>3214</v>
      </c>
      <c r="P3928" s="51">
        <v>3174</v>
      </c>
      <c r="Q3928" s="51">
        <v>12951</v>
      </c>
      <c r="R3928" s="51">
        <v>13266</v>
      </c>
      <c r="S3928" s="51">
        <v>108288.4449924592</v>
      </c>
      <c r="T3928" s="51">
        <v>512174</v>
      </c>
      <c r="U3928" s="51">
        <v>165448</v>
      </c>
      <c r="V3928" s="51">
        <v>21950</v>
      </c>
    </row>
    <row r="3929" spans="1:22" x14ac:dyDescent="0.25">
      <c r="A3929" s="50" t="s">
        <v>109</v>
      </c>
      <c r="B3929" s="50" t="s">
        <v>231</v>
      </c>
      <c r="C3929" s="50" t="s">
        <v>216</v>
      </c>
      <c r="D3929" s="50" t="s">
        <v>282</v>
      </c>
      <c r="E3929" s="51">
        <v>2019</v>
      </c>
      <c r="F3929" s="50" t="s">
        <v>286</v>
      </c>
      <c r="G3929" s="52">
        <v>43556</v>
      </c>
      <c r="H3929" s="51">
        <v>1957</v>
      </c>
      <c r="I3929" s="51">
        <v>749</v>
      </c>
      <c r="J3929" s="51">
        <v>1897</v>
      </c>
      <c r="K3929" s="51">
        <v>1139</v>
      </c>
      <c r="L3929" s="51">
        <v>1139</v>
      </c>
      <c r="M3929" s="51">
        <v>3985</v>
      </c>
      <c r="N3929" s="51">
        <v>3635</v>
      </c>
      <c r="O3929" s="51">
        <v>3472</v>
      </c>
      <c r="P3929" s="51">
        <v>3560</v>
      </c>
      <c r="Q3929" s="51">
        <v>12951</v>
      </c>
      <c r="R3929" s="51">
        <v>13266</v>
      </c>
      <c r="S3929" s="51">
        <v>108288.4449924592</v>
      </c>
      <c r="T3929" s="51">
        <v>512174</v>
      </c>
      <c r="U3929" s="51">
        <v>165448</v>
      </c>
      <c r="V3929" s="51">
        <v>21950</v>
      </c>
    </row>
    <row r="3930" spans="1:22" x14ac:dyDescent="0.25">
      <c r="A3930" s="50" t="s">
        <v>109</v>
      </c>
      <c r="B3930" s="50" t="s">
        <v>231</v>
      </c>
      <c r="C3930" s="50" t="s">
        <v>216</v>
      </c>
      <c r="D3930" s="50" t="s">
        <v>282</v>
      </c>
      <c r="E3930" s="51">
        <v>2019</v>
      </c>
      <c r="F3930" s="50" t="s">
        <v>287</v>
      </c>
      <c r="G3930" s="52">
        <v>43586</v>
      </c>
      <c r="H3930" s="51">
        <v>2198</v>
      </c>
      <c r="I3930" s="51">
        <v>632</v>
      </c>
      <c r="J3930" s="51">
        <v>1775</v>
      </c>
      <c r="K3930" s="51">
        <v>764</v>
      </c>
      <c r="L3930" s="51">
        <v>764</v>
      </c>
      <c r="M3930" s="51">
        <v>3777</v>
      </c>
      <c r="N3930" s="51">
        <v>3229</v>
      </c>
      <c r="O3930" s="51">
        <v>2953</v>
      </c>
      <c r="P3930" s="51">
        <v>2942</v>
      </c>
      <c r="Q3930" s="51">
        <v>12951</v>
      </c>
      <c r="R3930" s="51">
        <v>13266</v>
      </c>
      <c r="S3930" s="51">
        <v>108288.4449924592</v>
      </c>
      <c r="T3930" s="51">
        <v>512174</v>
      </c>
      <c r="U3930" s="51">
        <v>165448</v>
      </c>
      <c r="V3930" s="51">
        <v>21950</v>
      </c>
    </row>
    <row r="3931" spans="1:22" x14ac:dyDescent="0.25">
      <c r="A3931" s="50" t="s">
        <v>109</v>
      </c>
      <c r="B3931" s="50" t="s">
        <v>231</v>
      </c>
      <c r="C3931" s="50" t="s">
        <v>216</v>
      </c>
      <c r="D3931" s="50" t="s">
        <v>282</v>
      </c>
      <c r="E3931" s="51">
        <v>2019</v>
      </c>
      <c r="F3931" s="50" t="s">
        <v>288</v>
      </c>
      <c r="G3931" s="52">
        <v>43617</v>
      </c>
      <c r="H3931" s="51">
        <v>2264</v>
      </c>
      <c r="I3931" s="51">
        <v>749</v>
      </c>
      <c r="J3931" s="51">
        <v>1866</v>
      </c>
      <c r="K3931" s="51">
        <v>716</v>
      </c>
      <c r="L3931" s="51">
        <v>716</v>
      </c>
      <c r="M3931" s="51">
        <v>3777</v>
      </c>
      <c r="N3931" s="51">
        <v>3198</v>
      </c>
      <c r="O3931" s="51">
        <v>3010</v>
      </c>
      <c r="P3931" s="51">
        <v>3034</v>
      </c>
      <c r="Q3931" s="51">
        <v>12951</v>
      </c>
      <c r="R3931" s="51">
        <v>13266</v>
      </c>
      <c r="S3931" s="51">
        <v>108288.4449924592</v>
      </c>
      <c r="T3931" s="51">
        <v>512174</v>
      </c>
      <c r="U3931" s="51">
        <v>165448</v>
      </c>
      <c r="V3931" s="51">
        <v>21950</v>
      </c>
    </row>
    <row r="3932" spans="1:22" x14ac:dyDescent="0.25">
      <c r="A3932" s="50" t="s">
        <v>109</v>
      </c>
      <c r="B3932" s="50" t="s">
        <v>231</v>
      </c>
      <c r="C3932" s="50" t="s">
        <v>216</v>
      </c>
      <c r="D3932" s="50" t="s">
        <v>282</v>
      </c>
      <c r="E3932" s="51">
        <v>2019</v>
      </c>
      <c r="F3932" s="50" t="s">
        <v>289</v>
      </c>
      <c r="G3932" s="52">
        <v>43647</v>
      </c>
      <c r="H3932" s="51">
        <v>2436</v>
      </c>
      <c r="I3932" s="51">
        <v>760</v>
      </c>
      <c r="J3932" s="51">
        <v>2095</v>
      </c>
      <c r="K3932" s="51">
        <v>977</v>
      </c>
      <c r="L3932" s="51">
        <v>977</v>
      </c>
      <c r="M3932" s="51">
        <v>3870</v>
      </c>
      <c r="N3932" s="51">
        <v>3362</v>
      </c>
      <c r="O3932" s="51">
        <v>3218</v>
      </c>
      <c r="P3932" s="51">
        <v>3212</v>
      </c>
      <c r="Q3932" s="51">
        <v>12951</v>
      </c>
      <c r="R3932" s="51">
        <v>13266</v>
      </c>
      <c r="S3932" s="51">
        <v>108288.4449924592</v>
      </c>
      <c r="T3932" s="51">
        <v>512174</v>
      </c>
      <c r="U3932" s="51">
        <v>165448</v>
      </c>
      <c r="V3932" s="51">
        <v>21950</v>
      </c>
    </row>
    <row r="3933" spans="1:22" x14ac:dyDescent="0.25">
      <c r="A3933" s="50" t="s">
        <v>109</v>
      </c>
      <c r="B3933" s="50" t="s">
        <v>231</v>
      </c>
      <c r="C3933" s="50" t="s">
        <v>216</v>
      </c>
      <c r="D3933" s="50" t="s">
        <v>282</v>
      </c>
      <c r="E3933" s="51">
        <v>2019</v>
      </c>
      <c r="F3933" s="50" t="s">
        <v>290</v>
      </c>
      <c r="G3933" s="52">
        <v>43678</v>
      </c>
      <c r="H3933" s="51">
        <v>2602</v>
      </c>
      <c r="I3933" s="51">
        <v>682</v>
      </c>
      <c r="J3933" s="51">
        <v>1982</v>
      </c>
      <c r="K3933" s="51">
        <v>708</v>
      </c>
      <c r="L3933" s="51">
        <v>708</v>
      </c>
      <c r="M3933" s="51">
        <v>3777</v>
      </c>
      <c r="N3933" s="51">
        <v>3363</v>
      </c>
      <c r="O3933" s="51">
        <v>3277</v>
      </c>
      <c r="P3933" s="51">
        <v>3238</v>
      </c>
      <c r="Q3933" s="51">
        <v>12951</v>
      </c>
      <c r="R3933" s="51">
        <v>13266</v>
      </c>
      <c r="S3933" s="51">
        <v>108288.4449924592</v>
      </c>
      <c r="T3933" s="51">
        <v>512174</v>
      </c>
      <c r="U3933" s="51">
        <v>165448</v>
      </c>
      <c r="V3933" s="51">
        <v>21950</v>
      </c>
    </row>
    <row r="3934" spans="1:22" x14ac:dyDescent="0.25">
      <c r="A3934" s="50" t="s">
        <v>109</v>
      </c>
      <c r="B3934" s="50" t="s">
        <v>231</v>
      </c>
      <c r="C3934" s="50" t="s">
        <v>216</v>
      </c>
      <c r="D3934" s="50" t="s">
        <v>282</v>
      </c>
      <c r="E3934" s="51">
        <v>2019</v>
      </c>
      <c r="F3934" s="50" t="s">
        <v>291</v>
      </c>
      <c r="G3934" s="52">
        <v>43709</v>
      </c>
      <c r="H3934" s="51">
        <v>2137</v>
      </c>
      <c r="I3934" s="51">
        <v>750</v>
      </c>
      <c r="J3934" s="51">
        <v>1862</v>
      </c>
      <c r="K3934" s="51">
        <v>1282</v>
      </c>
      <c r="L3934" s="51">
        <v>1282</v>
      </c>
      <c r="M3934" s="51">
        <v>3579</v>
      </c>
      <c r="N3934" s="51">
        <v>3253</v>
      </c>
      <c r="O3934" s="51">
        <v>3107</v>
      </c>
      <c r="P3934" s="51">
        <v>3207</v>
      </c>
      <c r="Q3934" s="51">
        <v>12951</v>
      </c>
      <c r="R3934" s="51">
        <v>13266</v>
      </c>
      <c r="S3934" s="51">
        <v>108288.4449924592</v>
      </c>
      <c r="T3934" s="51">
        <v>512174</v>
      </c>
      <c r="U3934" s="51">
        <v>165448</v>
      </c>
      <c r="V3934" s="51">
        <v>21950</v>
      </c>
    </row>
    <row r="3935" spans="1:22" x14ac:dyDescent="0.25">
      <c r="A3935" s="50" t="s">
        <v>109</v>
      </c>
      <c r="B3935" s="50" t="s">
        <v>231</v>
      </c>
      <c r="C3935" s="50" t="s">
        <v>216</v>
      </c>
      <c r="D3935" s="50" t="s">
        <v>282</v>
      </c>
      <c r="E3935" s="51">
        <v>2019</v>
      </c>
      <c r="F3935" s="50" t="s">
        <v>292</v>
      </c>
      <c r="G3935" s="52">
        <v>43739</v>
      </c>
      <c r="H3935" s="51">
        <v>2653</v>
      </c>
      <c r="I3935" s="51">
        <v>733</v>
      </c>
      <c r="J3935" s="51">
        <v>1913</v>
      </c>
      <c r="K3935" s="51">
        <v>1149</v>
      </c>
      <c r="L3935" s="51">
        <v>1149</v>
      </c>
      <c r="M3935" s="51">
        <v>4602</v>
      </c>
      <c r="N3935" s="51">
        <v>3287</v>
      </c>
      <c r="O3935" s="51">
        <v>3138</v>
      </c>
      <c r="P3935" s="51">
        <v>3318</v>
      </c>
      <c r="Q3935" s="51">
        <v>12951</v>
      </c>
      <c r="R3935" s="51">
        <v>13266</v>
      </c>
      <c r="S3935" s="51">
        <v>108288.4449924592</v>
      </c>
      <c r="T3935" s="51">
        <v>512174</v>
      </c>
      <c r="U3935" s="51">
        <v>165448</v>
      </c>
      <c r="V3935" s="51">
        <v>21950</v>
      </c>
    </row>
    <row r="3936" spans="1:22" x14ac:dyDescent="0.25">
      <c r="A3936" s="50" t="s">
        <v>109</v>
      </c>
      <c r="B3936" s="50" t="s">
        <v>231</v>
      </c>
      <c r="C3936" s="50" t="s">
        <v>216</v>
      </c>
      <c r="D3936" s="50" t="s">
        <v>282</v>
      </c>
      <c r="E3936" s="51">
        <v>2019</v>
      </c>
      <c r="F3936" s="50" t="s">
        <v>293</v>
      </c>
      <c r="G3936" s="52">
        <v>43770</v>
      </c>
      <c r="H3936" s="51">
        <v>2167</v>
      </c>
      <c r="I3936" s="51">
        <v>706</v>
      </c>
      <c r="J3936" s="51">
        <v>1687</v>
      </c>
      <c r="K3936" s="51">
        <v>1216</v>
      </c>
      <c r="L3936" s="51">
        <v>1216</v>
      </c>
      <c r="M3936" s="51">
        <v>3683</v>
      </c>
      <c r="N3936" s="51">
        <v>3293</v>
      </c>
      <c r="O3936" s="51">
        <v>3145</v>
      </c>
      <c r="P3936" s="51">
        <v>3400</v>
      </c>
      <c r="Q3936" s="51">
        <v>12951</v>
      </c>
      <c r="R3936" s="51">
        <v>13266</v>
      </c>
      <c r="S3936" s="51">
        <v>108288.4449924592</v>
      </c>
      <c r="T3936" s="51">
        <v>512174</v>
      </c>
      <c r="U3936" s="51">
        <v>165448</v>
      </c>
      <c r="V3936" s="51">
        <v>21950</v>
      </c>
    </row>
    <row r="3937" spans="1:22" x14ac:dyDescent="0.25">
      <c r="A3937" s="50" t="s">
        <v>109</v>
      </c>
      <c r="B3937" s="50" t="s">
        <v>231</v>
      </c>
      <c r="C3937" s="50" t="s">
        <v>216</v>
      </c>
      <c r="D3937" s="50" t="s">
        <v>282</v>
      </c>
      <c r="E3937" s="51">
        <v>2019</v>
      </c>
      <c r="F3937" s="50" t="s">
        <v>294</v>
      </c>
      <c r="G3937" s="52">
        <v>43800</v>
      </c>
      <c r="H3937" s="51">
        <v>2285</v>
      </c>
      <c r="I3937" s="51">
        <v>739</v>
      </c>
      <c r="J3937" s="51">
        <v>2239</v>
      </c>
      <c r="K3937" s="51">
        <v>1018</v>
      </c>
      <c r="L3937" s="51">
        <v>1018</v>
      </c>
      <c r="M3937" s="51">
        <v>4182</v>
      </c>
      <c r="N3937" s="51">
        <v>3459</v>
      </c>
      <c r="O3937" s="51">
        <v>3246</v>
      </c>
      <c r="P3937" s="51">
        <v>3529</v>
      </c>
      <c r="Q3937" s="51">
        <v>12951</v>
      </c>
      <c r="R3937" s="51">
        <v>13266</v>
      </c>
      <c r="S3937" s="51">
        <v>108288.4449924592</v>
      </c>
      <c r="T3937" s="51">
        <v>512174</v>
      </c>
      <c r="U3937" s="51">
        <v>165448</v>
      </c>
      <c r="V3937" s="51">
        <v>21950</v>
      </c>
    </row>
    <row r="3938" spans="1:22" x14ac:dyDescent="0.25">
      <c r="A3938" s="50" t="s">
        <v>109</v>
      </c>
      <c r="B3938" s="50" t="s">
        <v>231</v>
      </c>
      <c r="C3938" s="50" t="s">
        <v>216</v>
      </c>
      <c r="D3938" s="50" t="s">
        <v>282</v>
      </c>
      <c r="E3938" s="51">
        <v>2020</v>
      </c>
      <c r="F3938" s="50" t="s">
        <v>283</v>
      </c>
      <c r="G3938" s="52">
        <v>43831</v>
      </c>
      <c r="H3938" s="51">
        <v>2232</v>
      </c>
      <c r="I3938" s="51">
        <v>787</v>
      </c>
      <c r="J3938" s="51">
        <v>1836</v>
      </c>
      <c r="K3938" s="51">
        <v>928</v>
      </c>
      <c r="L3938" s="51">
        <v>928</v>
      </c>
      <c r="M3938" s="51">
        <v>3624</v>
      </c>
      <c r="N3938" s="51">
        <v>3122</v>
      </c>
      <c r="O3938" s="51">
        <v>2994</v>
      </c>
      <c r="P3938" s="51">
        <v>3254</v>
      </c>
      <c r="Q3938" s="51">
        <v>11895</v>
      </c>
      <c r="R3938" s="51">
        <v>12344</v>
      </c>
      <c r="S3938" s="51">
        <v>112789.55247277291</v>
      </c>
      <c r="T3938" s="51">
        <v>531447</v>
      </c>
      <c r="U3938" s="51">
        <v>170490</v>
      </c>
      <c r="V3938" s="51">
        <v>22603</v>
      </c>
    </row>
    <row r="3939" spans="1:22" x14ac:dyDescent="0.25">
      <c r="A3939" s="50" t="s">
        <v>109</v>
      </c>
      <c r="B3939" s="50" t="s">
        <v>231</v>
      </c>
      <c r="C3939" s="50" t="s">
        <v>216</v>
      </c>
      <c r="D3939" s="50" t="s">
        <v>282</v>
      </c>
      <c r="E3939" s="51">
        <v>2020</v>
      </c>
      <c r="F3939" s="50" t="s">
        <v>284</v>
      </c>
      <c r="G3939" s="52">
        <v>43862</v>
      </c>
      <c r="H3939" s="51">
        <v>1985</v>
      </c>
      <c r="I3939" s="51">
        <v>708</v>
      </c>
      <c r="J3939" s="51">
        <v>1829</v>
      </c>
      <c r="K3939" s="51">
        <v>1063</v>
      </c>
      <c r="L3939" s="51">
        <v>1063</v>
      </c>
      <c r="M3939" s="51">
        <v>3670</v>
      </c>
      <c r="N3939" s="51">
        <v>2955</v>
      </c>
      <c r="O3939" s="51">
        <v>2923</v>
      </c>
      <c r="P3939" s="51">
        <v>3149</v>
      </c>
      <c r="Q3939" s="51">
        <v>11895</v>
      </c>
      <c r="R3939" s="51">
        <v>12344</v>
      </c>
      <c r="S3939" s="51">
        <v>112789.55247277291</v>
      </c>
      <c r="T3939" s="51">
        <v>531447</v>
      </c>
      <c r="U3939" s="51">
        <v>170490</v>
      </c>
      <c r="V3939" s="51">
        <v>22603</v>
      </c>
    </row>
    <row r="3940" spans="1:22" x14ac:dyDescent="0.25">
      <c r="A3940" s="50" t="s">
        <v>109</v>
      </c>
      <c r="B3940" s="50" t="s">
        <v>231</v>
      </c>
      <c r="C3940" s="50" t="s">
        <v>216</v>
      </c>
      <c r="D3940" s="50" t="s">
        <v>282</v>
      </c>
      <c r="E3940" s="51">
        <v>2020</v>
      </c>
      <c r="F3940" s="50" t="s">
        <v>285</v>
      </c>
      <c r="G3940" s="52">
        <v>43891</v>
      </c>
      <c r="H3940" s="51">
        <v>1688</v>
      </c>
      <c r="I3940" s="51">
        <v>633</v>
      </c>
      <c r="J3940" s="51">
        <v>1636</v>
      </c>
      <c r="K3940" s="51">
        <v>961</v>
      </c>
      <c r="L3940" s="51">
        <v>961</v>
      </c>
      <c r="M3940" s="51">
        <v>3512</v>
      </c>
      <c r="N3940" s="51">
        <v>3038</v>
      </c>
      <c r="O3940" s="51">
        <v>2947</v>
      </c>
      <c r="P3940" s="51">
        <v>3216</v>
      </c>
      <c r="Q3940" s="51">
        <v>11895</v>
      </c>
      <c r="R3940" s="51">
        <v>12344</v>
      </c>
      <c r="S3940" s="51">
        <v>112789.55247277291</v>
      </c>
      <c r="T3940" s="51">
        <v>531447</v>
      </c>
      <c r="U3940" s="51">
        <v>170490</v>
      </c>
      <c r="V3940" s="51">
        <v>22603</v>
      </c>
    </row>
    <row r="3941" spans="1:22" x14ac:dyDescent="0.25">
      <c r="A3941" s="50" t="s">
        <v>109</v>
      </c>
      <c r="B3941" s="50" t="s">
        <v>231</v>
      </c>
      <c r="C3941" s="50" t="s">
        <v>216</v>
      </c>
      <c r="D3941" s="50" t="s">
        <v>282</v>
      </c>
      <c r="E3941" s="51">
        <v>2020</v>
      </c>
      <c r="F3941" s="50" t="s">
        <v>286</v>
      </c>
      <c r="G3941" s="52">
        <v>43922</v>
      </c>
      <c r="H3941" s="51">
        <v>2460</v>
      </c>
      <c r="I3941" s="51">
        <v>855</v>
      </c>
      <c r="J3941" s="51">
        <v>2039</v>
      </c>
      <c r="K3941" s="51">
        <v>1025</v>
      </c>
      <c r="L3941" s="51">
        <v>1025</v>
      </c>
      <c r="M3941" s="51">
        <v>3741</v>
      </c>
      <c r="N3941" s="51">
        <v>3025</v>
      </c>
      <c r="O3941" s="51">
        <v>2887</v>
      </c>
      <c r="P3941" s="51">
        <v>3138</v>
      </c>
      <c r="Q3941" s="51">
        <v>11895</v>
      </c>
      <c r="R3941" s="51">
        <v>12344</v>
      </c>
      <c r="S3941" s="51">
        <v>112789.55247277291</v>
      </c>
      <c r="T3941" s="51">
        <v>531447</v>
      </c>
      <c r="U3941" s="51">
        <v>170490</v>
      </c>
      <c r="V3941" s="51">
        <v>22603</v>
      </c>
    </row>
    <row r="3942" spans="1:22" x14ac:dyDescent="0.25">
      <c r="A3942" s="50" t="s">
        <v>109</v>
      </c>
      <c r="B3942" s="50" t="s">
        <v>231</v>
      </c>
      <c r="C3942" s="50" t="s">
        <v>216</v>
      </c>
      <c r="D3942" s="50" t="s">
        <v>282</v>
      </c>
      <c r="E3942" s="51">
        <v>2020</v>
      </c>
      <c r="F3942" s="50" t="s">
        <v>287</v>
      </c>
      <c r="G3942" s="52">
        <v>43952</v>
      </c>
      <c r="H3942" s="51">
        <v>2045</v>
      </c>
      <c r="I3942" s="51">
        <v>769</v>
      </c>
      <c r="J3942" s="51">
        <v>1829</v>
      </c>
      <c r="K3942" s="51">
        <v>1070</v>
      </c>
      <c r="L3942" s="51">
        <v>1070</v>
      </c>
      <c r="M3942" s="51">
        <v>3945</v>
      </c>
      <c r="N3942" s="51">
        <v>3117</v>
      </c>
      <c r="O3942" s="51">
        <v>2977</v>
      </c>
      <c r="P3942" s="51">
        <v>3151</v>
      </c>
      <c r="Q3942" s="51">
        <v>11895</v>
      </c>
      <c r="R3942" s="51">
        <v>12344</v>
      </c>
      <c r="S3942" s="51">
        <v>112789.55247277291</v>
      </c>
      <c r="T3942" s="51">
        <v>531447</v>
      </c>
      <c r="U3942" s="51">
        <v>170490</v>
      </c>
      <c r="V3942" s="51">
        <v>22603</v>
      </c>
    </row>
    <row r="3943" spans="1:22" x14ac:dyDescent="0.25">
      <c r="A3943" s="50" t="s">
        <v>109</v>
      </c>
      <c r="B3943" s="50" t="s">
        <v>231</v>
      </c>
      <c r="C3943" s="50" t="s">
        <v>216</v>
      </c>
      <c r="D3943" s="50" t="s">
        <v>282</v>
      </c>
      <c r="E3943" s="51">
        <v>2020</v>
      </c>
      <c r="F3943" s="50" t="s">
        <v>288</v>
      </c>
      <c r="G3943" s="52">
        <v>43983</v>
      </c>
      <c r="H3943" s="51">
        <v>2628</v>
      </c>
      <c r="I3943" s="51">
        <v>752</v>
      </c>
      <c r="J3943" s="51">
        <v>2036</v>
      </c>
      <c r="K3943" s="51">
        <v>887</v>
      </c>
      <c r="L3943" s="51">
        <v>887</v>
      </c>
      <c r="M3943" s="51">
        <v>3840</v>
      </c>
      <c r="N3943" s="51">
        <v>3110</v>
      </c>
      <c r="O3943" s="51">
        <v>2995</v>
      </c>
      <c r="P3943" s="51">
        <v>3224</v>
      </c>
      <c r="Q3943" s="51">
        <v>11895</v>
      </c>
      <c r="R3943" s="51">
        <v>12344</v>
      </c>
      <c r="S3943" s="51">
        <v>112789.55247277291</v>
      </c>
      <c r="T3943" s="51">
        <v>531447</v>
      </c>
      <c r="U3943" s="51">
        <v>170490</v>
      </c>
      <c r="V3943" s="51">
        <v>22603</v>
      </c>
    </row>
    <row r="3944" spans="1:22" x14ac:dyDescent="0.25">
      <c r="A3944" s="50" t="s">
        <v>109</v>
      </c>
      <c r="B3944" s="50" t="s">
        <v>231</v>
      </c>
      <c r="C3944" s="50" t="s">
        <v>216</v>
      </c>
      <c r="D3944" s="50" t="s">
        <v>282</v>
      </c>
      <c r="E3944" s="51">
        <v>2020</v>
      </c>
      <c r="F3944" s="50" t="s">
        <v>289</v>
      </c>
      <c r="G3944" s="52">
        <v>44013</v>
      </c>
      <c r="H3944" s="51">
        <v>2699</v>
      </c>
      <c r="I3944" s="51">
        <v>745</v>
      </c>
      <c r="J3944" s="51">
        <v>1871</v>
      </c>
      <c r="K3944" s="51">
        <v>934</v>
      </c>
      <c r="L3944" s="51">
        <v>934</v>
      </c>
      <c r="M3944" s="51">
        <v>4072</v>
      </c>
      <c r="N3944" s="51">
        <v>3227</v>
      </c>
      <c r="O3944" s="51">
        <v>3108</v>
      </c>
      <c r="P3944" s="51">
        <v>3122</v>
      </c>
      <c r="Q3944" s="51">
        <v>11895</v>
      </c>
      <c r="R3944" s="51">
        <v>12344</v>
      </c>
      <c r="S3944" s="51">
        <v>112789.55247277291</v>
      </c>
      <c r="T3944" s="51">
        <v>531447</v>
      </c>
      <c r="U3944" s="51">
        <v>170490</v>
      </c>
      <c r="V3944" s="51">
        <v>22603</v>
      </c>
    </row>
    <row r="3945" spans="1:22" x14ac:dyDescent="0.25">
      <c r="A3945" s="50" t="s">
        <v>109</v>
      </c>
      <c r="B3945" s="50" t="s">
        <v>231</v>
      </c>
      <c r="C3945" s="50" t="s">
        <v>216</v>
      </c>
      <c r="D3945" s="50" t="s">
        <v>282</v>
      </c>
      <c r="E3945" s="51">
        <v>2020</v>
      </c>
      <c r="F3945" s="50" t="s">
        <v>290</v>
      </c>
      <c r="G3945" s="52">
        <v>44044</v>
      </c>
      <c r="H3945" s="51">
        <v>2175</v>
      </c>
      <c r="I3945" s="51">
        <v>772</v>
      </c>
      <c r="J3945" s="51">
        <v>1815</v>
      </c>
      <c r="K3945" s="51">
        <v>1073</v>
      </c>
      <c r="L3945" s="51">
        <v>1073</v>
      </c>
      <c r="M3945" s="51">
        <v>3530</v>
      </c>
      <c r="N3945" s="51">
        <v>3068</v>
      </c>
      <c r="O3945" s="51">
        <v>2808</v>
      </c>
      <c r="P3945" s="51">
        <v>3114</v>
      </c>
      <c r="Q3945" s="51">
        <v>11895</v>
      </c>
      <c r="R3945" s="51">
        <v>12344</v>
      </c>
      <c r="S3945" s="51">
        <v>112789.55247277291</v>
      </c>
      <c r="T3945" s="51">
        <v>531447</v>
      </c>
      <c r="U3945" s="51">
        <v>170490</v>
      </c>
      <c r="V3945" s="51">
        <v>22603</v>
      </c>
    </row>
    <row r="3946" spans="1:22" x14ac:dyDescent="0.25">
      <c r="A3946" s="50" t="s">
        <v>109</v>
      </c>
      <c r="B3946" s="50" t="s">
        <v>231</v>
      </c>
      <c r="C3946" s="50" t="s">
        <v>216</v>
      </c>
      <c r="D3946" s="50" t="s">
        <v>282</v>
      </c>
      <c r="E3946" s="51">
        <v>2020</v>
      </c>
      <c r="F3946" s="50" t="s">
        <v>291</v>
      </c>
      <c r="G3946" s="52">
        <v>44075</v>
      </c>
      <c r="H3946" s="51">
        <v>2642</v>
      </c>
      <c r="I3946" s="51">
        <v>790</v>
      </c>
      <c r="J3946" s="51">
        <v>1978</v>
      </c>
      <c r="K3946" s="51">
        <v>1005</v>
      </c>
      <c r="L3946" s="51">
        <v>1005</v>
      </c>
      <c r="M3946" s="51">
        <v>3495</v>
      </c>
      <c r="N3946" s="51">
        <v>2951</v>
      </c>
      <c r="O3946" s="51">
        <v>2968</v>
      </c>
      <c r="P3946" s="51">
        <v>3050</v>
      </c>
      <c r="Q3946" s="51">
        <v>11895</v>
      </c>
      <c r="R3946" s="51">
        <v>12344</v>
      </c>
      <c r="S3946" s="51">
        <v>112789.55247277291</v>
      </c>
      <c r="T3946" s="51">
        <v>531447</v>
      </c>
      <c r="U3946" s="51">
        <v>170490</v>
      </c>
      <c r="V3946" s="51">
        <v>22603</v>
      </c>
    </row>
    <row r="3947" spans="1:22" x14ac:dyDescent="0.25">
      <c r="A3947" s="50" t="s">
        <v>109</v>
      </c>
      <c r="B3947" s="50" t="s">
        <v>231</v>
      </c>
      <c r="C3947" s="50" t="s">
        <v>216</v>
      </c>
      <c r="D3947" s="50" t="s">
        <v>282</v>
      </c>
      <c r="E3947" s="51">
        <v>2020</v>
      </c>
      <c r="F3947" s="50" t="s">
        <v>292</v>
      </c>
      <c r="G3947" s="52">
        <v>44105</v>
      </c>
      <c r="H3947" s="51">
        <v>2360</v>
      </c>
      <c r="I3947" s="51">
        <v>837</v>
      </c>
      <c r="J3947" s="51">
        <v>2141</v>
      </c>
      <c r="K3947" s="51">
        <v>1001</v>
      </c>
      <c r="L3947" s="51">
        <v>1001</v>
      </c>
      <c r="M3947" s="51">
        <v>3587</v>
      </c>
      <c r="N3947" s="51">
        <v>3030</v>
      </c>
      <c r="O3947" s="51">
        <v>2983</v>
      </c>
      <c r="P3947" s="51">
        <v>3056</v>
      </c>
      <c r="Q3947" s="51">
        <v>11895</v>
      </c>
      <c r="R3947" s="51">
        <v>12344</v>
      </c>
      <c r="S3947" s="51">
        <v>112789.55247277291</v>
      </c>
      <c r="T3947" s="51">
        <v>531447</v>
      </c>
      <c r="U3947" s="51">
        <v>170490</v>
      </c>
      <c r="V3947" s="51">
        <v>22603</v>
      </c>
    </row>
    <row r="3948" spans="1:22" x14ac:dyDescent="0.25">
      <c r="A3948" s="50" t="s">
        <v>109</v>
      </c>
      <c r="B3948" s="50" t="s">
        <v>231</v>
      </c>
      <c r="C3948" s="50" t="s">
        <v>216</v>
      </c>
      <c r="D3948" s="50" t="s">
        <v>282</v>
      </c>
      <c r="E3948" s="51">
        <v>2020</v>
      </c>
      <c r="F3948" s="50" t="s">
        <v>293</v>
      </c>
      <c r="G3948" s="52">
        <v>44136</v>
      </c>
      <c r="H3948" s="51">
        <v>2375</v>
      </c>
      <c r="I3948" s="51">
        <v>860</v>
      </c>
      <c r="J3948" s="51">
        <v>2119</v>
      </c>
      <c r="K3948" s="51">
        <v>949</v>
      </c>
      <c r="L3948" s="51">
        <v>949</v>
      </c>
      <c r="M3948" s="51">
        <v>3975</v>
      </c>
      <c r="N3948" s="51">
        <v>3152</v>
      </c>
      <c r="O3948" s="51">
        <v>2966</v>
      </c>
      <c r="P3948" s="51">
        <v>3147</v>
      </c>
      <c r="Q3948" s="51">
        <v>11895</v>
      </c>
      <c r="R3948" s="51">
        <v>12344</v>
      </c>
      <c r="S3948" s="51">
        <v>112789.55247277291</v>
      </c>
      <c r="T3948" s="51">
        <v>531447</v>
      </c>
      <c r="U3948" s="51">
        <v>170490</v>
      </c>
      <c r="V3948" s="51">
        <v>22603</v>
      </c>
    </row>
    <row r="3949" spans="1:22" x14ac:dyDescent="0.25">
      <c r="A3949" s="50" t="s">
        <v>109</v>
      </c>
      <c r="B3949" s="50" t="s">
        <v>231</v>
      </c>
      <c r="C3949" s="50" t="s">
        <v>216</v>
      </c>
      <c r="D3949" s="50" t="s">
        <v>282</v>
      </c>
      <c r="E3949" s="51">
        <v>2020</v>
      </c>
      <c r="F3949" s="50" t="s">
        <v>294</v>
      </c>
      <c r="G3949" s="52">
        <v>44166</v>
      </c>
      <c r="H3949" s="51">
        <v>2433</v>
      </c>
      <c r="I3949" s="51">
        <v>888</v>
      </c>
      <c r="J3949" s="51">
        <v>2185</v>
      </c>
      <c r="K3949" s="51">
        <v>914</v>
      </c>
      <c r="L3949" s="51">
        <v>914</v>
      </c>
      <c r="M3949" s="51">
        <v>3868</v>
      </c>
      <c r="N3949" s="51">
        <v>3133</v>
      </c>
      <c r="O3949" s="51">
        <v>2974</v>
      </c>
      <c r="P3949" s="51">
        <v>3167</v>
      </c>
      <c r="Q3949" s="51">
        <v>11895</v>
      </c>
      <c r="R3949" s="51">
        <v>12344</v>
      </c>
      <c r="S3949" s="51">
        <v>112789.55247277291</v>
      </c>
      <c r="T3949" s="51">
        <v>531447</v>
      </c>
      <c r="U3949" s="51">
        <v>170490</v>
      </c>
      <c r="V3949" s="51">
        <v>22603</v>
      </c>
    </row>
    <row r="3950" spans="1:22" x14ac:dyDescent="0.25">
      <c r="A3950" s="50" t="s">
        <v>109</v>
      </c>
      <c r="B3950" s="50" t="s">
        <v>231</v>
      </c>
      <c r="C3950" s="50" t="s">
        <v>216</v>
      </c>
      <c r="D3950" s="50" t="s">
        <v>282</v>
      </c>
      <c r="E3950" s="51">
        <v>2021</v>
      </c>
      <c r="F3950" s="50" t="s">
        <v>283</v>
      </c>
      <c r="G3950" s="52">
        <v>44197</v>
      </c>
      <c r="H3950" s="51">
        <v>2364</v>
      </c>
      <c r="I3950" s="51">
        <v>862</v>
      </c>
      <c r="J3950" s="51">
        <v>2145</v>
      </c>
      <c r="K3950" s="51">
        <v>988</v>
      </c>
      <c r="L3950" s="51">
        <v>988</v>
      </c>
      <c r="M3950" s="51">
        <v>3652</v>
      </c>
      <c r="N3950" s="51">
        <v>2998</v>
      </c>
      <c r="O3950" s="51">
        <v>2912</v>
      </c>
      <c r="P3950" s="51">
        <v>3064</v>
      </c>
      <c r="Q3950" s="51">
        <v>11949</v>
      </c>
      <c r="R3950" s="51">
        <v>12472</v>
      </c>
      <c r="S3950" s="51">
        <v>117454.05305752</v>
      </c>
      <c r="T3950" s="51">
        <v>551491</v>
      </c>
      <c r="U3950" s="51">
        <v>175822</v>
      </c>
      <c r="V3950" s="51">
        <v>23286</v>
      </c>
    </row>
    <row r="3951" spans="1:22" x14ac:dyDescent="0.25">
      <c r="A3951" s="50" t="s">
        <v>109</v>
      </c>
      <c r="B3951" s="50" t="s">
        <v>231</v>
      </c>
      <c r="C3951" s="50" t="s">
        <v>216</v>
      </c>
      <c r="D3951" s="50" t="s">
        <v>282</v>
      </c>
      <c r="E3951" s="51">
        <v>2021</v>
      </c>
      <c r="F3951" s="50" t="s">
        <v>284</v>
      </c>
      <c r="G3951" s="52">
        <v>44228</v>
      </c>
      <c r="H3951" s="51">
        <v>2678</v>
      </c>
      <c r="I3951" s="51">
        <v>933</v>
      </c>
      <c r="J3951" s="51">
        <v>2047</v>
      </c>
      <c r="K3951" s="51">
        <v>922</v>
      </c>
      <c r="L3951" s="51">
        <v>922</v>
      </c>
      <c r="M3951" s="51">
        <v>3849</v>
      </c>
      <c r="N3951" s="51">
        <v>3095</v>
      </c>
      <c r="O3951" s="51">
        <v>2891</v>
      </c>
      <c r="P3951" s="51">
        <v>3170</v>
      </c>
      <c r="Q3951" s="51">
        <v>11949</v>
      </c>
      <c r="R3951" s="51">
        <v>12472</v>
      </c>
      <c r="S3951" s="51">
        <v>117454.05305752</v>
      </c>
      <c r="T3951" s="51">
        <v>551491</v>
      </c>
      <c r="U3951" s="51">
        <v>175822</v>
      </c>
      <c r="V3951" s="51">
        <v>23286</v>
      </c>
    </row>
    <row r="3952" spans="1:22" x14ac:dyDescent="0.25">
      <c r="A3952" s="50" t="s">
        <v>109</v>
      </c>
      <c r="B3952" s="50" t="s">
        <v>231</v>
      </c>
      <c r="C3952" s="50" t="s">
        <v>216</v>
      </c>
      <c r="D3952" s="50" t="s">
        <v>282</v>
      </c>
      <c r="E3952" s="51">
        <v>2021</v>
      </c>
      <c r="F3952" s="50" t="s">
        <v>285</v>
      </c>
      <c r="G3952" s="52">
        <v>44256</v>
      </c>
      <c r="H3952" s="51">
        <v>2516</v>
      </c>
      <c r="I3952" s="51">
        <v>792</v>
      </c>
      <c r="J3952" s="51">
        <v>2153</v>
      </c>
      <c r="K3952" s="51">
        <v>1002</v>
      </c>
      <c r="L3952" s="51">
        <v>1002</v>
      </c>
      <c r="M3952" s="51">
        <v>3824</v>
      </c>
      <c r="N3952" s="51">
        <v>3296</v>
      </c>
      <c r="O3952" s="51">
        <v>3135</v>
      </c>
      <c r="P3952" s="51">
        <v>3273</v>
      </c>
      <c r="Q3952" s="51">
        <v>11949</v>
      </c>
      <c r="R3952" s="51">
        <v>12472</v>
      </c>
      <c r="S3952" s="51">
        <v>117454.05305752</v>
      </c>
      <c r="T3952" s="51">
        <v>551491</v>
      </c>
      <c r="U3952" s="51">
        <v>175822</v>
      </c>
      <c r="V3952" s="51">
        <v>23286</v>
      </c>
    </row>
    <row r="3953" spans="1:22" x14ac:dyDescent="0.25">
      <c r="A3953" s="50" t="s">
        <v>109</v>
      </c>
      <c r="B3953" s="50" t="s">
        <v>231</v>
      </c>
      <c r="C3953" s="50" t="s">
        <v>216</v>
      </c>
      <c r="D3953" s="50" t="s">
        <v>282</v>
      </c>
      <c r="E3953" s="51">
        <v>2021</v>
      </c>
      <c r="F3953" s="50" t="s">
        <v>286</v>
      </c>
      <c r="G3953" s="52">
        <v>44287</v>
      </c>
      <c r="H3953" s="51">
        <v>2899</v>
      </c>
      <c r="I3953" s="51">
        <v>890</v>
      </c>
      <c r="J3953" s="51">
        <v>2252</v>
      </c>
      <c r="K3953" s="51">
        <v>936</v>
      </c>
      <c r="L3953" s="51">
        <v>936</v>
      </c>
      <c r="M3953" s="51">
        <v>4204</v>
      </c>
      <c r="N3953" s="51">
        <v>3403</v>
      </c>
      <c r="O3953" s="51">
        <v>3273</v>
      </c>
      <c r="P3953" s="51">
        <v>3494</v>
      </c>
      <c r="Q3953" s="51">
        <v>11949</v>
      </c>
      <c r="R3953" s="51">
        <v>12472</v>
      </c>
      <c r="S3953" s="51">
        <v>117454.05305752</v>
      </c>
      <c r="T3953" s="51">
        <v>551491</v>
      </c>
      <c r="U3953" s="51">
        <v>175822</v>
      </c>
      <c r="V3953" s="51">
        <v>23286</v>
      </c>
    </row>
    <row r="3954" spans="1:22" x14ac:dyDescent="0.25">
      <c r="A3954" s="50" t="s">
        <v>109</v>
      </c>
      <c r="B3954" s="50" t="s">
        <v>231</v>
      </c>
      <c r="C3954" s="50" t="s">
        <v>216</v>
      </c>
      <c r="D3954" s="50" t="s">
        <v>282</v>
      </c>
      <c r="E3954" s="51">
        <v>2021</v>
      </c>
      <c r="F3954" s="50" t="s">
        <v>287</v>
      </c>
      <c r="G3954" s="52">
        <v>44317</v>
      </c>
      <c r="H3954" s="51">
        <v>2587</v>
      </c>
      <c r="I3954" s="51">
        <v>924</v>
      </c>
      <c r="J3954" s="51">
        <v>2346</v>
      </c>
      <c r="K3954" s="51">
        <v>1065</v>
      </c>
      <c r="L3954" s="51">
        <v>1065</v>
      </c>
      <c r="M3954" s="51">
        <v>3448</v>
      </c>
      <c r="N3954" s="51">
        <v>2985</v>
      </c>
      <c r="O3954" s="51">
        <v>2942</v>
      </c>
      <c r="P3954" s="51">
        <v>3061</v>
      </c>
      <c r="Q3954" s="51">
        <v>11949</v>
      </c>
      <c r="R3954" s="51">
        <v>12472</v>
      </c>
      <c r="S3954" s="51">
        <v>117454.05305752</v>
      </c>
      <c r="T3954" s="51">
        <v>551491</v>
      </c>
      <c r="U3954" s="51">
        <v>175822</v>
      </c>
      <c r="V3954" s="51">
        <v>23286</v>
      </c>
    </row>
    <row r="3955" spans="1:22" x14ac:dyDescent="0.25">
      <c r="A3955" s="50" t="s">
        <v>109</v>
      </c>
      <c r="B3955" s="50" t="s">
        <v>231</v>
      </c>
      <c r="C3955" s="50" t="s">
        <v>216</v>
      </c>
      <c r="D3955" s="50" t="s">
        <v>282</v>
      </c>
      <c r="E3955" s="51">
        <v>2021</v>
      </c>
      <c r="F3955" s="50" t="s">
        <v>288</v>
      </c>
      <c r="G3955" s="52">
        <v>44348</v>
      </c>
      <c r="H3955" s="51">
        <v>2341</v>
      </c>
      <c r="I3955" s="51">
        <v>927</v>
      </c>
      <c r="J3955" s="51">
        <v>2237</v>
      </c>
      <c r="K3955" s="51">
        <v>986</v>
      </c>
      <c r="L3955" s="51">
        <v>986</v>
      </c>
      <c r="M3955" s="51">
        <v>3977</v>
      </c>
      <c r="N3955" s="51">
        <v>3390</v>
      </c>
      <c r="O3955" s="51">
        <v>3214</v>
      </c>
      <c r="P3955" s="51">
        <v>3341</v>
      </c>
      <c r="Q3955" s="51">
        <v>11949</v>
      </c>
      <c r="R3955" s="51">
        <v>12472</v>
      </c>
      <c r="S3955" s="51">
        <v>117454.05305752</v>
      </c>
      <c r="T3955" s="51">
        <v>551491</v>
      </c>
      <c r="U3955" s="51">
        <v>175822</v>
      </c>
      <c r="V3955" s="51">
        <v>23286</v>
      </c>
    </row>
    <row r="3956" spans="1:22" x14ac:dyDescent="0.25">
      <c r="A3956" s="50" t="s">
        <v>109</v>
      </c>
      <c r="B3956" s="50" t="s">
        <v>231</v>
      </c>
      <c r="C3956" s="50" t="s">
        <v>216</v>
      </c>
      <c r="D3956" s="50" t="s">
        <v>282</v>
      </c>
      <c r="E3956" s="51">
        <v>2021</v>
      </c>
      <c r="F3956" s="50" t="s">
        <v>289</v>
      </c>
      <c r="G3956" s="52">
        <v>44378</v>
      </c>
      <c r="H3956" s="51">
        <v>2136</v>
      </c>
      <c r="I3956" s="51">
        <v>871</v>
      </c>
      <c r="J3956" s="51">
        <v>1965</v>
      </c>
      <c r="K3956" s="51">
        <v>946</v>
      </c>
      <c r="L3956" s="51">
        <v>946</v>
      </c>
      <c r="M3956" s="51">
        <v>3870</v>
      </c>
      <c r="N3956" s="51">
        <v>3380</v>
      </c>
      <c r="O3956" s="51">
        <v>3233</v>
      </c>
      <c r="P3956" s="51">
        <v>3311</v>
      </c>
      <c r="Q3956" s="51">
        <v>11949</v>
      </c>
      <c r="R3956" s="51">
        <v>12472</v>
      </c>
      <c r="S3956" s="51">
        <v>117454.05305752</v>
      </c>
      <c r="T3956" s="51">
        <v>551491</v>
      </c>
      <c r="U3956" s="51">
        <v>175822</v>
      </c>
      <c r="V3956" s="51">
        <v>23286</v>
      </c>
    </row>
    <row r="3957" spans="1:22" x14ac:dyDescent="0.25">
      <c r="A3957" s="50" t="s">
        <v>109</v>
      </c>
      <c r="B3957" s="50" t="s">
        <v>231</v>
      </c>
      <c r="C3957" s="50" t="s">
        <v>216</v>
      </c>
      <c r="D3957" s="50" t="s">
        <v>282</v>
      </c>
      <c r="E3957" s="51">
        <v>2021</v>
      </c>
      <c r="F3957" s="50" t="s">
        <v>290</v>
      </c>
      <c r="G3957" s="52">
        <v>44409</v>
      </c>
      <c r="H3957" s="51">
        <v>2624</v>
      </c>
      <c r="I3957" s="51">
        <v>969</v>
      </c>
      <c r="J3957" s="51">
        <v>2600</v>
      </c>
      <c r="K3957" s="51">
        <v>1062</v>
      </c>
      <c r="L3957" s="51">
        <v>1062</v>
      </c>
      <c r="M3957" s="51">
        <v>3852</v>
      </c>
      <c r="N3957" s="51">
        <v>3323</v>
      </c>
      <c r="O3957" s="51">
        <v>3162</v>
      </c>
      <c r="P3957" s="51">
        <v>3301</v>
      </c>
      <c r="Q3957" s="51">
        <v>11949</v>
      </c>
      <c r="R3957" s="51">
        <v>12472</v>
      </c>
      <c r="S3957" s="51">
        <v>117454.05305752</v>
      </c>
      <c r="T3957" s="51">
        <v>551491</v>
      </c>
      <c r="U3957" s="51">
        <v>175822</v>
      </c>
      <c r="V3957" s="51">
        <v>23286</v>
      </c>
    </row>
    <row r="3958" spans="1:22" x14ac:dyDescent="0.25">
      <c r="A3958" s="50" t="s">
        <v>109</v>
      </c>
      <c r="B3958" s="50" t="s">
        <v>231</v>
      </c>
      <c r="C3958" s="50" t="s">
        <v>216</v>
      </c>
      <c r="D3958" s="50" t="s">
        <v>282</v>
      </c>
      <c r="E3958" s="51">
        <v>2021</v>
      </c>
      <c r="F3958" s="50" t="s">
        <v>291</v>
      </c>
      <c r="G3958" s="52">
        <v>44440</v>
      </c>
      <c r="H3958" s="51">
        <v>3271</v>
      </c>
      <c r="I3958" s="51">
        <v>966</v>
      </c>
      <c r="J3958" s="51">
        <v>2441</v>
      </c>
      <c r="K3958" s="51">
        <v>1094</v>
      </c>
      <c r="L3958" s="51">
        <v>1094</v>
      </c>
      <c r="M3958" s="51">
        <v>3908</v>
      </c>
      <c r="N3958" s="51">
        <v>3297</v>
      </c>
      <c r="O3958" s="51">
        <v>3125</v>
      </c>
      <c r="P3958" s="51">
        <v>3206</v>
      </c>
      <c r="Q3958" s="51">
        <v>11949</v>
      </c>
      <c r="R3958" s="51">
        <v>12472</v>
      </c>
      <c r="S3958" s="51">
        <v>117454.05305752</v>
      </c>
      <c r="T3958" s="51">
        <v>551491</v>
      </c>
      <c r="U3958" s="51">
        <v>175822</v>
      </c>
      <c r="V3958" s="51">
        <v>23286</v>
      </c>
    </row>
    <row r="3959" spans="1:22" x14ac:dyDescent="0.25">
      <c r="A3959" s="50" t="s">
        <v>109</v>
      </c>
      <c r="B3959" s="50" t="s">
        <v>231</v>
      </c>
      <c r="C3959" s="50" t="s">
        <v>216</v>
      </c>
      <c r="D3959" s="50" t="s">
        <v>282</v>
      </c>
      <c r="E3959" s="51">
        <v>2021</v>
      </c>
      <c r="F3959" s="50" t="s">
        <v>292</v>
      </c>
      <c r="G3959" s="52">
        <v>44470</v>
      </c>
      <c r="H3959" s="51">
        <v>2699</v>
      </c>
      <c r="I3959" s="51">
        <v>840</v>
      </c>
      <c r="J3959" s="51">
        <v>2294</v>
      </c>
      <c r="K3959" s="51">
        <v>1030</v>
      </c>
      <c r="L3959" s="51">
        <v>1030</v>
      </c>
      <c r="M3959" s="51">
        <v>4000</v>
      </c>
      <c r="N3959" s="51">
        <v>3456</v>
      </c>
      <c r="O3959" s="51">
        <v>3328</v>
      </c>
      <c r="P3959" s="51">
        <v>3391</v>
      </c>
      <c r="Q3959" s="51">
        <v>11949</v>
      </c>
      <c r="R3959" s="51">
        <v>12472</v>
      </c>
      <c r="S3959" s="51">
        <v>117454.05305752</v>
      </c>
      <c r="T3959" s="51">
        <v>551491</v>
      </c>
      <c r="U3959" s="51">
        <v>175822</v>
      </c>
      <c r="V3959" s="51">
        <v>23286</v>
      </c>
    </row>
    <row r="3960" spans="1:22" x14ac:dyDescent="0.25">
      <c r="A3960" s="50" t="s">
        <v>109</v>
      </c>
      <c r="B3960" s="50" t="s">
        <v>231</v>
      </c>
      <c r="C3960" s="50" t="s">
        <v>216</v>
      </c>
      <c r="D3960" s="50" t="s">
        <v>282</v>
      </c>
      <c r="E3960" s="51">
        <v>2021</v>
      </c>
      <c r="F3960" s="50" t="s">
        <v>293</v>
      </c>
      <c r="G3960" s="52">
        <v>44501</v>
      </c>
      <c r="H3960" s="51">
        <v>2503</v>
      </c>
      <c r="I3960" s="51">
        <v>924</v>
      </c>
      <c r="J3960" s="51">
        <v>2092</v>
      </c>
      <c r="K3960" s="51">
        <v>1062</v>
      </c>
      <c r="L3960" s="51">
        <v>1062</v>
      </c>
      <c r="M3960" s="51">
        <v>4194</v>
      </c>
      <c r="N3960" s="51">
        <v>3664</v>
      </c>
      <c r="O3960" s="51">
        <v>3419</v>
      </c>
      <c r="P3960" s="51">
        <v>3926</v>
      </c>
      <c r="Q3960" s="51">
        <v>11949</v>
      </c>
      <c r="R3960" s="51">
        <v>12472</v>
      </c>
      <c r="S3960" s="51">
        <v>117454.05305752</v>
      </c>
      <c r="T3960" s="51">
        <v>551491</v>
      </c>
      <c r="U3960" s="51">
        <v>175822</v>
      </c>
      <c r="V3960" s="51">
        <v>23286</v>
      </c>
    </row>
    <row r="3961" spans="1:22" x14ac:dyDescent="0.25">
      <c r="A3961" s="50" t="s">
        <v>109</v>
      </c>
      <c r="B3961" s="50" t="s">
        <v>231</v>
      </c>
      <c r="C3961" s="50" t="s">
        <v>216</v>
      </c>
      <c r="D3961" s="50" t="s">
        <v>282</v>
      </c>
      <c r="E3961" s="51">
        <v>2021</v>
      </c>
      <c r="F3961" s="50" t="s">
        <v>294</v>
      </c>
      <c r="G3961" s="52">
        <v>44531</v>
      </c>
      <c r="H3961" s="51">
        <v>2587</v>
      </c>
      <c r="I3961" s="51">
        <v>950</v>
      </c>
      <c r="J3961" s="51">
        <v>2193</v>
      </c>
      <c r="K3961" s="51">
        <v>983</v>
      </c>
      <c r="L3961" s="51">
        <v>983</v>
      </c>
      <c r="M3961" s="51">
        <v>4018</v>
      </c>
      <c r="N3961" s="51">
        <v>3518</v>
      </c>
      <c r="O3961" s="51">
        <v>3277</v>
      </c>
      <c r="P3961" s="51">
        <v>3784</v>
      </c>
      <c r="Q3961" s="51">
        <v>11949</v>
      </c>
      <c r="R3961" s="51">
        <v>12472</v>
      </c>
      <c r="S3961" s="51">
        <v>117454.05305752</v>
      </c>
      <c r="T3961" s="51">
        <v>551491</v>
      </c>
      <c r="U3961" s="51">
        <v>175822</v>
      </c>
      <c r="V3961" s="51">
        <v>23286</v>
      </c>
    </row>
    <row r="3962" spans="1:22" x14ac:dyDescent="0.25">
      <c r="A3962" s="50" t="s">
        <v>109</v>
      </c>
      <c r="B3962" s="50" t="s">
        <v>231</v>
      </c>
      <c r="C3962" s="50" t="s">
        <v>217</v>
      </c>
      <c r="D3962" s="50" t="s">
        <v>282</v>
      </c>
      <c r="E3962" s="51">
        <v>2017</v>
      </c>
      <c r="F3962" s="50" t="s">
        <v>283</v>
      </c>
      <c r="G3962" s="52">
        <v>42736</v>
      </c>
      <c r="H3962" s="51">
        <v>1811</v>
      </c>
      <c r="I3962" s="51">
        <v>813</v>
      </c>
      <c r="J3962" s="51">
        <v>1598</v>
      </c>
      <c r="K3962" s="51">
        <v>716</v>
      </c>
      <c r="L3962" s="51">
        <v>716</v>
      </c>
      <c r="M3962" s="51">
        <v>3583</v>
      </c>
      <c r="N3962" s="51">
        <v>3006</v>
      </c>
      <c r="O3962" s="51">
        <v>2716</v>
      </c>
      <c r="P3962" s="51">
        <v>2671</v>
      </c>
      <c r="Q3962" s="51">
        <v>9450</v>
      </c>
      <c r="R3962" s="51">
        <v>9601</v>
      </c>
      <c r="S3962" s="51">
        <v>139809</v>
      </c>
      <c r="T3962" s="51">
        <v>702797</v>
      </c>
      <c r="U3962" s="51">
        <v>137638</v>
      </c>
      <c r="V3962" s="51">
        <v>32558</v>
      </c>
    </row>
    <row r="3963" spans="1:22" x14ac:dyDescent="0.25">
      <c r="A3963" s="50" t="s">
        <v>109</v>
      </c>
      <c r="B3963" s="50" t="s">
        <v>231</v>
      </c>
      <c r="C3963" s="50" t="s">
        <v>217</v>
      </c>
      <c r="D3963" s="50" t="s">
        <v>282</v>
      </c>
      <c r="E3963" s="51">
        <v>2017</v>
      </c>
      <c r="F3963" s="50" t="s">
        <v>284</v>
      </c>
      <c r="G3963" s="52">
        <v>42767</v>
      </c>
      <c r="H3963" s="51">
        <v>2037</v>
      </c>
      <c r="I3963" s="51">
        <v>1066</v>
      </c>
      <c r="J3963" s="51">
        <v>1649</v>
      </c>
      <c r="K3963" s="51">
        <v>377</v>
      </c>
      <c r="L3963" s="51">
        <v>377</v>
      </c>
      <c r="M3963" s="51">
        <v>2884</v>
      </c>
      <c r="N3963" s="51">
        <v>2481</v>
      </c>
      <c r="O3963" s="51">
        <v>2295</v>
      </c>
      <c r="P3963" s="51">
        <v>2435</v>
      </c>
      <c r="Q3963" s="51">
        <v>9450</v>
      </c>
      <c r="R3963" s="51">
        <v>9601</v>
      </c>
      <c r="S3963" s="51">
        <v>139809</v>
      </c>
      <c r="T3963" s="51">
        <v>702797</v>
      </c>
      <c r="U3963" s="51">
        <v>137638</v>
      </c>
      <c r="V3963" s="51">
        <v>32558</v>
      </c>
    </row>
    <row r="3964" spans="1:22" x14ac:dyDescent="0.25">
      <c r="A3964" s="50" t="s">
        <v>109</v>
      </c>
      <c r="B3964" s="50" t="s">
        <v>231</v>
      </c>
      <c r="C3964" s="50" t="s">
        <v>217</v>
      </c>
      <c r="D3964" s="50" t="s">
        <v>282</v>
      </c>
      <c r="E3964" s="51">
        <v>2017</v>
      </c>
      <c r="F3964" s="50" t="s">
        <v>285</v>
      </c>
      <c r="G3964" s="52">
        <v>42795</v>
      </c>
      <c r="H3964" s="51">
        <v>1604</v>
      </c>
      <c r="I3964" s="51">
        <v>833</v>
      </c>
      <c r="J3964" s="51">
        <v>1556</v>
      </c>
      <c r="K3964" s="51">
        <v>760</v>
      </c>
      <c r="L3964" s="51">
        <v>760</v>
      </c>
      <c r="M3964" s="51">
        <v>3356</v>
      </c>
      <c r="N3964" s="51">
        <v>2689</v>
      </c>
      <c r="O3964" s="51">
        <v>2396</v>
      </c>
      <c r="P3964" s="51">
        <v>2912</v>
      </c>
      <c r="Q3964" s="51">
        <v>9450</v>
      </c>
      <c r="R3964" s="51">
        <v>9601</v>
      </c>
      <c r="S3964" s="51">
        <v>139809</v>
      </c>
      <c r="T3964" s="51">
        <v>702797</v>
      </c>
      <c r="U3964" s="51">
        <v>137638</v>
      </c>
      <c r="V3964" s="51">
        <v>32558</v>
      </c>
    </row>
    <row r="3965" spans="1:22" x14ac:dyDescent="0.25">
      <c r="A3965" s="50" t="s">
        <v>109</v>
      </c>
      <c r="B3965" s="50" t="s">
        <v>231</v>
      </c>
      <c r="C3965" s="50" t="s">
        <v>217</v>
      </c>
      <c r="D3965" s="50" t="s">
        <v>282</v>
      </c>
      <c r="E3965" s="51">
        <v>2017</v>
      </c>
      <c r="F3965" s="50" t="s">
        <v>286</v>
      </c>
      <c r="G3965" s="52">
        <v>42826</v>
      </c>
      <c r="H3965" s="51">
        <v>1743</v>
      </c>
      <c r="I3965" s="51">
        <v>853</v>
      </c>
      <c r="J3965" s="51">
        <v>1917</v>
      </c>
      <c r="K3965" s="51">
        <v>533</v>
      </c>
      <c r="L3965" s="51">
        <v>533</v>
      </c>
      <c r="M3965" s="51">
        <v>3337</v>
      </c>
      <c r="N3965" s="51">
        <v>2712</v>
      </c>
      <c r="O3965" s="51">
        <v>2474</v>
      </c>
      <c r="P3965" s="51">
        <v>2884</v>
      </c>
      <c r="Q3965" s="51">
        <v>9450</v>
      </c>
      <c r="R3965" s="51">
        <v>9601</v>
      </c>
      <c r="S3965" s="51">
        <v>139809</v>
      </c>
      <c r="T3965" s="51">
        <v>702797</v>
      </c>
      <c r="U3965" s="51">
        <v>137638</v>
      </c>
      <c r="V3965" s="51">
        <v>32558</v>
      </c>
    </row>
    <row r="3966" spans="1:22" x14ac:dyDescent="0.25">
      <c r="A3966" s="50" t="s">
        <v>109</v>
      </c>
      <c r="B3966" s="50" t="s">
        <v>231</v>
      </c>
      <c r="C3966" s="50" t="s">
        <v>217</v>
      </c>
      <c r="D3966" s="50" t="s">
        <v>282</v>
      </c>
      <c r="E3966" s="51">
        <v>2017</v>
      </c>
      <c r="F3966" s="50" t="s">
        <v>287</v>
      </c>
      <c r="G3966" s="52">
        <v>42856</v>
      </c>
      <c r="H3966" s="51">
        <v>1854</v>
      </c>
      <c r="I3966" s="51">
        <v>948</v>
      </c>
      <c r="J3966" s="51">
        <v>2045</v>
      </c>
      <c r="K3966" s="51">
        <v>449</v>
      </c>
      <c r="L3966" s="51">
        <v>449</v>
      </c>
      <c r="M3966" s="51">
        <v>3126</v>
      </c>
      <c r="N3966" s="51">
        <v>2484</v>
      </c>
      <c r="O3966" s="51">
        <v>2495</v>
      </c>
      <c r="P3966" s="51">
        <v>2692</v>
      </c>
      <c r="Q3966" s="51">
        <v>9450</v>
      </c>
      <c r="R3966" s="51">
        <v>9601</v>
      </c>
      <c r="S3966" s="51">
        <v>139809</v>
      </c>
      <c r="T3966" s="51">
        <v>702797</v>
      </c>
      <c r="U3966" s="51">
        <v>137638</v>
      </c>
      <c r="V3966" s="51">
        <v>32558</v>
      </c>
    </row>
    <row r="3967" spans="1:22" x14ac:dyDescent="0.25">
      <c r="A3967" s="50" t="s">
        <v>109</v>
      </c>
      <c r="B3967" s="50" t="s">
        <v>231</v>
      </c>
      <c r="C3967" s="50" t="s">
        <v>217</v>
      </c>
      <c r="D3967" s="50" t="s">
        <v>282</v>
      </c>
      <c r="E3967" s="51">
        <v>2017</v>
      </c>
      <c r="F3967" s="50" t="s">
        <v>288</v>
      </c>
      <c r="G3967" s="52">
        <v>42887</v>
      </c>
      <c r="H3967" s="51">
        <v>1531</v>
      </c>
      <c r="I3967" s="51">
        <v>915</v>
      </c>
      <c r="J3967" s="51">
        <v>1523</v>
      </c>
      <c r="K3967" s="51">
        <v>656</v>
      </c>
      <c r="L3967" s="51">
        <v>656</v>
      </c>
      <c r="M3967" s="51">
        <v>3714</v>
      </c>
      <c r="N3967" s="51">
        <v>3171</v>
      </c>
      <c r="O3967" s="51">
        <v>2943</v>
      </c>
      <c r="P3967" s="51">
        <v>3074</v>
      </c>
      <c r="Q3967" s="51">
        <v>9450</v>
      </c>
      <c r="R3967" s="51">
        <v>9601</v>
      </c>
      <c r="S3967" s="51">
        <v>139809</v>
      </c>
      <c r="T3967" s="51">
        <v>702797</v>
      </c>
      <c r="U3967" s="51">
        <v>137638</v>
      </c>
      <c r="V3967" s="51">
        <v>32558</v>
      </c>
    </row>
    <row r="3968" spans="1:22" x14ac:dyDescent="0.25">
      <c r="A3968" s="50" t="s">
        <v>109</v>
      </c>
      <c r="B3968" s="50" t="s">
        <v>231</v>
      </c>
      <c r="C3968" s="50" t="s">
        <v>217</v>
      </c>
      <c r="D3968" s="50" t="s">
        <v>282</v>
      </c>
      <c r="E3968" s="51">
        <v>2017</v>
      </c>
      <c r="F3968" s="50" t="s">
        <v>289</v>
      </c>
      <c r="G3968" s="52">
        <v>42917</v>
      </c>
      <c r="H3968" s="51">
        <v>2095</v>
      </c>
      <c r="I3968" s="51">
        <v>1003</v>
      </c>
      <c r="J3968" s="51">
        <v>1888</v>
      </c>
      <c r="K3968" s="51">
        <v>501</v>
      </c>
      <c r="L3968" s="51">
        <v>501</v>
      </c>
      <c r="M3968" s="51">
        <v>3329</v>
      </c>
      <c r="N3968" s="51">
        <v>2834</v>
      </c>
      <c r="O3968" s="51">
        <v>2697</v>
      </c>
      <c r="P3968" s="51">
        <v>2936</v>
      </c>
      <c r="Q3968" s="51">
        <v>9450</v>
      </c>
      <c r="R3968" s="51">
        <v>9601</v>
      </c>
      <c r="S3968" s="51">
        <v>139809</v>
      </c>
      <c r="T3968" s="51">
        <v>702797</v>
      </c>
      <c r="U3968" s="51">
        <v>137638</v>
      </c>
      <c r="V3968" s="51">
        <v>32558</v>
      </c>
    </row>
    <row r="3969" spans="1:22" x14ac:dyDescent="0.25">
      <c r="A3969" s="50" t="s">
        <v>109</v>
      </c>
      <c r="B3969" s="50" t="s">
        <v>231</v>
      </c>
      <c r="C3969" s="50" t="s">
        <v>217</v>
      </c>
      <c r="D3969" s="50" t="s">
        <v>282</v>
      </c>
      <c r="E3969" s="51">
        <v>2017</v>
      </c>
      <c r="F3969" s="50" t="s">
        <v>290</v>
      </c>
      <c r="G3969" s="52">
        <v>42948</v>
      </c>
      <c r="H3969" s="51">
        <v>1690</v>
      </c>
      <c r="I3969" s="51">
        <v>872</v>
      </c>
      <c r="J3969" s="51">
        <v>1561</v>
      </c>
      <c r="K3969" s="51">
        <v>498</v>
      </c>
      <c r="L3969" s="51">
        <v>498</v>
      </c>
      <c r="M3969" s="51">
        <v>3577</v>
      </c>
      <c r="N3969" s="51">
        <v>2855</v>
      </c>
      <c r="O3969" s="51">
        <v>2702</v>
      </c>
      <c r="P3969" s="51">
        <v>3074</v>
      </c>
      <c r="Q3969" s="51">
        <v>9450</v>
      </c>
      <c r="R3969" s="51">
        <v>9601</v>
      </c>
      <c r="S3969" s="51">
        <v>139809</v>
      </c>
      <c r="T3969" s="51">
        <v>702797</v>
      </c>
      <c r="U3969" s="51">
        <v>137638</v>
      </c>
      <c r="V3969" s="51">
        <v>32558</v>
      </c>
    </row>
    <row r="3970" spans="1:22" x14ac:dyDescent="0.25">
      <c r="A3970" s="50" t="s">
        <v>109</v>
      </c>
      <c r="B3970" s="50" t="s">
        <v>231</v>
      </c>
      <c r="C3970" s="50" t="s">
        <v>217</v>
      </c>
      <c r="D3970" s="50" t="s">
        <v>282</v>
      </c>
      <c r="E3970" s="51">
        <v>2017</v>
      </c>
      <c r="F3970" s="50" t="s">
        <v>291</v>
      </c>
      <c r="G3970" s="52">
        <v>42979</v>
      </c>
      <c r="H3970" s="51">
        <v>1920</v>
      </c>
      <c r="I3970" s="51">
        <v>848</v>
      </c>
      <c r="J3970" s="51">
        <v>1847</v>
      </c>
      <c r="K3970" s="51">
        <v>783</v>
      </c>
      <c r="L3970" s="51">
        <v>783</v>
      </c>
      <c r="M3970" s="51">
        <v>3914</v>
      </c>
      <c r="N3970" s="51">
        <v>3518</v>
      </c>
      <c r="O3970" s="51">
        <v>3291</v>
      </c>
      <c r="P3970" s="51">
        <v>3365</v>
      </c>
      <c r="Q3970" s="51">
        <v>9450</v>
      </c>
      <c r="R3970" s="51">
        <v>9601</v>
      </c>
      <c r="S3970" s="51">
        <v>139809</v>
      </c>
      <c r="T3970" s="51">
        <v>702797</v>
      </c>
      <c r="U3970" s="51">
        <v>137638</v>
      </c>
      <c r="V3970" s="51">
        <v>32558</v>
      </c>
    </row>
    <row r="3971" spans="1:22" x14ac:dyDescent="0.25">
      <c r="A3971" s="50" t="s">
        <v>109</v>
      </c>
      <c r="B3971" s="50" t="s">
        <v>231</v>
      </c>
      <c r="C3971" s="50" t="s">
        <v>217</v>
      </c>
      <c r="D3971" s="50" t="s">
        <v>282</v>
      </c>
      <c r="E3971" s="51">
        <v>2017</v>
      </c>
      <c r="F3971" s="50" t="s">
        <v>292</v>
      </c>
      <c r="G3971" s="52">
        <v>43009</v>
      </c>
      <c r="H3971" s="51">
        <v>1462</v>
      </c>
      <c r="I3971" s="51">
        <v>750</v>
      </c>
      <c r="J3971" s="51">
        <v>1663</v>
      </c>
      <c r="K3971" s="51">
        <v>703</v>
      </c>
      <c r="L3971" s="51">
        <v>703</v>
      </c>
      <c r="M3971" s="51">
        <v>3303</v>
      </c>
      <c r="N3971" s="51">
        <v>2709</v>
      </c>
      <c r="O3971" s="51">
        <v>2569</v>
      </c>
      <c r="P3971" s="51">
        <v>2733</v>
      </c>
      <c r="Q3971" s="51">
        <v>9450</v>
      </c>
      <c r="R3971" s="51">
        <v>9601</v>
      </c>
      <c r="S3971" s="51">
        <v>139809</v>
      </c>
      <c r="T3971" s="51">
        <v>702797</v>
      </c>
      <c r="U3971" s="51">
        <v>137638</v>
      </c>
      <c r="V3971" s="51">
        <v>32558</v>
      </c>
    </row>
    <row r="3972" spans="1:22" x14ac:dyDescent="0.25">
      <c r="A3972" s="50" t="s">
        <v>109</v>
      </c>
      <c r="B3972" s="50" t="s">
        <v>231</v>
      </c>
      <c r="C3972" s="50" t="s">
        <v>217</v>
      </c>
      <c r="D3972" s="50" t="s">
        <v>282</v>
      </c>
      <c r="E3972" s="51">
        <v>2017</v>
      </c>
      <c r="F3972" s="50" t="s">
        <v>293</v>
      </c>
      <c r="G3972" s="52">
        <v>43040</v>
      </c>
      <c r="H3972" s="51">
        <v>1598</v>
      </c>
      <c r="I3972" s="51">
        <v>1201</v>
      </c>
      <c r="J3972" s="51">
        <v>1445</v>
      </c>
      <c r="K3972" s="51">
        <v>762</v>
      </c>
      <c r="L3972" s="51">
        <v>762</v>
      </c>
      <c r="M3972" s="51">
        <v>3485</v>
      </c>
      <c r="N3972" s="51">
        <v>2882</v>
      </c>
      <c r="O3972" s="51">
        <v>2595</v>
      </c>
      <c r="P3972" s="51">
        <v>2828</v>
      </c>
      <c r="Q3972" s="51">
        <v>9450</v>
      </c>
      <c r="R3972" s="51">
        <v>9601</v>
      </c>
      <c r="S3972" s="51">
        <v>139809</v>
      </c>
      <c r="T3972" s="51">
        <v>702797</v>
      </c>
      <c r="U3972" s="51">
        <v>137638</v>
      </c>
      <c r="V3972" s="51">
        <v>32558</v>
      </c>
    </row>
    <row r="3973" spans="1:22" x14ac:dyDescent="0.25">
      <c r="A3973" s="50" t="s">
        <v>109</v>
      </c>
      <c r="B3973" s="50" t="s">
        <v>231</v>
      </c>
      <c r="C3973" s="50" t="s">
        <v>217</v>
      </c>
      <c r="D3973" s="50" t="s">
        <v>282</v>
      </c>
      <c r="E3973" s="51">
        <v>2017</v>
      </c>
      <c r="F3973" s="50" t="s">
        <v>294</v>
      </c>
      <c r="G3973" s="52">
        <v>43070</v>
      </c>
      <c r="H3973" s="51">
        <v>1692</v>
      </c>
      <c r="I3973" s="51">
        <v>829</v>
      </c>
      <c r="J3973" s="51">
        <v>1449</v>
      </c>
      <c r="K3973" s="51">
        <v>682</v>
      </c>
      <c r="L3973" s="51">
        <v>682</v>
      </c>
      <c r="M3973" s="51">
        <v>4284</v>
      </c>
      <c r="N3973" s="51">
        <v>3476</v>
      </c>
      <c r="O3973" s="51">
        <v>3483</v>
      </c>
      <c r="P3973" s="51">
        <v>3513</v>
      </c>
      <c r="Q3973" s="51">
        <v>9450</v>
      </c>
      <c r="R3973" s="51">
        <v>9601</v>
      </c>
      <c r="S3973" s="51">
        <v>139809</v>
      </c>
      <c r="T3973" s="51">
        <v>702797</v>
      </c>
      <c r="U3973" s="51">
        <v>137638</v>
      </c>
      <c r="V3973" s="51">
        <v>32558</v>
      </c>
    </row>
    <row r="3974" spans="1:22" x14ac:dyDescent="0.25">
      <c r="A3974" s="50" t="s">
        <v>109</v>
      </c>
      <c r="B3974" s="50" t="s">
        <v>231</v>
      </c>
      <c r="C3974" s="50" t="s">
        <v>217</v>
      </c>
      <c r="D3974" s="50" t="s">
        <v>282</v>
      </c>
      <c r="E3974" s="51">
        <v>2018</v>
      </c>
      <c r="F3974" s="50" t="s">
        <v>283</v>
      </c>
      <c r="G3974" s="52">
        <v>43101</v>
      </c>
      <c r="H3974" s="51">
        <v>2017</v>
      </c>
      <c r="I3974" s="51">
        <v>864</v>
      </c>
      <c r="J3974" s="51">
        <v>1656</v>
      </c>
      <c r="K3974" s="51">
        <v>852</v>
      </c>
      <c r="L3974" s="51">
        <v>852</v>
      </c>
      <c r="M3974" s="51">
        <v>3905</v>
      </c>
      <c r="N3974" s="51">
        <v>3429</v>
      </c>
      <c r="O3974" s="51">
        <v>3333</v>
      </c>
      <c r="P3974" s="51">
        <v>3468</v>
      </c>
      <c r="Q3974" s="51">
        <v>10407</v>
      </c>
      <c r="R3974" s="51">
        <v>10705</v>
      </c>
      <c r="S3974" s="51">
        <v>101158</v>
      </c>
      <c r="T3974" s="51">
        <v>506002</v>
      </c>
      <c r="U3974" s="51">
        <v>117570</v>
      </c>
      <c r="V3974" s="51">
        <v>23397</v>
      </c>
    </row>
    <row r="3975" spans="1:22" x14ac:dyDescent="0.25">
      <c r="A3975" s="50" t="s">
        <v>109</v>
      </c>
      <c r="B3975" s="50" t="s">
        <v>231</v>
      </c>
      <c r="C3975" s="50" t="s">
        <v>217</v>
      </c>
      <c r="D3975" s="50" t="s">
        <v>282</v>
      </c>
      <c r="E3975" s="51">
        <v>2018</v>
      </c>
      <c r="F3975" s="50" t="s">
        <v>284</v>
      </c>
      <c r="G3975" s="52">
        <v>43132</v>
      </c>
      <c r="H3975" s="51">
        <v>1731</v>
      </c>
      <c r="I3975" s="51">
        <v>1020</v>
      </c>
      <c r="J3975" s="51">
        <v>1400</v>
      </c>
      <c r="K3975" s="51">
        <v>740</v>
      </c>
      <c r="L3975" s="51">
        <v>740</v>
      </c>
      <c r="M3975" s="51">
        <v>4232</v>
      </c>
      <c r="N3975" s="51">
        <v>3478</v>
      </c>
      <c r="O3975" s="51">
        <v>3431</v>
      </c>
      <c r="P3975" s="51">
        <v>3476</v>
      </c>
      <c r="Q3975" s="51">
        <v>10407</v>
      </c>
      <c r="R3975" s="51">
        <v>10705</v>
      </c>
      <c r="S3975" s="51">
        <v>101158</v>
      </c>
      <c r="T3975" s="51">
        <v>506002</v>
      </c>
      <c r="U3975" s="51">
        <v>117570</v>
      </c>
      <c r="V3975" s="51">
        <v>23397</v>
      </c>
    </row>
    <row r="3976" spans="1:22" x14ac:dyDescent="0.25">
      <c r="A3976" s="50" t="s">
        <v>109</v>
      </c>
      <c r="B3976" s="50" t="s">
        <v>231</v>
      </c>
      <c r="C3976" s="50" t="s">
        <v>217</v>
      </c>
      <c r="D3976" s="50" t="s">
        <v>282</v>
      </c>
      <c r="E3976" s="51">
        <v>2018</v>
      </c>
      <c r="F3976" s="50" t="s">
        <v>285</v>
      </c>
      <c r="G3976" s="52">
        <v>43160</v>
      </c>
      <c r="H3976" s="51">
        <v>2127</v>
      </c>
      <c r="I3976" s="51">
        <v>801</v>
      </c>
      <c r="J3976" s="51">
        <v>1614</v>
      </c>
      <c r="K3976" s="51">
        <v>739</v>
      </c>
      <c r="L3976" s="51">
        <v>739</v>
      </c>
      <c r="M3976" s="51">
        <v>4144</v>
      </c>
      <c r="N3976" s="51">
        <v>3394</v>
      </c>
      <c r="O3976" s="51">
        <v>3208</v>
      </c>
      <c r="P3976" s="51">
        <v>3144</v>
      </c>
      <c r="Q3976" s="51">
        <v>10407</v>
      </c>
      <c r="R3976" s="51">
        <v>10705</v>
      </c>
      <c r="S3976" s="51">
        <v>101158</v>
      </c>
      <c r="T3976" s="51">
        <v>506002</v>
      </c>
      <c r="U3976" s="51">
        <v>117570</v>
      </c>
      <c r="V3976" s="51">
        <v>23397</v>
      </c>
    </row>
    <row r="3977" spans="1:22" x14ac:dyDescent="0.25">
      <c r="A3977" s="50" t="s">
        <v>109</v>
      </c>
      <c r="B3977" s="50" t="s">
        <v>231</v>
      </c>
      <c r="C3977" s="50" t="s">
        <v>217</v>
      </c>
      <c r="D3977" s="50" t="s">
        <v>282</v>
      </c>
      <c r="E3977" s="51">
        <v>2018</v>
      </c>
      <c r="F3977" s="50" t="s">
        <v>286</v>
      </c>
      <c r="G3977" s="52">
        <v>43191</v>
      </c>
      <c r="H3977" s="51">
        <v>1829</v>
      </c>
      <c r="I3977" s="51">
        <v>771</v>
      </c>
      <c r="J3977" s="51">
        <v>1617</v>
      </c>
      <c r="K3977" s="51">
        <v>941</v>
      </c>
      <c r="L3977" s="51">
        <v>941</v>
      </c>
      <c r="M3977" s="51">
        <v>3897</v>
      </c>
      <c r="N3977" s="51">
        <v>3369</v>
      </c>
      <c r="O3977" s="51">
        <v>3280</v>
      </c>
      <c r="P3977" s="51">
        <v>3542</v>
      </c>
      <c r="Q3977" s="51">
        <v>10407</v>
      </c>
      <c r="R3977" s="51">
        <v>10705</v>
      </c>
      <c r="S3977" s="51">
        <v>101158</v>
      </c>
      <c r="T3977" s="51">
        <v>506002</v>
      </c>
      <c r="U3977" s="51">
        <v>117570</v>
      </c>
      <c r="V3977" s="51">
        <v>23397</v>
      </c>
    </row>
    <row r="3978" spans="1:22" x14ac:dyDescent="0.25">
      <c r="A3978" s="50" t="s">
        <v>109</v>
      </c>
      <c r="B3978" s="50" t="s">
        <v>231</v>
      </c>
      <c r="C3978" s="50" t="s">
        <v>217</v>
      </c>
      <c r="D3978" s="50" t="s">
        <v>282</v>
      </c>
      <c r="E3978" s="51">
        <v>2018</v>
      </c>
      <c r="F3978" s="50" t="s">
        <v>287</v>
      </c>
      <c r="G3978" s="52">
        <v>43221</v>
      </c>
      <c r="H3978" s="51">
        <v>1841</v>
      </c>
      <c r="I3978" s="51">
        <v>962</v>
      </c>
      <c r="J3978" s="51">
        <v>1572</v>
      </c>
      <c r="K3978" s="51">
        <v>877</v>
      </c>
      <c r="L3978" s="51">
        <v>877</v>
      </c>
      <c r="M3978" s="51">
        <v>4652</v>
      </c>
      <c r="N3978" s="51">
        <v>3829</v>
      </c>
      <c r="O3978" s="51">
        <v>3764</v>
      </c>
      <c r="P3978" s="51">
        <v>4365</v>
      </c>
      <c r="Q3978" s="51">
        <v>10407</v>
      </c>
      <c r="R3978" s="51">
        <v>10705</v>
      </c>
      <c r="S3978" s="51">
        <v>101158</v>
      </c>
      <c r="T3978" s="51">
        <v>506002</v>
      </c>
      <c r="U3978" s="51">
        <v>117570</v>
      </c>
      <c r="V3978" s="51">
        <v>23397</v>
      </c>
    </row>
    <row r="3979" spans="1:22" x14ac:dyDescent="0.25">
      <c r="A3979" s="50" t="s">
        <v>109</v>
      </c>
      <c r="B3979" s="50" t="s">
        <v>231</v>
      </c>
      <c r="C3979" s="50" t="s">
        <v>217</v>
      </c>
      <c r="D3979" s="50" t="s">
        <v>282</v>
      </c>
      <c r="E3979" s="51">
        <v>2018</v>
      </c>
      <c r="F3979" s="50" t="s">
        <v>288</v>
      </c>
      <c r="G3979" s="52">
        <v>43252</v>
      </c>
      <c r="H3979" s="51">
        <v>1577</v>
      </c>
      <c r="I3979" s="51">
        <v>606</v>
      </c>
      <c r="J3979" s="51">
        <v>1276</v>
      </c>
      <c r="K3979" s="51">
        <v>655</v>
      </c>
      <c r="L3979" s="51">
        <v>655</v>
      </c>
      <c r="M3979" s="51">
        <v>4293</v>
      </c>
      <c r="N3979" s="51">
        <v>3643</v>
      </c>
      <c r="O3979" s="51">
        <v>3501</v>
      </c>
      <c r="P3979" s="51">
        <v>3843</v>
      </c>
      <c r="Q3979" s="51">
        <v>10407</v>
      </c>
      <c r="R3979" s="51">
        <v>10705</v>
      </c>
      <c r="S3979" s="51">
        <v>101158</v>
      </c>
      <c r="T3979" s="51">
        <v>506002</v>
      </c>
      <c r="U3979" s="51">
        <v>117570</v>
      </c>
      <c r="V3979" s="51">
        <v>23397</v>
      </c>
    </row>
    <row r="3980" spans="1:22" x14ac:dyDescent="0.25">
      <c r="A3980" s="50" t="s">
        <v>109</v>
      </c>
      <c r="B3980" s="50" t="s">
        <v>231</v>
      </c>
      <c r="C3980" s="50" t="s">
        <v>217</v>
      </c>
      <c r="D3980" s="50" t="s">
        <v>282</v>
      </c>
      <c r="E3980" s="51">
        <v>2018</v>
      </c>
      <c r="F3980" s="50" t="s">
        <v>289</v>
      </c>
      <c r="G3980" s="52">
        <v>43282</v>
      </c>
      <c r="H3980" s="51">
        <v>1727</v>
      </c>
      <c r="I3980" s="51">
        <v>843</v>
      </c>
      <c r="J3980" s="51">
        <v>1350</v>
      </c>
      <c r="K3980" s="51">
        <v>751</v>
      </c>
      <c r="L3980" s="51">
        <v>751</v>
      </c>
      <c r="M3980" s="51">
        <v>4839</v>
      </c>
      <c r="N3980" s="51">
        <v>3861</v>
      </c>
      <c r="O3980" s="51">
        <v>3716</v>
      </c>
      <c r="P3980" s="51">
        <v>3916</v>
      </c>
      <c r="Q3980" s="51">
        <v>10407</v>
      </c>
      <c r="R3980" s="51">
        <v>10705</v>
      </c>
      <c r="S3980" s="51">
        <v>101158</v>
      </c>
      <c r="T3980" s="51">
        <v>506002</v>
      </c>
      <c r="U3980" s="51">
        <v>117570</v>
      </c>
      <c r="V3980" s="51">
        <v>23397</v>
      </c>
    </row>
    <row r="3981" spans="1:22" x14ac:dyDescent="0.25">
      <c r="A3981" s="50" t="s">
        <v>109</v>
      </c>
      <c r="B3981" s="50" t="s">
        <v>231</v>
      </c>
      <c r="C3981" s="50" t="s">
        <v>217</v>
      </c>
      <c r="D3981" s="50" t="s">
        <v>282</v>
      </c>
      <c r="E3981" s="51">
        <v>2018</v>
      </c>
      <c r="F3981" s="50" t="s">
        <v>290</v>
      </c>
      <c r="G3981" s="52">
        <v>43313</v>
      </c>
      <c r="H3981" s="51">
        <v>1932</v>
      </c>
      <c r="I3981" s="51">
        <v>1069</v>
      </c>
      <c r="J3981" s="51">
        <v>1609</v>
      </c>
      <c r="K3981" s="51">
        <v>761</v>
      </c>
      <c r="L3981" s="51">
        <v>761</v>
      </c>
      <c r="M3981" s="51">
        <v>4788</v>
      </c>
      <c r="N3981" s="51">
        <v>3923</v>
      </c>
      <c r="O3981" s="51">
        <v>3799</v>
      </c>
      <c r="P3981" s="51">
        <v>3941</v>
      </c>
      <c r="Q3981" s="51">
        <v>10407</v>
      </c>
      <c r="R3981" s="51">
        <v>10705</v>
      </c>
      <c r="S3981" s="51">
        <v>101158</v>
      </c>
      <c r="T3981" s="51">
        <v>506002</v>
      </c>
      <c r="U3981" s="51">
        <v>117570</v>
      </c>
      <c r="V3981" s="51">
        <v>23397</v>
      </c>
    </row>
    <row r="3982" spans="1:22" x14ac:dyDescent="0.25">
      <c r="A3982" s="50" t="s">
        <v>109</v>
      </c>
      <c r="B3982" s="50" t="s">
        <v>231</v>
      </c>
      <c r="C3982" s="50" t="s">
        <v>217</v>
      </c>
      <c r="D3982" s="50" t="s">
        <v>282</v>
      </c>
      <c r="E3982" s="51">
        <v>2018</v>
      </c>
      <c r="F3982" s="50" t="s">
        <v>291</v>
      </c>
      <c r="G3982" s="52">
        <v>43344</v>
      </c>
      <c r="H3982" s="51">
        <v>1801</v>
      </c>
      <c r="I3982" s="51">
        <v>1071</v>
      </c>
      <c r="J3982" s="51">
        <v>1476</v>
      </c>
      <c r="K3982" s="51">
        <v>1076</v>
      </c>
      <c r="L3982" s="51">
        <v>1076</v>
      </c>
      <c r="M3982" s="51">
        <v>4127</v>
      </c>
      <c r="N3982" s="51">
        <v>3676</v>
      </c>
      <c r="O3982" s="51">
        <v>3519</v>
      </c>
      <c r="P3982" s="51">
        <v>3865</v>
      </c>
      <c r="Q3982" s="51">
        <v>10407</v>
      </c>
      <c r="R3982" s="51">
        <v>10705</v>
      </c>
      <c r="S3982" s="51">
        <v>101158</v>
      </c>
      <c r="T3982" s="51">
        <v>506002</v>
      </c>
      <c r="U3982" s="51">
        <v>117570</v>
      </c>
      <c r="V3982" s="51">
        <v>23397</v>
      </c>
    </row>
    <row r="3983" spans="1:22" x14ac:dyDescent="0.25">
      <c r="A3983" s="50" t="s">
        <v>109</v>
      </c>
      <c r="B3983" s="50" t="s">
        <v>231</v>
      </c>
      <c r="C3983" s="50" t="s">
        <v>217</v>
      </c>
      <c r="D3983" s="50" t="s">
        <v>282</v>
      </c>
      <c r="E3983" s="51">
        <v>2018</v>
      </c>
      <c r="F3983" s="50" t="s">
        <v>292</v>
      </c>
      <c r="G3983" s="52">
        <v>43374</v>
      </c>
      <c r="H3983" s="51">
        <v>1634</v>
      </c>
      <c r="I3983" s="51">
        <v>1005</v>
      </c>
      <c r="J3983" s="51">
        <v>1670</v>
      </c>
      <c r="K3983" s="51">
        <v>1259</v>
      </c>
      <c r="L3983" s="51">
        <v>1259</v>
      </c>
      <c r="M3983" s="51">
        <v>4326</v>
      </c>
      <c r="N3983" s="51">
        <v>3674</v>
      </c>
      <c r="O3983" s="51">
        <v>3434</v>
      </c>
      <c r="P3983" s="51">
        <v>3729</v>
      </c>
      <c r="Q3983" s="51">
        <v>10407</v>
      </c>
      <c r="R3983" s="51">
        <v>10705</v>
      </c>
      <c r="S3983" s="51">
        <v>101158</v>
      </c>
      <c r="T3983" s="51">
        <v>506002</v>
      </c>
      <c r="U3983" s="51">
        <v>117570</v>
      </c>
      <c r="V3983" s="51">
        <v>23397</v>
      </c>
    </row>
    <row r="3984" spans="1:22" x14ac:dyDescent="0.25">
      <c r="A3984" s="50" t="s">
        <v>109</v>
      </c>
      <c r="B3984" s="50" t="s">
        <v>231</v>
      </c>
      <c r="C3984" s="50" t="s">
        <v>217</v>
      </c>
      <c r="D3984" s="50" t="s">
        <v>282</v>
      </c>
      <c r="E3984" s="51">
        <v>2018</v>
      </c>
      <c r="F3984" s="50" t="s">
        <v>293</v>
      </c>
      <c r="G3984" s="52">
        <v>43405</v>
      </c>
      <c r="H3984" s="51">
        <v>1666</v>
      </c>
      <c r="I3984" s="51">
        <v>820</v>
      </c>
      <c r="J3984" s="51">
        <v>1774</v>
      </c>
      <c r="K3984" s="51">
        <v>1131</v>
      </c>
      <c r="L3984" s="51">
        <v>1131</v>
      </c>
      <c r="M3984" s="51">
        <v>5015</v>
      </c>
      <c r="N3984" s="51">
        <v>4127</v>
      </c>
      <c r="O3984" s="51">
        <v>3772</v>
      </c>
      <c r="P3984" s="51">
        <v>4427</v>
      </c>
      <c r="Q3984" s="51">
        <v>10407</v>
      </c>
      <c r="R3984" s="51">
        <v>10705</v>
      </c>
      <c r="S3984" s="51">
        <v>101158</v>
      </c>
      <c r="T3984" s="51">
        <v>506002</v>
      </c>
      <c r="U3984" s="51">
        <v>117570</v>
      </c>
      <c r="V3984" s="51">
        <v>23397</v>
      </c>
    </row>
    <row r="3985" spans="1:22" x14ac:dyDescent="0.25">
      <c r="A3985" s="50" t="s">
        <v>109</v>
      </c>
      <c r="B3985" s="50" t="s">
        <v>231</v>
      </c>
      <c r="C3985" s="50" t="s">
        <v>217</v>
      </c>
      <c r="D3985" s="50" t="s">
        <v>282</v>
      </c>
      <c r="E3985" s="51">
        <v>2018</v>
      </c>
      <c r="F3985" s="50" t="s">
        <v>294</v>
      </c>
      <c r="G3985" s="52">
        <v>43435</v>
      </c>
      <c r="H3985" s="51">
        <v>1795</v>
      </c>
      <c r="I3985" s="51">
        <v>823</v>
      </c>
      <c r="J3985" s="51">
        <v>1529</v>
      </c>
      <c r="K3985" s="51">
        <v>878</v>
      </c>
      <c r="L3985" s="51">
        <v>878</v>
      </c>
      <c r="M3985" s="51">
        <v>5000</v>
      </c>
      <c r="N3985" s="51">
        <v>3203</v>
      </c>
      <c r="O3985" s="51">
        <v>3000</v>
      </c>
      <c r="P3985" s="51">
        <v>4129</v>
      </c>
      <c r="Q3985" s="51">
        <v>10407</v>
      </c>
      <c r="R3985" s="51">
        <v>10705</v>
      </c>
      <c r="S3985" s="51">
        <v>101158</v>
      </c>
      <c r="T3985" s="51">
        <v>506002</v>
      </c>
      <c r="U3985" s="51">
        <v>117570</v>
      </c>
      <c r="V3985" s="51">
        <v>23397</v>
      </c>
    </row>
    <row r="3986" spans="1:22" x14ac:dyDescent="0.25">
      <c r="A3986" s="50" t="s">
        <v>109</v>
      </c>
      <c r="B3986" s="50" t="s">
        <v>231</v>
      </c>
      <c r="C3986" s="50" t="s">
        <v>217</v>
      </c>
      <c r="D3986" s="50" t="s">
        <v>282</v>
      </c>
      <c r="E3986" s="51">
        <v>2019</v>
      </c>
      <c r="F3986" s="50" t="s">
        <v>283</v>
      </c>
      <c r="G3986" s="52">
        <v>43466</v>
      </c>
      <c r="H3986" s="51">
        <v>1807</v>
      </c>
      <c r="I3986" s="51">
        <v>788</v>
      </c>
      <c r="J3986" s="51">
        <v>1447</v>
      </c>
      <c r="K3986" s="51">
        <v>1056</v>
      </c>
      <c r="L3986" s="51">
        <v>1056</v>
      </c>
      <c r="M3986" s="51">
        <v>4850</v>
      </c>
      <c r="N3986" s="51">
        <v>3760</v>
      </c>
      <c r="O3986" s="51">
        <v>3380</v>
      </c>
      <c r="P3986" s="51">
        <v>3677</v>
      </c>
      <c r="Q3986" s="51">
        <v>13640</v>
      </c>
      <c r="R3986" s="51">
        <v>13978</v>
      </c>
      <c r="S3986" s="51">
        <v>156728.12853136379</v>
      </c>
      <c r="T3986" s="51">
        <v>741281</v>
      </c>
      <c r="U3986" s="51">
        <v>239456</v>
      </c>
      <c r="V3986" s="51">
        <v>31768</v>
      </c>
    </row>
    <row r="3987" spans="1:22" x14ac:dyDescent="0.25">
      <c r="A3987" s="50" t="s">
        <v>109</v>
      </c>
      <c r="B3987" s="50" t="s">
        <v>231</v>
      </c>
      <c r="C3987" s="50" t="s">
        <v>217</v>
      </c>
      <c r="D3987" s="50" t="s">
        <v>282</v>
      </c>
      <c r="E3987" s="51">
        <v>2019</v>
      </c>
      <c r="F3987" s="50" t="s">
        <v>284</v>
      </c>
      <c r="G3987" s="52">
        <v>43497</v>
      </c>
      <c r="H3987" s="51">
        <v>1555</v>
      </c>
      <c r="I3987" s="51">
        <v>694</v>
      </c>
      <c r="J3987" s="51">
        <v>1423</v>
      </c>
      <c r="K3987" s="51">
        <v>970</v>
      </c>
      <c r="L3987" s="51">
        <v>970</v>
      </c>
      <c r="M3987" s="51">
        <v>4441</v>
      </c>
      <c r="N3987" s="51">
        <v>3464</v>
      </c>
      <c r="O3987" s="51">
        <v>3141</v>
      </c>
      <c r="P3987" s="51">
        <v>3509</v>
      </c>
      <c r="Q3987" s="51">
        <v>13640</v>
      </c>
      <c r="R3987" s="51">
        <v>13978</v>
      </c>
      <c r="S3987" s="51">
        <v>156728.12853136379</v>
      </c>
      <c r="T3987" s="51">
        <v>741281</v>
      </c>
      <c r="U3987" s="51">
        <v>239456</v>
      </c>
      <c r="V3987" s="51">
        <v>31768</v>
      </c>
    </row>
    <row r="3988" spans="1:22" x14ac:dyDescent="0.25">
      <c r="A3988" s="50" t="s">
        <v>109</v>
      </c>
      <c r="B3988" s="50" t="s">
        <v>231</v>
      </c>
      <c r="C3988" s="50" t="s">
        <v>217</v>
      </c>
      <c r="D3988" s="50" t="s">
        <v>282</v>
      </c>
      <c r="E3988" s="51">
        <v>2019</v>
      </c>
      <c r="F3988" s="50" t="s">
        <v>285</v>
      </c>
      <c r="G3988" s="52">
        <v>43525</v>
      </c>
      <c r="H3988" s="51">
        <v>1607</v>
      </c>
      <c r="I3988" s="51">
        <v>747</v>
      </c>
      <c r="J3988" s="51">
        <v>1730</v>
      </c>
      <c r="K3988" s="51">
        <v>1007</v>
      </c>
      <c r="L3988" s="51">
        <v>1007</v>
      </c>
      <c r="M3988" s="51">
        <v>129</v>
      </c>
      <c r="N3988" s="51">
        <v>3095</v>
      </c>
      <c r="O3988" s="51">
        <v>2981</v>
      </c>
      <c r="P3988" s="51">
        <v>3531</v>
      </c>
      <c r="Q3988" s="51">
        <v>13640</v>
      </c>
      <c r="R3988" s="51">
        <v>13978</v>
      </c>
      <c r="S3988" s="51">
        <v>156728.12853136379</v>
      </c>
      <c r="T3988" s="51">
        <v>741281</v>
      </c>
      <c r="U3988" s="51">
        <v>239456</v>
      </c>
      <c r="V3988" s="51">
        <v>31768</v>
      </c>
    </row>
    <row r="3989" spans="1:22" x14ac:dyDescent="0.25">
      <c r="A3989" s="50" t="s">
        <v>109</v>
      </c>
      <c r="B3989" s="50" t="s">
        <v>231</v>
      </c>
      <c r="C3989" s="50" t="s">
        <v>217</v>
      </c>
      <c r="D3989" s="50" t="s">
        <v>282</v>
      </c>
      <c r="E3989" s="51">
        <v>2019</v>
      </c>
      <c r="F3989" s="50" t="s">
        <v>286</v>
      </c>
      <c r="G3989" s="52">
        <v>43556</v>
      </c>
      <c r="H3989" s="51">
        <v>1805</v>
      </c>
      <c r="I3989" s="51">
        <v>906</v>
      </c>
      <c r="J3989" s="51">
        <v>1666</v>
      </c>
      <c r="K3989" s="51">
        <v>1172</v>
      </c>
      <c r="L3989" s="51">
        <v>1172</v>
      </c>
      <c r="M3989" s="51">
        <v>2868</v>
      </c>
      <c r="N3989" s="51">
        <v>3044</v>
      </c>
      <c r="O3989" s="51">
        <v>2949</v>
      </c>
      <c r="P3989" s="51">
        <v>1863</v>
      </c>
      <c r="Q3989" s="51">
        <v>13640</v>
      </c>
      <c r="R3989" s="51">
        <v>13978</v>
      </c>
      <c r="S3989" s="51">
        <v>156728.12853136379</v>
      </c>
      <c r="T3989" s="51">
        <v>741281</v>
      </c>
      <c r="U3989" s="51">
        <v>239456</v>
      </c>
      <c r="V3989" s="51">
        <v>31768</v>
      </c>
    </row>
    <row r="3990" spans="1:22" x14ac:dyDescent="0.25">
      <c r="A3990" s="50" t="s">
        <v>109</v>
      </c>
      <c r="B3990" s="50" t="s">
        <v>231</v>
      </c>
      <c r="C3990" s="50" t="s">
        <v>217</v>
      </c>
      <c r="D3990" s="50" t="s">
        <v>282</v>
      </c>
      <c r="E3990" s="51">
        <v>2019</v>
      </c>
      <c r="F3990" s="50" t="s">
        <v>287</v>
      </c>
      <c r="G3990" s="52">
        <v>43586</v>
      </c>
      <c r="H3990" s="51">
        <v>1815</v>
      </c>
      <c r="I3990" s="51">
        <v>745</v>
      </c>
      <c r="J3990" s="51">
        <v>1503</v>
      </c>
      <c r="K3990" s="51">
        <v>1061</v>
      </c>
      <c r="L3990" s="51">
        <v>1061</v>
      </c>
      <c r="M3990" s="51">
        <v>828</v>
      </c>
      <c r="N3990" s="51">
        <v>3311</v>
      </c>
      <c r="O3990" s="51">
        <v>3191</v>
      </c>
      <c r="P3990" s="51">
        <v>3593</v>
      </c>
      <c r="Q3990" s="51">
        <v>13640</v>
      </c>
      <c r="R3990" s="51">
        <v>13978</v>
      </c>
      <c r="S3990" s="51">
        <v>156728.12853136379</v>
      </c>
      <c r="T3990" s="51">
        <v>741281</v>
      </c>
      <c r="U3990" s="51">
        <v>239456</v>
      </c>
      <c r="V3990" s="51">
        <v>31768</v>
      </c>
    </row>
    <row r="3991" spans="1:22" x14ac:dyDescent="0.25">
      <c r="A3991" s="50" t="s">
        <v>109</v>
      </c>
      <c r="B3991" s="50" t="s">
        <v>231</v>
      </c>
      <c r="C3991" s="50" t="s">
        <v>217</v>
      </c>
      <c r="D3991" s="50" t="s">
        <v>282</v>
      </c>
      <c r="E3991" s="51">
        <v>2019</v>
      </c>
      <c r="F3991" s="50" t="s">
        <v>288</v>
      </c>
      <c r="G3991" s="52">
        <v>43617</v>
      </c>
      <c r="H3991" s="51">
        <v>1954</v>
      </c>
      <c r="I3991" s="51">
        <v>868</v>
      </c>
      <c r="J3991" s="51">
        <v>1595</v>
      </c>
      <c r="K3991" s="51">
        <v>854</v>
      </c>
      <c r="L3991" s="51">
        <v>854</v>
      </c>
      <c r="M3991" s="51">
        <v>2681</v>
      </c>
      <c r="N3991" s="51">
        <v>3156</v>
      </c>
      <c r="O3991" s="51">
        <v>3089</v>
      </c>
      <c r="P3991" s="51">
        <v>3390</v>
      </c>
      <c r="Q3991" s="51">
        <v>13640</v>
      </c>
      <c r="R3991" s="51">
        <v>13978</v>
      </c>
      <c r="S3991" s="51">
        <v>156728.12853136379</v>
      </c>
      <c r="T3991" s="51">
        <v>741281</v>
      </c>
      <c r="U3991" s="51">
        <v>239456</v>
      </c>
      <c r="V3991" s="51">
        <v>31768</v>
      </c>
    </row>
    <row r="3992" spans="1:22" x14ac:dyDescent="0.25">
      <c r="A3992" s="50" t="s">
        <v>109</v>
      </c>
      <c r="B3992" s="50" t="s">
        <v>231</v>
      </c>
      <c r="C3992" s="50" t="s">
        <v>217</v>
      </c>
      <c r="D3992" s="50" t="s">
        <v>282</v>
      </c>
      <c r="E3992" s="51">
        <v>2019</v>
      </c>
      <c r="F3992" s="50" t="s">
        <v>289</v>
      </c>
      <c r="G3992" s="52">
        <v>43647</v>
      </c>
      <c r="H3992" s="51">
        <v>1966</v>
      </c>
      <c r="I3992" s="51">
        <v>716</v>
      </c>
      <c r="J3992" s="51">
        <v>1924</v>
      </c>
      <c r="K3992" s="51">
        <v>1081</v>
      </c>
      <c r="L3992" s="51">
        <v>1081</v>
      </c>
      <c r="M3992" s="51">
        <v>3866</v>
      </c>
      <c r="N3992" s="51">
        <v>3169</v>
      </c>
      <c r="O3992" s="51">
        <v>3203</v>
      </c>
      <c r="P3992" s="51">
        <v>3201</v>
      </c>
      <c r="Q3992" s="51">
        <v>13640</v>
      </c>
      <c r="R3992" s="51">
        <v>13978</v>
      </c>
      <c r="S3992" s="51">
        <v>156728.12853136379</v>
      </c>
      <c r="T3992" s="51">
        <v>741281</v>
      </c>
      <c r="U3992" s="51">
        <v>239456</v>
      </c>
      <c r="V3992" s="51">
        <v>31768</v>
      </c>
    </row>
    <row r="3993" spans="1:22" x14ac:dyDescent="0.25">
      <c r="A3993" s="50" t="s">
        <v>109</v>
      </c>
      <c r="B3993" s="50" t="s">
        <v>231</v>
      </c>
      <c r="C3993" s="50" t="s">
        <v>217</v>
      </c>
      <c r="D3993" s="50" t="s">
        <v>282</v>
      </c>
      <c r="E3993" s="51">
        <v>2019</v>
      </c>
      <c r="F3993" s="50" t="s">
        <v>290</v>
      </c>
      <c r="G3993" s="52">
        <v>43678</v>
      </c>
      <c r="H3993" s="51">
        <v>2262</v>
      </c>
      <c r="I3993" s="51">
        <v>887</v>
      </c>
      <c r="J3993" s="51">
        <v>1811</v>
      </c>
      <c r="K3993" s="51">
        <v>990</v>
      </c>
      <c r="L3993" s="51">
        <v>990</v>
      </c>
      <c r="M3993" s="51">
        <v>3738</v>
      </c>
      <c r="N3993" s="51">
        <v>3380</v>
      </c>
      <c r="O3993" s="51">
        <v>3184</v>
      </c>
      <c r="P3993" s="51">
        <v>3653</v>
      </c>
      <c r="Q3993" s="51">
        <v>13640</v>
      </c>
      <c r="R3993" s="51">
        <v>13978</v>
      </c>
      <c r="S3993" s="51">
        <v>156728.12853136379</v>
      </c>
      <c r="T3993" s="51">
        <v>741281</v>
      </c>
      <c r="U3993" s="51">
        <v>239456</v>
      </c>
      <c r="V3993" s="51">
        <v>31768</v>
      </c>
    </row>
    <row r="3994" spans="1:22" x14ac:dyDescent="0.25">
      <c r="A3994" s="50" t="s">
        <v>109</v>
      </c>
      <c r="B3994" s="50" t="s">
        <v>231</v>
      </c>
      <c r="C3994" s="50" t="s">
        <v>217</v>
      </c>
      <c r="D3994" s="50" t="s">
        <v>282</v>
      </c>
      <c r="E3994" s="51">
        <v>2019</v>
      </c>
      <c r="F3994" s="50" t="s">
        <v>291</v>
      </c>
      <c r="G3994" s="52">
        <v>43709</v>
      </c>
      <c r="H3994" s="51">
        <v>1910</v>
      </c>
      <c r="I3994" s="51">
        <v>932</v>
      </c>
      <c r="J3994" s="51">
        <v>1677</v>
      </c>
      <c r="K3994" s="51">
        <v>1269</v>
      </c>
      <c r="L3994" s="51">
        <v>1269</v>
      </c>
      <c r="M3994" s="51">
        <v>3184</v>
      </c>
      <c r="N3994" s="51">
        <v>3015</v>
      </c>
      <c r="O3994" s="51">
        <v>2875</v>
      </c>
      <c r="P3994" s="51">
        <v>3098</v>
      </c>
      <c r="Q3994" s="51">
        <v>13640</v>
      </c>
      <c r="R3994" s="51">
        <v>13978</v>
      </c>
      <c r="S3994" s="51">
        <v>156728.12853136379</v>
      </c>
      <c r="T3994" s="51">
        <v>741281</v>
      </c>
      <c r="U3994" s="51">
        <v>239456</v>
      </c>
      <c r="V3994" s="51">
        <v>31768</v>
      </c>
    </row>
    <row r="3995" spans="1:22" x14ac:dyDescent="0.25">
      <c r="A3995" s="50" t="s">
        <v>109</v>
      </c>
      <c r="B3995" s="50" t="s">
        <v>231</v>
      </c>
      <c r="C3995" s="50" t="s">
        <v>217</v>
      </c>
      <c r="D3995" s="50" t="s">
        <v>282</v>
      </c>
      <c r="E3995" s="51">
        <v>2019</v>
      </c>
      <c r="F3995" s="50" t="s">
        <v>292</v>
      </c>
      <c r="G3995" s="52">
        <v>43739</v>
      </c>
      <c r="H3995" s="51">
        <v>2115</v>
      </c>
      <c r="I3995" s="51">
        <v>722</v>
      </c>
      <c r="J3995" s="51">
        <v>1335</v>
      </c>
      <c r="K3995" s="51">
        <v>1290</v>
      </c>
      <c r="L3995" s="51">
        <v>1290</v>
      </c>
      <c r="M3995" s="51">
        <v>3738</v>
      </c>
      <c r="N3995" s="51">
        <v>3135</v>
      </c>
      <c r="O3995" s="51">
        <v>2967</v>
      </c>
      <c r="P3995" s="51">
        <v>3283</v>
      </c>
      <c r="Q3995" s="51">
        <v>13640</v>
      </c>
      <c r="R3995" s="51">
        <v>13978</v>
      </c>
      <c r="S3995" s="51">
        <v>156728.12853136379</v>
      </c>
      <c r="T3995" s="51">
        <v>741281</v>
      </c>
      <c r="U3995" s="51">
        <v>239456</v>
      </c>
      <c r="V3995" s="51">
        <v>31768</v>
      </c>
    </row>
    <row r="3996" spans="1:22" x14ac:dyDescent="0.25">
      <c r="A3996" s="50" t="s">
        <v>109</v>
      </c>
      <c r="B3996" s="50" t="s">
        <v>231</v>
      </c>
      <c r="C3996" s="50" t="s">
        <v>217</v>
      </c>
      <c r="D3996" s="50" t="s">
        <v>282</v>
      </c>
      <c r="E3996" s="51">
        <v>2019</v>
      </c>
      <c r="F3996" s="50" t="s">
        <v>293</v>
      </c>
      <c r="G3996" s="52">
        <v>43770</v>
      </c>
      <c r="H3996" s="51">
        <v>1924</v>
      </c>
      <c r="I3996" s="51">
        <v>739</v>
      </c>
      <c r="J3996" s="51">
        <v>1533</v>
      </c>
      <c r="K3996" s="51">
        <v>1168</v>
      </c>
      <c r="L3996" s="51">
        <v>1168</v>
      </c>
      <c r="M3996" s="51">
        <v>4235</v>
      </c>
      <c r="N3996" s="51">
        <v>3332</v>
      </c>
      <c r="O3996" s="51">
        <v>3092</v>
      </c>
      <c r="P3996" s="51">
        <v>3534</v>
      </c>
      <c r="Q3996" s="51">
        <v>13640</v>
      </c>
      <c r="R3996" s="51">
        <v>13978</v>
      </c>
      <c r="S3996" s="51">
        <v>156728.12853136379</v>
      </c>
      <c r="T3996" s="51">
        <v>741281</v>
      </c>
      <c r="U3996" s="51">
        <v>239456</v>
      </c>
      <c r="V3996" s="51">
        <v>31768</v>
      </c>
    </row>
    <row r="3997" spans="1:22" x14ac:dyDescent="0.25">
      <c r="A3997" s="50" t="s">
        <v>109</v>
      </c>
      <c r="B3997" s="50" t="s">
        <v>231</v>
      </c>
      <c r="C3997" s="50" t="s">
        <v>217</v>
      </c>
      <c r="D3997" s="50" t="s">
        <v>282</v>
      </c>
      <c r="E3997" s="51">
        <v>2019</v>
      </c>
      <c r="F3997" s="50" t="s">
        <v>294</v>
      </c>
      <c r="G3997" s="52">
        <v>43800</v>
      </c>
      <c r="H3997" s="51">
        <v>1864</v>
      </c>
      <c r="I3997" s="51">
        <v>842</v>
      </c>
      <c r="J3997" s="51">
        <v>1545</v>
      </c>
      <c r="K3997" s="51">
        <v>1040</v>
      </c>
      <c r="L3997" s="51">
        <v>1040</v>
      </c>
      <c r="M3997" s="51">
        <v>4136</v>
      </c>
      <c r="N3997" s="51">
        <v>3282</v>
      </c>
      <c r="O3997" s="51">
        <v>3190</v>
      </c>
      <c r="P3997" s="51">
        <v>3481</v>
      </c>
      <c r="Q3997" s="51">
        <v>13640</v>
      </c>
      <c r="R3997" s="51">
        <v>13978</v>
      </c>
      <c r="S3997" s="51">
        <v>156728.12853136379</v>
      </c>
      <c r="T3997" s="51">
        <v>741281</v>
      </c>
      <c r="U3997" s="51">
        <v>239456</v>
      </c>
      <c r="V3997" s="51">
        <v>31768</v>
      </c>
    </row>
    <row r="3998" spans="1:22" x14ac:dyDescent="0.25">
      <c r="A3998" s="50" t="s">
        <v>109</v>
      </c>
      <c r="B3998" s="50" t="s">
        <v>231</v>
      </c>
      <c r="C3998" s="50" t="s">
        <v>217</v>
      </c>
      <c r="D3998" s="50" t="s">
        <v>282</v>
      </c>
      <c r="E3998" s="51">
        <v>2020</v>
      </c>
      <c r="F3998" s="50" t="s">
        <v>283</v>
      </c>
      <c r="G3998" s="52">
        <v>43831</v>
      </c>
      <c r="H3998" s="51">
        <v>1750</v>
      </c>
      <c r="I3998" s="51">
        <v>820</v>
      </c>
      <c r="J3998" s="51">
        <v>1674</v>
      </c>
      <c r="K3998" s="51">
        <v>1056</v>
      </c>
      <c r="L3998" s="51">
        <v>1056</v>
      </c>
      <c r="M3998" s="51">
        <v>3833</v>
      </c>
      <c r="N3998" s="51">
        <v>2973</v>
      </c>
      <c r="O3998" s="51">
        <v>2742</v>
      </c>
      <c r="P3998" s="51">
        <v>3121</v>
      </c>
      <c r="Q3998" s="51">
        <v>13210</v>
      </c>
      <c r="R3998" s="51">
        <v>13574</v>
      </c>
      <c r="S3998" s="51">
        <v>163242.67541360241</v>
      </c>
      <c r="T3998" s="51">
        <v>769174</v>
      </c>
      <c r="U3998" s="51">
        <v>246753</v>
      </c>
      <c r="V3998" s="51">
        <v>32713</v>
      </c>
    </row>
    <row r="3999" spans="1:22" x14ac:dyDescent="0.25">
      <c r="A3999" s="50" t="s">
        <v>109</v>
      </c>
      <c r="B3999" s="50" t="s">
        <v>231</v>
      </c>
      <c r="C3999" s="50" t="s">
        <v>217</v>
      </c>
      <c r="D3999" s="50" t="s">
        <v>282</v>
      </c>
      <c r="E3999" s="51">
        <v>2020</v>
      </c>
      <c r="F3999" s="50" t="s">
        <v>284</v>
      </c>
      <c r="G3999" s="52">
        <v>43862</v>
      </c>
      <c r="H3999" s="51">
        <v>1555</v>
      </c>
      <c r="I3999" s="51">
        <v>716</v>
      </c>
      <c r="J3999" s="51">
        <v>1575</v>
      </c>
      <c r="K3999" s="51">
        <v>1042</v>
      </c>
      <c r="L3999" s="51">
        <v>1042</v>
      </c>
      <c r="M3999" s="51">
        <v>3389</v>
      </c>
      <c r="N3999" s="51">
        <v>2789</v>
      </c>
      <c r="O3999" s="51">
        <v>2583</v>
      </c>
      <c r="P3999" s="51">
        <v>2804</v>
      </c>
      <c r="Q3999" s="51">
        <v>13210</v>
      </c>
      <c r="R3999" s="51">
        <v>13574</v>
      </c>
      <c r="S3999" s="51">
        <v>163242.67541360241</v>
      </c>
      <c r="T3999" s="51">
        <v>769174</v>
      </c>
      <c r="U3999" s="51">
        <v>246753</v>
      </c>
      <c r="V3999" s="51">
        <v>32713</v>
      </c>
    </row>
    <row r="4000" spans="1:22" x14ac:dyDescent="0.25">
      <c r="A4000" s="50" t="s">
        <v>109</v>
      </c>
      <c r="B4000" s="50" t="s">
        <v>231</v>
      </c>
      <c r="C4000" s="50" t="s">
        <v>217</v>
      </c>
      <c r="D4000" s="50" t="s">
        <v>282</v>
      </c>
      <c r="E4000" s="51">
        <v>2020</v>
      </c>
      <c r="F4000" s="50" t="s">
        <v>285</v>
      </c>
      <c r="G4000" s="52">
        <v>43891</v>
      </c>
      <c r="H4000" s="51">
        <v>1367</v>
      </c>
      <c r="I4000" s="51">
        <v>704</v>
      </c>
      <c r="J4000" s="51">
        <v>1195</v>
      </c>
      <c r="K4000" s="51">
        <v>1023</v>
      </c>
      <c r="L4000" s="51">
        <v>1023</v>
      </c>
      <c r="M4000" s="51">
        <v>2963</v>
      </c>
      <c r="N4000" s="51">
        <v>2391</v>
      </c>
      <c r="O4000" s="51">
        <v>2297</v>
      </c>
      <c r="P4000" s="51">
        <v>2106</v>
      </c>
      <c r="Q4000" s="51">
        <v>13210</v>
      </c>
      <c r="R4000" s="51">
        <v>13574</v>
      </c>
      <c r="S4000" s="51">
        <v>163242.67541360241</v>
      </c>
      <c r="T4000" s="51">
        <v>769174</v>
      </c>
      <c r="U4000" s="51">
        <v>246753</v>
      </c>
      <c r="V4000" s="51">
        <v>32713</v>
      </c>
    </row>
    <row r="4001" spans="1:22" x14ac:dyDescent="0.25">
      <c r="A4001" s="50" t="s">
        <v>109</v>
      </c>
      <c r="B4001" s="50" t="s">
        <v>231</v>
      </c>
      <c r="C4001" s="50" t="s">
        <v>217</v>
      </c>
      <c r="D4001" s="50" t="s">
        <v>282</v>
      </c>
      <c r="E4001" s="51">
        <v>2020</v>
      </c>
      <c r="F4001" s="50" t="s">
        <v>286</v>
      </c>
      <c r="G4001" s="52">
        <v>43922</v>
      </c>
      <c r="H4001" s="51">
        <v>2049</v>
      </c>
      <c r="I4001" s="51">
        <v>816</v>
      </c>
      <c r="J4001" s="51">
        <v>1856</v>
      </c>
      <c r="K4001" s="51">
        <v>1152</v>
      </c>
      <c r="L4001" s="51">
        <v>1152</v>
      </c>
      <c r="M4001" s="51">
        <v>3059</v>
      </c>
      <c r="N4001" s="51">
        <v>2505</v>
      </c>
      <c r="O4001" s="51">
        <v>2586</v>
      </c>
      <c r="P4001" s="51">
        <v>2754</v>
      </c>
      <c r="Q4001" s="51">
        <v>13210</v>
      </c>
      <c r="R4001" s="51">
        <v>13574</v>
      </c>
      <c r="S4001" s="51">
        <v>163242.67541360241</v>
      </c>
      <c r="T4001" s="51">
        <v>769174</v>
      </c>
      <c r="U4001" s="51">
        <v>246753</v>
      </c>
      <c r="V4001" s="51">
        <v>32713</v>
      </c>
    </row>
    <row r="4002" spans="1:22" x14ac:dyDescent="0.25">
      <c r="A4002" s="50" t="s">
        <v>109</v>
      </c>
      <c r="B4002" s="50" t="s">
        <v>231</v>
      </c>
      <c r="C4002" s="50" t="s">
        <v>217</v>
      </c>
      <c r="D4002" s="50" t="s">
        <v>282</v>
      </c>
      <c r="E4002" s="51">
        <v>2020</v>
      </c>
      <c r="F4002" s="50" t="s">
        <v>287</v>
      </c>
      <c r="G4002" s="52">
        <v>43952</v>
      </c>
      <c r="H4002" s="51">
        <v>1736</v>
      </c>
      <c r="I4002" s="51">
        <v>888</v>
      </c>
      <c r="J4002" s="51">
        <v>1282</v>
      </c>
      <c r="K4002" s="51">
        <v>1122</v>
      </c>
      <c r="L4002" s="51">
        <v>1122</v>
      </c>
      <c r="M4002" s="51">
        <v>3406</v>
      </c>
      <c r="N4002" s="51">
        <v>2607</v>
      </c>
      <c r="O4002" s="51">
        <v>2704</v>
      </c>
      <c r="P4002" s="51">
        <v>2919</v>
      </c>
      <c r="Q4002" s="51">
        <v>13210</v>
      </c>
      <c r="R4002" s="51">
        <v>13574</v>
      </c>
      <c r="S4002" s="51">
        <v>163242.67541360241</v>
      </c>
      <c r="T4002" s="51">
        <v>769174</v>
      </c>
      <c r="U4002" s="51">
        <v>246753</v>
      </c>
      <c r="V4002" s="51">
        <v>32713</v>
      </c>
    </row>
    <row r="4003" spans="1:22" x14ac:dyDescent="0.25">
      <c r="A4003" s="50" t="s">
        <v>109</v>
      </c>
      <c r="B4003" s="50" t="s">
        <v>231</v>
      </c>
      <c r="C4003" s="50" t="s">
        <v>217</v>
      </c>
      <c r="D4003" s="50" t="s">
        <v>282</v>
      </c>
      <c r="E4003" s="51">
        <v>2020</v>
      </c>
      <c r="F4003" s="50" t="s">
        <v>288</v>
      </c>
      <c r="G4003" s="52">
        <v>43983</v>
      </c>
      <c r="H4003" s="51">
        <v>1986</v>
      </c>
      <c r="I4003" s="51">
        <v>785</v>
      </c>
      <c r="J4003" s="51">
        <v>1726</v>
      </c>
      <c r="K4003" s="51">
        <v>934</v>
      </c>
      <c r="L4003" s="51">
        <v>934</v>
      </c>
      <c r="M4003" s="51">
        <v>3201</v>
      </c>
      <c r="N4003" s="51">
        <v>2698</v>
      </c>
      <c r="O4003" s="51">
        <v>2502</v>
      </c>
      <c r="P4003" s="51">
        <v>2864</v>
      </c>
      <c r="Q4003" s="51">
        <v>13210</v>
      </c>
      <c r="R4003" s="51">
        <v>13574</v>
      </c>
      <c r="S4003" s="51">
        <v>163242.67541360241</v>
      </c>
      <c r="T4003" s="51">
        <v>769174</v>
      </c>
      <c r="U4003" s="51">
        <v>246753</v>
      </c>
      <c r="V4003" s="51">
        <v>32713</v>
      </c>
    </row>
    <row r="4004" spans="1:22" x14ac:dyDescent="0.25">
      <c r="A4004" s="50" t="s">
        <v>109</v>
      </c>
      <c r="B4004" s="50" t="s">
        <v>231</v>
      </c>
      <c r="C4004" s="50" t="s">
        <v>217</v>
      </c>
      <c r="D4004" s="50" t="s">
        <v>282</v>
      </c>
      <c r="E4004" s="51">
        <v>2020</v>
      </c>
      <c r="F4004" s="50" t="s">
        <v>289</v>
      </c>
      <c r="G4004" s="52">
        <v>44013</v>
      </c>
      <c r="H4004" s="51">
        <v>2072</v>
      </c>
      <c r="I4004" s="51">
        <v>865</v>
      </c>
      <c r="J4004" s="51">
        <v>1756</v>
      </c>
      <c r="K4004" s="51">
        <v>997</v>
      </c>
      <c r="L4004" s="51">
        <v>997</v>
      </c>
      <c r="M4004" s="51">
        <v>3288</v>
      </c>
      <c r="N4004" s="51">
        <v>2585</v>
      </c>
      <c r="O4004" s="51">
        <v>2471</v>
      </c>
      <c r="P4004" s="51">
        <v>2859</v>
      </c>
      <c r="Q4004" s="51">
        <v>13210</v>
      </c>
      <c r="R4004" s="51">
        <v>13574</v>
      </c>
      <c r="S4004" s="51">
        <v>163242.67541360241</v>
      </c>
      <c r="T4004" s="51">
        <v>769174</v>
      </c>
      <c r="U4004" s="51">
        <v>246753</v>
      </c>
      <c r="V4004" s="51">
        <v>32713</v>
      </c>
    </row>
    <row r="4005" spans="1:22" x14ac:dyDescent="0.25">
      <c r="A4005" s="50" t="s">
        <v>109</v>
      </c>
      <c r="B4005" s="50" t="s">
        <v>231</v>
      </c>
      <c r="C4005" s="50" t="s">
        <v>217</v>
      </c>
      <c r="D4005" s="50" t="s">
        <v>282</v>
      </c>
      <c r="E4005" s="51">
        <v>2020</v>
      </c>
      <c r="F4005" s="50" t="s">
        <v>290</v>
      </c>
      <c r="G4005" s="52">
        <v>44044</v>
      </c>
      <c r="H4005" s="51">
        <v>1482</v>
      </c>
      <c r="I4005" s="51">
        <v>651</v>
      </c>
      <c r="J4005" s="51">
        <v>1373</v>
      </c>
      <c r="K4005" s="51">
        <v>1002</v>
      </c>
      <c r="L4005" s="51">
        <v>1002</v>
      </c>
      <c r="M4005" s="51">
        <v>3160</v>
      </c>
      <c r="N4005" s="51">
        <v>2524</v>
      </c>
      <c r="O4005" s="51">
        <v>2423</v>
      </c>
      <c r="P4005" s="51">
        <v>2293</v>
      </c>
      <c r="Q4005" s="51">
        <v>13210</v>
      </c>
      <c r="R4005" s="51">
        <v>13574</v>
      </c>
      <c r="S4005" s="51">
        <v>163242.67541360241</v>
      </c>
      <c r="T4005" s="51">
        <v>769174</v>
      </c>
      <c r="U4005" s="51">
        <v>246753</v>
      </c>
      <c r="V4005" s="51">
        <v>32713</v>
      </c>
    </row>
    <row r="4006" spans="1:22" x14ac:dyDescent="0.25">
      <c r="A4006" s="50" t="s">
        <v>109</v>
      </c>
      <c r="B4006" s="50" t="s">
        <v>231</v>
      </c>
      <c r="C4006" s="50" t="s">
        <v>217</v>
      </c>
      <c r="D4006" s="50" t="s">
        <v>282</v>
      </c>
      <c r="E4006" s="51">
        <v>2020</v>
      </c>
      <c r="F4006" s="50" t="s">
        <v>291</v>
      </c>
      <c r="G4006" s="52">
        <v>44075</v>
      </c>
      <c r="H4006" s="51">
        <v>1874</v>
      </c>
      <c r="I4006" s="51">
        <v>828</v>
      </c>
      <c r="J4006" s="51">
        <v>1811</v>
      </c>
      <c r="K4006" s="51">
        <v>1180</v>
      </c>
      <c r="L4006" s="51">
        <v>1180</v>
      </c>
      <c r="M4006" s="51">
        <v>3083</v>
      </c>
      <c r="N4006" s="51">
        <v>2614</v>
      </c>
      <c r="O4006" s="51">
        <v>2381</v>
      </c>
      <c r="P4006" s="51">
        <v>2804</v>
      </c>
      <c r="Q4006" s="51">
        <v>13210</v>
      </c>
      <c r="R4006" s="51">
        <v>13574</v>
      </c>
      <c r="S4006" s="51">
        <v>163242.67541360241</v>
      </c>
      <c r="T4006" s="51">
        <v>769174</v>
      </c>
      <c r="U4006" s="51">
        <v>246753</v>
      </c>
      <c r="V4006" s="51">
        <v>32713</v>
      </c>
    </row>
    <row r="4007" spans="1:22" x14ac:dyDescent="0.25">
      <c r="A4007" s="50" t="s">
        <v>109</v>
      </c>
      <c r="B4007" s="50" t="s">
        <v>231</v>
      </c>
      <c r="C4007" s="50" t="s">
        <v>217</v>
      </c>
      <c r="D4007" s="50" t="s">
        <v>282</v>
      </c>
      <c r="E4007" s="51">
        <v>2020</v>
      </c>
      <c r="F4007" s="50" t="s">
        <v>292</v>
      </c>
      <c r="G4007" s="52">
        <v>44105</v>
      </c>
      <c r="H4007" s="51">
        <v>1852</v>
      </c>
      <c r="I4007" s="51">
        <v>848</v>
      </c>
      <c r="J4007" s="51">
        <v>1750</v>
      </c>
      <c r="K4007" s="51">
        <v>1279</v>
      </c>
      <c r="L4007" s="51">
        <v>1279</v>
      </c>
      <c r="M4007" s="51">
        <v>3071</v>
      </c>
      <c r="N4007" s="51">
        <v>2391</v>
      </c>
      <c r="O4007" s="51">
        <v>2302</v>
      </c>
      <c r="P4007" s="51">
        <v>2644</v>
      </c>
      <c r="Q4007" s="51">
        <v>13210</v>
      </c>
      <c r="R4007" s="51">
        <v>13574</v>
      </c>
      <c r="S4007" s="51">
        <v>163242.67541360241</v>
      </c>
      <c r="T4007" s="51">
        <v>769174</v>
      </c>
      <c r="U4007" s="51">
        <v>246753</v>
      </c>
      <c r="V4007" s="51">
        <v>32713</v>
      </c>
    </row>
    <row r="4008" spans="1:22" x14ac:dyDescent="0.25">
      <c r="A4008" s="50" t="s">
        <v>109</v>
      </c>
      <c r="B4008" s="50" t="s">
        <v>231</v>
      </c>
      <c r="C4008" s="50" t="s">
        <v>217</v>
      </c>
      <c r="D4008" s="50" t="s">
        <v>282</v>
      </c>
      <c r="E4008" s="51">
        <v>2020</v>
      </c>
      <c r="F4008" s="50" t="s">
        <v>293</v>
      </c>
      <c r="G4008" s="52">
        <v>44136</v>
      </c>
      <c r="H4008" s="51">
        <v>1685</v>
      </c>
      <c r="I4008" s="51">
        <v>744</v>
      </c>
      <c r="J4008" s="51">
        <v>1815</v>
      </c>
      <c r="K4008" s="51">
        <v>1077</v>
      </c>
      <c r="L4008" s="51">
        <v>1077</v>
      </c>
      <c r="M4008" s="51">
        <v>3202</v>
      </c>
      <c r="N4008" s="51">
        <v>2624</v>
      </c>
      <c r="O4008" s="51">
        <v>2420</v>
      </c>
      <c r="P4008" s="51">
        <v>2714</v>
      </c>
      <c r="Q4008" s="51">
        <v>13210</v>
      </c>
      <c r="R4008" s="51">
        <v>13574</v>
      </c>
      <c r="S4008" s="51">
        <v>163242.67541360241</v>
      </c>
      <c r="T4008" s="51">
        <v>769174</v>
      </c>
      <c r="U4008" s="51">
        <v>246753</v>
      </c>
      <c r="V4008" s="51">
        <v>32713</v>
      </c>
    </row>
    <row r="4009" spans="1:22" x14ac:dyDescent="0.25">
      <c r="A4009" s="50" t="s">
        <v>109</v>
      </c>
      <c r="B4009" s="50" t="s">
        <v>231</v>
      </c>
      <c r="C4009" s="50" t="s">
        <v>217</v>
      </c>
      <c r="D4009" s="50" t="s">
        <v>282</v>
      </c>
      <c r="E4009" s="51">
        <v>2020</v>
      </c>
      <c r="F4009" s="50" t="s">
        <v>294</v>
      </c>
      <c r="G4009" s="52">
        <v>44166</v>
      </c>
      <c r="H4009" s="51">
        <v>1790</v>
      </c>
      <c r="I4009" s="51">
        <v>752</v>
      </c>
      <c r="J4009" s="51">
        <v>1636</v>
      </c>
      <c r="K4009" s="51">
        <v>1079</v>
      </c>
      <c r="L4009" s="51">
        <v>1079</v>
      </c>
      <c r="M4009" s="51">
        <v>3063</v>
      </c>
      <c r="N4009" s="51">
        <v>2537</v>
      </c>
      <c r="O4009" s="51">
        <v>2573</v>
      </c>
      <c r="P4009" s="51">
        <v>2776</v>
      </c>
      <c r="Q4009" s="51">
        <v>13210</v>
      </c>
      <c r="R4009" s="51">
        <v>13574</v>
      </c>
      <c r="S4009" s="51">
        <v>163242.67541360241</v>
      </c>
      <c r="T4009" s="51">
        <v>769174</v>
      </c>
      <c r="U4009" s="51">
        <v>246753</v>
      </c>
      <c r="V4009" s="51">
        <v>32713</v>
      </c>
    </row>
    <row r="4010" spans="1:22" x14ac:dyDescent="0.25">
      <c r="A4010" s="50" t="s">
        <v>109</v>
      </c>
      <c r="B4010" s="50" t="s">
        <v>231</v>
      </c>
      <c r="C4010" s="50" t="s">
        <v>217</v>
      </c>
      <c r="D4010" s="50" t="s">
        <v>282</v>
      </c>
      <c r="E4010" s="51">
        <v>2021</v>
      </c>
      <c r="F4010" s="50" t="s">
        <v>283</v>
      </c>
      <c r="G4010" s="52">
        <v>44197</v>
      </c>
      <c r="H4010" s="51">
        <v>1629</v>
      </c>
      <c r="I4010" s="51">
        <v>753</v>
      </c>
      <c r="J4010" s="51">
        <v>1776</v>
      </c>
      <c r="K4010" s="51">
        <v>949</v>
      </c>
      <c r="L4010" s="51">
        <v>949</v>
      </c>
      <c r="M4010" s="51">
        <v>3429</v>
      </c>
      <c r="N4010" s="51">
        <v>2609</v>
      </c>
      <c r="O4010" s="51">
        <v>2304</v>
      </c>
      <c r="P4010" s="51">
        <v>2407</v>
      </c>
      <c r="Q4010" s="51">
        <v>11157</v>
      </c>
      <c r="R4010" s="51">
        <v>11579</v>
      </c>
      <c r="S4010" s="51">
        <v>169993.7045490912</v>
      </c>
      <c r="T4010" s="51">
        <v>798184</v>
      </c>
      <c r="U4010" s="51">
        <v>254471</v>
      </c>
      <c r="V4010" s="51">
        <v>33703</v>
      </c>
    </row>
    <row r="4011" spans="1:22" x14ac:dyDescent="0.25">
      <c r="A4011" s="50" t="s">
        <v>109</v>
      </c>
      <c r="B4011" s="50" t="s">
        <v>231</v>
      </c>
      <c r="C4011" s="50" t="s">
        <v>217</v>
      </c>
      <c r="D4011" s="50" t="s">
        <v>282</v>
      </c>
      <c r="E4011" s="51">
        <v>2021</v>
      </c>
      <c r="F4011" s="50" t="s">
        <v>284</v>
      </c>
      <c r="G4011" s="52">
        <v>44228</v>
      </c>
      <c r="H4011" s="51">
        <v>1435</v>
      </c>
      <c r="I4011" s="51">
        <v>671</v>
      </c>
      <c r="J4011" s="51">
        <v>1425</v>
      </c>
      <c r="K4011" s="51">
        <v>937</v>
      </c>
      <c r="L4011" s="51">
        <v>937</v>
      </c>
      <c r="M4011" s="51">
        <v>2764</v>
      </c>
      <c r="N4011" s="51">
        <v>2299</v>
      </c>
      <c r="O4011" s="51">
        <v>2174</v>
      </c>
      <c r="P4011" s="51">
        <v>2614</v>
      </c>
      <c r="Q4011" s="51">
        <v>11157</v>
      </c>
      <c r="R4011" s="51">
        <v>11579</v>
      </c>
      <c r="S4011" s="51">
        <v>169993.7045490912</v>
      </c>
      <c r="T4011" s="51">
        <v>798184</v>
      </c>
      <c r="U4011" s="51">
        <v>254471</v>
      </c>
      <c r="V4011" s="51">
        <v>33703</v>
      </c>
    </row>
    <row r="4012" spans="1:22" x14ac:dyDescent="0.25">
      <c r="A4012" s="50" t="s">
        <v>109</v>
      </c>
      <c r="B4012" s="50" t="s">
        <v>231</v>
      </c>
      <c r="C4012" s="50" t="s">
        <v>217</v>
      </c>
      <c r="D4012" s="50" t="s">
        <v>282</v>
      </c>
      <c r="E4012" s="51">
        <v>2021</v>
      </c>
      <c r="F4012" s="50" t="s">
        <v>285</v>
      </c>
      <c r="G4012" s="52">
        <v>44256</v>
      </c>
      <c r="H4012" s="51">
        <v>1749</v>
      </c>
      <c r="I4012" s="51">
        <v>712</v>
      </c>
      <c r="J4012" s="51">
        <v>1350</v>
      </c>
      <c r="K4012" s="51">
        <v>789</v>
      </c>
      <c r="L4012" s="51">
        <v>789</v>
      </c>
      <c r="M4012" s="51">
        <v>2601</v>
      </c>
      <c r="N4012" s="51">
        <v>2110</v>
      </c>
      <c r="O4012" s="51">
        <v>1977</v>
      </c>
      <c r="P4012" s="51">
        <v>2234</v>
      </c>
      <c r="Q4012" s="51">
        <v>11157</v>
      </c>
      <c r="R4012" s="51">
        <v>11579</v>
      </c>
      <c r="S4012" s="51">
        <v>169993.7045490912</v>
      </c>
      <c r="T4012" s="51">
        <v>798184</v>
      </c>
      <c r="U4012" s="51">
        <v>254471</v>
      </c>
      <c r="V4012" s="51">
        <v>33703</v>
      </c>
    </row>
    <row r="4013" spans="1:22" x14ac:dyDescent="0.25">
      <c r="A4013" s="50" t="s">
        <v>109</v>
      </c>
      <c r="B4013" s="50" t="s">
        <v>231</v>
      </c>
      <c r="C4013" s="50" t="s">
        <v>217</v>
      </c>
      <c r="D4013" s="50" t="s">
        <v>282</v>
      </c>
      <c r="E4013" s="51">
        <v>2021</v>
      </c>
      <c r="F4013" s="50" t="s">
        <v>286</v>
      </c>
      <c r="G4013" s="52">
        <v>44287</v>
      </c>
      <c r="H4013" s="51">
        <v>1652</v>
      </c>
      <c r="I4013" s="51">
        <v>668</v>
      </c>
      <c r="J4013" s="51">
        <v>1233</v>
      </c>
      <c r="K4013" s="51">
        <v>1001</v>
      </c>
      <c r="L4013" s="51">
        <v>1001</v>
      </c>
      <c r="M4013" s="51">
        <v>3221</v>
      </c>
      <c r="N4013" s="51">
        <v>2515</v>
      </c>
      <c r="O4013" s="51">
        <v>2474</v>
      </c>
      <c r="P4013" s="51">
        <v>2663</v>
      </c>
      <c r="Q4013" s="51">
        <v>11157</v>
      </c>
      <c r="R4013" s="51">
        <v>11579</v>
      </c>
      <c r="S4013" s="51">
        <v>169993.7045490912</v>
      </c>
      <c r="T4013" s="51">
        <v>798184</v>
      </c>
      <c r="U4013" s="51">
        <v>254471</v>
      </c>
      <c r="V4013" s="51">
        <v>33703</v>
      </c>
    </row>
    <row r="4014" spans="1:22" x14ac:dyDescent="0.25">
      <c r="A4014" s="50" t="s">
        <v>109</v>
      </c>
      <c r="B4014" s="50" t="s">
        <v>231</v>
      </c>
      <c r="C4014" s="50" t="s">
        <v>217</v>
      </c>
      <c r="D4014" s="50" t="s">
        <v>282</v>
      </c>
      <c r="E4014" s="51">
        <v>2021</v>
      </c>
      <c r="F4014" s="50" t="s">
        <v>287</v>
      </c>
      <c r="G4014" s="52">
        <v>44317</v>
      </c>
      <c r="H4014" s="51">
        <v>1834</v>
      </c>
      <c r="I4014" s="51">
        <v>815</v>
      </c>
      <c r="J4014" s="51">
        <v>1405</v>
      </c>
      <c r="K4014" s="51">
        <v>1076</v>
      </c>
      <c r="L4014" s="51">
        <v>1076</v>
      </c>
      <c r="M4014" s="51">
        <v>3360</v>
      </c>
      <c r="N4014" s="51">
        <v>2649</v>
      </c>
      <c r="O4014" s="51">
        <v>2300</v>
      </c>
      <c r="P4014" s="51">
        <v>2688</v>
      </c>
      <c r="Q4014" s="51">
        <v>11157</v>
      </c>
      <c r="R4014" s="51">
        <v>11579</v>
      </c>
      <c r="S4014" s="51">
        <v>169993.7045490912</v>
      </c>
      <c r="T4014" s="51">
        <v>798184</v>
      </c>
      <c r="U4014" s="51">
        <v>254471</v>
      </c>
      <c r="V4014" s="51">
        <v>33703</v>
      </c>
    </row>
    <row r="4015" spans="1:22" x14ac:dyDescent="0.25">
      <c r="A4015" s="50" t="s">
        <v>109</v>
      </c>
      <c r="B4015" s="50" t="s">
        <v>231</v>
      </c>
      <c r="C4015" s="50" t="s">
        <v>217</v>
      </c>
      <c r="D4015" s="50" t="s">
        <v>282</v>
      </c>
      <c r="E4015" s="51">
        <v>2021</v>
      </c>
      <c r="F4015" s="50" t="s">
        <v>288</v>
      </c>
      <c r="G4015" s="52">
        <v>44348</v>
      </c>
      <c r="H4015" s="51">
        <v>1783</v>
      </c>
      <c r="I4015" s="51">
        <v>646</v>
      </c>
      <c r="J4015" s="51">
        <v>1322</v>
      </c>
      <c r="K4015" s="51">
        <v>825</v>
      </c>
      <c r="L4015" s="51">
        <v>825</v>
      </c>
      <c r="M4015" s="51">
        <v>2503</v>
      </c>
      <c r="N4015" s="51">
        <v>2030</v>
      </c>
      <c r="O4015" s="51">
        <v>1987</v>
      </c>
      <c r="P4015" s="51">
        <v>2109</v>
      </c>
      <c r="Q4015" s="51">
        <v>11157</v>
      </c>
      <c r="R4015" s="51">
        <v>11579</v>
      </c>
      <c r="S4015" s="51">
        <v>169993.7045490912</v>
      </c>
      <c r="T4015" s="51">
        <v>798184</v>
      </c>
      <c r="U4015" s="51">
        <v>254471</v>
      </c>
      <c r="V4015" s="51">
        <v>33703</v>
      </c>
    </row>
    <row r="4016" spans="1:22" x14ac:dyDescent="0.25">
      <c r="A4016" s="50" t="s">
        <v>109</v>
      </c>
      <c r="B4016" s="50" t="s">
        <v>231</v>
      </c>
      <c r="C4016" s="50" t="s">
        <v>217</v>
      </c>
      <c r="D4016" s="50" t="s">
        <v>282</v>
      </c>
      <c r="E4016" s="51">
        <v>2021</v>
      </c>
      <c r="F4016" s="50" t="s">
        <v>289</v>
      </c>
      <c r="G4016" s="52">
        <v>44378</v>
      </c>
      <c r="H4016" s="51">
        <v>1242</v>
      </c>
      <c r="I4016" s="51">
        <v>557</v>
      </c>
      <c r="J4016" s="51">
        <v>1239</v>
      </c>
      <c r="K4016" s="51">
        <v>899</v>
      </c>
      <c r="L4016" s="51">
        <v>899</v>
      </c>
      <c r="M4016" s="51">
        <v>3120</v>
      </c>
      <c r="N4016" s="51">
        <v>2368</v>
      </c>
      <c r="O4016" s="51">
        <v>2386</v>
      </c>
      <c r="P4016" s="51">
        <v>2573</v>
      </c>
      <c r="Q4016" s="51">
        <v>11157</v>
      </c>
      <c r="R4016" s="51">
        <v>11579</v>
      </c>
      <c r="S4016" s="51">
        <v>169993.7045490912</v>
      </c>
      <c r="T4016" s="51">
        <v>798184</v>
      </c>
      <c r="U4016" s="51">
        <v>254471</v>
      </c>
      <c r="V4016" s="51">
        <v>33703</v>
      </c>
    </row>
    <row r="4017" spans="1:22" x14ac:dyDescent="0.25">
      <c r="A4017" s="50" t="s">
        <v>109</v>
      </c>
      <c r="B4017" s="50" t="s">
        <v>231</v>
      </c>
      <c r="C4017" s="50" t="s">
        <v>217</v>
      </c>
      <c r="D4017" s="50" t="s">
        <v>282</v>
      </c>
      <c r="E4017" s="51">
        <v>2021</v>
      </c>
      <c r="F4017" s="50" t="s">
        <v>290</v>
      </c>
      <c r="G4017" s="52">
        <v>44409</v>
      </c>
      <c r="H4017" s="51">
        <v>1672</v>
      </c>
      <c r="I4017" s="51">
        <v>729</v>
      </c>
      <c r="J4017" s="51">
        <v>1361</v>
      </c>
      <c r="K4017" s="51">
        <v>1034</v>
      </c>
      <c r="L4017" s="51">
        <v>1034</v>
      </c>
      <c r="M4017" s="51">
        <v>2598</v>
      </c>
      <c r="N4017" s="51">
        <v>1954</v>
      </c>
      <c r="O4017" s="51">
        <v>1860</v>
      </c>
      <c r="P4017" s="51">
        <v>2282</v>
      </c>
      <c r="Q4017" s="51">
        <v>11157</v>
      </c>
      <c r="R4017" s="51">
        <v>11579</v>
      </c>
      <c r="S4017" s="51">
        <v>169993.7045490912</v>
      </c>
      <c r="T4017" s="51">
        <v>798184</v>
      </c>
      <c r="U4017" s="51">
        <v>254471</v>
      </c>
      <c r="V4017" s="51">
        <v>33703</v>
      </c>
    </row>
    <row r="4018" spans="1:22" x14ac:dyDescent="0.25">
      <c r="A4018" s="50" t="s">
        <v>109</v>
      </c>
      <c r="B4018" s="50" t="s">
        <v>231</v>
      </c>
      <c r="C4018" s="50" t="s">
        <v>217</v>
      </c>
      <c r="D4018" s="50" t="s">
        <v>282</v>
      </c>
      <c r="E4018" s="51">
        <v>2021</v>
      </c>
      <c r="F4018" s="50" t="s">
        <v>291</v>
      </c>
      <c r="G4018" s="52">
        <v>44440</v>
      </c>
      <c r="H4018" s="51">
        <v>1636</v>
      </c>
      <c r="I4018" s="51">
        <v>624</v>
      </c>
      <c r="J4018" s="51">
        <v>1493</v>
      </c>
      <c r="K4018" s="51">
        <v>1051</v>
      </c>
      <c r="L4018" s="51">
        <v>1051</v>
      </c>
      <c r="M4018" s="51">
        <v>2583</v>
      </c>
      <c r="N4018" s="51">
        <v>2114</v>
      </c>
      <c r="O4018" s="51">
        <v>2000</v>
      </c>
      <c r="P4018" s="51">
        <v>2152</v>
      </c>
      <c r="Q4018" s="51">
        <v>11157</v>
      </c>
      <c r="R4018" s="51">
        <v>11579</v>
      </c>
      <c r="S4018" s="51">
        <v>169993.7045490912</v>
      </c>
      <c r="T4018" s="51">
        <v>798184</v>
      </c>
      <c r="U4018" s="51">
        <v>254471</v>
      </c>
      <c r="V4018" s="51">
        <v>33703</v>
      </c>
    </row>
    <row r="4019" spans="1:22" x14ac:dyDescent="0.25">
      <c r="A4019" s="50" t="s">
        <v>109</v>
      </c>
      <c r="B4019" s="50" t="s">
        <v>231</v>
      </c>
      <c r="C4019" s="50" t="s">
        <v>217</v>
      </c>
      <c r="D4019" s="50" t="s">
        <v>282</v>
      </c>
      <c r="E4019" s="51">
        <v>2021</v>
      </c>
      <c r="F4019" s="50" t="s">
        <v>292</v>
      </c>
      <c r="G4019" s="52">
        <v>44470</v>
      </c>
      <c r="H4019" s="51">
        <v>1568</v>
      </c>
      <c r="I4019" s="51">
        <v>553</v>
      </c>
      <c r="J4019" s="51">
        <v>1406</v>
      </c>
      <c r="K4019" s="51">
        <v>1107</v>
      </c>
      <c r="L4019" s="51">
        <v>1107</v>
      </c>
      <c r="M4019" s="51">
        <v>2701</v>
      </c>
      <c r="N4019" s="51">
        <v>2168</v>
      </c>
      <c r="O4019" s="51">
        <v>2049</v>
      </c>
      <c r="P4019" s="51">
        <v>2180</v>
      </c>
      <c r="Q4019" s="51">
        <v>11157</v>
      </c>
      <c r="R4019" s="51">
        <v>11579</v>
      </c>
      <c r="S4019" s="51">
        <v>169993.7045490912</v>
      </c>
      <c r="T4019" s="51">
        <v>798184</v>
      </c>
      <c r="U4019" s="51">
        <v>254471</v>
      </c>
      <c r="V4019" s="51">
        <v>33703</v>
      </c>
    </row>
    <row r="4020" spans="1:22" x14ac:dyDescent="0.25">
      <c r="A4020" s="50" t="s">
        <v>109</v>
      </c>
      <c r="B4020" s="50" t="s">
        <v>231</v>
      </c>
      <c r="C4020" s="50" t="s">
        <v>217</v>
      </c>
      <c r="D4020" s="50" t="s">
        <v>282</v>
      </c>
      <c r="E4020" s="51">
        <v>2021</v>
      </c>
      <c r="F4020" s="50" t="s">
        <v>293</v>
      </c>
      <c r="G4020" s="52">
        <v>44501</v>
      </c>
      <c r="H4020" s="51">
        <v>1794</v>
      </c>
      <c r="I4020" s="51">
        <v>728</v>
      </c>
      <c r="J4020" s="51">
        <v>1547</v>
      </c>
      <c r="K4020" s="51">
        <v>1039</v>
      </c>
      <c r="L4020" s="51">
        <v>1039</v>
      </c>
      <c r="M4020" s="51">
        <v>2621</v>
      </c>
      <c r="N4020" s="51">
        <v>2060</v>
      </c>
      <c r="O4020" s="51">
        <v>2004</v>
      </c>
      <c r="P4020" s="51">
        <v>2171</v>
      </c>
      <c r="Q4020" s="51">
        <v>11157</v>
      </c>
      <c r="R4020" s="51">
        <v>11579</v>
      </c>
      <c r="S4020" s="51">
        <v>169993.7045490912</v>
      </c>
      <c r="T4020" s="51">
        <v>798184</v>
      </c>
      <c r="U4020" s="51">
        <v>254471</v>
      </c>
      <c r="V4020" s="51">
        <v>33703</v>
      </c>
    </row>
    <row r="4021" spans="1:22" x14ac:dyDescent="0.25">
      <c r="A4021" s="50" t="s">
        <v>109</v>
      </c>
      <c r="B4021" s="50" t="s">
        <v>231</v>
      </c>
      <c r="C4021" s="50" t="s">
        <v>217</v>
      </c>
      <c r="D4021" s="50" t="s">
        <v>282</v>
      </c>
      <c r="E4021" s="51">
        <v>2021</v>
      </c>
      <c r="F4021" s="50" t="s">
        <v>294</v>
      </c>
      <c r="G4021" s="52">
        <v>44531</v>
      </c>
      <c r="H4021" s="51">
        <v>1404</v>
      </c>
      <c r="I4021" s="51">
        <v>696</v>
      </c>
      <c r="J4021" s="51">
        <v>1332</v>
      </c>
      <c r="K4021" s="51">
        <v>985</v>
      </c>
      <c r="L4021" s="51">
        <v>985</v>
      </c>
      <c r="M4021" s="51">
        <v>2302</v>
      </c>
      <c r="N4021" s="51">
        <v>2093</v>
      </c>
      <c r="O4021" s="51">
        <v>2043</v>
      </c>
      <c r="P4021" s="51">
        <v>2234</v>
      </c>
      <c r="Q4021" s="51">
        <v>11157</v>
      </c>
      <c r="R4021" s="51">
        <v>11579</v>
      </c>
      <c r="S4021" s="51">
        <v>169993.7045490912</v>
      </c>
      <c r="T4021" s="51">
        <v>798184</v>
      </c>
      <c r="U4021" s="51">
        <v>254471</v>
      </c>
      <c r="V4021" s="51">
        <v>33703</v>
      </c>
    </row>
    <row r="4022" spans="1:22" x14ac:dyDescent="0.25">
      <c r="A4022" s="50" t="s">
        <v>109</v>
      </c>
      <c r="B4022" s="50" t="s">
        <v>231</v>
      </c>
      <c r="C4022" s="50" t="s">
        <v>218</v>
      </c>
      <c r="D4022" s="50" t="s">
        <v>296</v>
      </c>
      <c r="E4022" s="51">
        <v>2017</v>
      </c>
      <c r="F4022" s="50" t="s">
        <v>283</v>
      </c>
      <c r="G4022" s="52">
        <v>42736</v>
      </c>
      <c r="H4022" s="51">
        <v>2119</v>
      </c>
      <c r="I4022" s="51">
        <v>563</v>
      </c>
      <c r="J4022" s="51">
        <v>1577</v>
      </c>
      <c r="K4022" s="51">
        <v>509</v>
      </c>
      <c r="L4022" s="51">
        <v>509</v>
      </c>
      <c r="M4022" s="51">
        <v>3098</v>
      </c>
      <c r="N4022" s="51">
        <v>3188</v>
      </c>
      <c r="O4022" s="51">
        <v>2786</v>
      </c>
      <c r="P4022" s="51">
        <v>2839</v>
      </c>
      <c r="Q4022" s="51">
        <v>6436</v>
      </c>
      <c r="R4022" s="51">
        <v>6631</v>
      </c>
      <c r="S4022" s="51">
        <v>122811</v>
      </c>
      <c r="T4022" s="51">
        <v>617348</v>
      </c>
      <c r="U4022" s="51">
        <v>130230</v>
      </c>
      <c r="V4022" s="51">
        <v>28599</v>
      </c>
    </row>
    <row r="4023" spans="1:22" x14ac:dyDescent="0.25">
      <c r="A4023" s="50" t="s">
        <v>109</v>
      </c>
      <c r="B4023" s="50" t="s">
        <v>231</v>
      </c>
      <c r="C4023" s="50" t="s">
        <v>218</v>
      </c>
      <c r="D4023" s="50" t="s">
        <v>296</v>
      </c>
      <c r="E4023" s="51">
        <v>2017</v>
      </c>
      <c r="F4023" s="50" t="s">
        <v>284</v>
      </c>
      <c r="G4023" s="52">
        <v>42767</v>
      </c>
      <c r="H4023" s="51">
        <v>1956</v>
      </c>
      <c r="I4023" s="51">
        <v>504</v>
      </c>
      <c r="J4023" s="51">
        <v>1186</v>
      </c>
      <c r="K4023" s="51">
        <v>424</v>
      </c>
      <c r="L4023" s="51">
        <v>424</v>
      </c>
      <c r="M4023" s="51">
        <v>3247</v>
      </c>
      <c r="N4023" s="51">
        <v>3265</v>
      </c>
      <c r="O4023" s="51">
        <v>3265</v>
      </c>
      <c r="P4023" s="51">
        <v>3538</v>
      </c>
      <c r="Q4023" s="51">
        <v>6436</v>
      </c>
      <c r="R4023" s="51">
        <v>6631</v>
      </c>
      <c r="S4023" s="51">
        <v>122811</v>
      </c>
      <c r="T4023" s="51">
        <v>617348</v>
      </c>
      <c r="U4023" s="51">
        <v>130230</v>
      </c>
      <c r="V4023" s="51">
        <v>28599</v>
      </c>
    </row>
    <row r="4024" spans="1:22" x14ac:dyDescent="0.25">
      <c r="A4024" s="50" t="s">
        <v>109</v>
      </c>
      <c r="B4024" s="50" t="s">
        <v>231</v>
      </c>
      <c r="C4024" s="50" t="s">
        <v>218</v>
      </c>
      <c r="D4024" s="50" t="s">
        <v>296</v>
      </c>
      <c r="E4024" s="51">
        <v>2017</v>
      </c>
      <c r="F4024" s="50" t="s">
        <v>285</v>
      </c>
      <c r="G4024" s="52">
        <v>42795</v>
      </c>
      <c r="H4024" s="51">
        <v>2316</v>
      </c>
      <c r="I4024" s="51">
        <v>750</v>
      </c>
      <c r="J4024" s="51">
        <v>1451</v>
      </c>
      <c r="K4024" s="51">
        <v>616</v>
      </c>
      <c r="L4024" s="51">
        <v>616</v>
      </c>
      <c r="M4024" s="51">
        <v>3427</v>
      </c>
      <c r="N4024" s="51">
        <v>3135</v>
      </c>
      <c r="O4024" s="51">
        <v>3075</v>
      </c>
      <c r="P4024" s="51">
        <v>2733</v>
      </c>
      <c r="Q4024" s="51">
        <v>6436</v>
      </c>
      <c r="R4024" s="51">
        <v>6631</v>
      </c>
      <c r="S4024" s="51">
        <v>122811</v>
      </c>
      <c r="T4024" s="51">
        <v>617348</v>
      </c>
      <c r="U4024" s="51">
        <v>130230</v>
      </c>
      <c r="V4024" s="51">
        <v>28599</v>
      </c>
    </row>
    <row r="4025" spans="1:22" x14ac:dyDescent="0.25">
      <c r="A4025" s="50" t="s">
        <v>109</v>
      </c>
      <c r="B4025" s="50" t="s">
        <v>231</v>
      </c>
      <c r="C4025" s="50" t="s">
        <v>218</v>
      </c>
      <c r="D4025" s="50" t="s">
        <v>296</v>
      </c>
      <c r="E4025" s="51">
        <v>2017</v>
      </c>
      <c r="F4025" s="50" t="s">
        <v>286</v>
      </c>
      <c r="G4025" s="52">
        <v>42826</v>
      </c>
      <c r="H4025" s="51">
        <v>2345</v>
      </c>
      <c r="I4025" s="51">
        <v>969</v>
      </c>
      <c r="J4025" s="51">
        <v>2008</v>
      </c>
      <c r="K4025" s="51">
        <v>553</v>
      </c>
      <c r="L4025" s="51">
        <v>553</v>
      </c>
      <c r="M4025" s="51">
        <v>3998</v>
      </c>
      <c r="N4025" s="51">
        <v>3664</v>
      </c>
      <c r="O4025" s="51">
        <v>3545</v>
      </c>
      <c r="P4025" s="51">
        <v>3454</v>
      </c>
      <c r="Q4025" s="51">
        <v>6436</v>
      </c>
      <c r="R4025" s="51">
        <v>6631</v>
      </c>
      <c r="S4025" s="51">
        <v>122811</v>
      </c>
      <c r="T4025" s="51">
        <v>617348</v>
      </c>
      <c r="U4025" s="51">
        <v>130230</v>
      </c>
      <c r="V4025" s="51">
        <v>28599</v>
      </c>
    </row>
    <row r="4026" spans="1:22" x14ac:dyDescent="0.25">
      <c r="A4026" s="50" t="s">
        <v>109</v>
      </c>
      <c r="B4026" s="50" t="s">
        <v>231</v>
      </c>
      <c r="C4026" s="50" t="s">
        <v>218</v>
      </c>
      <c r="D4026" s="50" t="s">
        <v>296</v>
      </c>
      <c r="E4026" s="51">
        <v>2017</v>
      </c>
      <c r="F4026" s="50" t="s">
        <v>287</v>
      </c>
      <c r="G4026" s="52">
        <v>42856</v>
      </c>
      <c r="H4026" s="51">
        <v>2144</v>
      </c>
      <c r="I4026" s="51">
        <v>802</v>
      </c>
      <c r="J4026" s="51">
        <v>1707</v>
      </c>
      <c r="K4026" s="51">
        <v>532</v>
      </c>
      <c r="L4026" s="51">
        <v>532</v>
      </c>
      <c r="M4026" s="51">
        <v>2553</v>
      </c>
      <c r="N4026" s="51">
        <v>3071</v>
      </c>
      <c r="O4026" s="51">
        <v>3752</v>
      </c>
      <c r="P4026" s="51">
        <v>2860</v>
      </c>
      <c r="Q4026" s="51">
        <v>6436</v>
      </c>
      <c r="R4026" s="51">
        <v>6631</v>
      </c>
      <c r="S4026" s="51">
        <v>122811</v>
      </c>
      <c r="T4026" s="51">
        <v>617348</v>
      </c>
      <c r="U4026" s="51">
        <v>130230</v>
      </c>
      <c r="V4026" s="51">
        <v>28599</v>
      </c>
    </row>
    <row r="4027" spans="1:22" x14ac:dyDescent="0.25">
      <c r="A4027" s="50" t="s">
        <v>109</v>
      </c>
      <c r="B4027" s="50" t="s">
        <v>231</v>
      </c>
      <c r="C4027" s="50" t="s">
        <v>218</v>
      </c>
      <c r="D4027" s="50" t="s">
        <v>296</v>
      </c>
      <c r="E4027" s="51">
        <v>2017</v>
      </c>
      <c r="F4027" s="50" t="s">
        <v>288</v>
      </c>
      <c r="G4027" s="52">
        <v>42887</v>
      </c>
      <c r="H4027" s="51">
        <v>1372</v>
      </c>
      <c r="I4027" s="51">
        <v>946</v>
      </c>
      <c r="J4027" s="51">
        <v>1269</v>
      </c>
      <c r="K4027" s="51">
        <v>518</v>
      </c>
      <c r="L4027" s="51">
        <v>518</v>
      </c>
      <c r="M4027" s="51">
        <v>3354</v>
      </c>
      <c r="N4027" s="51">
        <v>2978</v>
      </c>
      <c r="O4027" s="51">
        <v>3150</v>
      </c>
      <c r="P4027" s="51">
        <v>2940</v>
      </c>
      <c r="Q4027" s="51">
        <v>6436</v>
      </c>
      <c r="R4027" s="51">
        <v>6631</v>
      </c>
      <c r="S4027" s="51">
        <v>122811</v>
      </c>
      <c r="T4027" s="51">
        <v>617348</v>
      </c>
      <c r="U4027" s="51">
        <v>130230</v>
      </c>
      <c r="V4027" s="51">
        <v>28599</v>
      </c>
    </row>
    <row r="4028" spans="1:22" x14ac:dyDescent="0.25">
      <c r="A4028" s="50" t="s">
        <v>109</v>
      </c>
      <c r="B4028" s="50" t="s">
        <v>231</v>
      </c>
      <c r="C4028" s="50" t="s">
        <v>218</v>
      </c>
      <c r="D4028" s="50" t="s">
        <v>296</v>
      </c>
      <c r="E4028" s="51">
        <v>2017</v>
      </c>
      <c r="F4028" s="50" t="s">
        <v>289</v>
      </c>
      <c r="G4028" s="52">
        <v>42917</v>
      </c>
      <c r="H4028" s="51">
        <v>2452</v>
      </c>
      <c r="I4028" s="51">
        <v>930</v>
      </c>
      <c r="J4028" s="51">
        <v>1417</v>
      </c>
      <c r="K4028" s="51">
        <v>485</v>
      </c>
      <c r="L4028" s="51">
        <v>485</v>
      </c>
      <c r="M4028" s="51">
        <v>3735</v>
      </c>
      <c r="N4028" s="51">
        <v>3780</v>
      </c>
      <c r="O4028" s="51">
        <v>3598</v>
      </c>
      <c r="P4028" s="51">
        <v>3049</v>
      </c>
      <c r="Q4028" s="51">
        <v>6436</v>
      </c>
      <c r="R4028" s="51">
        <v>6631</v>
      </c>
      <c r="S4028" s="51">
        <v>122811</v>
      </c>
      <c r="T4028" s="51">
        <v>617348</v>
      </c>
      <c r="U4028" s="51">
        <v>130230</v>
      </c>
      <c r="V4028" s="51">
        <v>28599</v>
      </c>
    </row>
    <row r="4029" spans="1:22" x14ac:dyDescent="0.25">
      <c r="A4029" s="50" t="s">
        <v>109</v>
      </c>
      <c r="B4029" s="50" t="s">
        <v>231</v>
      </c>
      <c r="C4029" s="50" t="s">
        <v>218</v>
      </c>
      <c r="D4029" s="50" t="s">
        <v>296</v>
      </c>
      <c r="E4029" s="51">
        <v>2017</v>
      </c>
      <c r="F4029" s="50" t="s">
        <v>290</v>
      </c>
      <c r="G4029" s="52">
        <v>42948</v>
      </c>
      <c r="H4029" s="51">
        <v>1736</v>
      </c>
      <c r="I4029" s="51">
        <v>737</v>
      </c>
      <c r="J4029" s="51">
        <v>1266</v>
      </c>
      <c r="K4029" s="51">
        <v>594</v>
      </c>
      <c r="L4029" s="51">
        <v>594</v>
      </c>
      <c r="M4029" s="51">
        <v>3142</v>
      </c>
      <c r="N4029" s="51">
        <v>3325</v>
      </c>
      <c r="O4029" s="51">
        <v>3198</v>
      </c>
      <c r="P4029" s="51">
        <v>3010</v>
      </c>
      <c r="Q4029" s="51">
        <v>6436</v>
      </c>
      <c r="R4029" s="51">
        <v>6631</v>
      </c>
      <c r="S4029" s="51">
        <v>122811</v>
      </c>
      <c r="T4029" s="51">
        <v>617348</v>
      </c>
      <c r="U4029" s="51">
        <v>130230</v>
      </c>
      <c r="V4029" s="51">
        <v>28599</v>
      </c>
    </row>
    <row r="4030" spans="1:22" x14ac:dyDescent="0.25">
      <c r="A4030" s="50" t="s">
        <v>109</v>
      </c>
      <c r="B4030" s="50" t="s">
        <v>231</v>
      </c>
      <c r="C4030" s="50" t="s">
        <v>218</v>
      </c>
      <c r="D4030" s="50" t="s">
        <v>296</v>
      </c>
      <c r="E4030" s="51">
        <v>2017</v>
      </c>
      <c r="F4030" s="50" t="s">
        <v>291</v>
      </c>
      <c r="G4030" s="52">
        <v>42979</v>
      </c>
      <c r="H4030" s="51">
        <v>1699</v>
      </c>
      <c r="I4030" s="51">
        <v>882</v>
      </c>
      <c r="J4030" s="51">
        <v>1709</v>
      </c>
      <c r="K4030" s="51">
        <v>529</v>
      </c>
      <c r="L4030" s="51">
        <v>529</v>
      </c>
      <c r="M4030" s="51">
        <v>3581</v>
      </c>
      <c r="N4030" s="51">
        <v>3333</v>
      </c>
      <c r="O4030" s="51">
        <v>3289</v>
      </c>
      <c r="P4030" s="51">
        <v>2976</v>
      </c>
      <c r="Q4030" s="51">
        <v>6436</v>
      </c>
      <c r="R4030" s="51">
        <v>6631</v>
      </c>
      <c r="S4030" s="51">
        <v>122811</v>
      </c>
      <c r="T4030" s="51">
        <v>617348</v>
      </c>
      <c r="U4030" s="51">
        <v>130230</v>
      </c>
      <c r="V4030" s="51">
        <v>28599</v>
      </c>
    </row>
    <row r="4031" spans="1:22" x14ac:dyDescent="0.25">
      <c r="A4031" s="50" t="s">
        <v>109</v>
      </c>
      <c r="B4031" s="50" t="s">
        <v>231</v>
      </c>
      <c r="C4031" s="50" t="s">
        <v>218</v>
      </c>
      <c r="D4031" s="50" t="s">
        <v>296</v>
      </c>
      <c r="E4031" s="51">
        <v>2017</v>
      </c>
      <c r="F4031" s="50" t="s">
        <v>292</v>
      </c>
      <c r="G4031" s="52">
        <v>43009</v>
      </c>
      <c r="H4031" s="51">
        <v>1954</v>
      </c>
      <c r="I4031" s="51">
        <v>1208</v>
      </c>
      <c r="J4031" s="51">
        <v>1727</v>
      </c>
      <c r="K4031" s="51">
        <v>519</v>
      </c>
      <c r="L4031" s="51">
        <v>519</v>
      </c>
      <c r="M4031" s="51">
        <v>3391</v>
      </c>
      <c r="N4031" s="51">
        <v>3364</v>
      </c>
      <c r="O4031" s="51">
        <v>3344</v>
      </c>
      <c r="P4031" s="51">
        <v>2919</v>
      </c>
      <c r="Q4031" s="51">
        <v>6436</v>
      </c>
      <c r="R4031" s="51">
        <v>6631</v>
      </c>
      <c r="S4031" s="51">
        <v>122811</v>
      </c>
      <c r="T4031" s="51">
        <v>617348</v>
      </c>
      <c r="U4031" s="51">
        <v>130230</v>
      </c>
      <c r="V4031" s="51">
        <v>28599</v>
      </c>
    </row>
    <row r="4032" spans="1:22" x14ac:dyDescent="0.25">
      <c r="A4032" s="50" t="s">
        <v>109</v>
      </c>
      <c r="B4032" s="50" t="s">
        <v>231</v>
      </c>
      <c r="C4032" s="50" t="s">
        <v>218</v>
      </c>
      <c r="D4032" s="50" t="s">
        <v>296</v>
      </c>
      <c r="E4032" s="51">
        <v>2017</v>
      </c>
      <c r="F4032" s="50" t="s">
        <v>293</v>
      </c>
      <c r="G4032" s="52">
        <v>43040</v>
      </c>
      <c r="H4032" s="51">
        <v>1591</v>
      </c>
      <c r="I4032" s="51">
        <v>821</v>
      </c>
      <c r="J4032" s="51">
        <v>1378</v>
      </c>
      <c r="K4032" s="51">
        <v>464</v>
      </c>
      <c r="L4032" s="51">
        <v>464</v>
      </c>
      <c r="M4032" s="51">
        <v>3376</v>
      </c>
      <c r="N4032" s="51">
        <v>3329</v>
      </c>
      <c r="O4032" s="51">
        <v>3265</v>
      </c>
      <c r="P4032" s="51">
        <v>2920</v>
      </c>
      <c r="Q4032" s="51">
        <v>6436</v>
      </c>
      <c r="R4032" s="51">
        <v>6631</v>
      </c>
      <c r="S4032" s="51">
        <v>122811</v>
      </c>
      <c r="T4032" s="51">
        <v>617348</v>
      </c>
      <c r="U4032" s="51">
        <v>130230</v>
      </c>
      <c r="V4032" s="51">
        <v>28599</v>
      </c>
    </row>
    <row r="4033" spans="1:22" x14ac:dyDescent="0.25">
      <c r="A4033" s="50" t="s">
        <v>109</v>
      </c>
      <c r="B4033" s="50" t="s">
        <v>231</v>
      </c>
      <c r="C4033" s="50" t="s">
        <v>218</v>
      </c>
      <c r="D4033" s="50" t="s">
        <v>296</v>
      </c>
      <c r="E4033" s="51">
        <v>2017</v>
      </c>
      <c r="F4033" s="50" t="s">
        <v>294</v>
      </c>
      <c r="G4033" s="52">
        <v>43070</v>
      </c>
      <c r="H4033" s="51">
        <v>1737</v>
      </c>
      <c r="I4033" s="51">
        <v>1032</v>
      </c>
      <c r="J4033" s="51">
        <v>1446</v>
      </c>
      <c r="K4033" s="51">
        <v>429</v>
      </c>
      <c r="L4033" s="51">
        <v>429</v>
      </c>
      <c r="M4033" s="51">
        <v>3042</v>
      </c>
      <c r="N4033" s="51">
        <v>2902</v>
      </c>
      <c r="O4033" s="51">
        <v>2957</v>
      </c>
      <c r="P4033" s="51">
        <v>2663</v>
      </c>
      <c r="Q4033" s="51">
        <v>6436</v>
      </c>
      <c r="R4033" s="51">
        <v>6631</v>
      </c>
      <c r="S4033" s="51">
        <v>122811</v>
      </c>
      <c r="T4033" s="51">
        <v>617348</v>
      </c>
      <c r="U4033" s="51">
        <v>130230</v>
      </c>
      <c r="V4033" s="51">
        <v>28599</v>
      </c>
    </row>
    <row r="4034" spans="1:22" x14ac:dyDescent="0.25">
      <c r="A4034" s="50" t="s">
        <v>109</v>
      </c>
      <c r="B4034" s="50" t="s">
        <v>231</v>
      </c>
      <c r="C4034" s="50" t="s">
        <v>218</v>
      </c>
      <c r="D4034" s="50" t="s">
        <v>296</v>
      </c>
      <c r="E4034" s="51">
        <v>2018</v>
      </c>
      <c r="F4034" s="50" t="s">
        <v>283</v>
      </c>
      <c r="G4034" s="52">
        <v>43101</v>
      </c>
      <c r="H4034" s="51">
        <v>2558</v>
      </c>
      <c r="I4034" s="51">
        <v>791</v>
      </c>
      <c r="J4034" s="51">
        <v>1704</v>
      </c>
      <c r="K4034" s="51">
        <v>606</v>
      </c>
      <c r="L4034" s="51">
        <v>606</v>
      </c>
      <c r="M4034" s="51">
        <v>3477</v>
      </c>
      <c r="N4034" s="51">
        <v>3390</v>
      </c>
      <c r="O4034" s="51">
        <v>3135</v>
      </c>
      <c r="P4034" s="51">
        <v>2859</v>
      </c>
      <c r="Q4034" s="51">
        <v>7620</v>
      </c>
      <c r="R4034" s="51">
        <v>7829</v>
      </c>
      <c r="S4034" s="51">
        <v>128607</v>
      </c>
      <c r="T4034" s="51">
        <v>643306</v>
      </c>
      <c r="U4034" s="51">
        <v>135435</v>
      </c>
      <c r="V4034" s="51">
        <v>29746</v>
      </c>
    </row>
    <row r="4035" spans="1:22" x14ac:dyDescent="0.25">
      <c r="A4035" s="50" t="s">
        <v>109</v>
      </c>
      <c r="B4035" s="50" t="s">
        <v>231</v>
      </c>
      <c r="C4035" s="50" t="s">
        <v>218</v>
      </c>
      <c r="D4035" s="50" t="s">
        <v>296</v>
      </c>
      <c r="E4035" s="51">
        <v>2018</v>
      </c>
      <c r="F4035" s="50" t="s">
        <v>284</v>
      </c>
      <c r="G4035" s="52">
        <v>43132</v>
      </c>
      <c r="H4035" s="51">
        <v>3521</v>
      </c>
      <c r="I4035" s="51">
        <v>685</v>
      </c>
      <c r="J4035" s="51">
        <v>1745</v>
      </c>
      <c r="K4035" s="51">
        <v>550</v>
      </c>
      <c r="L4035" s="51">
        <v>550</v>
      </c>
      <c r="M4035" s="51">
        <v>2897</v>
      </c>
      <c r="N4035" s="51">
        <v>2725</v>
      </c>
      <c r="O4035" s="51">
        <v>2745</v>
      </c>
      <c r="P4035" s="51">
        <v>2613</v>
      </c>
      <c r="Q4035" s="51">
        <v>7620</v>
      </c>
      <c r="R4035" s="51">
        <v>7829</v>
      </c>
      <c r="S4035" s="51">
        <v>128607</v>
      </c>
      <c r="T4035" s="51">
        <v>643306</v>
      </c>
      <c r="U4035" s="51">
        <v>135435</v>
      </c>
      <c r="V4035" s="51">
        <v>29746</v>
      </c>
    </row>
    <row r="4036" spans="1:22" x14ac:dyDescent="0.25">
      <c r="A4036" s="50" t="s">
        <v>109</v>
      </c>
      <c r="B4036" s="50" t="s">
        <v>231</v>
      </c>
      <c r="C4036" s="50" t="s">
        <v>218</v>
      </c>
      <c r="D4036" s="50" t="s">
        <v>296</v>
      </c>
      <c r="E4036" s="51">
        <v>2018</v>
      </c>
      <c r="F4036" s="50" t="s">
        <v>285</v>
      </c>
      <c r="G4036" s="52">
        <v>43160</v>
      </c>
      <c r="H4036" s="51">
        <v>2712</v>
      </c>
      <c r="I4036" s="51">
        <v>890</v>
      </c>
      <c r="J4036" s="51">
        <v>1747</v>
      </c>
      <c r="K4036" s="51">
        <v>572</v>
      </c>
      <c r="L4036" s="51">
        <v>572</v>
      </c>
      <c r="M4036" s="51">
        <v>2365</v>
      </c>
      <c r="N4036" s="51">
        <v>2744</v>
      </c>
      <c r="O4036" s="51">
        <v>2690</v>
      </c>
      <c r="P4036" s="51">
        <v>2007</v>
      </c>
      <c r="Q4036" s="51">
        <v>7620</v>
      </c>
      <c r="R4036" s="51">
        <v>7829</v>
      </c>
      <c r="S4036" s="51">
        <v>128607</v>
      </c>
      <c r="T4036" s="51">
        <v>643306</v>
      </c>
      <c r="U4036" s="51">
        <v>135435</v>
      </c>
      <c r="V4036" s="51">
        <v>29746</v>
      </c>
    </row>
    <row r="4037" spans="1:22" x14ac:dyDescent="0.25">
      <c r="A4037" s="50" t="s">
        <v>109</v>
      </c>
      <c r="B4037" s="50" t="s">
        <v>231</v>
      </c>
      <c r="C4037" s="50" t="s">
        <v>218</v>
      </c>
      <c r="D4037" s="50" t="s">
        <v>296</v>
      </c>
      <c r="E4037" s="51">
        <v>2018</v>
      </c>
      <c r="F4037" s="50" t="s">
        <v>286</v>
      </c>
      <c r="G4037" s="52">
        <v>43191</v>
      </c>
      <c r="H4037" s="51">
        <v>1893</v>
      </c>
      <c r="I4037" s="51">
        <v>771</v>
      </c>
      <c r="J4037" s="51">
        <v>1581</v>
      </c>
      <c r="K4037" s="51">
        <v>722</v>
      </c>
      <c r="L4037" s="51">
        <v>722</v>
      </c>
      <c r="M4037" s="51">
        <v>2480</v>
      </c>
      <c r="N4037" s="51">
        <v>2394</v>
      </c>
      <c r="O4037" s="51">
        <v>2334</v>
      </c>
      <c r="P4037" s="51">
        <v>2349</v>
      </c>
      <c r="Q4037" s="51">
        <v>7620</v>
      </c>
      <c r="R4037" s="51">
        <v>7829</v>
      </c>
      <c r="S4037" s="51">
        <v>128607</v>
      </c>
      <c r="T4037" s="51">
        <v>643306</v>
      </c>
      <c r="U4037" s="51">
        <v>135435</v>
      </c>
      <c r="V4037" s="51">
        <v>29746</v>
      </c>
    </row>
    <row r="4038" spans="1:22" x14ac:dyDescent="0.25">
      <c r="A4038" s="50" t="s">
        <v>109</v>
      </c>
      <c r="B4038" s="50" t="s">
        <v>231</v>
      </c>
      <c r="C4038" s="50" t="s">
        <v>218</v>
      </c>
      <c r="D4038" s="50" t="s">
        <v>296</v>
      </c>
      <c r="E4038" s="51">
        <v>2018</v>
      </c>
      <c r="F4038" s="50" t="s">
        <v>287</v>
      </c>
      <c r="G4038" s="52">
        <v>43221</v>
      </c>
      <c r="H4038" s="51">
        <v>2165</v>
      </c>
      <c r="I4038" s="51">
        <v>840</v>
      </c>
      <c r="J4038" s="51">
        <v>1705</v>
      </c>
      <c r="K4038" s="51">
        <v>637</v>
      </c>
      <c r="L4038" s="51">
        <v>637</v>
      </c>
      <c r="M4038" s="51">
        <v>3290</v>
      </c>
      <c r="N4038" s="51">
        <v>2863</v>
      </c>
      <c r="O4038" s="51">
        <v>2817</v>
      </c>
      <c r="P4038" s="51">
        <v>2841</v>
      </c>
      <c r="Q4038" s="51">
        <v>7620</v>
      </c>
      <c r="R4038" s="51">
        <v>7829</v>
      </c>
      <c r="S4038" s="51">
        <v>128607</v>
      </c>
      <c r="T4038" s="51">
        <v>643306</v>
      </c>
      <c r="U4038" s="51">
        <v>135435</v>
      </c>
      <c r="V4038" s="51">
        <v>29746</v>
      </c>
    </row>
    <row r="4039" spans="1:22" x14ac:dyDescent="0.25">
      <c r="A4039" s="50" t="s">
        <v>109</v>
      </c>
      <c r="B4039" s="50" t="s">
        <v>231</v>
      </c>
      <c r="C4039" s="50" t="s">
        <v>218</v>
      </c>
      <c r="D4039" s="50" t="s">
        <v>296</v>
      </c>
      <c r="E4039" s="51">
        <v>2018</v>
      </c>
      <c r="F4039" s="50" t="s">
        <v>288</v>
      </c>
      <c r="G4039" s="52">
        <v>43252</v>
      </c>
      <c r="H4039" s="51">
        <v>2062</v>
      </c>
      <c r="I4039" s="51">
        <v>958</v>
      </c>
      <c r="J4039" s="51">
        <v>1566</v>
      </c>
      <c r="K4039" s="51">
        <v>526</v>
      </c>
      <c r="L4039" s="51">
        <v>526</v>
      </c>
      <c r="M4039" s="51">
        <v>2804</v>
      </c>
      <c r="N4039" s="51">
        <v>2701</v>
      </c>
      <c r="O4039" s="51">
        <v>2450</v>
      </c>
      <c r="P4039" s="51">
        <v>2559</v>
      </c>
      <c r="Q4039" s="51">
        <v>7620</v>
      </c>
      <c r="R4039" s="51">
        <v>7829</v>
      </c>
      <c r="S4039" s="51">
        <v>128607</v>
      </c>
      <c r="T4039" s="51">
        <v>643306</v>
      </c>
      <c r="U4039" s="51">
        <v>135435</v>
      </c>
      <c r="V4039" s="51">
        <v>29746</v>
      </c>
    </row>
    <row r="4040" spans="1:22" x14ac:dyDescent="0.25">
      <c r="A4040" s="50" t="s">
        <v>109</v>
      </c>
      <c r="B4040" s="50" t="s">
        <v>231</v>
      </c>
      <c r="C4040" s="50" t="s">
        <v>218</v>
      </c>
      <c r="D4040" s="50" t="s">
        <v>296</v>
      </c>
      <c r="E4040" s="51">
        <v>2018</v>
      </c>
      <c r="F4040" s="50" t="s">
        <v>289</v>
      </c>
      <c r="G4040" s="52">
        <v>43282</v>
      </c>
      <c r="H4040" s="51">
        <v>2110</v>
      </c>
      <c r="I4040" s="51">
        <v>811</v>
      </c>
      <c r="J4040" s="51">
        <v>1556</v>
      </c>
      <c r="K4040" s="51">
        <v>526</v>
      </c>
      <c r="L4040" s="51">
        <v>526</v>
      </c>
      <c r="M4040" s="51">
        <v>2569</v>
      </c>
      <c r="N4040" s="51">
        <v>2520</v>
      </c>
      <c r="O4040" s="51">
        <v>2364</v>
      </c>
      <c r="P4040" s="51">
        <v>2652</v>
      </c>
      <c r="Q4040" s="51">
        <v>7620</v>
      </c>
      <c r="R4040" s="51">
        <v>7829</v>
      </c>
      <c r="S4040" s="51">
        <v>128607</v>
      </c>
      <c r="T4040" s="51">
        <v>643306</v>
      </c>
      <c r="U4040" s="51">
        <v>135435</v>
      </c>
      <c r="V4040" s="51">
        <v>29746</v>
      </c>
    </row>
    <row r="4041" spans="1:22" x14ac:dyDescent="0.25">
      <c r="A4041" s="50" t="s">
        <v>109</v>
      </c>
      <c r="B4041" s="50" t="s">
        <v>231</v>
      </c>
      <c r="C4041" s="50" t="s">
        <v>218</v>
      </c>
      <c r="D4041" s="50" t="s">
        <v>296</v>
      </c>
      <c r="E4041" s="51">
        <v>2018</v>
      </c>
      <c r="F4041" s="50" t="s">
        <v>290</v>
      </c>
      <c r="G4041" s="52">
        <v>43313</v>
      </c>
      <c r="H4041" s="51">
        <v>1991</v>
      </c>
      <c r="I4041" s="51">
        <v>939</v>
      </c>
      <c r="J4041" s="51">
        <v>1561</v>
      </c>
      <c r="K4041" s="51">
        <v>624</v>
      </c>
      <c r="L4041" s="51">
        <v>624</v>
      </c>
      <c r="M4041" s="51">
        <v>3034</v>
      </c>
      <c r="N4041" s="51">
        <v>2990</v>
      </c>
      <c r="O4041" s="51">
        <v>2699</v>
      </c>
      <c r="P4041" s="51">
        <v>2935</v>
      </c>
      <c r="Q4041" s="51">
        <v>7620</v>
      </c>
      <c r="R4041" s="51">
        <v>7829</v>
      </c>
      <c r="S4041" s="51">
        <v>128607</v>
      </c>
      <c r="T4041" s="51">
        <v>643306</v>
      </c>
      <c r="U4041" s="51">
        <v>135435</v>
      </c>
      <c r="V4041" s="51">
        <v>29746</v>
      </c>
    </row>
    <row r="4042" spans="1:22" x14ac:dyDescent="0.25">
      <c r="A4042" s="50" t="s">
        <v>109</v>
      </c>
      <c r="B4042" s="50" t="s">
        <v>231</v>
      </c>
      <c r="C4042" s="50" t="s">
        <v>218</v>
      </c>
      <c r="D4042" s="50" t="s">
        <v>296</v>
      </c>
      <c r="E4042" s="51">
        <v>2018</v>
      </c>
      <c r="F4042" s="50" t="s">
        <v>291</v>
      </c>
      <c r="G4042" s="52">
        <v>43344</v>
      </c>
      <c r="H4042" s="51">
        <v>1841</v>
      </c>
      <c r="I4042" s="51">
        <v>681</v>
      </c>
      <c r="J4042" s="51">
        <v>1384</v>
      </c>
      <c r="K4042" s="51">
        <v>939</v>
      </c>
      <c r="L4042" s="51">
        <v>939</v>
      </c>
      <c r="M4042" s="51">
        <v>2724</v>
      </c>
      <c r="N4042" s="51">
        <v>2501</v>
      </c>
      <c r="O4042" s="51">
        <v>2300</v>
      </c>
      <c r="P4042" s="51">
        <v>2444</v>
      </c>
      <c r="Q4042" s="51">
        <v>7620</v>
      </c>
      <c r="R4042" s="51">
        <v>7829</v>
      </c>
      <c r="S4042" s="51">
        <v>128607</v>
      </c>
      <c r="T4042" s="51">
        <v>643306</v>
      </c>
      <c r="U4042" s="51">
        <v>135435</v>
      </c>
      <c r="V4042" s="51">
        <v>29746</v>
      </c>
    </row>
    <row r="4043" spans="1:22" x14ac:dyDescent="0.25">
      <c r="A4043" s="50" t="s">
        <v>109</v>
      </c>
      <c r="B4043" s="50" t="s">
        <v>231</v>
      </c>
      <c r="C4043" s="50" t="s">
        <v>218</v>
      </c>
      <c r="D4043" s="50" t="s">
        <v>296</v>
      </c>
      <c r="E4043" s="51">
        <v>2018</v>
      </c>
      <c r="F4043" s="50" t="s">
        <v>292</v>
      </c>
      <c r="G4043" s="52">
        <v>43374</v>
      </c>
      <c r="H4043" s="51">
        <v>1760</v>
      </c>
      <c r="I4043" s="51">
        <v>592</v>
      </c>
      <c r="J4043" s="51">
        <v>1470</v>
      </c>
      <c r="K4043" s="51">
        <v>620</v>
      </c>
      <c r="L4043" s="51">
        <v>620</v>
      </c>
      <c r="M4043" s="51">
        <v>1812</v>
      </c>
      <c r="N4043" s="51">
        <v>1865</v>
      </c>
      <c r="O4043" s="51">
        <v>1696</v>
      </c>
      <c r="P4043" s="51">
        <v>1849</v>
      </c>
      <c r="Q4043" s="51">
        <v>7620</v>
      </c>
      <c r="R4043" s="51">
        <v>7829</v>
      </c>
      <c r="S4043" s="51">
        <v>128607</v>
      </c>
      <c r="T4043" s="51">
        <v>643306</v>
      </c>
      <c r="U4043" s="51">
        <v>135435</v>
      </c>
      <c r="V4043" s="51">
        <v>29746</v>
      </c>
    </row>
    <row r="4044" spans="1:22" x14ac:dyDescent="0.25">
      <c r="A4044" s="50" t="s">
        <v>109</v>
      </c>
      <c r="B4044" s="50" t="s">
        <v>231</v>
      </c>
      <c r="C4044" s="50" t="s">
        <v>218</v>
      </c>
      <c r="D4044" s="50" t="s">
        <v>296</v>
      </c>
      <c r="E4044" s="51">
        <v>2018</v>
      </c>
      <c r="F4044" s="50" t="s">
        <v>293</v>
      </c>
      <c r="G4044" s="52">
        <v>43405</v>
      </c>
      <c r="H4044" s="51">
        <v>1790</v>
      </c>
      <c r="I4044" s="51">
        <v>713</v>
      </c>
      <c r="J4044" s="51">
        <v>1632</v>
      </c>
      <c r="K4044" s="51">
        <v>596</v>
      </c>
      <c r="L4044" s="51">
        <v>596</v>
      </c>
      <c r="M4044" s="51">
        <v>2486</v>
      </c>
      <c r="N4044" s="51">
        <v>2326</v>
      </c>
      <c r="O4044" s="51">
        <v>2436</v>
      </c>
      <c r="P4044" s="51">
        <v>2303</v>
      </c>
      <c r="Q4044" s="51">
        <v>7620</v>
      </c>
      <c r="R4044" s="51">
        <v>7829</v>
      </c>
      <c r="S4044" s="51">
        <v>128607</v>
      </c>
      <c r="T4044" s="51">
        <v>643306</v>
      </c>
      <c r="U4044" s="51">
        <v>135435</v>
      </c>
      <c r="V4044" s="51">
        <v>29746</v>
      </c>
    </row>
    <row r="4045" spans="1:22" x14ac:dyDescent="0.25">
      <c r="A4045" s="50" t="s">
        <v>109</v>
      </c>
      <c r="B4045" s="50" t="s">
        <v>231</v>
      </c>
      <c r="C4045" s="50" t="s">
        <v>218</v>
      </c>
      <c r="D4045" s="50" t="s">
        <v>296</v>
      </c>
      <c r="E4045" s="51">
        <v>2018</v>
      </c>
      <c r="F4045" s="50" t="s">
        <v>294</v>
      </c>
      <c r="G4045" s="52">
        <v>43435</v>
      </c>
      <c r="H4045" s="51">
        <v>2094</v>
      </c>
      <c r="I4045" s="51">
        <v>673</v>
      </c>
      <c r="J4045" s="51">
        <v>1608</v>
      </c>
      <c r="K4045" s="51">
        <v>528</v>
      </c>
      <c r="L4045" s="51">
        <v>528</v>
      </c>
      <c r="M4045" s="51">
        <v>2691</v>
      </c>
      <c r="N4045" s="51">
        <v>2280</v>
      </c>
      <c r="O4045" s="51">
        <v>2337</v>
      </c>
      <c r="P4045" s="51">
        <v>2737</v>
      </c>
      <c r="Q4045" s="51">
        <v>7620</v>
      </c>
      <c r="R4045" s="51">
        <v>7829</v>
      </c>
      <c r="S4045" s="51">
        <v>128607</v>
      </c>
      <c r="T4045" s="51">
        <v>643306</v>
      </c>
      <c r="U4045" s="51">
        <v>135435</v>
      </c>
      <c r="V4045" s="51">
        <v>29746</v>
      </c>
    </row>
    <row r="4046" spans="1:22" x14ac:dyDescent="0.25">
      <c r="A4046" s="50" t="s">
        <v>109</v>
      </c>
      <c r="B4046" s="50" t="s">
        <v>231</v>
      </c>
      <c r="C4046" s="50" t="s">
        <v>218</v>
      </c>
      <c r="D4046" s="50" t="s">
        <v>296</v>
      </c>
      <c r="E4046" s="51">
        <v>2019</v>
      </c>
      <c r="F4046" s="50" t="s">
        <v>283</v>
      </c>
      <c r="G4046" s="52">
        <v>43466</v>
      </c>
      <c r="H4046" s="51">
        <v>2426</v>
      </c>
      <c r="I4046" s="51">
        <v>692</v>
      </c>
      <c r="J4046" s="51">
        <v>1700</v>
      </c>
      <c r="K4046" s="51">
        <v>642</v>
      </c>
      <c r="L4046" s="51">
        <v>642</v>
      </c>
      <c r="M4046" s="51">
        <v>2309</v>
      </c>
      <c r="N4046" s="51">
        <v>2221</v>
      </c>
      <c r="O4046" s="51">
        <v>2172</v>
      </c>
      <c r="P4046" s="51">
        <v>2385</v>
      </c>
      <c r="Q4046" s="51">
        <v>10945</v>
      </c>
      <c r="R4046" s="51">
        <v>11128</v>
      </c>
      <c r="S4046" s="51">
        <v>137672.57846748229</v>
      </c>
      <c r="T4046" s="51">
        <v>651153</v>
      </c>
      <c r="U4046" s="51">
        <v>210342</v>
      </c>
      <c r="V4046" s="51">
        <v>27906</v>
      </c>
    </row>
    <row r="4047" spans="1:22" x14ac:dyDescent="0.25">
      <c r="A4047" s="50" t="s">
        <v>109</v>
      </c>
      <c r="B4047" s="50" t="s">
        <v>231</v>
      </c>
      <c r="C4047" s="50" t="s">
        <v>218</v>
      </c>
      <c r="D4047" s="50" t="s">
        <v>296</v>
      </c>
      <c r="E4047" s="51">
        <v>2019</v>
      </c>
      <c r="F4047" s="50" t="s">
        <v>284</v>
      </c>
      <c r="G4047" s="52">
        <v>43497</v>
      </c>
      <c r="H4047" s="51">
        <v>1888</v>
      </c>
      <c r="I4047" s="51">
        <v>751</v>
      </c>
      <c r="J4047" s="51">
        <v>1769</v>
      </c>
      <c r="K4047" s="51">
        <v>657</v>
      </c>
      <c r="L4047" s="51">
        <v>657</v>
      </c>
      <c r="M4047" s="51">
        <v>2430</v>
      </c>
      <c r="N4047" s="51">
        <v>2688</v>
      </c>
      <c r="O4047" s="51">
        <v>2603</v>
      </c>
      <c r="P4047" s="51">
        <v>2638</v>
      </c>
      <c r="Q4047" s="51">
        <v>10945</v>
      </c>
      <c r="R4047" s="51">
        <v>11128</v>
      </c>
      <c r="S4047" s="51">
        <v>137672.57846748229</v>
      </c>
      <c r="T4047" s="51">
        <v>651153</v>
      </c>
      <c r="U4047" s="51">
        <v>210342</v>
      </c>
      <c r="V4047" s="51">
        <v>27906</v>
      </c>
    </row>
    <row r="4048" spans="1:22" x14ac:dyDescent="0.25">
      <c r="A4048" s="50" t="s">
        <v>109</v>
      </c>
      <c r="B4048" s="50" t="s">
        <v>231</v>
      </c>
      <c r="C4048" s="50" t="s">
        <v>218</v>
      </c>
      <c r="D4048" s="50" t="s">
        <v>296</v>
      </c>
      <c r="E4048" s="51">
        <v>2019</v>
      </c>
      <c r="F4048" s="50" t="s">
        <v>285</v>
      </c>
      <c r="G4048" s="52">
        <v>43525</v>
      </c>
      <c r="H4048" s="51">
        <v>1628</v>
      </c>
      <c r="I4048" s="51">
        <v>653</v>
      </c>
      <c r="J4048" s="51">
        <v>1512</v>
      </c>
      <c r="K4048" s="51">
        <v>657</v>
      </c>
      <c r="L4048" s="51">
        <v>657</v>
      </c>
      <c r="M4048" s="51">
        <v>3046</v>
      </c>
      <c r="N4048" s="51">
        <v>2867</v>
      </c>
      <c r="O4048" s="51">
        <v>2800</v>
      </c>
      <c r="P4048" s="51">
        <v>2898</v>
      </c>
      <c r="Q4048" s="51">
        <v>10945</v>
      </c>
      <c r="R4048" s="51">
        <v>11128</v>
      </c>
      <c r="S4048" s="51">
        <v>137672.57846748229</v>
      </c>
      <c r="T4048" s="51">
        <v>651153</v>
      </c>
      <c r="U4048" s="51">
        <v>210342</v>
      </c>
      <c r="V4048" s="51">
        <v>27906</v>
      </c>
    </row>
    <row r="4049" spans="1:22" x14ac:dyDescent="0.25">
      <c r="A4049" s="50" t="s">
        <v>109</v>
      </c>
      <c r="B4049" s="50" t="s">
        <v>231</v>
      </c>
      <c r="C4049" s="50" t="s">
        <v>218</v>
      </c>
      <c r="D4049" s="50" t="s">
        <v>296</v>
      </c>
      <c r="E4049" s="51">
        <v>2019</v>
      </c>
      <c r="F4049" s="50" t="s">
        <v>286</v>
      </c>
      <c r="G4049" s="52">
        <v>43556</v>
      </c>
      <c r="H4049" s="51">
        <v>1880</v>
      </c>
      <c r="I4049" s="51">
        <v>717</v>
      </c>
      <c r="J4049" s="51">
        <v>1746</v>
      </c>
      <c r="K4049" s="51">
        <v>848</v>
      </c>
      <c r="L4049" s="51">
        <v>848</v>
      </c>
      <c r="M4049" s="51">
        <v>3005</v>
      </c>
      <c r="N4049" s="51">
        <v>2683</v>
      </c>
      <c r="O4049" s="51">
        <v>2586</v>
      </c>
      <c r="P4049" s="51">
        <v>2435</v>
      </c>
      <c r="Q4049" s="51">
        <v>10945</v>
      </c>
      <c r="R4049" s="51">
        <v>11128</v>
      </c>
      <c r="S4049" s="51">
        <v>137672.57846748229</v>
      </c>
      <c r="T4049" s="51">
        <v>651153</v>
      </c>
      <c r="U4049" s="51">
        <v>210342</v>
      </c>
      <c r="V4049" s="51">
        <v>27906</v>
      </c>
    </row>
    <row r="4050" spans="1:22" x14ac:dyDescent="0.25">
      <c r="A4050" s="50" t="s">
        <v>109</v>
      </c>
      <c r="B4050" s="50" t="s">
        <v>231</v>
      </c>
      <c r="C4050" s="50" t="s">
        <v>218</v>
      </c>
      <c r="D4050" s="50" t="s">
        <v>296</v>
      </c>
      <c r="E4050" s="51">
        <v>2019</v>
      </c>
      <c r="F4050" s="50" t="s">
        <v>287</v>
      </c>
      <c r="G4050" s="52">
        <v>43586</v>
      </c>
      <c r="H4050" s="51">
        <v>1966</v>
      </c>
      <c r="I4050" s="51">
        <v>761</v>
      </c>
      <c r="J4050" s="51">
        <v>1606</v>
      </c>
      <c r="K4050" s="51">
        <v>689</v>
      </c>
      <c r="L4050" s="51">
        <v>689</v>
      </c>
      <c r="M4050" s="51">
        <v>3046</v>
      </c>
      <c r="N4050" s="51">
        <v>2741</v>
      </c>
      <c r="O4050" s="51">
        <v>2673</v>
      </c>
      <c r="P4050" s="51">
        <v>2660</v>
      </c>
      <c r="Q4050" s="51">
        <v>10945</v>
      </c>
      <c r="R4050" s="51">
        <v>11128</v>
      </c>
      <c r="S4050" s="51">
        <v>137672.57846748229</v>
      </c>
      <c r="T4050" s="51">
        <v>651153</v>
      </c>
      <c r="U4050" s="51">
        <v>210342</v>
      </c>
      <c r="V4050" s="51">
        <v>27906</v>
      </c>
    </row>
    <row r="4051" spans="1:22" x14ac:dyDescent="0.25">
      <c r="A4051" s="50" t="s">
        <v>109</v>
      </c>
      <c r="B4051" s="50" t="s">
        <v>231</v>
      </c>
      <c r="C4051" s="50" t="s">
        <v>218</v>
      </c>
      <c r="D4051" s="50" t="s">
        <v>296</v>
      </c>
      <c r="E4051" s="51">
        <v>2019</v>
      </c>
      <c r="F4051" s="50" t="s">
        <v>288</v>
      </c>
      <c r="G4051" s="52">
        <v>43617</v>
      </c>
      <c r="H4051" s="51">
        <v>2250</v>
      </c>
      <c r="I4051" s="51">
        <v>795</v>
      </c>
      <c r="J4051" s="51">
        <v>1536</v>
      </c>
      <c r="K4051" s="51">
        <v>599</v>
      </c>
      <c r="L4051" s="51">
        <v>599</v>
      </c>
      <c r="M4051" s="51">
        <v>1034</v>
      </c>
      <c r="N4051" s="51">
        <v>2834</v>
      </c>
      <c r="O4051" s="51">
        <v>2819</v>
      </c>
      <c r="P4051" s="51">
        <v>2802</v>
      </c>
      <c r="Q4051" s="51">
        <v>10945</v>
      </c>
      <c r="R4051" s="51">
        <v>11128</v>
      </c>
      <c r="S4051" s="51">
        <v>137672.57846748229</v>
      </c>
      <c r="T4051" s="51">
        <v>651153</v>
      </c>
      <c r="U4051" s="51">
        <v>210342</v>
      </c>
      <c r="V4051" s="51">
        <v>27906</v>
      </c>
    </row>
    <row r="4052" spans="1:22" x14ac:dyDescent="0.25">
      <c r="A4052" s="50" t="s">
        <v>109</v>
      </c>
      <c r="B4052" s="50" t="s">
        <v>231</v>
      </c>
      <c r="C4052" s="50" t="s">
        <v>218</v>
      </c>
      <c r="D4052" s="50" t="s">
        <v>296</v>
      </c>
      <c r="E4052" s="51">
        <v>2019</v>
      </c>
      <c r="F4052" s="50" t="s">
        <v>289</v>
      </c>
      <c r="G4052" s="52">
        <v>43647</v>
      </c>
      <c r="H4052" s="51">
        <v>2400</v>
      </c>
      <c r="I4052" s="51">
        <v>973</v>
      </c>
      <c r="J4052" s="51">
        <v>1960</v>
      </c>
      <c r="K4052" s="51">
        <v>719</v>
      </c>
      <c r="L4052" s="51">
        <v>719</v>
      </c>
      <c r="M4052" s="51">
        <v>3103</v>
      </c>
      <c r="N4052" s="51">
        <v>2786</v>
      </c>
      <c r="O4052" s="51">
        <v>2621</v>
      </c>
      <c r="P4052" s="51">
        <v>2642</v>
      </c>
      <c r="Q4052" s="51">
        <v>10945</v>
      </c>
      <c r="R4052" s="51">
        <v>11128</v>
      </c>
      <c r="S4052" s="51">
        <v>137672.57846748229</v>
      </c>
      <c r="T4052" s="51">
        <v>651153</v>
      </c>
      <c r="U4052" s="51">
        <v>210342</v>
      </c>
      <c r="V4052" s="51">
        <v>27906</v>
      </c>
    </row>
    <row r="4053" spans="1:22" x14ac:dyDescent="0.25">
      <c r="A4053" s="50" t="s">
        <v>109</v>
      </c>
      <c r="B4053" s="50" t="s">
        <v>231</v>
      </c>
      <c r="C4053" s="50" t="s">
        <v>218</v>
      </c>
      <c r="D4053" s="50" t="s">
        <v>296</v>
      </c>
      <c r="E4053" s="51">
        <v>2019</v>
      </c>
      <c r="F4053" s="50" t="s">
        <v>290</v>
      </c>
      <c r="G4053" s="52">
        <v>43678</v>
      </c>
      <c r="H4053" s="51">
        <v>2227</v>
      </c>
      <c r="I4053" s="51">
        <v>797</v>
      </c>
      <c r="J4053" s="51">
        <v>1683</v>
      </c>
      <c r="K4053" s="51">
        <v>720</v>
      </c>
      <c r="L4053" s="51">
        <v>720</v>
      </c>
      <c r="M4053" s="51">
        <v>3046</v>
      </c>
      <c r="N4053" s="51">
        <v>2802</v>
      </c>
      <c r="O4053" s="51">
        <v>2681</v>
      </c>
      <c r="P4053" s="51">
        <v>2755</v>
      </c>
      <c r="Q4053" s="51">
        <v>10945</v>
      </c>
      <c r="R4053" s="51">
        <v>11128</v>
      </c>
      <c r="S4053" s="51">
        <v>137672.57846748229</v>
      </c>
      <c r="T4053" s="51">
        <v>651153</v>
      </c>
      <c r="U4053" s="51">
        <v>210342</v>
      </c>
      <c r="V4053" s="51">
        <v>27906</v>
      </c>
    </row>
    <row r="4054" spans="1:22" x14ac:dyDescent="0.25">
      <c r="A4054" s="50" t="s">
        <v>109</v>
      </c>
      <c r="B4054" s="50" t="s">
        <v>231</v>
      </c>
      <c r="C4054" s="50" t="s">
        <v>218</v>
      </c>
      <c r="D4054" s="50" t="s">
        <v>296</v>
      </c>
      <c r="E4054" s="51">
        <v>2019</v>
      </c>
      <c r="F4054" s="50" t="s">
        <v>291</v>
      </c>
      <c r="G4054" s="52">
        <v>43709</v>
      </c>
      <c r="H4054" s="51">
        <v>2069</v>
      </c>
      <c r="I4054" s="51">
        <v>729</v>
      </c>
      <c r="J4054" s="51">
        <v>1562</v>
      </c>
      <c r="K4054" s="51">
        <v>993</v>
      </c>
      <c r="L4054" s="51">
        <v>993</v>
      </c>
      <c r="M4054" s="51">
        <v>3187</v>
      </c>
      <c r="N4054" s="51">
        <v>2789</v>
      </c>
      <c r="O4054" s="51">
        <v>2619</v>
      </c>
      <c r="P4054" s="51">
        <v>2615</v>
      </c>
      <c r="Q4054" s="51">
        <v>10945</v>
      </c>
      <c r="R4054" s="51">
        <v>11128</v>
      </c>
      <c r="S4054" s="51">
        <v>137672.57846748229</v>
      </c>
      <c r="T4054" s="51">
        <v>651153</v>
      </c>
      <c r="U4054" s="51">
        <v>210342</v>
      </c>
      <c r="V4054" s="51">
        <v>27906</v>
      </c>
    </row>
    <row r="4055" spans="1:22" x14ac:dyDescent="0.25">
      <c r="A4055" s="50" t="s">
        <v>109</v>
      </c>
      <c r="B4055" s="50" t="s">
        <v>231</v>
      </c>
      <c r="C4055" s="50" t="s">
        <v>218</v>
      </c>
      <c r="D4055" s="50" t="s">
        <v>296</v>
      </c>
      <c r="E4055" s="51">
        <v>2019</v>
      </c>
      <c r="F4055" s="50" t="s">
        <v>292</v>
      </c>
      <c r="G4055" s="52">
        <v>43739</v>
      </c>
      <c r="H4055" s="51">
        <v>2206</v>
      </c>
      <c r="I4055" s="51">
        <v>838</v>
      </c>
      <c r="J4055" s="51">
        <v>1821</v>
      </c>
      <c r="K4055" s="51">
        <v>902</v>
      </c>
      <c r="L4055" s="51">
        <v>902</v>
      </c>
      <c r="M4055" s="51">
        <v>3226</v>
      </c>
      <c r="N4055" s="51">
        <v>2759</v>
      </c>
      <c r="O4055" s="51">
        <v>2509</v>
      </c>
      <c r="P4055" s="51">
        <v>2526</v>
      </c>
      <c r="Q4055" s="51">
        <v>10945</v>
      </c>
      <c r="R4055" s="51">
        <v>11128</v>
      </c>
      <c r="S4055" s="51">
        <v>137672.57846748229</v>
      </c>
      <c r="T4055" s="51">
        <v>651153</v>
      </c>
      <c r="U4055" s="51">
        <v>210342</v>
      </c>
      <c r="V4055" s="51">
        <v>27906</v>
      </c>
    </row>
    <row r="4056" spans="1:22" x14ac:dyDescent="0.25">
      <c r="A4056" s="50" t="s">
        <v>109</v>
      </c>
      <c r="B4056" s="50" t="s">
        <v>231</v>
      </c>
      <c r="C4056" s="50" t="s">
        <v>218</v>
      </c>
      <c r="D4056" s="50" t="s">
        <v>296</v>
      </c>
      <c r="E4056" s="51">
        <v>2019</v>
      </c>
      <c r="F4056" s="50" t="s">
        <v>293</v>
      </c>
      <c r="G4056" s="52">
        <v>43770</v>
      </c>
      <c r="H4056" s="51">
        <v>2006</v>
      </c>
      <c r="I4056" s="51">
        <v>810</v>
      </c>
      <c r="J4056" s="51">
        <v>1738</v>
      </c>
      <c r="K4056" s="51">
        <v>861</v>
      </c>
      <c r="L4056" s="51">
        <v>861</v>
      </c>
      <c r="M4056" s="51">
        <v>3046</v>
      </c>
      <c r="N4056" s="51">
        <v>2589</v>
      </c>
      <c r="O4056" s="51">
        <v>2502</v>
      </c>
      <c r="P4056" s="51">
        <v>2547</v>
      </c>
      <c r="Q4056" s="51">
        <v>10945</v>
      </c>
      <c r="R4056" s="51">
        <v>11128</v>
      </c>
      <c r="S4056" s="51">
        <v>137672.57846748229</v>
      </c>
      <c r="T4056" s="51">
        <v>651153</v>
      </c>
      <c r="U4056" s="51">
        <v>210342</v>
      </c>
      <c r="V4056" s="51">
        <v>27906</v>
      </c>
    </row>
    <row r="4057" spans="1:22" x14ac:dyDescent="0.25">
      <c r="A4057" s="50" t="s">
        <v>109</v>
      </c>
      <c r="B4057" s="50" t="s">
        <v>231</v>
      </c>
      <c r="C4057" s="50" t="s">
        <v>218</v>
      </c>
      <c r="D4057" s="50" t="s">
        <v>296</v>
      </c>
      <c r="E4057" s="51">
        <v>2019</v>
      </c>
      <c r="F4057" s="50" t="s">
        <v>294</v>
      </c>
      <c r="G4057" s="52">
        <v>43800</v>
      </c>
      <c r="H4057" s="51">
        <v>2264</v>
      </c>
      <c r="I4057" s="51">
        <v>805</v>
      </c>
      <c r="J4057" s="51">
        <v>1699</v>
      </c>
      <c r="K4057" s="51">
        <v>849</v>
      </c>
      <c r="L4057" s="51">
        <v>849</v>
      </c>
      <c r="M4057" s="51">
        <v>3090</v>
      </c>
      <c r="N4057" s="51">
        <v>2597</v>
      </c>
      <c r="O4057" s="51">
        <v>2667</v>
      </c>
      <c r="P4057" s="51">
        <v>2663</v>
      </c>
      <c r="Q4057" s="51">
        <v>10945</v>
      </c>
      <c r="R4057" s="51">
        <v>11128</v>
      </c>
      <c r="S4057" s="51">
        <v>137672.57846748229</v>
      </c>
      <c r="T4057" s="51">
        <v>651153</v>
      </c>
      <c r="U4057" s="51">
        <v>210342</v>
      </c>
      <c r="V4057" s="51">
        <v>27906</v>
      </c>
    </row>
    <row r="4058" spans="1:22" x14ac:dyDescent="0.25">
      <c r="A4058" s="50" t="s">
        <v>109</v>
      </c>
      <c r="B4058" s="50" t="s">
        <v>231</v>
      </c>
      <c r="C4058" s="50" t="s">
        <v>218</v>
      </c>
      <c r="D4058" s="50" t="s">
        <v>296</v>
      </c>
      <c r="E4058" s="51">
        <v>2020</v>
      </c>
      <c r="F4058" s="50" t="s">
        <v>283</v>
      </c>
      <c r="G4058" s="52">
        <v>43831</v>
      </c>
      <c r="H4058" s="51">
        <v>2546</v>
      </c>
      <c r="I4058" s="51">
        <v>868</v>
      </c>
      <c r="J4058" s="51">
        <v>1861</v>
      </c>
      <c r="K4058" s="51">
        <v>788</v>
      </c>
      <c r="L4058" s="51">
        <v>788</v>
      </c>
      <c r="M4058" s="51">
        <v>3031</v>
      </c>
      <c r="N4058" s="51">
        <v>2760</v>
      </c>
      <c r="O4058" s="51">
        <v>2361</v>
      </c>
      <c r="P4058" s="51">
        <v>2419</v>
      </c>
      <c r="Q4058" s="51">
        <v>10424</v>
      </c>
      <c r="R4058" s="51">
        <v>10710</v>
      </c>
      <c r="S4058" s="51">
        <v>143395.0641197346</v>
      </c>
      <c r="T4058" s="51">
        <v>675655</v>
      </c>
      <c r="U4058" s="51">
        <v>216752</v>
      </c>
      <c r="V4058" s="51">
        <v>28736</v>
      </c>
    </row>
    <row r="4059" spans="1:22" x14ac:dyDescent="0.25">
      <c r="A4059" s="50" t="s">
        <v>109</v>
      </c>
      <c r="B4059" s="50" t="s">
        <v>231</v>
      </c>
      <c r="C4059" s="50" t="s">
        <v>218</v>
      </c>
      <c r="D4059" s="50" t="s">
        <v>296</v>
      </c>
      <c r="E4059" s="51">
        <v>2020</v>
      </c>
      <c r="F4059" s="50" t="s">
        <v>284</v>
      </c>
      <c r="G4059" s="52">
        <v>43862</v>
      </c>
      <c r="H4059" s="51">
        <v>2267</v>
      </c>
      <c r="I4059" s="51">
        <v>896</v>
      </c>
      <c r="J4059" s="51">
        <v>2038</v>
      </c>
      <c r="K4059" s="51">
        <v>800</v>
      </c>
      <c r="L4059" s="51">
        <v>800</v>
      </c>
      <c r="M4059" s="51">
        <v>2625</v>
      </c>
      <c r="N4059" s="51">
        <v>2530</v>
      </c>
      <c r="O4059" s="51">
        <v>2397</v>
      </c>
      <c r="P4059" s="51">
        <v>2531</v>
      </c>
      <c r="Q4059" s="51">
        <v>10424</v>
      </c>
      <c r="R4059" s="51">
        <v>10710</v>
      </c>
      <c r="S4059" s="51">
        <v>143395.0641197346</v>
      </c>
      <c r="T4059" s="51">
        <v>675655</v>
      </c>
      <c r="U4059" s="51">
        <v>216752</v>
      </c>
      <c r="V4059" s="51">
        <v>28736</v>
      </c>
    </row>
    <row r="4060" spans="1:22" x14ac:dyDescent="0.25">
      <c r="A4060" s="50" t="s">
        <v>109</v>
      </c>
      <c r="B4060" s="50" t="s">
        <v>231</v>
      </c>
      <c r="C4060" s="50" t="s">
        <v>218</v>
      </c>
      <c r="D4060" s="50" t="s">
        <v>296</v>
      </c>
      <c r="E4060" s="51">
        <v>2020</v>
      </c>
      <c r="F4060" s="50" t="s">
        <v>285</v>
      </c>
      <c r="G4060" s="52">
        <v>43891</v>
      </c>
      <c r="H4060" s="51">
        <v>2054</v>
      </c>
      <c r="I4060" s="51">
        <v>731</v>
      </c>
      <c r="J4060" s="51">
        <v>1395</v>
      </c>
      <c r="K4060" s="51">
        <v>695</v>
      </c>
      <c r="L4060" s="51">
        <v>695</v>
      </c>
      <c r="M4060" s="51">
        <v>2622</v>
      </c>
      <c r="N4060" s="51">
        <v>2295</v>
      </c>
      <c r="O4060" s="51">
        <v>2092</v>
      </c>
      <c r="P4060" s="51">
        <v>2040</v>
      </c>
      <c r="Q4060" s="51">
        <v>10424</v>
      </c>
      <c r="R4060" s="51">
        <v>10710</v>
      </c>
      <c r="S4060" s="51">
        <v>143395.0641197346</v>
      </c>
      <c r="T4060" s="51">
        <v>675655</v>
      </c>
      <c r="U4060" s="51">
        <v>216752</v>
      </c>
      <c r="V4060" s="51">
        <v>28736</v>
      </c>
    </row>
    <row r="4061" spans="1:22" x14ac:dyDescent="0.25">
      <c r="A4061" s="50" t="s">
        <v>109</v>
      </c>
      <c r="B4061" s="50" t="s">
        <v>231</v>
      </c>
      <c r="C4061" s="50" t="s">
        <v>218</v>
      </c>
      <c r="D4061" s="50" t="s">
        <v>296</v>
      </c>
      <c r="E4061" s="51">
        <v>2020</v>
      </c>
      <c r="F4061" s="50" t="s">
        <v>286</v>
      </c>
      <c r="G4061" s="52">
        <v>43922</v>
      </c>
      <c r="H4061" s="51">
        <v>2403</v>
      </c>
      <c r="I4061" s="51">
        <v>798</v>
      </c>
      <c r="J4061" s="51">
        <v>1806</v>
      </c>
      <c r="K4061" s="51">
        <v>691</v>
      </c>
      <c r="L4061" s="51">
        <v>691</v>
      </c>
      <c r="M4061" s="51">
        <v>3084</v>
      </c>
      <c r="N4061" s="51">
        <v>2661</v>
      </c>
      <c r="O4061" s="51">
        <v>2537</v>
      </c>
      <c r="P4061" s="51">
        <v>2675</v>
      </c>
      <c r="Q4061" s="51">
        <v>10424</v>
      </c>
      <c r="R4061" s="51">
        <v>10710</v>
      </c>
      <c r="S4061" s="51">
        <v>143395.0641197346</v>
      </c>
      <c r="T4061" s="51">
        <v>675655</v>
      </c>
      <c r="U4061" s="51">
        <v>216752</v>
      </c>
      <c r="V4061" s="51">
        <v>28736</v>
      </c>
    </row>
    <row r="4062" spans="1:22" x14ac:dyDescent="0.25">
      <c r="A4062" s="50" t="s">
        <v>109</v>
      </c>
      <c r="B4062" s="50" t="s">
        <v>231</v>
      </c>
      <c r="C4062" s="50" t="s">
        <v>218</v>
      </c>
      <c r="D4062" s="50" t="s">
        <v>296</v>
      </c>
      <c r="E4062" s="51">
        <v>2020</v>
      </c>
      <c r="F4062" s="50" t="s">
        <v>287</v>
      </c>
      <c r="G4062" s="52">
        <v>43952</v>
      </c>
      <c r="H4062" s="51">
        <v>2087</v>
      </c>
      <c r="I4062" s="51">
        <v>815</v>
      </c>
      <c r="J4062" s="51">
        <v>1946</v>
      </c>
      <c r="K4062" s="51">
        <v>879</v>
      </c>
      <c r="L4062" s="51">
        <v>879</v>
      </c>
      <c r="M4062" s="51">
        <v>3070</v>
      </c>
      <c r="N4062" s="51">
        <v>2464</v>
      </c>
      <c r="O4062" s="51">
        <v>2482</v>
      </c>
      <c r="P4062" s="51">
        <v>2495</v>
      </c>
      <c r="Q4062" s="51">
        <v>10424</v>
      </c>
      <c r="R4062" s="51">
        <v>10710</v>
      </c>
      <c r="S4062" s="51">
        <v>143395.0641197346</v>
      </c>
      <c r="T4062" s="51">
        <v>675655</v>
      </c>
      <c r="U4062" s="51">
        <v>216752</v>
      </c>
      <c r="V4062" s="51">
        <v>28736</v>
      </c>
    </row>
    <row r="4063" spans="1:22" x14ac:dyDescent="0.25">
      <c r="A4063" s="50" t="s">
        <v>109</v>
      </c>
      <c r="B4063" s="50" t="s">
        <v>231</v>
      </c>
      <c r="C4063" s="50" t="s">
        <v>218</v>
      </c>
      <c r="D4063" s="50" t="s">
        <v>296</v>
      </c>
      <c r="E4063" s="51">
        <v>2020</v>
      </c>
      <c r="F4063" s="50" t="s">
        <v>288</v>
      </c>
      <c r="G4063" s="52">
        <v>43983</v>
      </c>
      <c r="H4063" s="51">
        <v>2112</v>
      </c>
      <c r="I4063" s="51">
        <v>920</v>
      </c>
      <c r="J4063" s="51">
        <v>1968</v>
      </c>
      <c r="K4063" s="51">
        <v>592</v>
      </c>
      <c r="L4063" s="51">
        <v>592</v>
      </c>
      <c r="M4063" s="51">
        <v>3284</v>
      </c>
      <c r="N4063" s="51">
        <v>2897</v>
      </c>
      <c r="O4063" s="51">
        <v>2481</v>
      </c>
      <c r="P4063" s="51">
        <v>2765</v>
      </c>
      <c r="Q4063" s="51">
        <v>10424</v>
      </c>
      <c r="R4063" s="51">
        <v>10710</v>
      </c>
      <c r="S4063" s="51">
        <v>143395.0641197346</v>
      </c>
      <c r="T4063" s="51">
        <v>675655</v>
      </c>
      <c r="U4063" s="51">
        <v>216752</v>
      </c>
      <c r="V4063" s="51">
        <v>28736</v>
      </c>
    </row>
    <row r="4064" spans="1:22" x14ac:dyDescent="0.25">
      <c r="A4064" s="50" t="s">
        <v>109</v>
      </c>
      <c r="B4064" s="50" t="s">
        <v>231</v>
      </c>
      <c r="C4064" s="50" t="s">
        <v>218</v>
      </c>
      <c r="D4064" s="50" t="s">
        <v>296</v>
      </c>
      <c r="E4064" s="51">
        <v>2020</v>
      </c>
      <c r="F4064" s="50" t="s">
        <v>289</v>
      </c>
      <c r="G4064" s="52">
        <v>44013</v>
      </c>
      <c r="H4064" s="51">
        <v>2112</v>
      </c>
      <c r="I4064" s="51">
        <v>751</v>
      </c>
      <c r="J4064" s="51">
        <v>2168</v>
      </c>
      <c r="K4064" s="51">
        <v>641</v>
      </c>
      <c r="L4064" s="51">
        <v>641</v>
      </c>
      <c r="M4064" s="51">
        <v>2835</v>
      </c>
      <c r="N4064" s="51">
        <v>2575</v>
      </c>
      <c r="O4064" s="51">
        <v>2406</v>
      </c>
      <c r="P4064" s="51">
        <v>2468</v>
      </c>
      <c r="Q4064" s="51">
        <v>10424</v>
      </c>
      <c r="R4064" s="51">
        <v>10710</v>
      </c>
      <c r="S4064" s="51">
        <v>143395.0641197346</v>
      </c>
      <c r="T4064" s="51">
        <v>675655</v>
      </c>
      <c r="U4064" s="51">
        <v>216752</v>
      </c>
      <c r="V4064" s="51">
        <v>28736</v>
      </c>
    </row>
    <row r="4065" spans="1:22" x14ac:dyDescent="0.25">
      <c r="A4065" s="50" t="s">
        <v>109</v>
      </c>
      <c r="B4065" s="50" t="s">
        <v>231</v>
      </c>
      <c r="C4065" s="50" t="s">
        <v>218</v>
      </c>
      <c r="D4065" s="50" t="s">
        <v>296</v>
      </c>
      <c r="E4065" s="51">
        <v>2020</v>
      </c>
      <c r="F4065" s="50" t="s">
        <v>290</v>
      </c>
      <c r="G4065" s="52">
        <v>44044</v>
      </c>
      <c r="H4065" s="51">
        <v>1894</v>
      </c>
      <c r="I4065" s="51">
        <v>689</v>
      </c>
      <c r="J4065" s="51">
        <v>1477</v>
      </c>
      <c r="K4065" s="51">
        <v>831</v>
      </c>
      <c r="L4065" s="51">
        <v>831</v>
      </c>
      <c r="M4065" s="51">
        <v>2721</v>
      </c>
      <c r="N4065" s="51">
        <v>2311</v>
      </c>
      <c r="O4065" s="51">
        <v>2080</v>
      </c>
      <c r="P4065" s="51">
        <v>2235</v>
      </c>
      <c r="Q4065" s="51">
        <v>10424</v>
      </c>
      <c r="R4065" s="51">
        <v>10710</v>
      </c>
      <c r="S4065" s="51">
        <v>143395.0641197346</v>
      </c>
      <c r="T4065" s="51">
        <v>675655</v>
      </c>
      <c r="U4065" s="51">
        <v>216752</v>
      </c>
      <c r="V4065" s="51">
        <v>28736</v>
      </c>
    </row>
    <row r="4066" spans="1:22" x14ac:dyDescent="0.25">
      <c r="A4066" s="50" t="s">
        <v>109</v>
      </c>
      <c r="B4066" s="50" t="s">
        <v>231</v>
      </c>
      <c r="C4066" s="50" t="s">
        <v>218</v>
      </c>
      <c r="D4066" s="50" t="s">
        <v>296</v>
      </c>
      <c r="E4066" s="51">
        <v>2020</v>
      </c>
      <c r="F4066" s="50" t="s">
        <v>291</v>
      </c>
      <c r="G4066" s="52">
        <v>44075</v>
      </c>
      <c r="H4066" s="51">
        <v>2503</v>
      </c>
      <c r="I4066" s="51">
        <v>849</v>
      </c>
      <c r="J4066" s="51">
        <v>1673</v>
      </c>
      <c r="K4066" s="51">
        <v>850</v>
      </c>
      <c r="L4066" s="51">
        <v>850</v>
      </c>
      <c r="M4066" s="51">
        <v>3155</v>
      </c>
      <c r="N4066" s="51">
        <v>2707</v>
      </c>
      <c r="O4066" s="51">
        <v>2561</v>
      </c>
      <c r="P4066" s="51">
        <v>2553</v>
      </c>
      <c r="Q4066" s="51">
        <v>10424</v>
      </c>
      <c r="R4066" s="51">
        <v>10710</v>
      </c>
      <c r="S4066" s="51">
        <v>143395.0641197346</v>
      </c>
      <c r="T4066" s="51">
        <v>675655</v>
      </c>
      <c r="U4066" s="51">
        <v>216752</v>
      </c>
      <c r="V4066" s="51">
        <v>28736</v>
      </c>
    </row>
    <row r="4067" spans="1:22" x14ac:dyDescent="0.25">
      <c r="A4067" s="50" t="s">
        <v>109</v>
      </c>
      <c r="B4067" s="50" t="s">
        <v>231</v>
      </c>
      <c r="C4067" s="50" t="s">
        <v>218</v>
      </c>
      <c r="D4067" s="50" t="s">
        <v>296</v>
      </c>
      <c r="E4067" s="51">
        <v>2020</v>
      </c>
      <c r="F4067" s="50" t="s">
        <v>292</v>
      </c>
      <c r="G4067" s="52">
        <v>44105</v>
      </c>
      <c r="H4067" s="51">
        <v>1917</v>
      </c>
      <c r="I4067" s="51">
        <v>697</v>
      </c>
      <c r="J4067" s="51">
        <v>1671</v>
      </c>
      <c r="K4067" s="51">
        <v>813</v>
      </c>
      <c r="L4067" s="51">
        <v>813</v>
      </c>
      <c r="M4067" s="51">
        <v>2967</v>
      </c>
      <c r="N4067" s="51">
        <v>2654</v>
      </c>
      <c r="O4067" s="51">
        <v>2489</v>
      </c>
      <c r="P4067" s="51">
        <v>2596</v>
      </c>
      <c r="Q4067" s="51">
        <v>10424</v>
      </c>
      <c r="R4067" s="51">
        <v>10710</v>
      </c>
      <c r="S4067" s="51">
        <v>143395.0641197346</v>
      </c>
      <c r="T4067" s="51">
        <v>675655</v>
      </c>
      <c r="U4067" s="51">
        <v>216752</v>
      </c>
      <c r="V4067" s="51">
        <v>28736</v>
      </c>
    </row>
    <row r="4068" spans="1:22" x14ac:dyDescent="0.25">
      <c r="A4068" s="50" t="s">
        <v>109</v>
      </c>
      <c r="B4068" s="50" t="s">
        <v>231</v>
      </c>
      <c r="C4068" s="50" t="s">
        <v>218</v>
      </c>
      <c r="D4068" s="50" t="s">
        <v>296</v>
      </c>
      <c r="E4068" s="51">
        <v>2020</v>
      </c>
      <c r="F4068" s="50" t="s">
        <v>293</v>
      </c>
      <c r="G4068" s="52">
        <v>44136</v>
      </c>
      <c r="H4068" s="51">
        <v>1978</v>
      </c>
      <c r="I4068" s="51">
        <v>762</v>
      </c>
      <c r="J4068" s="51">
        <v>1494</v>
      </c>
      <c r="K4068" s="51">
        <v>703</v>
      </c>
      <c r="L4068" s="51">
        <v>703</v>
      </c>
      <c r="M4068" s="51">
        <v>3095</v>
      </c>
      <c r="N4068" s="51">
        <v>2595</v>
      </c>
      <c r="O4068" s="51">
        <v>2589</v>
      </c>
      <c r="P4068" s="51">
        <v>2351</v>
      </c>
      <c r="Q4068" s="51">
        <v>10424</v>
      </c>
      <c r="R4068" s="51">
        <v>10710</v>
      </c>
      <c r="S4068" s="51">
        <v>143395.0641197346</v>
      </c>
      <c r="T4068" s="51">
        <v>675655</v>
      </c>
      <c r="U4068" s="51">
        <v>216752</v>
      </c>
      <c r="V4068" s="51">
        <v>28736</v>
      </c>
    </row>
    <row r="4069" spans="1:22" x14ac:dyDescent="0.25">
      <c r="A4069" s="50" t="s">
        <v>109</v>
      </c>
      <c r="B4069" s="50" t="s">
        <v>231</v>
      </c>
      <c r="C4069" s="50" t="s">
        <v>218</v>
      </c>
      <c r="D4069" s="50" t="s">
        <v>296</v>
      </c>
      <c r="E4069" s="51">
        <v>2020</v>
      </c>
      <c r="F4069" s="50" t="s">
        <v>294</v>
      </c>
      <c r="G4069" s="52">
        <v>44166</v>
      </c>
      <c r="H4069" s="51">
        <v>2340</v>
      </c>
      <c r="I4069" s="51">
        <v>791</v>
      </c>
      <c r="J4069" s="51">
        <v>1623</v>
      </c>
      <c r="K4069" s="51">
        <v>626</v>
      </c>
      <c r="L4069" s="51">
        <v>626</v>
      </c>
      <c r="M4069" s="51">
        <v>2796</v>
      </c>
      <c r="N4069" s="51">
        <v>2557</v>
      </c>
      <c r="O4069" s="51">
        <v>2327</v>
      </c>
      <c r="P4069" s="51">
        <v>2305</v>
      </c>
      <c r="Q4069" s="51">
        <v>10424</v>
      </c>
      <c r="R4069" s="51">
        <v>10710</v>
      </c>
      <c r="S4069" s="51">
        <v>143395.0641197346</v>
      </c>
      <c r="T4069" s="51">
        <v>675655</v>
      </c>
      <c r="U4069" s="51">
        <v>216752</v>
      </c>
      <c r="V4069" s="51">
        <v>28736</v>
      </c>
    </row>
    <row r="4070" spans="1:22" x14ac:dyDescent="0.25">
      <c r="A4070" s="50" t="s">
        <v>109</v>
      </c>
      <c r="B4070" s="50" t="s">
        <v>231</v>
      </c>
      <c r="C4070" s="50" t="s">
        <v>218</v>
      </c>
      <c r="D4070" s="50" t="s">
        <v>296</v>
      </c>
      <c r="E4070" s="51">
        <v>2021</v>
      </c>
      <c r="F4070" s="50" t="s">
        <v>283</v>
      </c>
      <c r="G4070" s="52">
        <v>44197</v>
      </c>
      <c r="H4070" s="51">
        <v>2134</v>
      </c>
      <c r="I4070" s="51">
        <v>745</v>
      </c>
      <c r="J4070" s="51">
        <v>1768</v>
      </c>
      <c r="K4070" s="51">
        <v>741</v>
      </c>
      <c r="L4070" s="51">
        <v>741</v>
      </c>
      <c r="M4070" s="51">
        <v>2720</v>
      </c>
      <c r="N4070" s="51">
        <v>2458</v>
      </c>
      <c r="O4070" s="51">
        <v>2258</v>
      </c>
      <c r="P4070" s="51">
        <v>2510</v>
      </c>
      <c r="Q4070" s="51">
        <v>10267</v>
      </c>
      <c r="R4070" s="51">
        <v>10689</v>
      </c>
      <c r="S4070" s="51">
        <v>149325.27969176471</v>
      </c>
      <c r="T4070" s="51">
        <v>701138</v>
      </c>
      <c r="U4070" s="51">
        <v>223531</v>
      </c>
      <c r="V4070" s="51">
        <v>29605</v>
      </c>
    </row>
    <row r="4071" spans="1:22" x14ac:dyDescent="0.25">
      <c r="A4071" s="50" t="s">
        <v>109</v>
      </c>
      <c r="B4071" s="50" t="s">
        <v>231</v>
      </c>
      <c r="C4071" s="50" t="s">
        <v>218</v>
      </c>
      <c r="D4071" s="50" t="s">
        <v>296</v>
      </c>
      <c r="E4071" s="51">
        <v>2021</v>
      </c>
      <c r="F4071" s="50" t="s">
        <v>284</v>
      </c>
      <c r="G4071" s="52">
        <v>44228</v>
      </c>
      <c r="H4071" s="51">
        <v>1851</v>
      </c>
      <c r="I4071" s="51">
        <v>630</v>
      </c>
      <c r="J4071" s="51">
        <v>1535</v>
      </c>
      <c r="K4071" s="51">
        <v>767</v>
      </c>
      <c r="L4071" s="51">
        <v>767</v>
      </c>
      <c r="M4071" s="51">
        <v>2982</v>
      </c>
      <c r="N4071" s="51">
        <v>2478</v>
      </c>
      <c r="O4071" s="51">
        <v>2321</v>
      </c>
      <c r="P4071" s="51">
        <v>2365</v>
      </c>
      <c r="Q4071" s="51">
        <v>10267</v>
      </c>
      <c r="R4071" s="51">
        <v>10689</v>
      </c>
      <c r="S4071" s="51">
        <v>149325.27969176471</v>
      </c>
      <c r="T4071" s="51">
        <v>701138</v>
      </c>
      <c r="U4071" s="51">
        <v>223531</v>
      </c>
      <c r="V4071" s="51">
        <v>29605</v>
      </c>
    </row>
    <row r="4072" spans="1:22" x14ac:dyDescent="0.25">
      <c r="A4072" s="50" t="s">
        <v>109</v>
      </c>
      <c r="B4072" s="50" t="s">
        <v>231</v>
      </c>
      <c r="C4072" s="50" t="s">
        <v>218</v>
      </c>
      <c r="D4072" s="50" t="s">
        <v>296</v>
      </c>
      <c r="E4072" s="51">
        <v>2021</v>
      </c>
      <c r="F4072" s="50" t="s">
        <v>285</v>
      </c>
      <c r="G4072" s="52">
        <v>44256</v>
      </c>
      <c r="H4072" s="51">
        <v>2136</v>
      </c>
      <c r="I4072" s="51">
        <v>634</v>
      </c>
      <c r="J4072" s="51">
        <v>1725</v>
      </c>
      <c r="K4072" s="51">
        <v>682</v>
      </c>
      <c r="L4072" s="51">
        <v>682</v>
      </c>
      <c r="M4072" s="51">
        <v>2705</v>
      </c>
      <c r="N4072" s="51">
        <v>2300</v>
      </c>
      <c r="O4072" s="51">
        <v>2097</v>
      </c>
      <c r="P4072" s="51">
        <v>2032</v>
      </c>
      <c r="Q4072" s="51">
        <v>10267</v>
      </c>
      <c r="R4072" s="51">
        <v>10689</v>
      </c>
      <c r="S4072" s="51">
        <v>149325.27969176471</v>
      </c>
      <c r="T4072" s="51">
        <v>701138</v>
      </c>
      <c r="U4072" s="51">
        <v>223531</v>
      </c>
      <c r="V4072" s="51">
        <v>29605</v>
      </c>
    </row>
    <row r="4073" spans="1:22" x14ac:dyDescent="0.25">
      <c r="A4073" s="50" t="s">
        <v>109</v>
      </c>
      <c r="B4073" s="50" t="s">
        <v>231</v>
      </c>
      <c r="C4073" s="50" t="s">
        <v>218</v>
      </c>
      <c r="D4073" s="50" t="s">
        <v>296</v>
      </c>
      <c r="E4073" s="51">
        <v>2021</v>
      </c>
      <c r="F4073" s="50" t="s">
        <v>286</v>
      </c>
      <c r="G4073" s="52">
        <v>44287</v>
      </c>
      <c r="H4073" s="51">
        <v>2266</v>
      </c>
      <c r="I4073" s="51">
        <v>748</v>
      </c>
      <c r="J4073" s="51">
        <v>1625</v>
      </c>
      <c r="K4073" s="51">
        <v>669</v>
      </c>
      <c r="L4073" s="51">
        <v>669</v>
      </c>
      <c r="M4073" s="51">
        <v>2642</v>
      </c>
      <c r="N4073" s="51">
        <v>2154</v>
      </c>
      <c r="O4073" s="51">
        <v>2195</v>
      </c>
      <c r="P4073" s="51">
        <v>2237</v>
      </c>
      <c r="Q4073" s="51">
        <v>10267</v>
      </c>
      <c r="R4073" s="51">
        <v>10689</v>
      </c>
      <c r="S4073" s="51">
        <v>149325.27969176471</v>
      </c>
      <c r="T4073" s="51">
        <v>701138</v>
      </c>
      <c r="U4073" s="51">
        <v>223531</v>
      </c>
      <c r="V4073" s="51">
        <v>29605</v>
      </c>
    </row>
    <row r="4074" spans="1:22" x14ac:dyDescent="0.25">
      <c r="A4074" s="50" t="s">
        <v>109</v>
      </c>
      <c r="B4074" s="50" t="s">
        <v>231</v>
      </c>
      <c r="C4074" s="50" t="s">
        <v>218</v>
      </c>
      <c r="D4074" s="50" t="s">
        <v>296</v>
      </c>
      <c r="E4074" s="51">
        <v>2021</v>
      </c>
      <c r="F4074" s="50" t="s">
        <v>287</v>
      </c>
      <c r="G4074" s="52">
        <v>44317</v>
      </c>
      <c r="H4074" s="51">
        <v>2640</v>
      </c>
      <c r="I4074" s="51">
        <v>789</v>
      </c>
      <c r="J4074" s="51">
        <v>1862</v>
      </c>
      <c r="K4074" s="51">
        <v>766</v>
      </c>
      <c r="L4074" s="51">
        <v>766</v>
      </c>
      <c r="M4074" s="51">
        <v>3094</v>
      </c>
      <c r="N4074" s="51">
        <v>2680</v>
      </c>
      <c r="O4074" s="51">
        <v>2437</v>
      </c>
      <c r="P4074" s="51">
        <v>2622</v>
      </c>
      <c r="Q4074" s="51">
        <v>10267</v>
      </c>
      <c r="R4074" s="51">
        <v>10689</v>
      </c>
      <c r="S4074" s="51">
        <v>149325.27969176471</v>
      </c>
      <c r="T4074" s="51">
        <v>701138</v>
      </c>
      <c r="U4074" s="51">
        <v>223531</v>
      </c>
      <c r="V4074" s="51">
        <v>29605</v>
      </c>
    </row>
    <row r="4075" spans="1:22" x14ac:dyDescent="0.25">
      <c r="A4075" s="50" t="s">
        <v>109</v>
      </c>
      <c r="B4075" s="50" t="s">
        <v>231</v>
      </c>
      <c r="C4075" s="50" t="s">
        <v>218</v>
      </c>
      <c r="D4075" s="50" t="s">
        <v>296</v>
      </c>
      <c r="E4075" s="51">
        <v>2021</v>
      </c>
      <c r="F4075" s="50" t="s">
        <v>288</v>
      </c>
      <c r="G4075" s="52">
        <v>44348</v>
      </c>
      <c r="H4075" s="51">
        <v>2348</v>
      </c>
      <c r="I4075" s="51">
        <v>798</v>
      </c>
      <c r="J4075" s="51">
        <v>1796</v>
      </c>
      <c r="K4075" s="51">
        <v>569</v>
      </c>
      <c r="L4075" s="51">
        <v>569</v>
      </c>
      <c r="M4075" s="51">
        <v>2767</v>
      </c>
      <c r="N4075" s="51">
        <v>2552</v>
      </c>
      <c r="O4075" s="51">
        <v>2244</v>
      </c>
      <c r="P4075" s="51">
        <v>2283</v>
      </c>
      <c r="Q4075" s="51">
        <v>10267</v>
      </c>
      <c r="R4075" s="51">
        <v>10689</v>
      </c>
      <c r="S4075" s="51">
        <v>149325.27969176471</v>
      </c>
      <c r="T4075" s="51">
        <v>701138</v>
      </c>
      <c r="U4075" s="51">
        <v>223531</v>
      </c>
      <c r="V4075" s="51">
        <v>29605</v>
      </c>
    </row>
    <row r="4076" spans="1:22" x14ac:dyDescent="0.25">
      <c r="A4076" s="50" t="s">
        <v>109</v>
      </c>
      <c r="B4076" s="50" t="s">
        <v>231</v>
      </c>
      <c r="C4076" s="50" t="s">
        <v>218</v>
      </c>
      <c r="D4076" s="50" t="s">
        <v>296</v>
      </c>
      <c r="E4076" s="51">
        <v>2021</v>
      </c>
      <c r="F4076" s="50" t="s">
        <v>289</v>
      </c>
      <c r="G4076" s="52">
        <v>44378</v>
      </c>
      <c r="H4076" s="51">
        <v>1742</v>
      </c>
      <c r="I4076" s="51">
        <v>720</v>
      </c>
      <c r="J4076" s="51">
        <v>1636</v>
      </c>
      <c r="K4076" s="51">
        <v>587</v>
      </c>
      <c r="L4076" s="51">
        <v>587</v>
      </c>
      <c r="M4076" s="51">
        <v>2519</v>
      </c>
      <c r="N4076" s="51">
        <v>2186</v>
      </c>
      <c r="O4076" s="51">
        <v>2197</v>
      </c>
      <c r="P4076" s="51">
        <v>2241</v>
      </c>
      <c r="Q4076" s="51">
        <v>10267</v>
      </c>
      <c r="R4076" s="51">
        <v>10689</v>
      </c>
      <c r="S4076" s="51">
        <v>149325.27969176471</v>
      </c>
      <c r="T4076" s="51">
        <v>701138</v>
      </c>
      <c r="U4076" s="51">
        <v>223531</v>
      </c>
      <c r="V4076" s="51">
        <v>29605</v>
      </c>
    </row>
    <row r="4077" spans="1:22" x14ac:dyDescent="0.25">
      <c r="A4077" s="50" t="s">
        <v>109</v>
      </c>
      <c r="B4077" s="50" t="s">
        <v>231</v>
      </c>
      <c r="C4077" s="50" t="s">
        <v>218</v>
      </c>
      <c r="D4077" s="50" t="s">
        <v>296</v>
      </c>
      <c r="E4077" s="51">
        <v>2021</v>
      </c>
      <c r="F4077" s="50" t="s">
        <v>290</v>
      </c>
      <c r="G4077" s="52">
        <v>44409</v>
      </c>
      <c r="H4077" s="51">
        <v>1774</v>
      </c>
      <c r="I4077" s="51">
        <v>658</v>
      </c>
      <c r="J4077" s="51">
        <v>1660</v>
      </c>
      <c r="K4077" s="51">
        <v>814</v>
      </c>
      <c r="L4077" s="51">
        <v>814</v>
      </c>
      <c r="M4077" s="51">
        <v>2706</v>
      </c>
      <c r="N4077" s="51">
        <v>2465</v>
      </c>
      <c r="O4077" s="51">
        <v>2181</v>
      </c>
      <c r="P4077" s="51">
        <v>2214</v>
      </c>
      <c r="Q4077" s="51">
        <v>10267</v>
      </c>
      <c r="R4077" s="51">
        <v>10689</v>
      </c>
      <c r="S4077" s="51">
        <v>149325.27969176471</v>
      </c>
      <c r="T4077" s="51">
        <v>701138</v>
      </c>
      <c r="U4077" s="51">
        <v>223531</v>
      </c>
      <c r="V4077" s="51">
        <v>29605</v>
      </c>
    </row>
    <row r="4078" spans="1:22" x14ac:dyDescent="0.25">
      <c r="A4078" s="50" t="s">
        <v>109</v>
      </c>
      <c r="B4078" s="50" t="s">
        <v>231</v>
      </c>
      <c r="C4078" s="50" t="s">
        <v>218</v>
      </c>
      <c r="D4078" s="50" t="s">
        <v>296</v>
      </c>
      <c r="E4078" s="51">
        <v>2021</v>
      </c>
      <c r="F4078" s="50" t="s">
        <v>291</v>
      </c>
      <c r="G4078" s="52">
        <v>44440</v>
      </c>
      <c r="H4078" s="51">
        <v>2125</v>
      </c>
      <c r="I4078" s="51">
        <v>812</v>
      </c>
      <c r="J4078" s="51">
        <v>1794</v>
      </c>
      <c r="K4078" s="51">
        <v>741</v>
      </c>
      <c r="L4078" s="51">
        <v>741</v>
      </c>
      <c r="M4078" s="51">
        <v>3013</v>
      </c>
      <c r="N4078" s="51">
        <v>2393</v>
      </c>
      <c r="O4078" s="51">
        <v>2263</v>
      </c>
      <c r="P4078" s="51">
        <v>2421</v>
      </c>
      <c r="Q4078" s="51">
        <v>10267</v>
      </c>
      <c r="R4078" s="51">
        <v>10689</v>
      </c>
      <c r="S4078" s="51">
        <v>149325.27969176471</v>
      </c>
      <c r="T4078" s="51">
        <v>701138</v>
      </c>
      <c r="U4078" s="51">
        <v>223531</v>
      </c>
      <c r="V4078" s="51">
        <v>29605</v>
      </c>
    </row>
    <row r="4079" spans="1:22" x14ac:dyDescent="0.25">
      <c r="A4079" s="50" t="s">
        <v>109</v>
      </c>
      <c r="B4079" s="50" t="s">
        <v>231</v>
      </c>
      <c r="C4079" s="50" t="s">
        <v>218</v>
      </c>
      <c r="D4079" s="50" t="s">
        <v>296</v>
      </c>
      <c r="E4079" s="51">
        <v>2021</v>
      </c>
      <c r="F4079" s="50" t="s">
        <v>292</v>
      </c>
      <c r="G4079" s="52">
        <v>44470</v>
      </c>
      <c r="H4079" s="51">
        <v>1978</v>
      </c>
      <c r="I4079" s="51">
        <v>722</v>
      </c>
      <c r="J4079" s="51">
        <v>1637</v>
      </c>
      <c r="K4079" s="51">
        <v>796</v>
      </c>
      <c r="L4079" s="51">
        <v>796</v>
      </c>
      <c r="M4079" s="51">
        <v>3130</v>
      </c>
      <c r="N4079" s="51">
        <v>2667</v>
      </c>
      <c r="O4079" s="51">
        <v>2232</v>
      </c>
      <c r="P4079" s="51">
        <v>2381</v>
      </c>
      <c r="Q4079" s="51">
        <v>10267</v>
      </c>
      <c r="R4079" s="51">
        <v>10689</v>
      </c>
      <c r="S4079" s="51">
        <v>149325.27969176471</v>
      </c>
      <c r="T4079" s="51">
        <v>701138</v>
      </c>
      <c r="U4079" s="51">
        <v>223531</v>
      </c>
      <c r="V4079" s="51">
        <v>29605</v>
      </c>
    </row>
    <row r="4080" spans="1:22" x14ac:dyDescent="0.25">
      <c r="A4080" s="50" t="s">
        <v>109</v>
      </c>
      <c r="B4080" s="50" t="s">
        <v>231</v>
      </c>
      <c r="C4080" s="50" t="s">
        <v>218</v>
      </c>
      <c r="D4080" s="50" t="s">
        <v>296</v>
      </c>
      <c r="E4080" s="51">
        <v>2021</v>
      </c>
      <c r="F4080" s="50" t="s">
        <v>293</v>
      </c>
      <c r="G4080" s="52">
        <v>44501</v>
      </c>
      <c r="H4080" s="51">
        <v>2058</v>
      </c>
      <c r="I4080" s="51">
        <v>636</v>
      </c>
      <c r="J4080" s="51">
        <v>1693</v>
      </c>
      <c r="K4080" s="51">
        <v>723</v>
      </c>
      <c r="L4080" s="51">
        <v>723</v>
      </c>
      <c r="M4080" s="51">
        <v>3053</v>
      </c>
      <c r="N4080" s="51">
        <v>2667</v>
      </c>
      <c r="O4080" s="51">
        <v>2391</v>
      </c>
      <c r="P4080" s="51">
        <v>2398</v>
      </c>
      <c r="Q4080" s="51">
        <v>10267</v>
      </c>
      <c r="R4080" s="51">
        <v>10689</v>
      </c>
      <c r="S4080" s="51">
        <v>149325.27969176471</v>
      </c>
      <c r="T4080" s="51">
        <v>701138</v>
      </c>
      <c r="U4080" s="51">
        <v>223531</v>
      </c>
      <c r="V4080" s="51">
        <v>29605</v>
      </c>
    </row>
    <row r="4081" spans="1:22" x14ac:dyDescent="0.25">
      <c r="A4081" s="50" t="s">
        <v>109</v>
      </c>
      <c r="B4081" s="50" t="s">
        <v>231</v>
      </c>
      <c r="C4081" s="50" t="s">
        <v>218</v>
      </c>
      <c r="D4081" s="50" t="s">
        <v>296</v>
      </c>
      <c r="E4081" s="51">
        <v>2021</v>
      </c>
      <c r="F4081" s="50" t="s">
        <v>294</v>
      </c>
      <c r="G4081" s="52">
        <v>44531</v>
      </c>
      <c r="H4081" s="51">
        <v>2196</v>
      </c>
      <c r="I4081" s="51">
        <v>719</v>
      </c>
      <c r="J4081" s="51">
        <v>1464</v>
      </c>
      <c r="K4081" s="51">
        <v>683</v>
      </c>
      <c r="L4081" s="51">
        <v>683</v>
      </c>
      <c r="M4081" s="51">
        <v>2939</v>
      </c>
      <c r="N4081" s="51">
        <v>2322</v>
      </c>
      <c r="O4081" s="51">
        <v>2415</v>
      </c>
      <c r="P4081" s="51">
        <v>2258</v>
      </c>
      <c r="Q4081" s="51">
        <v>10267</v>
      </c>
      <c r="R4081" s="51">
        <v>10689</v>
      </c>
      <c r="S4081" s="51">
        <v>149325.27969176471</v>
      </c>
      <c r="T4081" s="51">
        <v>701138</v>
      </c>
      <c r="U4081" s="51">
        <v>223531</v>
      </c>
      <c r="V4081" s="51">
        <v>29605</v>
      </c>
    </row>
    <row r="4082" spans="1:22" x14ac:dyDescent="0.25">
      <c r="A4082" s="50" t="s">
        <v>109</v>
      </c>
      <c r="B4082" s="50" t="s">
        <v>231</v>
      </c>
      <c r="C4082" s="50" t="s">
        <v>219</v>
      </c>
      <c r="D4082" s="50" t="s">
        <v>282</v>
      </c>
      <c r="E4082" s="51">
        <v>2017</v>
      </c>
      <c r="F4082" s="50" t="s">
        <v>283</v>
      </c>
      <c r="G4082" s="52">
        <v>42736</v>
      </c>
      <c r="H4082" s="51">
        <v>1109</v>
      </c>
      <c r="I4082" s="51">
        <v>283</v>
      </c>
      <c r="J4082" s="51">
        <v>799</v>
      </c>
      <c r="K4082" s="51">
        <v>172</v>
      </c>
      <c r="L4082" s="51">
        <v>172</v>
      </c>
      <c r="M4082" s="51">
        <v>1474</v>
      </c>
      <c r="N4082" s="51">
        <v>1368</v>
      </c>
      <c r="O4082" s="51">
        <v>1290</v>
      </c>
      <c r="P4082" s="51">
        <v>1298</v>
      </c>
      <c r="Q4082" s="51">
        <v>5303</v>
      </c>
      <c r="R4082" s="51">
        <v>5386</v>
      </c>
      <c r="S4082" s="51">
        <v>59728</v>
      </c>
      <c r="T4082" s="51">
        <v>300242</v>
      </c>
      <c r="U4082" s="51">
        <v>63336</v>
      </c>
      <c r="V4082" s="51">
        <v>13909</v>
      </c>
    </row>
    <row r="4083" spans="1:22" x14ac:dyDescent="0.25">
      <c r="A4083" s="50" t="s">
        <v>109</v>
      </c>
      <c r="B4083" s="50" t="s">
        <v>231</v>
      </c>
      <c r="C4083" s="50" t="s">
        <v>219</v>
      </c>
      <c r="D4083" s="50" t="s">
        <v>282</v>
      </c>
      <c r="E4083" s="51">
        <v>2017</v>
      </c>
      <c r="F4083" s="50" t="s">
        <v>284</v>
      </c>
      <c r="G4083" s="52">
        <v>42767</v>
      </c>
      <c r="H4083" s="51">
        <v>963</v>
      </c>
      <c r="I4083" s="51">
        <v>335</v>
      </c>
      <c r="J4083" s="51">
        <v>751</v>
      </c>
      <c r="K4083" s="51">
        <v>227</v>
      </c>
      <c r="L4083" s="51">
        <v>227</v>
      </c>
      <c r="M4083" s="51">
        <v>1693</v>
      </c>
      <c r="N4083" s="51">
        <v>1536</v>
      </c>
      <c r="O4083" s="51">
        <v>1340</v>
      </c>
      <c r="P4083" s="51">
        <v>1435</v>
      </c>
      <c r="Q4083" s="51">
        <v>5303</v>
      </c>
      <c r="R4083" s="51">
        <v>5386</v>
      </c>
      <c r="S4083" s="51">
        <v>59728</v>
      </c>
      <c r="T4083" s="51">
        <v>300242</v>
      </c>
      <c r="U4083" s="51">
        <v>63336</v>
      </c>
      <c r="V4083" s="51">
        <v>13909</v>
      </c>
    </row>
    <row r="4084" spans="1:22" x14ac:dyDescent="0.25">
      <c r="A4084" s="50" t="s">
        <v>109</v>
      </c>
      <c r="B4084" s="50" t="s">
        <v>231</v>
      </c>
      <c r="C4084" s="50" t="s">
        <v>219</v>
      </c>
      <c r="D4084" s="50" t="s">
        <v>282</v>
      </c>
      <c r="E4084" s="51">
        <v>2017</v>
      </c>
      <c r="F4084" s="50" t="s">
        <v>285</v>
      </c>
      <c r="G4084" s="52">
        <v>42795</v>
      </c>
      <c r="H4084" s="51">
        <v>1325</v>
      </c>
      <c r="I4084" s="51">
        <v>545</v>
      </c>
      <c r="J4084" s="51">
        <v>1277</v>
      </c>
      <c r="K4084" s="51">
        <v>226</v>
      </c>
      <c r="L4084" s="51">
        <v>226</v>
      </c>
      <c r="M4084" s="51">
        <v>1881</v>
      </c>
      <c r="N4084" s="51">
        <v>1637</v>
      </c>
      <c r="O4084" s="51">
        <v>1369</v>
      </c>
      <c r="P4084" s="51">
        <v>1395</v>
      </c>
      <c r="Q4084" s="51">
        <v>5303</v>
      </c>
      <c r="R4084" s="51">
        <v>5386</v>
      </c>
      <c r="S4084" s="51">
        <v>59728</v>
      </c>
      <c r="T4084" s="51">
        <v>300242</v>
      </c>
      <c r="U4084" s="51">
        <v>63336</v>
      </c>
      <c r="V4084" s="51">
        <v>13909</v>
      </c>
    </row>
    <row r="4085" spans="1:22" x14ac:dyDescent="0.25">
      <c r="A4085" s="50" t="s">
        <v>109</v>
      </c>
      <c r="B4085" s="50" t="s">
        <v>231</v>
      </c>
      <c r="C4085" s="50" t="s">
        <v>219</v>
      </c>
      <c r="D4085" s="50" t="s">
        <v>282</v>
      </c>
      <c r="E4085" s="51">
        <v>2017</v>
      </c>
      <c r="F4085" s="50" t="s">
        <v>286</v>
      </c>
      <c r="G4085" s="52">
        <v>42826</v>
      </c>
      <c r="H4085" s="51">
        <v>1339</v>
      </c>
      <c r="I4085" s="51">
        <v>613</v>
      </c>
      <c r="J4085" s="51">
        <v>1058</v>
      </c>
      <c r="K4085" s="51">
        <v>218</v>
      </c>
      <c r="L4085" s="51">
        <v>218</v>
      </c>
      <c r="M4085" s="51">
        <v>1650</v>
      </c>
      <c r="N4085" s="51">
        <v>1475</v>
      </c>
      <c r="O4085" s="51">
        <v>1544</v>
      </c>
      <c r="P4085" s="51">
        <v>1540</v>
      </c>
      <c r="Q4085" s="51">
        <v>5303</v>
      </c>
      <c r="R4085" s="51">
        <v>5386</v>
      </c>
      <c r="S4085" s="51">
        <v>59728</v>
      </c>
      <c r="T4085" s="51">
        <v>300242</v>
      </c>
      <c r="U4085" s="51">
        <v>63336</v>
      </c>
      <c r="V4085" s="51">
        <v>13909</v>
      </c>
    </row>
    <row r="4086" spans="1:22" x14ac:dyDescent="0.25">
      <c r="A4086" s="50" t="s">
        <v>109</v>
      </c>
      <c r="B4086" s="50" t="s">
        <v>231</v>
      </c>
      <c r="C4086" s="50" t="s">
        <v>219</v>
      </c>
      <c r="D4086" s="50" t="s">
        <v>282</v>
      </c>
      <c r="E4086" s="51">
        <v>2017</v>
      </c>
      <c r="F4086" s="50" t="s">
        <v>287</v>
      </c>
      <c r="G4086" s="52">
        <v>42856</v>
      </c>
      <c r="H4086" s="51">
        <v>1112</v>
      </c>
      <c r="I4086" s="51">
        <v>272</v>
      </c>
      <c r="J4086" s="51">
        <v>1005</v>
      </c>
      <c r="K4086" s="51">
        <v>225</v>
      </c>
      <c r="L4086" s="51">
        <v>225</v>
      </c>
      <c r="M4086" s="51">
        <v>1572</v>
      </c>
      <c r="N4086" s="51">
        <v>1539</v>
      </c>
      <c r="O4086" s="51">
        <v>1463</v>
      </c>
      <c r="P4086" s="51">
        <v>1588</v>
      </c>
      <c r="Q4086" s="51">
        <v>5303</v>
      </c>
      <c r="R4086" s="51">
        <v>5386</v>
      </c>
      <c r="S4086" s="51">
        <v>59728</v>
      </c>
      <c r="T4086" s="51">
        <v>300242</v>
      </c>
      <c r="U4086" s="51">
        <v>63336</v>
      </c>
      <c r="V4086" s="51">
        <v>13909</v>
      </c>
    </row>
    <row r="4087" spans="1:22" x14ac:dyDescent="0.25">
      <c r="A4087" s="50" t="s">
        <v>109</v>
      </c>
      <c r="B4087" s="50" t="s">
        <v>231</v>
      </c>
      <c r="C4087" s="50" t="s">
        <v>219</v>
      </c>
      <c r="D4087" s="50" t="s">
        <v>282</v>
      </c>
      <c r="E4087" s="51">
        <v>2017</v>
      </c>
      <c r="F4087" s="50" t="s">
        <v>288</v>
      </c>
      <c r="G4087" s="52">
        <v>42887</v>
      </c>
      <c r="H4087" s="51">
        <v>1131</v>
      </c>
      <c r="I4087" s="51">
        <v>475</v>
      </c>
      <c r="J4087" s="51">
        <v>979</v>
      </c>
      <c r="K4087" s="51">
        <v>197</v>
      </c>
      <c r="L4087" s="51">
        <v>197</v>
      </c>
      <c r="M4087" s="51">
        <v>1797</v>
      </c>
      <c r="N4087" s="51">
        <v>1518</v>
      </c>
      <c r="O4087" s="51">
        <v>1348</v>
      </c>
      <c r="P4087" s="51">
        <v>1476</v>
      </c>
      <c r="Q4087" s="51">
        <v>5303</v>
      </c>
      <c r="R4087" s="51">
        <v>5386</v>
      </c>
      <c r="S4087" s="51">
        <v>59728</v>
      </c>
      <c r="T4087" s="51">
        <v>300242</v>
      </c>
      <c r="U4087" s="51">
        <v>63336</v>
      </c>
      <c r="V4087" s="51">
        <v>13909</v>
      </c>
    </row>
    <row r="4088" spans="1:22" x14ac:dyDescent="0.25">
      <c r="A4088" s="50" t="s">
        <v>109</v>
      </c>
      <c r="B4088" s="50" t="s">
        <v>231</v>
      </c>
      <c r="C4088" s="50" t="s">
        <v>219</v>
      </c>
      <c r="D4088" s="50" t="s">
        <v>282</v>
      </c>
      <c r="E4088" s="51">
        <v>2017</v>
      </c>
      <c r="F4088" s="50" t="s">
        <v>289</v>
      </c>
      <c r="G4088" s="52">
        <v>42917</v>
      </c>
      <c r="H4088" s="51">
        <v>1180</v>
      </c>
      <c r="I4088" s="51">
        <v>567</v>
      </c>
      <c r="J4088" s="51">
        <v>746</v>
      </c>
      <c r="K4088" s="51">
        <v>198</v>
      </c>
      <c r="L4088" s="51">
        <v>198</v>
      </c>
      <c r="M4088" s="51">
        <v>1820</v>
      </c>
      <c r="N4088" s="51">
        <v>1441</v>
      </c>
      <c r="O4088" s="51">
        <v>1594</v>
      </c>
      <c r="P4088" s="51">
        <v>1458</v>
      </c>
      <c r="Q4088" s="51">
        <v>5303</v>
      </c>
      <c r="R4088" s="51">
        <v>5386</v>
      </c>
      <c r="S4088" s="51">
        <v>59728</v>
      </c>
      <c r="T4088" s="51">
        <v>300242</v>
      </c>
      <c r="U4088" s="51">
        <v>63336</v>
      </c>
      <c r="V4088" s="51">
        <v>13909</v>
      </c>
    </row>
    <row r="4089" spans="1:22" x14ac:dyDescent="0.25">
      <c r="A4089" s="50" t="s">
        <v>109</v>
      </c>
      <c r="B4089" s="50" t="s">
        <v>231</v>
      </c>
      <c r="C4089" s="50" t="s">
        <v>219</v>
      </c>
      <c r="D4089" s="50" t="s">
        <v>282</v>
      </c>
      <c r="E4089" s="51">
        <v>2017</v>
      </c>
      <c r="F4089" s="50" t="s">
        <v>290</v>
      </c>
      <c r="G4089" s="52">
        <v>42948</v>
      </c>
      <c r="H4089" s="51">
        <v>1027</v>
      </c>
      <c r="I4089" s="51">
        <v>402</v>
      </c>
      <c r="J4089" s="51">
        <v>1113</v>
      </c>
      <c r="K4089" s="51">
        <v>226</v>
      </c>
      <c r="L4089" s="51">
        <v>226</v>
      </c>
      <c r="M4089" s="51">
        <v>1791</v>
      </c>
      <c r="N4089" s="51">
        <v>1601</v>
      </c>
      <c r="O4089" s="51">
        <v>1380</v>
      </c>
      <c r="P4089" s="51">
        <v>1527</v>
      </c>
      <c r="Q4089" s="51">
        <v>5303</v>
      </c>
      <c r="R4089" s="51">
        <v>5386</v>
      </c>
      <c r="S4089" s="51">
        <v>59728</v>
      </c>
      <c r="T4089" s="51">
        <v>300242</v>
      </c>
      <c r="U4089" s="51">
        <v>63336</v>
      </c>
      <c r="V4089" s="51">
        <v>13909</v>
      </c>
    </row>
    <row r="4090" spans="1:22" x14ac:dyDescent="0.25">
      <c r="A4090" s="50" t="s">
        <v>109</v>
      </c>
      <c r="B4090" s="50" t="s">
        <v>231</v>
      </c>
      <c r="C4090" s="50" t="s">
        <v>219</v>
      </c>
      <c r="D4090" s="50" t="s">
        <v>282</v>
      </c>
      <c r="E4090" s="51">
        <v>2017</v>
      </c>
      <c r="F4090" s="50" t="s">
        <v>291</v>
      </c>
      <c r="G4090" s="52">
        <v>42979</v>
      </c>
      <c r="H4090" s="51">
        <v>1064</v>
      </c>
      <c r="I4090" s="51">
        <v>410</v>
      </c>
      <c r="J4090" s="51">
        <v>1033</v>
      </c>
      <c r="K4090" s="51">
        <v>216</v>
      </c>
      <c r="L4090" s="51">
        <v>216</v>
      </c>
      <c r="M4090" s="51">
        <v>2005</v>
      </c>
      <c r="N4090" s="51">
        <v>1692</v>
      </c>
      <c r="O4090" s="51">
        <v>1737</v>
      </c>
      <c r="P4090" s="51">
        <v>1722</v>
      </c>
      <c r="Q4090" s="51">
        <v>5303</v>
      </c>
      <c r="R4090" s="51">
        <v>5386</v>
      </c>
      <c r="S4090" s="51">
        <v>59728</v>
      </c>
      <c r="T4090" s="51">
        <v>300242</v>
      </c>
      <c r="U4090" s="51">
        <v>63336</v>
      </c>
      <c r="V4090" s="51">
        <v>13909</v>
      </c>
    </row>
    <row r="4091" spans="1:22" x14ac:dyDescent="0.25">
      <c r="A4091" s="50" t="s">
        <v>109</v>
      </c>
      <c r="B4091" s="50" t="s">
        <v>231</v>
      </c>
      <c r="C4091" s="50" t="s">
        <v>219</v>
      </c>
      <c r="D4091" s="50" t="s">
        <v>282</v>
      </c>
      <c r="E4091" s="51">
        <v>2017</v>
      </c>
      <c r="F4091" s="50" t="s">
        <v>292</v>
      </c>
      <c r="G4091" s="52">
        <v>43009</v>
      </c>
      <c r="H4091" s="51">
        <v>1174</v>
      </c>
      <c r="I4091" s="51">
        <v>529</v>
      </c>
      <c r="J4091" s="51">
        <v>1141</v>
      </c>
      <c r="K4091" s="51">
        <v>271</v>
      </c>
      <c r="L4091" s="51">
        <v>271</v>
      </c>
      <c r="M4091" s="51">
        <v>2173</v>
      </c>
      <c r="N4091" s="51">
        <v>1909</v>
      </c>
      <c r="O4091" s="51">
        <v>1775</v>
      </c>
      <c r="P4091" s="51">
        <v>1949</v>
      </c>
      <c r="Q4091" s="51">
        <v>5303</v>
      </c>
      <c r="R4091" s="51">
        <v>5386</v>
      </c>
      <c r="S4091" s="51">
        <v>59728</v>
      </c>
      <c r="T4091" s="51">
        <v>300242</v>
      </c>
      <c r="U4091" s="51">
        <v>63336</v>
      </c>
      <c r="V4091" s="51">
        <v>13909</v>
      </c>
    </row>
    <row r="4092" spans="1:22" x14ac:dyDescent="0.25">
      <c r="A4092" s="50" t="s">
        <v>109</v>
      </c>
      <c r="B4092" s="50" t="s">
        <v>231</v>
      </c>
      <c r="C4092" s="50" t="s">
        <v>219</v>
      </c>
      <c r="D4092" s="50" t="s">
        <v>282</v>
      </c>
      <c r="E4092" s="51">
        <v>2017</v>
      </c>
      <c r="F4092" s="50" t="s">
        <v>293</v>
      </c>
      <c r="G4092" s="52">
        <v>43040</v>
      </c>
      <c r="H4092" s="51">
        <v>1155</v>
      </c>
      <c r="I4092" s="51">
        <v>487</v>
      </c>
      <c r="J4092" s="51">
        <v>932</v>
      </c>
      <c r="K4092" s="51">
        <v>244</v>
      </c>
      <c r="L4092" s="51">
        <v>244</v>
      </c>
      <c r="M4092" s="51">
        <v>2099</v>
      </c>
      <c r="N4092" s="51">
        <v>1807</v>
      </c>
      <c r="O4092" s="51">
        <v>1693</v>
      </c>
      <c r="P4092" s="51">
        <v>1736</v>
      </c>
      <c r="Q4092" s="51">
        <v>5303</v>
      </c>
      <c r="R4092" s="51">
        <v>5386</v>
      </c>
      <c r="S4092" s="51">
        <v>59728</v>
      </c>
      <c r="T4092" s="51">
        <v>300242</v>
      </c>
      <c r="U4092" s="51">
        <v>63336</v>
      </c>
      <c r="V4092" s="51">
        <v>13909</v>
      </c>
    </row>
    <row r="4093" spans="1:22" x14ac:dyDescent="0.25">
      <c r="A4093" s="50" t="s">
        <v>109</v>
      </c>
      <c r="B4093" s="50" t="s">
        <v>231</v>
      </c>
      <c r="C4093" s="50" t="s">
        <v>219</v>
      </c>
      <c r="D4093" s="50" t="s">
        <v>282</v>
      </c>
      <c r="E4093" s="51">
        <v>2017</v>
      </c>
      <c r="F4093" s="50" t="s">
        <v>294</v>
      </c>
      <c r="G4093" s="52">
        <v>43070</v>
      </c>
      <c r="H4093" s="51">
        <v>938</v>
      </c>
      <c r="I4093" s="51">
        <v>491</v>
      </c>
      <c r="J4093" s="51">
        <v>914</v>
      </c>
      <c r="K4093" s="51">
        <v>274</v>
      </c>
      <c r="L4093" s="51">
        <v>274</v>
      </c>
      <c r="M4093" s="51">
        <v>1820</v>
      </c>
      <c r="N4093" s="51">
        <v>1603</v>
      </c>
      <c r="O4093" s="51">
        <v>1822</v>
      </c>
      <c r="P4093" s="51">
        <v>1598</v>
      </c>
      <c r="Q4093" s="51">
        <v>5303</v>
      </c>
      <c r="R4093" s="51">
        <v>5386</v>
      </c>
      <c r="S4093" s="51">
        <v>59728</v>
      </c>
      <c r="T4093" s="51">
        <v>300242</v>
      </c>
      <c r="U4093" s="51">
        <v>63336</v>
      </c>
      <c r="V4093" s="51">
        <v>13909</v>
      </c>
    </row>
    <row r="4094" spans="1:22" x14ac:dyDescent="0.25">
      <c r="A4094" s="50" t="s">
        <v>109</v>
      </c>
      <c r="B4094" s="50" t="s">
        <v>231</v>
      </c>
      <c r="C4094" s="50" t="s">
        <v>219</v>
      </c>
      <c r="D4094" s="50" t="s">
        <v>282</v>
      </c>
      <c r="E4094" s="51">
        <v>2018</v>
      </c>
      <c r="F4094" s="50" t="s">
        <v>283</v>
      </c>
      <c r="G4094" s="52">
        <v>43101</v>
      </c>
      <c r="H4094" s="51">
        <v>1105</v>
      </c>
      <c r="I4094" s="51">
        <v>421</v>
      </c>
      <c r="J4094" s="51">
        <v>913</v>
      </c>
      <c r="K4094" s="51">
        <v>291</v>
      </c>
      <c r="L4094" s="51">
        <v>291</v>
      </c>
      <c r="M4094" s="51">
        <v>1905</v>
      </c>
      <c r="N4094" s="51">
        <v>1460</v>
      </c>
      <c r="O4094" s="51">
        <v>1434</v>
      </c>
      <c r="P4094" s="51">
        <v>1361</v>
      </c>
      <c r="Q4094" s="51">
        <v>6059</v>
      </c>
      <c r="R4094" s="51">
        <v>6131</v>
      </c>
      <c r="S4094" s="51">
        <v>62547</v>
      </c>
      <c r="T4094" s="51">
        <v>312867</v>
      </c>
      <c r="U4094" s="51">
        <v>65868</v>
      </c>
      <c r="V4094" s="51">
        <v>14467</v>
      </c>
    </row>
    <row r="4095" spans="1:22" x14ac:dyDescent="0.25">
      <c r="A4095" s="50" t="s">
        <v>109</v>
      </c>
      <c r="B4095" s="50" t="s">
        <v>231</v>
      </c>
      <c r="C4095" s="50" t="s">
        <v>219</v>
      </c>
      <c r="D4095" s="50" t="s">
        <v>282</v>
      </c>
      <c r="E4095" s="51">
        <v>2018</v>
      </c>
      <c r="F4095" s="50" t="s">
        <v>284</v>
      </c>
      <c r="G4095" s="52">
        <v>43132</v>
      </c>
      <c r="H4095" s="51">
        <v>931</v>
      </c>
      <c r="I4095" s="51">
        <v>342</v>
      </c>
      <c r="J4095" s="51">
        <v>680</v>
      </c>
      <c r="K4095" s="51">
        <v>196</v>
      </c>
      <c r="L4095" s="51">
        <v>196</v>
      </c>
      <c r="M4095" s="51">
        <v>1201</v>
      </c>
      <c r="N4095" s="51">
        <v>1098</v>
      </c>
      <c r="O4095" s="51">
        <v>1026</v>
      </c>
      <c r="P4095" s="51">
        <v>1143</v>
      </c>
      <c r="Q4095" s="51">
        <v>6059</v>
      </c>
      <c r="R4095" s="51">
        <v>6131</v>
      </c>
      <c r="S4095" s="51">
        <v>62547</v>
      </c>
      <c r="T4095" s="51">
        <v>312867</v>
      </c>
      <c r="U4095" s="51">
        <v>65868</v>
      </c>
      <c r="V4095" s="51">
        <v>14467</v>
      </c>
    </row>
    <row r="4096" spans="1:22" x14ac:dyDescent="0.25">
      <c r="A4096" s="50" t="s">
        <v>109</v>
      </c>
      <c r="B4096" s="50" t="s">
        <v>231</v>
      </c>
      <c r="C4096" s="50" t="s">
        <v>219</v>
      </c>
      <c r="D4096" s="50" t="s">
        <v>282</v>
      </c>
      <c r="E4096" s="51">
        <v>2018</v>
      </c>
      <c r="F4096" s="50" t="s">
        <v>285</v>
      </c>
      <c r="G4096" s="52">
        <v>43160</v>
      </c>
      <c r="H4096" s="51">
        <v>1350</v>
      </c>
      <c r="I4096" s="51">
        <v>505</v>
      </c>
      <c r="J4096" s="51">
        <v>902</v>
      </c>
      <c r="K4096" s="51">
        <v>236</v>
      </c>
      <c r="L4096" s="51">
        <v>236</v>
      </c>
      <c r="M4096" s="51">
        <v>1799</v>
      </c>
      <c r="N4096" s="51">
        <v>1452</v>
      </c>
      <c r="O4096" s="51">
        <v>1580</v>
      </c>
      <c r="P4096" s="51">
        <v>1463</v>
      </c>
      <c r="Q4096" s="51">
        <v>6059</v>
      </c>
      <c r="R4096" s="51">
        <v>6131</v>
      </c>
      <c r="S4096" s="51">
        <v>62547</v>
      </c>
      <c r="T4096" s="51">
        <v>312867</v>
      </c>
      <c r="U4096" s="51">
        <v>65868</v>
      </c>
      <c r="V4096" s="51">
        <v>14467</v>
      </c>
    </row>
    <row r="4097" spans="1:22" x14ac:dyDescent="0.25">
      <c r="A4097" s="50" t="s">
        <v>109</v>
      </c>
      <c r="B4097" s="50" t="s">
        <v>231</v>
      </c>
      <c r="C4097" s="50" t="s">
        <v>219</v>
      </c>
      <c r="D4097" s="50" t="s">
        <v>282</v>
      </c>
      <c r="E4097" s="51">
        <v>2018</v>
      </c>
      <c r="F4097" s="50" t="s">
        <v>286</v>
      </c>
      <c r="G4097" s="52">
        <v>43191</v>
      </c>
      <c r="H4097" s="51">
        <v>1710</v>
      </c>
      <c r="I4097" s="51">
        <v>704</v>
      </c>
      <c r="J4097" s="51">
        <v>1058</v>
      </c>
      <c r="K4097" s="51">
        <v>320</v>
      </c>
      <c r="L4097" s="51">
        <v>320</v>
      </c>
      <c r="M4097" s="51">
        <v>1436</v>
      </c>
      <c r="N4097" s="51">
        <v>1266</v>
      </c>
      <c r="O4097" s="51">
        <v>1233</v>
      </c>
      <c r="P4097" s="51">
        <v>1256</v>
      </c>
      <c r="Q4097" s="51">
        <v>6059</v>
      </c>
      <c r="R4097" s="51">
        <v>6131</v>
      </c>
      <c r="S4097" s="51">
        <v>62547</v>
      </c>
      <c r="T4097" s="51">
        <v>312867</v>
      </c>
      <c r="U4097" s="51">
        <v>65868</v>
      </c>
      <c r="V4097" s="51">
        <v>14467</v>
      </c>
    </row>
    <row r="4098" spans="1:22" x14ac:dyDescent="0.25">
      <c r="A4098" s="50" t="s">
        <v>109</v>
      </c>
      <c r="B4098" s="50" t="s">
        <v>231</v>
      </c>
      <c r="C4098" s="50" t="s">
        <v>219</v>
      </c>
      <c r="D4098" s="50" t="s">
        <v>282</v>
      </c>
      <c r="E4098" s="51">
        <v>2018</v>
      </c>
      <c r="F4098" s="50" t="s">
        <v>287</v>
      </c>
      <c r="G4098" s="52">
        <v>43221</v>
      </c>
      <c r="H4098" s="51">
        <v>1179</v>
      </c>
      <c r="I4098" s="51">
        <v>504</v>
      </c>
      <c r="J4098" s="51">
        <v>761</v>
      </c>
      <c r="K4098" s="51">
        <v>234</v>
      </c>
      <c r="L4098" s="51">
        <v>234</v>
      </c>
      <c r="M4098" s="51">
        <v>1492</v>
      </c>
      <c r="N4098" s="51">
        <v>1303</v>
      </c>
      <c r="O4098" s="51">
        <v>1147</v>
      </c>
      <c r="P4098" s="51">
        <v>1353</v>
      </c>
      <c r="Q4098" s="51">
        <v>6059</v>
      </c>
      <c r="R4098" s="51">
        <v>6131</v>
      </c>
      <c r="S4098" s="51">
        <v>62547</v>
      </c>
      <c r="T4098" s="51">
        <v>312867</v>
      </c>
      <c r="U4098" s="51">
        <v>65868</v>
      </c>
      <c r="V4098" s="51">
        <v>14467</v>
      </c>
    </row>
    <row r="4099" spans="1:22" x14ac:dyDescent="0.25">
      <c r="A4099" s="50" t="s">
        <v>109</v>
      </c>
      <c r="B4099" s="50" t="s">
        <v>231</v>
      </c>
      <c r="C4099" s="50" t="s">
        <v>219</v>
      </c>
      <c r="D4099" s="50" t="s">
        <v>282</v>
      </c>
      <c r="E4099" s="51">
        <v>2018</v>
      </c>
      <c r="F4099" s="50" t="s">
        <v>288</v>
      </c>
      <c r="G4099" s="52">
        <v>43252</v>
      </c>
      <c r="H4099" s="51">
        <v>1154</v>
      </c>
      <c r="I4099" s="51">
        <v>477</v>
      </c>
      <c r="J4099" s="51">
        <v>894</v>
      </c>
      <c r="K4099" s="51">
        <v>223</v>
      </c>
      <c r="L4099" s="51">
        <v>223</v>
      </c>
      <c r="M4099" s="51">
        <v>1597</v>
      </c>
      <c r="N4099" s="51">
        <v>1495</v>
      </c>
      <c r="O4099" s="51">
        <v>1440</v>
      </c>
      <c r="P4099" s="51">
        <v>1606</v>
      </c>
      <c r="Q4099" s="51">
        <v>6059</v>
      </c>
      <c r="R4099" s="51">
        <v>6131</v>
      </c>
      <c r="S4099" s="51">
        <v>62547</v>
      </c>
      <c r="T4099" s="51">
        <v>312867</v>
      </c>
      <c r="U4099" s="51">
        <v>65868</v>
      </c>
      <c r="V4099" s="51">
        <v>14467</v>
      </c>
    </row>
    <row r="4100" spans="1:22" x14ac:dyDescent="0.25">
      <c r="A4100" s="50" t="s">
        <v>109</v>
      </c>
      <c r="B4100" s="50" t="s">
        <v>231</v>
      </c>
      <c r="C4100" s="50" t="s">
        <v>219</v>
      </c>
      <c r="D4100" s="50" t="s">
        <v>282</v>
      </c>
      <c r="E4100" s="51">
        <v>2018</v>
      </c>
      <c r="F4100" s="50" t="s">
        <v>289</v>
      </c>
      <c r="G4100" s="52">
        <v>43282</v>
      </c>
      <c r="H4100" s="51">
        <v>1616</v>
      </c>
      <c r="I4100" s="51">
        <v>552</v>
      </c>
      <c r="J4100" s="51">
        <v>1216</v>
      </c>
      <c r="K4100" s="51">
        <v>234</v>
      </c>
      <c r="L4100" s="51">
        <v>234</v>
      </c>
      <c r="M4100" s="51">
        <v>1718</v>
      </c>
      <c r="N4100" s="51">
        <v>1429</v>
      </c>
      <c r="O4100" s="51">
        <v>1321</v>
      </c>
      <c r="P4100" s="51">
        <v>1505</v>
      </c>
      <c r="Q4100" s="51">
        <v>6059</v>
      </c>
      <c r="R4100" s="51">
        <v>6131</v>
      </c>
      <c r="S4100" s="51">
        <v>62547</v>
      </c>
      <c r="T4100" s="51">
        <v>312867</v>
      </c>
      <c r="U4100" s="51">
        <v>65868</v>
      </c>
      <c r="V4100" s="51">
        <v>14467</v>
      </c>
    </row>
    <row r="4101" spans="1:22" x14ac:dyDescent="0.25">
      <c r="A4101" s="50" t="s">
        <v>109</v>
      </c>
      <c r="B4101" s="50" t="s">
        <v>231</v>
      </c>
      <c r="C4101" s="50" t="s">
        <v>219</v>
      </c>
      <c r="D4101" s="50" t="s">
        <v>282</v>
      </c>
      <c r="E4101" s="51">
        <v>2018</v>
      </c>
      <c r="F4101" s="50" t="s">
        <v>290</v>
      </c>
      <c r="G4101" s="52">
        <v>43313</v>
      </c>
      <c r="H4101" s="51">
        <v>1167</v>
      </c>
      <c r="I4101" s="51">
        <v>366</v>
      </c>
      <c r="J4101" s="51">
        <v>908</v>
      </c>
      <c r="K4101" s="51">
        <v>235</v>
      </c>
      <c r="L4101" s="51">
        <v>235</v>
      </c>
      <c r="M4101" s="51">
        <v>1991</v>
      </c>
      <c r="N4101" s="51">
        <v>1829</v>
      </c>
      <c r="O4101" s="51">
        <v>1789</v>
      </c>
      <c r="P4101" s="51">
        <v>1231</v>
      </c>
      <c r="Q4101" s="51">
        <v>6059</v>
      </c>
      <c r="R4101" s="51">
        <v>6131</v>
      </c>
      <c r="S4101" s="51">
        <v>62547</v>
      </c>
      <c r="T4101" s="51">
        <v>312867</v>
      </c>
      <c r="U4101" s="51">
        <v>65868</v>
      </c>
      <c r="V4101" s="51">
        <v>14467</v>
      </c>
    </row>
    <row r="4102" spans="1:22" x14ac:dyDescent="0.25">
      <c r="A4102" s="50" t="s">
        <v>109</v>
      </c>
      <c r="B4102" s="50" t="s">
        <v>231</v>
      </c>
      <c r="C4102" s="50" t="s">
        <v>219</v>
      </c>
      <c r="D4102" s="50" t="s">
        <v>282</v>
      </c>
      <c r="E4102" s="51">
        <v>2018</v>
      </c>
      <c r="F4102" s="50" t="s">
        <v>291</v>
      </c>
      <c r="G4102" s="52">
        <v>43344</v>
      </c>
      <c r="H4102" s="51">
        <v>1765</v>
      </c>
      <c r="I4102" s="51">
        <v>876</v>
      </c>
      <c r="J4102" s="51">
        <v>824</v>
      </c>
      <c r="K4102" s="51">
        <v>370</v>
      </c>
      <c r="L4102" s="51">
        <v>370</v>
      </c>
      <c r="M4102" s="51">
        <v>1215</v>
      </c>
      <c r="N4102" s="51">
        <v>1049</v>
      </c>
      <c r="O4102" s="51">
        <v>985</v>
      </c>
      <c r="P4102" s="51">
        <v>982</v>
      </c>
      <c r="Q4102" s="51">
        <v>6059</v>
      </c>
      <c r="R4102" s="51">
        <v>6131</v>
      </c>
      <c r="S4102" s="51">
        <v>62547</v>
      </c>
      <c r="T4102" s="51">
        <v>312867</v>
      </c>
      <c r="U4102" s="51">
        <v>65868</v>
      </c>
      <c r="V4102" s="51">
        <v>14467</v>
      </c>
    </row>
    <row r="4103" spans="1:22" x14ac:dyDescent="0.25">
      <c r="A4103" s="50" t="s">
        <v>109</v>
      </c>
      <c r="B4103" s="50" t="s">
        <v>231</v>
      </c>
      <c r="C4103" s="50" t="s">
        <v>219</v>
      </c>
      <c r="D4103" s="50" t="s">
        <v>282</v>
      </c>
      <c r="E4103" s="51">
        <v>2018</v>
      </c>
      <c r="F4103" s="50" t="s">
        <v>292</v>
      </c>
      <c r="G4103" s="52">
        <v>43374</v>
      </c>
      <c r="H4103" s="51">
        <v>1586</v>
      </c>
      <c r="I4103" s="51">
        <v>818</v>
      </c>
      <c r="J4103" s="51">
        <v>1239</v>
      </c>
      <c r="K4103" s="51">
        <v>604</v>
      </c>
      <c r="L4103" s="51">
        <v>604</v>
      </c>
      <c r="M4103" s="51">
        <v>1128</v>
      </c>
      <c r="N4103" s="51">
        <v>1106</v>
      </c>
      <c r="O4103" s="51">
        <v>842</v>
      </c>
      <c r="P4103" s="51">
        <v>753</v>
      </c>
      <c r="Q4103" s="51">
        <v>6059</v>
      </c>
      <c r="R4103" s="51">
        <v>6131</v>
      </c>
      <c r="S4103" s="51">
        <v>62547</v>
      </c>
      <c r="T4103" s="51">
        <v>312867</v>
      </c>
      <c r="U4103" s="51">
        <v>65868</v>
      </c>
      <c r="V4103" s="51">
        <v>14467</v>
      </c>
    </row>
    <row r="4104" spans="1:22" x14ac:dyDescent="0.25">
      <c r="A4104" s="50" t="s">
        <v>109</v>
      </c>
      <c r="B4104" s="50" t="s">
        <v>231</v>
      </c>
      <c r="C4104" s="50" t="s">
        <v>219</v>
      </c>
      <c r="D4104" s="50" t="s">
        <v>282</v>
      </c>
      <c r="E4104" s="51">
        <v>2018</v>
      </c>
      <c r="F4104" s="50" t="s">
        <v>293</v>
      </c>
      <c r="G4104" s="52">
        <v>43405</v>
      </c>
      <c r="H4104" s="51">
        <v>1301</v>
      </c>
      <c r="I4104" s="51">
        <v>615</v>
      </c>
      <c r="J4104" s="51">
        <v>983</v>
      </c>
      <c r="K4104" s="51">
        <v>352</v>
      </c>
      <c r="L4104" s="51">
        <v>352</v>
      </c>
      <c r="M4104" s="51">
        <v>828</v>
      </c>
      <c r="N4104" s="51">
        <v>1000</v>
      </c>
      <c r="O4104" s="51">
        <v>931</v>
      </c>
      <c r="P4104" s="51">
        <v>922</v>
      </c>
      <c r="Q4104" s="51">
        <v>6059</v>
      </c>
      <c r="R4104" s="51">
        <v>6131</v>
      </c>
      <c r="S4104" s="51">
        <v>62547</v>
      </c>
      <c r="T4104" s="51">
        <v>312867</v>
      </c>
      <c r="U4104" s="51">
        <v>65868</v>
      </c>
      <c r="V4104" s="51">
        <v>14467</v>
      </c>
    </row>
    <row r="4105" spans="1:22" x14ac:dyDescent="0.25">
      <c r="A4105" s="50" t="s">
        <v>109</v>
      </c>
      <c r="B4105" s="50" t="s">
        <v>231</v>
      </c>
      <c r="C4105" s="50" t="s">
        <v>219</v>
      </c>
      <c r="D4105" s="50" t="s">
        <v>282</v>
      </c>
      <c r="E4105" s="51">
        <v>2018</v>
      </c>
      <c r="F4105" s="50" t="s">
        <v>294</v>
      </c>
      <c r="G4105" s="52">
        <v>43435</v>
      </c>
      <c r="H4105" s="51">
        <v>1515</v>
      </c>
      <c r="I4105" s="51">
        <v>757</v>
      </c>
      <c r="J4105" s="51">
        <v>871</v>
      </c>
      <c r="K4105" s="51">
        <v>359</v>
      </c>
      <c r="L4105" s="51">
        <v>359</v>
      </c>
      <c r="M4105" s="51">
        <v>1653</v>
      </c>
      <c r="N4105" s="51">
        <v>1373</v>
      </c>
      <c r="O4105" s="51">
        <v>1333</v>
      </c>
      <c r="P4105" s="51">
        <v>1241</v>
      </c>
      <c r="Q4105" s="51">
        <v>6059</v>
      </c>
      <c r="R4105" s="51">
        <v>6131</v>
      </c>
      <c r="S4105" s="51">
        <v>62547</v>
      </c>
      <c r="T4105" s="51">
        <v>312867</v>
      </c>
      <c r="U4105" s="51">
        <v>65868</v>
      </c>
      <c r="V4105" s="51">
        <v>14467</v>
      </c>
    </row>
    <row r="4106" spans="1:22" x14ac:dyDescent="0.25">
      <c r="A4106" s="50" t="s">
        <v>109</v>
      </c>
      <c r="B4106" s="50" t="s">
        <v>231</v>
      </c>
      <c r="C4106" s="50" t="s">
        <v>219</v>
      </c>
      <c r="D4106" s="50" t="s">
        <v>282</v>
      </c>
      <c r="E4106" s="51">
        <v>2019</v>
      </c>
      <c r="F4106" s="50" t="s">
        <v>283</v>
      </c>
      <c r="G4106" s="52">
        <v>43466</v>
      </c>
      <c r="H4106" s="51">
        <v>1611</v>
      </c>
      <c r="I4106" s="51">
        <v>554</v>
      </c>
      <c r="J4106" s="51">
        <v>1065</v>
      </c>
      <c r="K4106" s="51">
        <v>452</v>
      </c>
      <c r="L4106" s="51">
        <v>452</v>
      </c>
      <c r="M4106" s="51">
        <v>1449</v>
      </c>
      <c r="N4106" s="51">
        <v>937</v>
      </c>
      <c r="O4106" s="51">
        <v>711</v>
      </c>
      <c r="P4106" s="51">
        <v>1110</v>
      </c>
      <c r="Q4106" s="51">
        <v>4242</v>
      </c>
      <c r="R4106" s="51">
        <v>4344</v>
      </c>
      <c r="S4106" s="51">
        <v>66955.935818961312</v>
      </c>
      <c r="T4106" s="51">
        <v>316683</v>
      </c>
      <c r="U4106" s="51">
        <v>102298</v>
      </c>
      <c r="V4106" s="51">
        <v>13572</v>
      </c>
    </row>
    <row r="4107" spans="1:22" x14ac:dyDescent="0.25">
      <c r="A4107" s="50" t="s">
        <v>109</v>
      </c>
      <c r="B4107" s="50" t="s">
        <v>231</v>
      </c>
      <c r="C4107" s="50" t="s">
        <v>219</v>
      </c>
      <c r="D4107" s="50" t="s">
        <v>282</v>
      </c>
      <c r="E4107" s="51">
        <v>2019</v>
      </c>
      <c r="F4107" s="50" t="s">
        <v>284</v>
      </c>
      <c r="G4107" s="52">
        <v>43497</v>
      </c>
      <c r="H4107" s="51">
        <v>1261</v>
      </c>
      <c r="I4107" s="51">
        <v>540</v>
      </c>
      <c r="J4107" s="51">
        <v>1283</v>
      </c>
      <c r="K4107" s="51">
        <v>486</v>
      </c>
      <c r="L4107" s="51">
        <v>486</v>
      </c>
      <c r="M4107" s="51">
        <v>1942</v>
      </c>
      <c r="N4107" s="51">
        <v>1813</v>
      </c>
      <c r="O4107" s="51">
        <v>1596</v>
      </c>
      <c r="P4107" s="51">
        <v>1675</v>
      </c>
      <c r="Q4107" s="51">
        <v>4242</v>
      </c>
      <c r="R4107" s="51">
        <v>4344</v>
      </c>
      <c r="S4107" s="51">
        <v>66955.935818961312</v>
      </c>
      <c r="T4107" s="51">
        <v>316683</v>
      </c>
      <c r="U4107" s="51">
        <v>102298</v>
      </c>
      <c r="V4107" s="51">
        <v>13572</v>
      </c>
    </row>
    <row r="4108" spans="1:22" x14ac:dyDescent="0.25">
      <c r="A4108" s="50" t="s">
        <v>109</v>
      </c>
      <c r="B4108" s="50" t="s">
        <v>231</v>
      </c>
      <c r="C4108" s="50" t="s">
        <v>219</v>
      </c>
      <c r="D4108" s="50" t="s">
        <v>282</v>
      </c>
      <c r="E4108" s="51">
        <v>2019</v>
      </c>
      <c r="F4108" s="50" t="s">
        <v>285</v>
      </c>
      <c r="G4108" s="52">
        <v>43525</v>
      </c>
      <c r="H4108" s="51">
        <v>1041</v>
      </c>
      <c r="I4108" s="51">
        <v>404</v>
      </c>
      <c r="J4108" s="51">
        <v>967</v>
      </c>
      <c r="K4108" s="51">
        <v>472</v>
      </c>
      <c r="L4108" s="51">
        <v>472</v>
      </c>
      <c r="M4108" s="51">
        <v>1342</v>
      </c>
      <c r="N4108" s="51">
        <v>1499</v>
      </c>
      <c r="O4108" s="51">
        <v>1448</v>
      </c>
      <c r="P4108" s="51">
        <v>1631</v>
      </c>
      <c r="Q4108" s="51">
        <v>4242</v>
      </c>
      <c r="R4108" s="51">
        <v>4344</v>
      </c>
      <c r="S4108" s="51">
        <v>66955.935818961312</v>
      </c>
      <c r="T4108" s="51">
        <v>316683</v>
      </c>
      <c r="U4108" s="51">
        <v>102298</v>
      </c>
      <c r="V4108" s="51">
        <v>13572</v>
      </c>
    </row>
    <row r="4109" spans="1:22" x14ac:dyDescent="0.25">
      <c r="A4109" s="50" t="s">
        <v>109</v>
      </c>
      <c r="B4109" s="50" t="s">
        <v>231</v>
      </c>
      <c r="C4109" s="50" t="s">
        <v>219</v>
      </c>
      <c r="D4109" s="50" t="s">
        <v>282</v>
      </c>
      <c r="E4109" s="51">
        <v>2019</v>
      </c>
      <c r="F4109" s="50" t="s">
        <v>286</v>
      </c>
      <c r="G4109" s="52">
        <v>43556</v>
      </c>
      <c r="H4109" s="51">
        <v>1309</v>
      </c>
      <c r="I4109" s="51">
        <v>410</v>
      </c>
      <c r="J4109" s="51">
        <v>1412</v>
      </c>
      <c r="K4109" s="51">
        <v>444</v>
      </c>
      <c r="L4109" s="51">
        <v>444</v>
      </c>
      <c r="M4109" s="51">
        <v>1342</v>
      </c>
      <c r="N4109" s="51">
        <v>1020</v>
      </c>
      <c r="O4109" s="51">
        <v>1055</v>
      </c>
      <c r="P4109" s="51">
        <v>981</v>
      </c>
      <c r="Q4109" s="51">
        <v>4242</v>
      </c>
      <c r="R4109" s="51">
        <v>4344</v>
      </c>
      <c r="S4109" s="51">
        <v>66955.935818961312</v>
      </c>
      <c r="T4109" s="51">
        <v>316683</v>
      </c>
      <c r="U4109" s="51">
        <v>102298</v>
      </c>
      <c r="V4109" s="51">
        <v>13572</v>
      </c>
    </row>
    <row r="4110" spans="1:22" x14ac:dyDescent="0.25">
      <c r="A4110" s="50" t="s">
        <v>109</v>
      </c>
      <c r="B4110" s="50" t="s">
        <v>231</v>
      </c>
      <c r="C4110" s="50" t="s">
        <v>219</v>
      </c>
      <c r="D4110" s="50" t="s">
        <v>282</v>
      </c>
      <c r="E4110" s="51">
        <v>2019</v>
      </c>
      <c r="F4110" s="50" t="s">
        <v>287</v>
      </c>
      <c r="G4110" s="52">
        <v>43586</v>
      </c>
      <c r="H4110" s="51">
        <v>1300</v>
      </c>
      <c r="I4110" s="51">
        <v>503</v>
      </c>
      <c r="J4110" s="51">
        <v>1309</v>
      </c>
      <c r="K4110" s="51">
        <v>523</v>
      </c>
      <c r="L4110" s="51">
        <v>523</v>
      </c>
      <c r="M4110" s="51">
        <v>1342</v>
      </c>
      <c r="N4110" s="51">
        <v>1561</v>
      </c>
      <c r="O4110" s="51">
        <v>1568</v>
      </c>
      <c r="P4110" s="51">
        <v>1506</v>
      </c>
      <c r="Q4110" s="51">
        <v>4242</v>
      </c>
      <c r="R4110" s="51">
        <v>4344</v>
      </c>
      <c r="S4110" s="51">
        <v>66955.935818961312</v>
      </c>
      <c r="T4110" s="51">
        <v>316683</v>
      </c>
      <c r="U4110" s="51">
        <v>102298</v>
      </c>
      <c r="V4110" s="51">
        <v>13572</v>
      </c>
    </row>
    <row r="4111" spans="1:22" x14ac:dyDescent="0.25">
      <c r="A4111" s="50" t="s">
        <v>109</v>
      </c>
      <c r="B4111" s="50" t="s">
        <v>231</v>
      </c>
      <c r="C4111" s="50" t="s">
        <v>219</v>
      </c>
      <c r="D4111" s="50" t="s">
        <v>282</v>
      </c>
      <c r="E4111" s="51">
        <v>2019</v>
      </c>
      <c r="F4111" s="50" t="s">
        <v>288</v>
      </c>
      <c r="G4111" s="52">
        <v>43617</v>
      </c>
      <c r="H4111" s="51">
        <v>1508</v>
      </c>
      <c r="I4111" s="51">
        <v>490</v>
      </c>
      <c r="J4111" s="51">
        <v>855</v>
      </c>
      <c r="K4111" s="51">
        <v>355</v>
      </c>
      <c r="L4111" s="51">
        <v>355</v>
      </c>
      <c r="M4111" s="51">
        <v>808</v>
      </c>
      <c r="N4111" s="51">
        <v>1678</v>
      </c>
      <c r="O4111" s="51">
        <v>1640</v>
      </c>
      <c r="P4111" s="51">
        <v>1610</v>
      </c>
      <c r="Q4111" s="51">
        <v>4242</v>
      </c>
      <c r="R4111" s="51">
        <v>4344</v>
      </c>
      <c r="S4111" s="51">
        <v>66955.935818961312</v>
      </c>
      <c r="T4111" s="51">
        <v>316683</v>
      </c>
      <c r="U4111" s="51">
        <v>102298</v>
      </c>
      <c r="V4111" s="51">
        <v>13572</v>
      </c>
    </row>
    <row r="4112" spans="1:22" x14ac:dyDescent="0.25">
      <c r="A4112" s="50" t="s">
        <v>109</v>
      </c>
      <c r="B4112" s="50" t="s">
        <v>231</v>
      </c>
      <c r="C4112" s="50" t="s">
        <v>219</v>
      </c>
      <c r="D4112" s="50" t="s">
        <v>282</v>
      </c>
      <c r="E4112" s="51">
        <v>2019</v>
      </c>
      <c r="F4112" s="50" t="s">
        <v>289</v>
      </c>
      <c r="G4112" s="52">
        <v>43647</v>
      </c>
      <c r="H4112" s="51">
        <v>1711</v>
      </c>
      <c r="I4112" s="51">
        <v>578</v>
      </c>
      <c r="J4112" s="51">
        <v>1402</v>
      </c>
      <c r="K4112" s="51">
        <v>480</v>
      </c>
      <c r="L4112" s="51">
        <v>480</v>
      </c>
      <c r="M4112" s="51">
        <v>839</v>
      </c>
      <c r="N4112" s="51">
        <v>1219</v>
      </c>
      <c r="O4112" s="51">
        <v>1274</v>
      </c>
      <c r="P4112" s="51">
        <v>1047</v>
      </c>
      <c r="Q4112" s="51">
        <v>4242</v>
      </c>
      <c r="R4112" s="51">
        <v>4344</v>
      </c>
      <c r="S4112" s="51">
        <v>66955.935818961312</v>
      </c>
      <c r="T4112" s="51">
        <v>316683</v>
      </c>
      <c r="U4112" s="51">
        <v>102298</v>
      </c>
      <c r="V4112" s="51">
        <v>13572</v>
      </c>
    </row>
    <row r="4113" spans="1:22" x14ac:dyDescent="0.25">
      <c r="A4113" s="50" t="s">
        <v>109</v>
      </c>
      <c r="B4113" s="50" t="s">
        <v>231</v>
      </c>
      <c r="C4113" s="50" t="s">
        <v>219</v>
      </c>
      <c r="D4113" s="50" t="s">
        <v>282</v>
      </c>
      <c r="E4113" s="51">
        <v>2019</v>
      </c>
      <c r="F4113" s="50" t="s">
        <v>290</v>
      </c>
      <c r="G4113" s="52">
        <v>43678</v>
      </c>
      <c r="H4113" s="51">
        <v>1364</v>
      </c>
      <c r="I4113" s="51">
        <v>512</v>
      </c>
      <c r="J4113" s="51">
        <v>1126</v>
      </c>
      <c r="K4113" s="51">
        <v>454</v>
      </c>
      <c r="L4113" s="51">
        <v>454</v>
      </c>
      <c r="M4113" s="51">
        <v>1342</v>
      </c>
      <c r="N4113" s="51">
        <v>1548</v>
      </c>
      <c r="O4113" s="51">
        <v>1480</v>
      </c>
      <c r="P4113" s="51">
        <v>1351</v>
      </c>
      <c r="Q4113" s="51">
        <v>4242</v>
      </c>
      <c r="R4113" s="51">
        <v>4344</v>
      </c>
      <c r="S4113" s="51">
        <v>66955.935818961312</v>
      </c>
      <c r="T4113" s="51">
        <v>316683</v>
      </c>
      <c r="U4113" s="51">
        <v>102298</v>
      </c>
      <c r="V4113" s="51">
        <v>13572</v>
      </c>
    </row>
    <row r="4114" spans="1:22" x14ac:dyDescent="0.25">
      <c r="A4114" s="50" t="s">
        <v>109</v>
      </c>
      <c r="B4114" s="50" t="s">
        <v>231</v>
      </c>
      <c r="C4114" s="50" t="s">
        <v>219</v>
      </c>
      <c r="D4114" s="50" t="s">
        <v>282</v>
      </c>
      <c r="E4114" s="51">
        <v>2019</v>
      </c>
      <c r="F4114" s="50" t="s">
        <v>291</v>
      </c>
      <c r="G4114" s="52">
        <v>43709</v>
      </c>
      <c r="H4114" s="51">
        <v>1315</v>
      </c>
      <c r="I4114" s="51">
        <v>596</v>
      </c>
      <c r="J4114" s="51">
        <v>1141</v>
      </c>
      <c r="K4114" s="51">
        <v>407</v>
      </c>
      <c r="L4114" s="51">
        <v>407</v>
      </c>
      <c r="M4114" s="51">
        <v>1354</v>
      </c>
      <c r="N4114" s="51">
        <v>1149</v>
      </c>
      <c r="O4114" s="51">
        <v>1148</v>
      </c>
      <c r="P4114" s="51">
        <v>1112</v>
      </c>
      <c r="Q4114" s="51">
        <v>4242</v>
      </c>
      <c r="R4114" s="51">
        <v>4344</v>
      </c>
      <c r="S4114" s="51">
        <v>66955.935818961312</v>
      </c>
      <c r="T4114" s="51">
        <v>316683</v>
      </c>
      <c r="U4114" s="51">
        <v>102298</v>
      </c>
      <c r="V4114" s="51">
        <v>13572</v>
      </c>
    </row>
    <row r="4115" spans="1:22" x14ac:dyDescent="0.25">
      <c r="A4115" s="50" t="s">
        <v>109</v>
      </c>
      <c r="B4115" s="50" t="s">
        <v>231</v>
      </c>
      <c r="C4115" s="50" t="s">
        <v>219</v>
      </c>
      <c r="D4115" s="50" t="s">
        <v>282</v>
      </c>
      <c r="E4115" s="51">
        <v>2019</v>
      </c>
      <c r="F4115" s="50" t="s">
        <v>292</v>
      </c>
      <c r="G4115" s="52">
        <v>43739</v>
      </c>
      <c r="H4115" s="51">
        <v>1438</v>
      </c>
      <c r="I4115" s="51">
        <v>586</v>
      </c>
      <c r="J4115" s="51">
        <v>1135</v>
      </c>
      <c r="K4115" s="51">
        <v>467</v>
      </c>
      <c r="L4115" s="51">
        <v>467</v>
      </c>
      <c r="M4115" s="51">
        <v>1186</v>
      </c>
      <c r="N4115" s="51">
        <v>1275</v>
      </c>
      <c r="O4115" s="51">
        <v>1123</v>
      </c>
      <c r="P4115" s="51">
        <v>1107</v>
      </c>
      <c r="Q4115" s="51">
        <v>4242</v>
      </c>
      <c r="R4115" s="51">
        <v>4344</v>
      </c>
      <c r="S4115" s="51">
        <v>66955.935818961312</v>
      </c>
      <c r="T4115" s="51">
        <v>316683</v>
      </c>
      <c r="U4115" s="51">
        <v>102298</v>
      </c>
      <c r="V4115" s="51">
        <v>13572</v>
      </c>
    </row>
    <row r="4116" spans="1:22" x14ac:dyDescent="0.25">
      <c r="A4116" s="50" t="s">
        <v>109</v>
      </c>
      <c r="B4116" s="50" t="s">
        <v>231</v>
      </c>
      <c r="C4116" s="50" t="s">
        <v>219</v>
      </c>
      <c r="D4116" s="50" t="s">
        <v>282</v>
      </c>
      <c r="E4116" s="51">
        <v>2019</v>
      </c>
      <c r="F4116" s="50" t="s">
        <v>293</v>
      </c>
      <c r="G4116" s="52">
        <v>43770</v>
      </c>
      <c r="H4116" s="51">
        <v>1312</v>
      </c>
      <c r="I4116" s="51">
        <v>598</v>
      </c>
      <c r="J4116" s="51">
        <v>1074</v>
      </c>
      <c r="K4116" s="51">
        <v>409</v>
      </c>
      <c r="L4116" s="51">
        <v>409</v>
      </c>
      <c r="M4116" s="51">
        <v>1177</v>
      </c>
      <c r="N4116" s="51">
        <v>1250</v>
      </c>
      <c r="O4116" s="51">
        <v>1146</v>
      </c>
      <c r="P4116" s="51">
        <v>1169</v>
      </c>
      <c r="Q4116" s="51">
        <v>4242</v>
      </c>
      <c r="R4116" s="51">
        <v>4344</v>
      </c>
      <c r="S4116" s="51">
        <v>66955.935818961312</v>
      </c>
      <c r="T4116" s="51">
        <v>316683</v>
      </c>
      <c r="U4116" s="51">
        <v>102298</v>
      </c>
      <c r="V4116" s="51">
        <v>13572</v>
      </c>
    </row>
    <row r="4117" spans="1:22" x14ac:dyDescent="0.25">
      <c r="A4117" s="50" t="s">
        <v>109</v>
      </c>
      <c r="B4117" s="50" t="s">
        <v>231</v>
      </c>
      <c r="C4117" s="50" t="s">
        <v>219</v>
      </c>
      <c r="D4117" s="50" t="s">
        <v>282</v>
      </c>
      <c r="E4117" s="51">
        <v>2019</v>
      </c>
      <c r="F4117" s="50" t="s">
        <v>294</v>
      </c>
      <c r="G4117" s="52">
        <v>43800</v>
      </c>
      <c r="H4117" s="51">
        <v>1536</v>
      </c>
      <c r="I4117" s="51">
        <v>665</v>
      </c>
      <c r="J4117" s="51">
        <v>1098</v>
      </c>
      <c r="K4117" s="51">
        <v>442</v>
      </c>
      <c r="L4117" s="51">
        <v>442</v>
      </c>
      <c r="M4117" s="51">
        <v>1805</v>
      </c>
      <c r="N4117" s="51">
        <v>1265</v>
      </c>
      <c r="O4117" s="51">
        <v>1245</v>
      </c>
      <c r="P4117" s="51">
        <v>1253</v>
      </c>
      <c r="Q4117" s="51">
        <v>4242</v>
      </c>
      <c r="R4117" s="51">
        <v>4344</v>
      </c>
      <c r="S4117" s="51">
        <v>66955.935818961312</v>
      </c>
      <c r="T4117" s="51">
        <v>316683</v>
      </c>
      <c r="U4117" s="51">
        <v>102298</v>
      </c>
      <c r="V4117" s="51">
        <v>13572</v>
      </c>
    </row>
    <row r="4118" spans="1:22" x14ac:dyDescent="0.25">
      <c r="A4118" s="50" t="s">
        <v>109</v>
      </c>
      <c r="B4118" s="50" t="s">
        <v>231</v>
      </c>
      <c r="C4118" s="50" t="s">
        <v>219</v>
      </c>
      <c r="D4118" s="50" t="s">
        <v>282</v>
      </c>
      <c r="E4118" s="51">
        <v>2020</v>
      </c>
      <c r="F4118" s="50" t="s">
        <v>283</v>
      </c>
      <c r="G4118" s="52">
        <v>43831</v>
      </c>
      <c r="H4118" s="51">
        <v>1476</v>
      </c>
      <c r="I4118" s="51">
        <v>469</v>
      </c>
      <c r="J4118" s="51">
        <v>1098</v>
      </c>
      <c r="K4118" s="51">
        <v>403</v>
      </c>
      <c r="L4118" s="51">
        <v>403</v>
      </c>
      <c r="M4118" s="51">
        <v>1923</v>
      </c>
      <c r="N4118" s="51">
        <v>1566</v>
      </c>
      <c r="O4118" s="51">
        <v>1376</v>
      </c>
      <c r="P4118" s="51">
        <v>1462</v>
      </c>
      <c r="Q4118" s="51">
        <v>4173</v>
      </c>
      <c r="R4118" s="51">
        <v>4310</v>
      </c>
      <c r="S4118" s="51">
        <v>69739.020049112733</v>
      </c>
      <c r="T4118" s="51">
        <v>328599</v>
      </c>
      <c r="U4118" s="51">
        <v>105416</v>
      </c>
      <c r="V4118" s="51">
        <v>13976</v>
      </c>
    </row>
    <row r="4119" spans="1:22" x14ac:dyDescent="0.25">
      <c r="A4119" s="50" t="s">
        <v>109</v>
      </c>
      <c r="B4119" s="50" t="s">
        <v>231</v>
      </c>
      <c r="C4119" s="50" t="s">
        <v>219</v>
      </c>
      <c r="D4119" s="50" t="s">
        <v>282</v>
      </c>
      <c r="E4119" s="51">
        <v>2020</v>
      </c>
      <c r="F4119" s="50" t="s">
        <v>284</v>
      </c>
      <c r="G4119" s="52">
        <v>43862</v>
      </c>
      <c r="H4119" s="51">
        <v>1445</v>
      </c>
      <c r="I4119" s="51">
        <v>606</v>
      </c>
      <c r="J4119" s="51">
        <v>1230</v>
      </c>
      <c r="K4119" s="51">
        <v>418</v>
      </c>
      <c r="L4119" s="51">
        <v>418</v>
      </c>
      <c r="M4119" s="51">
        <v>1845</v>
      </c>
      <c r="N4119" s="51">
        <v>1656</v>
      </c>
      <c r="O4119" s="51">
        <v>1459</v>
      </c>
      <c r="P4119" s="51">
        <v>1686</v>
      </c>
      <c r="Q4119" s="51">
        <v>4173</v>
      </c>
      <c r="R4119" s="51">
        <v>4310</v>
      </c>
      <c r="S4119" s="51">
        <v>69739.020049112733</v>
      </c>
      <c r="T4119" s="51">
        <v>328599</v>
      </c>
      <c r="U4119" s="51">
        <v>105416</v>
      </c>
      <c r="V4119" s="51">
        <v>13976</v>
      </c>
    </row>
    <row r="4120" spans="1:22" x14ac:dyDescent="0.25">
      <c r="A4120" s="50" t="s">
        <v>109</v>
      </c>
      <c r="B4120" s="50" t="s">
        <v>231</v>
      </c>
      <c r="C4120" s="50" t="s">
        <v>219</v>
      </c>
      <c r="D4120" s="50" t="s">
        <v>282</v>
      </c>
      <c r="E4120" s="51">
        <v>2020</v>
      </c>
      <c r="F4120" s="50" t="s">
        <v>285</v>
      </c>
      <c r="G4120" s="52">
        <v>43891</v>
      </c>
      <c r="H4120" s="51">
        <v>952</v>
      </c>
      <c r="I4120" s="51">
        <v>331</v>
      </c>
      <c r="J4120" s="51">
        <v>842</v>
      </c>
      <c r="K4120" s="51">
        <v>330</v>
      </c>
      <c r="L4120" s="51">
        <v>330</v>
      </c>
      <c r="M4120" s="51">
        <v>1787</v>
      </c>
      <c r="N4120" s="51">
        <v>1452</v>
      </c>
      <c r="O4120" s="51">
        <v>1293</v>
      </c>
      <c r="P4120" s="51">
        <v>1499</v>
      </c>
      <c r="Q4120" s="51">
        <v>4173</v>
      </c>
      <c r="R4120" s="51">
        <v>4310</v>
      </c>
      <c r="S4120" s="51">
        <v>69739.020049112733</v>
      </c>
      <c r="T4120" s="51">
        <v>328599</v>
      </c>
      <c r="U4120" s="51">
        <v>105416</v>
      </c>
      <c r="V4120" s="51">
        <v>13976</v>
      </c>
    </row>
    <row r="4121" spans="1:22" x14ac:dyDescent="0.25">
      <c r="A4121" s="50" t="s">
        <v>109</v>
      </c>
      <c r="B4121" s="50" t="s">
        <v>231</v>
      </c>
      <c r="C4121" s="50" t="s">
        <v>219</v>
      </c>
      <c r="D4121" s="50" t="s">
        <v>282</v>
      </c>
      <c r="E4121" s="51">
        <v>2020</v>
      </c>
      <c r="F4121" s="50" t="s">
        <v>286</v>
      </c>
      <c r="G4121" s="52">
        <v>43922</v>
      </c>
      <c r="H4121" s="51">
        <v>1520</v>
      </c>
      <c r="I4121" s="51">
        <v>469</v>
      </c>
      <c r="J4121" s="51">
        <v>1219</v>
      </c>
      <c r="K4121" s="51">
        <v>371</v>
      </c>
      <c r="L4121" s="51">
        <v>371</v>
      </c>
      <c r="M4121" s="51">
        <v>1705</v>
      </c>
      <c r="N4121" s="51">
        <v>1436</v>
      </c>
      <c r="O4121" s="51">
        <v>1229</v>
      </c>
      <c r="P4121" s="51">
        <v>1353</v>
      </c>
      <c r="Q4121" s="51">
        <v>4173</v>
      </c>
      <c r="R4121" s="51">
        <v>4310</v>
      </c>
      <c r="S4121" s="51">
        <v>69739.020049112733</v>
      </c>
      <c r="T4121" s="51">
        <v>328599</v>
      </c>
      <c r="U4121" s="51">
        <v>105416</v>
      </c>
      <c r="V4121" s="51">
        <v>13976</v>
      </c>
    </row>
    <row r="4122" spans="1:22" x14ac:dyDescent="0.25">
      <c r="A4122" s="50" t="s">
        <v>109</v>
      </c>
      <c r="B4122" s="50" t="s">
        <v>231</v>
      </c>
      <c r="C4122" s="50" t="s">
        <v>219</v>
      </c>
      <c r="D4122" s="50" t="s">
        <v>282</v>
      </c>
      <c r="E4122" s="51">
        <v>2020</v>
      </c>
      <c r="F4122" s="50" t="s">
        <v>287</v>
      </c>
      <c r="G4122" s="52">
        <v>43952</v>
      </c>
      <c r="H4122" s="51">
        <v>1398</v>
      </c>
      <c r="I4122" s="51">
        <v>672</v>
      </c>
      <c r="J4122" s="51">
        <v>1242</v>
      </c>
      <c r="K4122" s="51">
        <v>427</v>
      </c>
      <c r="L4122" s="51">
        <v>427</v>
      </c>
      <c r="M4122" s="51">
        <v>1951</v>
      </c>
      <c r="N4122" s="51">
        <v>1509</v>
      </c>
      <c r="O4122" s="51">
        <v>1497</v>
      </c>
      <c r="P4122" s="51">
        <v>1616</v>
      </c>
      <c r="Q4122" s="51">
        <v>4173</v>
      </c>
      <c r="R4122" s="51">
        <v>4310</v>
      </c>
      <c r="S4122" s="51">
        <v>69739.020049112733</v>
      </c>
      <c r="T4122" s="51">
        <v>328599</v>
      </c>
      <c r="U4122" s="51">
        <v>105416</v>
      </c>
      <c r="V4122" s="51">
        <v>13976</v>
      </c>
    </row>
    <row r="4123" spans="1:22" x14ac:dyDescent="0.25">
      <c r="A4123" s="50" t="s">
        <v>109</v>
      </c>
      <c r="B4123" s="50" t="s">
        <v>231</v>
      </c>
      <c r="C4123" s="50" t="s">
        <v>219</v>
      </c>
      <c r="D4123" s="50" t="s">
        <v>282</v>
      </c>
      <c r="E4123" s="51">
        <v>2020</v>
      </c>
      <c r="F4123" s="50" t="s">
        <v>288</v>
      </c>
      <c r="G4123" s="52">
        <v>43983</v>
      </c>
      <c r="H4123" s="51">
        <v>1779</v>
      </c>
      <c r="I4123" s="51">
        <v>447</v>
      </c>
      <c r="J4123" s="51">
        <v>1078</v>
      </c>
      <c r="K4123" s="51">
        <v>307</v>
      </c>
      <c r="L4123" s="51">
        <v>307</v>
      </c>
      <c r="M4123" s="51">
        <v>1821</v>
      </c>
      <c r="N4123" s="51">
        <v>1479</v>
      </c>
      <c r="O4123" s="51">
        <v>1363</v>
      </c>
      <c r="P4123" s="51">
        <v>1632</v>
      </c>
      <c r="Q4123" s="51">
        <v>4173</v>
      </c>
      <c r="R4123" s="51">
        <v>4310</v>
      </c>
      <c r="S4123" s="51">
        <v>69739.020049112733</v>
      </c>
      <c r="T4123" s="51">
        <v>328599</v>
      </c>
      <c r="U4123" s="51">
        <v>105416</v>
      </c>
      <c r="V4123" s="51">
        <v>13976</v>
      </c>
    </row>
    <row r="4124" spans="1:22" x14ac:dyDescent="0.25">
      <c r="A4124" s="50" t="s">
        <v>109</v>
      </c>
      <c r="B4124" s="50" t="s">
        <v>231</v>
      </c>
      <c r="C4124" s="50" t="s">
        <v>219</v>
      </c>
      <c r="D4124" s="50" t="s">
        <v>282</v>
      </c>
      <c r="E4124" s="51">
        <v>2020</v>
      </c>
      <c r="F4124" s="50" t="s">
        <v>289</v>
      </c>
      <c r="G4124" s="52">
        <v>44013</v>
      </c>
      <c r="H4124" s="51">
        <v>1325</v>
      </c>
      <c r="I4124" s="51">
        <v>437</v>
      </c>
      <c r="J4124" s="51">
        <v>1160</v>
      </c>
      <c r="K4124" s="51">
        <v>332</v>
      </c>
      <c r="L4124" s="51">
        <v>332</v>
      </c>
      <c r="M4124" s="51">
        <v>1724</v>
      </c>
      <c r="N4124" s="51">
        <v>1398</v>
      </c>
      <c r="O4124" s="51">
        <v>1284</v>
      </c>
      <c r="P4124" s="51">
        <v>1413</v>
      </c>
      <c r="Q4124" s="51">
        <v>4173</v>
      </c>
      <c r="R4124" s="51">
        <v>4310</v>
      </c>
      <c r="S4124" s="51">
        <v>69739.020049112733</v>
      </c>
      <c r="T4124" s="51">
        <v>328599</v>
      </c>
      <c r="U4124" s="51">
        <v>105416</v>
      </c>
      <c r="V4124" s="51">
        <v>13976</v>
      </c>
    </row>
    <row r="4125" spans="1:22" x14ac:dyDescent="0.25">
      <c r="A4125" s="50" t="s">
        <v>109</v>
      </c>
      <c r="B4125" s="50" t="s">
        <v>231</v>
      </c>
      <c r="C4125" s="50" t="s">
        <v>219</v>
      </c>
      <c r="D4125" s="50" t="s">
        <v>282</v>
      </c>
      <c r="E4125" s="51">
        <v>2020</v>
      </c>
      <c r="F4125" s="50" t="s">
        <v>290</v>
      </c>
      <c r="G4125" s="52">
        <v>44044</v>
      </c>
      <c r="H4125" s="51">
        <v>1448</v>
      </c>
      <c r="I4125" s="51">
        <v>560</v>
      </c>
      <c r="J4125" s="51">
        <v>1108</v>
      </c>
      <c r="K4125" s="51">
        <v>368</v>
      </c>
      <c r="L4125" s="51">
        <v>368</v>
      </c>
      <c r="M4125" s="51">
        <v>1875</v>
      </c>
      <c r="N4125" s="51">
        <v>1515</v>
      </c>
      <c r="O4125" s="51">
        <v>1378</v>
      </c>
      <c r="P4125" s="51">
        <v>1515</v>
      </c>
      <c r="Q4125" s="51">
        <v>4173</v>
      </c>
      <c r="R4125" s="51">
        <v>4310</v>
      </c>
      <c r="S4125" s="51">
        <v>69739.020049112733</v>
      </c>
      <c r="T4125" s="51">
        <v>328599</v>
      </c>
      <c r="U4125" s="51">
        <v>105416</v>
      </c>
      <c r="V4125" s="51">
        <v>13976</v>
      </c>
    </row>
    <row r="4126" spans="1:22" x14ac:dyDescent="0.25">
      <c r="A4126" s="50" t="s">
        <v>109</v>
      </c>
      <c r="B4126" s="50" t="s">
        <v>231</v>
      </c>
      <c r="C4126" s="50" t="s">
        <v>219</v>
      </c>
      <c r="D4126" s="50" t="s">
        <v>282</v>
      </c>
      <c r="E4126" s="51">
        <v>2020</v>
      </c>
      <c r="F4126" s="50" t="s">
        <v>291</v>
      </c>
      <c r="G4126" s="52">
        <v>44075</v>
      </c>
      <c r="H4126" s="51">
        <v>1444</v>
      </c>
      <c r="I4126" s="51">
        <v>537</v>
      </c>
      <c r="J4126" s="51">
        <v>1254</v>
      </c>
      <c r="K4126" s="51">
        <v>421</v>
      </c>
      <c r="L4126" s="51">
        <v>421</v>
      </c>
      <c r="M4126" s="51">
        <v>1748</v>
      </c>
      <c r="N4126" s="51">
        <v>1350</v>
      </c>
      <c r="O4126" s="51">
        <v>1281</v>
      </c>
      <c r="P4126" s="51">
        <v>1444</v>
      </c>
      <c r="Q4126" s="51">
        <v>4173</v>
      </c>
      <c r="R4126" s="51">
        <v>4310</v>
      </c>
      <c r="S4126" s="51">
        <v>69739.020049112733</v>
      </c>
      <c r="T4126" s="51">
        <v>328599</v>
      </c>
      <c r="U4126" s="51">
        <v>105416</v>
      </c>
      <c r="V4126" s="51">
        <v>13976</v>
      </c>
    </row>
    <row r="4127" spans="1:22" x14ac:dyDescent="0.25">
      <c r="A4127" s="50" t="s">
        <v>109</v>
      </c>
      <c r="B4127" s="50" t="s">
        <v>231</v>
      </c>
      <c r="C4127" s="50" t="s">
        <v>219</v>
      </c>
      <c r="D4127" s="50" t="s">
        <v>282</v>
      </c>
      <c r="E4127" s="51">
        <v>2020</v>
      </c>
      <c r="F4127" s="50" t="s">
        <v>292</v>
      </c>
      <c r="G4127" s="52">
        <v>44105</v>
      </c>
      <c r="H4127" s="51">
        <v>1274</v>
      </c>
      <c r="I4127" s="51">
        <v>441</v>
      </c>
      <c r="J4127" s="51">
        <v>1127</v>
      </c>
      <c r="K4127" s="51">
        <v>400</v>
      </c>
      <c r="L4127" s="51">
        <v>400</v>
      </c>
      <c r="M4127" s="51">
        <v>1705</v>
      </c>
      <c r="N4127" s="51">
        <v>1368</v>
      </c>
      <c r="O4127" s="51">
        <v>1263</v>
      </c>
      <c r="P4127" s="51">
        <v>1273</v>
      </c>
      <c r="Q4127" s="51">
        <v>4173</v>
      </c>
      <c r="R4127" s="51">
        <v>4310</v>
      </c>
      <c r="S4127" s="51">
        <v>69739.020049112733</v>
      </c>
      <c r="T4127" s="51">
        <v>328599</v>
      </c>
      <c r="U4127" s="51">
        <v>105416</v>
      </c>
      <c r="V4127" s="51">
        <v>13976</v>
      </c>
    </row>
    <row r="4128" spans="1:22" x14ac:dyDescent="0.25">
      <c r="A4128" s="50" t="s">
        <v>109</v>
      </c>
      <c r="B4128" s="50" t="s">
        <v>231</v>
      </c>
      <c r="C4128" s="50" t="s">
        <v>219</v>
      </c>
      <c r="D4128" s="50" t="s">
        <v>282</v>
      </c>
      <c r="E4128" s="51">
        <v>2020</v>
      </c>
      <c r="F4128" s="50" t="s">
        <v>293</v>
      </c>
      <c r="G4128" s="52">
        <v>44136</v>
      </c>
      <c r="H4128" s="51">
        <v>1053</v>
      </c>
      <c r="I4128" s="51">
        <v>384</v>
      </c>
      <c r="J4128" s="51">
        <v>931</v>
      </c>
      <c r="K4128" s="51">
        <v>382</v>
      </c>
      <c r="L4128" s="51">
        <v>382</v>
      </c>
      <c r="M4128" s="51">
        <v>1743</v>
      </c>
      <c r="N4128" s="51">
        <v>1331</v>
      </c>
      <c r="O4128" s="51">
        <v>1281</v>
      </c>
      <c r="P4128" s="51">
        <v>1478</v>
      </c>
      <c r="Q4128" s="51">
        <v>4173</v>
      </c>
      <c r="R4128" s="51">
        <v>4310</v>
      </c>
      <c r="S4128" s="51">
        <v>69739.020049112733</v>
      </c>
      <c r="T4128" s="51">
        <v>328599</v>
      </c>
      <c r="U4128" s="51">
        <v>105416</v>
      </c>
      <c r="V4128" s="51">
        <v>13976</v>
      </c>
    </row>
    <row r="4129" spans="1:22" x14ac:dyDescent="0.25">
      <c r="A4129" s="50" t="s">
        <v>109</v>
      </c>
      <c r="B4129" s="50" t="s">
        <v>231</v>
      </c>
      <c r="C4129" s="50" t="s">
        <v>219</v>
      </c>
      <c r="D4129" s="50" t="s">
        <v>282</v>
      </c>
      <c r="E4129" s="51">
        <v>2020</v>
      </c>
      <c r="F4129" s="50" t="s">
        <v>294</v>
      </c>
      <c r="G4129" s="52">
        <v>44166</v>
      </c>
      <c r="H4129" s="51">
        <v>1358</v>
      </c>
      <c r="I4129" s="51">
        <v>497</v>
      </c>
      <c r="J4129" s="51">
        <v>1086</v>
      </c>
      <c r="K4129" s="51">
        <v>367</v>
      </c>
      <c r="L4129" s="51">
        <v>367</v>
      </c>
      <c r="M4129" s="51">
        <v>1630</v>
      </c>
      <c r="N4129" s="51">
        <v>1345</v>
      </c>
      <c r="O4129" s="51">
        <v>1354</v>
      </c>
      <c r="P4129" s="51">
        <v>1334</v>
      </c>
      <c r="Q4129" s="51">
        <v>4173</v>
      </c>
      <c r="R4129" s="51">
        <v>4310</v>
      </c>
      <c r="S4129" s="51">
        <v>69739.020049112733</v>
      </c>
      <c r="T4129" s="51">
        <v>328599</v>
      </c>
      <c r="U4129" s="51">
        <v>105416</v>
      </c>
      <c r="V4129" s="51">
        <v>13976</v>
      </c>
    </row>
    <row r="4130" spans="1:22" x14ac:dyDescent="0.25">
      <c r="A4130" s="50" t="s">
        <v>109</v>
      </c>
      <c r="B4130" s="50" t="s">
        <v>231</v>
      </c>
      <c r="C4130" s="50" t="s">
        <v>219</v>
      </c>
      <c r="D4130" s="50" t="s">
        <v>282</v>
      </c>
      <c r="E4130" s="51">
        <v>2021</v>
      </c>
      <c r="F4130" s="50" t="s">
        <v>283</v>
      </c>
      <c r="G4130" s="52">
        <v>44197</v>
      </c>
      <c r="H4130" s="51">
        <v>1224</v>
      </c>
      <c r="I4130" s="51">
        <v>414</v>
      </c>
      <c r="J4130" s="51">
        <v>980</v>
      </c>
      <c r="K4130" s="51">
        <v>444</v>
      </c>
      <c r="L4130" s="51">
        <v>444</v>
      </c>
      <c r="M4130" s="51">
        <v>1842</v>
      </c>
      <c r="N4130" s="51">
        <v>1502</v>
      </c>
      <c r="O4130" s="51">
        <v>1340</v>
      </c>
      <c r="P4130" s="51">
        <v>1433</v>
      </c>
      <c r="Q4130" s="51">
        <v>5520</v>
      </c>
      <c r="R4130" s="51">
        <v>5701</v>
      </c>
      <c r="S4130" s="51">
        <v>72623.132031712346</v>
      </c>
      <c r="T4130" s="51">
        <v>340993</v>
      </c>
      <c r="U4130" s="51">
        <v>108713</v>
      </c>
      <c r="V4130" s="51">
        <v>14398</v>
      </c>
    </row>
    <row r="4131" spans="1:22" x14ac:dyDescent="0.25">
      <c r="A4131" s="50" t="s">
        <v>109</v>
      </c>
      <c r="B4131" s="50" t="s">
        <v>231</v>
      </c>
      <c r="C4131" s="50" t="s">
        <v>219</v>
      </c>
      <c r="D4131" s="50" t="s">
        <v>282</v>
      </c>
      <c r="E4131" s="51">
        <v>2021</v>
      </c>
      <c r="F4131" s="50" t="s">
        <v>284</v>
      </c>
      <c r="G4131" s="52">
        <v>44228</v>
      </c>
      <c r="H4131" s="51">
        <v>1103</v>
      </c>
      <c r="I4131" s="51">
        <v>412</v>
      </c>
      <c r="J4131" s="51">
        <v>935</v>
      </c>
      <c r="K4131" s="51">
        <v>406</v>
      </c>
      <c r="L4131" s="51">
        <v>406</v>
      </c>
      <c r="M4131" s="51">
        <v>1764</v>
      </c>
      <c r="N4131" s="51">
        <v>1464</v>
      </c>
      <c r="O4131" s="51">
        <v>1355</v>
      </c>
      <c r="P4131" s="51">
        <v>1345</v>
      </c>
      <c r="Q4131" s="51">
        <v>5520</v>
      </c>
      <c r="R4131" s="51">
        <v>5701</v>
      </c>
      <c r="S4131" s="51">
        <v>72623.132031712346</v>
      </c>
      <c r="T4131" s="51">
        <v>340993</v>
      </c>
      <c r="U4131" s="51">
        <v>108713</v>
      </c>
      <c r="V4131" s="51">
        <v>14398</v>
      </c>
    </row>
    <row r="4132" spans="1:22" x14ac:dyDescent="0.25">
      <c r="A4132" s="50" t="s">
        <v>109</v>
      </c>
      <c r="B4132" s="50" t="s">
        <v>231</v>
      </c>
      <c r="C4132" s="50" t="s">
        <v>219</v>
      </c>
      <c r="D4132" s="50" t="s">
        <v>282</v>
      </c>
      <c r="E4132" s="51">
        <v>2021</v>
      </c>
      <c r="F4132" s="50" t="s">
        <v>285</v>
      </c>
      <c r="G4132" s="52">
        <v>44256</v>
      </c>
      <c r="H4132" s="51">
        <v>1345</v>
      </c>
      <c r="I4132" s="51">
        <v>402</v>
      </c>
      <c r="J4132" s="51">
        <v>1054</v>
      </c>
      <c r="K4132" s="51">
        <v>321</v>
      </c>
      <c r="L4132" s="51">
        <v>321</v>
      </c>
      <c r="M4132" s="51">
        <v>1681</v>
      </c>
      <c r="N4132" s="51">
        <v>1283</v>
      </c>
      <c r="O4132" s="51">
        <v>1278</v>
      </c>
      <c r="P4132" s="51">
        <v>1231</v>
      </c>
      <c r="Q4132" s="51">
        <v>5520</v>
      </c>
      <c r="R4132" s="51">
        <v>5701</v>
      </c>
      <c r="S4132" s="51">
        <v>72623.132031712346</v>
      </c>
      <c r="T4132" s="51">
        <v>340993</v>
      </c>
      <c r="U4132" s="51">
        <v>108713</v>
      </c>
      <c r="V4132" s="51">
        <v>14398</v>
      </c>
    </row>
    <row r="4133" spans="1:22" x14ac:dyDescent="0.25">
      <c r="A4133" s="50" t="s">
        <v>109</v>
      </c>
      <c r="B4133" s="50" t="s">
        <v>231</v>
      </c>
      <c r="C4133" s="50" t="s">
        <v>219</v>
      </c>
      <c r="D4133" s="50" t="s">
        <v>282</v>
      </c>
      <c r="E4133" s="51">
        <v>2021</v>
      </c>
      <c r="F4133" s="50" t="s">
        <v>286</v>
      </c>
      <c r="G4133" s="52">
        <v>44287</v>
      </c>
      <c r="H4133" s="51">
        <v>1979</v>
      </c>
      <c r="I4133" s="51">
        <v>477</v>
      </c>
      <c r="J4133" s="51">
        <v>1235</v>
      </c>
      <c r="K4133" s="51">
        <v>435</v>
      </c>
      <c r="L4133" s="51">
        <v>435</v>
      </c>
      <c r="M4133" s="51">
        <v>1597</v>
      </c>
      <c r="N4133" s="51">
        <v>1440</v>
      </c>
      <c r="O4133" s="51">
        <v>1479</v>
      </c>
      <c r="P4133" s="51">
        <v>1522</v>
      </c>
      <c r="Q4133" s="51">
        <v>5520</v>
      </c>
      <c r="R4133" s="51">
        <v>5701</v>
      </c>
      <c r="S4133" s="51">
        <v>72623.132031712346</v>
      </c>
      <c r="T4133" s="51">
        <v>340993</v>
      </c>
      <c r="U4133" s="51">
        <v>108713</v>
      </c>
      <c r="V4133" s="51">
        <v>14398</v>
      </c>
    </row>
    <row r="4134" spans="1:22" x14ac:dyDescent="0.25">
      <c r="A4134" s="50" t="s">
        <v>109</v>
      </c>
      <c r="B4134" s="50" t="s">
        <v>231</v>
      </c>
      <c r="C4134" s="50" t="s">
        <v>219</v>
      </c>
      <c r="D4134" s="50" t="s">
        <v>282</v>
      </c>
      <c r="E4134" s="51">
        <v>2021</v>
      </c>
      <c r="F4134" s="50" t="s">
        <v>287</v>
      </c>
      <c r="G4134" s="52">
        <v>44317</v>
      </c>
      <c r="H4134" s="51">
        <v>1470</v>
      </c>
      <c r="I4134" s="51">
        <v>541</v>
      </c>
      <c r="J4134" s="51">
        <v>904</v>
      </c>
      <c r="K4134" s="51">
        <v>473</v>
      </c>
      <c r="L4134" s="51">
        <v>473</v>
      </c>
      <c r="M4134" s="51">
        <v>1847</v>
      </c>
      <c r="N4134" s="51">
        <v>1548</v>
      </c>
      <c r="O4134" s="51">
        <v>1487</v>
      </c>
      <c r="P4134" s="51">
        <v>1548</v>
      </c>
      <c r="Q4134" s="51">
        <v>5520</v>
      </c>
      <c r="R4134" s="51">
        <v>5701</v>
      </c>
      <c r="S4134" s="51">
        <v>72623.132031712346</v>
      </c>
      <c r="T4134" s="51">
        <v>340993</v>
      </c>
      <c r="U4134" s="51">
        <v>108713</v>
      </c>
      <c r="V4134" s="51">
        <v>14398</v>
      </c>
    </row>
    <row r="4135" spans="1:22" x14ac:dyDescent="0.25">
      <c r="A4135" s="50" t="s">
        <v>109</v>
      </c>
      <c r="B4135" s="50" t="s">
        <v>231</v>
      </c>
      <c r="C4135" s="50" t="s">
        <v>219</v>
      </c>
      <c r="D4135" s="50" t="s">
        <v>282</v>
      </c>
      <c r="E4135" s="51">
        <v>2021</v>
      </c>
      <c r="F4135" s="50" t="s">
        <v>288</v>
      </c>
      <c r="G4135" s="52">
        <v>44348</v>
      </c>
      <c r="H4135" s="51">
        <v>1587</v>
      </c>
      <c r="I4135" s="51">
        <v>441</v>
      </c>
      <c r="J4135" s="51">
        <v>1110</v>
      </c>
      <c r="K4135" s="51">
        <v>328</v>
      </c>
      <c r="L4135" s="51">
        <v>328</v>
      </c>
      <c r="M4135" s="51">
        <v>1789</v>
      </c>
      <c r="N4135" s="51">
        <v>1673</v>
      </c>
      <c r="O4135" s="51">
        <v>1576</v>
      </c>
      <c r="P4135" s="51">
        <v>1562</v>
      </c>
      <c r="Q4135" s="51">
        <v>5520</v>
      </c>
      <c r="R4135" s="51">
        <v>5701</v>
      </c>
      <c r="S4135" s="51">
        <v>72623.132031712346</v>
      </c>
      <c r="T4135" s="51">
        <v>340993</v>
      </c>
      <c r="U4135" s="51">
        <v>108713</v>
      </c>
      <c r="V4135" s="51">
        <v>14398</v>
      </c>
    </row>
    <row r="4136" spans="1:22" x14ac:dyDescent="0.25">
      <c r="A4136" s="50" t="s">
        <v>109</v>
      </c>
      <c r="B4136" s="50" t="s">
        <v>231</v>
      </c>
      <c r="C4136" s="50" t="s">
        <v>219</v>
      </c>
      <c r="D4136" s="50" t="s">
        <v>282</v>
      </c>
      <c r="E4136" s="51">
        <v>2021</v>
      </c>
      <c r="F4136" s="50" t="s">
        <v>289</v>
      </c>
      <c r="G4136" s="52">
        <v>44378</v>
      </c>
      <c r="H4136" s="51">
        <v>1156</v>
      </c>
      <c r="I4136" s="51">
        <v>340</v>
      </c>
      <c r="J4136" s="51">
        <v>1227</v>
      </c>
      <c r="K4136" s="51">
        <v>326</v>
      </c>
      <c r="L4136" s="51">
        <v>326</v>
      </c>
      <c r="M4136" s="51">
        <v>1443</v>
      </c>
      <c r="N4136" s="51">
        <v>1529</v>
      </c>
      <c r="O4136" s="51">
        <v>1419</v>
      </c>
      <c r="P4136" s="51">
        <v>1490</v>
      </c>
      <c r="Q4136" s="51">
        <v>5520</v>
      </c>
      <c r="R4136" s="51">
        <v>5701</v>
      </c>
      <c r="S4136" s="51">
        <v>72623.132031712346</v>
      </c>
      <c r="T4136" s="51">
        <v>340993</v>
      </c>
      <c r="U4136" s="51">
        <v>108713</v>
      </c>
      <c r="V4136" s="51">
        <v>14398</v>
      </c>
    </row>
    <row r="4137" spans="1:22" x14ac:dyDescent="0.25">
      <c r="A4137" s="50" t="s">
        <v>109</v>
      </c>
      <c r="B4137" s="50" t="s">
        <v>231</v>
      </c>
      <c r="C4137" s="50" t="s">
        <v>219</v>
      </c>
      <c r="D4137" s="50" t="s">
        <v>282</v>
      </c>
      <c r="E4137" s="51">
        <v>2021</v>
      </c>
      <c r="F4137" s="50" t="s">
        <v>290</v>
      </c>
      <c r="G4137" s="52">
        <v>44409</v>
      </c>
      <c r="H4137" s="51">
        <v>1192</v>
      </c>
      <c r="I4137" s="51">
        <v>428</v>
      </c>
      <c r="J4137" s="51">
        <v>990</v>
      </c>
      <c r="K4137" s="51">
        <v>434</v>
      </c>
      <c r="L4137" s="51">
        <v>434</v>
      </c>
      <c r="M4137" s="51">
        <v>1712</v>
      </c>
      <c r="N4137" s="51">
        <v>1505</v>
      </c>
      <c r="O4137" s="51">
        <v>1335</v>
      </c>
      <c r="P4137" s="51">
        <v>1416</v>
      </c>
      <c r="Q4137" s="51">
        <v>5520</v>
      </c>
      <c r="R4137" s="51">
        <v>5701</v>
      </c>
      <c r="S4137" s="51">
        <v>72623.132031712346</v>
      </c>
      <c r="T4137" s="51">
        <v>340993</v>
      </c>
      <c r="U4137" s="51">
        <v>108713</v>
      </c>
      <c r="V4137" s="51">
        <v>14398</v>
      </c>
    </row>
    <row r="4138" spans="1:22" x14ac:dyDescent="0.25">
      <c r="A4138" s="50" t="s">
        <v>109</v>
      </c>
      <c r="B4138" s="50" t="s">
        <v>231</v>
      </c>
      <c r="C4138" s="50" t="s">
        <v>219</v>
      </c>
      <c r="D4138" s="50" t="s">
        <v>282</v>
      </c>
      <c r="E4138" s="51">
        <v>2021</v>
      </c>
      <c r="F4138" s="50" t="s">
        <v>291</v>
      </c>
      <c r="G4138" s="52">
        <v>44440</v>
      </c>
      <c r="H4138" s="51">
        <v>1763</v>
      </c>
      <c r="I4138" s="51">
        <v>483</v>
      </c>
      <c r="J4138" s="51">
        <v>1358</v>
      </c>
      <c r="K4138" s="51">
        <v>459</v>
      </c>
      <c r="L4138" s="51">
        <v>459</v>
      </c>
      <c r="M4138" s="51">
        <v>1630</v>
      </c>
      <c r="N4138" s="51">
        <v>1520</v>
      </c>
      <c r="O4138" s="51">
        <v>1485</v>
      </c>
      <c r="P4138" s="51">
        <v>1455</v>
      </c>
      <c r="Q4138" s="51">
        <v>5520</v>
      </c>
      <c r="R4138" s="51">
        <v>5701</v>
      </c>
      <c r="S4138" s="51">
        <v>72623.132031712346</v>
      </c>
      <c r="T4138" s="51">
        <v>340993</v>
      </c>
      <c r="U4138" s="51">
        <v>108713</v>
      </c>
      <c r="V4138" s="51">
        <v>14398</v>
      </c>
    </row>
    <row r="4139" spans="1:22" x14ac:dyDescent="0.25">
      <c r="A4139" s="50" t="s">
        <v>109</v>
      </c>
      <c r="B4139" s="50" t="s">
        <v>231</v>
      </c>
      <c r="C4139" s="50" t="s">
        <v>219</v>
      </c>
      <c r="D4139" s="50" t="s">
        <v>282</v>
      </c>
      <c r="E4139" s="51">
        <v>2021</v>
      </c>
      <c r="F4139" s="50" t="s">
        <v>292</v>
      </c>
      <c r="G4139" s="52">
        <v>44470</v>
      </c>
      <c r="H4139" s="51">
        <v>1397</v>
      </c>
      <c r="I4139" s="51">
        <v>503</v>
      </c>
      <c r="J4139" s="51">
        <v>1155</v>
      </c>
      <c r="K4139" s="51">
        <v>482</v>
      </c>
      <c r="L4139" s="51">
        <v>482</v>
      </c>
      <c r="M4139" s="51">
        <v>1697</v>
      </c>
      <c r="N4139" s="51">
        <v>1161</v>
      </c>
      <c r="O4139" s="51">
        <v>1177</v>
      </c>
      <c r="P4139" s="51">
        <v>1188</v>
      </c>
      <c r="Q4139" s="51">
        <v>5520</v>
      </c>
      <c r="R4139" s="51">
        <v>5701</v>
      </c>
      <c r="S4139" s="51">
        <v>72623.132031712346</v>
      </c>
      <c r="T4139" s="51">
        <v>340993</v>
      </c>
      <c r="U4139" s="51">
        <v>108713</v>
      </c>
      <c r="V4139" s="51">
        <v>14398</v>
      </c>
    </row>
    <row r="4140" spans="1:22" x14ac:dyDescent="0.25">
      <c r="A4140" s="50" t="s">
        <v>109</v>
      </c>
      <c r="B4140" s="50" t="s">
        <v>231</v>
      </c>
      <c r="C4140" s="50" t="s">
        <v>219</v>
      </c>
      <c r="D4140" s="50" t="s">
        <v>282</v>
      </c>
      <c r="E4140" s="51">
        <v>2021</v>
      </c>
      <c r="F4140" s="50" t="s">
        <v>293</v>
      </c>
      <c r="G4140" s="52">
        <v>44501</v>
      </c>
      <c r="H4140" s="51">
        <v>1488</v>
      </c>
      <c r="I4140" s="51">
        <v>533</v>
      </c>
      <c r="J4140" s="51">
        <v>1076</v>
      </c>
      <c r="K4140" s="51">
        <v>420</v>
      </c>
      <c r="L4140" s="51">
        <v>420</v>
      </c>
      <c r="M4140" s="51">
        <v>1548</v>
      </c>
      <c r="N4140" s="51">
        <v>1238</v>
      </c>
      <c r="O4140" s="51">
        <v>1288</v>
      </c>
      <c r="P4140" s="51">
        <v>1197</v>
      </c>
      <c r="Q4140" s="51">
        <v>5520</v>
      </c>
      <c r="R4140" s="51">
        <v>5701</v>
      </c>
      <c r="S4140" s="51">
        <v>72623.132031712346</v>
      </c>
      <c r="T4140" s="51">
        <v>340993</v>
      </c>
      <c r="U4140" s="51">
        <v>108713</v>
      </c>
      <c r="V4140" s="51">
        <v>14398</v>
      </c>
    </row>
    <row r="4141" spans="1:22" x14ac:dyDescent="0.25">
      <c r="A4141" s="50" t="s">
        <v>109</v>
      </c>
      <c r="B4141" s="50" t="s">
        <v>231</v>
      </c>
      <c r="C4141" s="50" t="s">
        <v>219</v>
      </c>
      <c r="D4141" s="50" t="s">
        <v>282</v>
      </c>
      <c r="E4141" s="51">
        <v>2021</v>
      </c>
      <c r="F4141" s="50" t="s">
        <v>294</v>
      </c>
      <c r="G4141" s="52">
        <v>44531</v>
      </c>
      <c r="H4141" s="51">
        <v>1488</v>
      </c>
      <c r="I4141" s="51">
        <v>472</v>
      </c>
      <c r="J4141" s="51">
        <v>1021</v>
      </c>
      <c r="K4141" s="51">
        <v>490</v>
      </c>
      <c r="L4141" s="51">
        <v>490</v>
      </c>
      <c r="M4141" s="51">
        <v>1441</v>
      </c>
      <c r="N4141" s="51">
        <v>1547</v>
      </c>
      <c r="O4141" s="51">
        <v>1541</v>
      </c>
      <c r="P4141" s="51">
        <v>1487</v>
      </c>
      <c r="Q4141" s="51">
        <v>5520</v>
      </c>
      <c r="R4141" s="51">
        <v>5701</v>
      </c>
      <c r="S4141" s="51">
        <v>72623.132031712346</v>
      </c>
      <c r="T4141" s="51">
        <v>340993</v>
      </c>
      <c r="U4141" s="51">
        <v>108713</v>
      </c>
      <c r="V4141" s="51">
        <v>14398</v>
      </c>
    </row>
    <row r="4142" spans="1:22" x14ac:dyDescent="0.25">
      <c r="A4142" s="50" t="s">
        <v>109</v>
      </c>
      <c r="B4142" s="50" t="s">
        <v>231</v>
      </c>
      <c r="C4142" s="50" t="s">
        <v>220</v>
      </c>
      <c r="D4142" s="50" t="s">
        <v>282</v>
      </c>
      <c r="E4142" s="51">
        <v>2017</v>
      </c>
      <c r="F4142" s="50" t="s">
        <v>283</v>
      </c>
      <c r="G4142" s="52">
        <v>42736</v>
      </c>
      <c r="H4142" s="51">
        <v>1823</v>
      </c>
      <c r="I4142" s="51">
        <v>907</v>
      </c>
      <c r="J4142" s="51">
        <v>1690</v>
      </c>
      <c r="K4142" s="51">
        <v>573</v>
      </c>
      <c r="L4142" s="51">
        <v>573</v>
      </c>
      <c r="M4142" s="51">
        <v>1689</v>
      </c>
      <c r="N4142" s="51">
        <v>1739</v>
      </c>
      <c r="O4142" s="51">
        <v>1558</v>
      </c>
      <c r="P4142" s="51">
        <v>1379</v>
      </c>
      <c r="Q4142" s="51">
        <v>7681</v>
      </c>
      <c r="R4142" s="51">
        <v>7850</v>
      </c>
      <c r="S4142" s="51">
        <v>103851</v>
      </c>
      <c r="T4142" s="51">
        <v>522040</v>
      </c>
      <c r="U4142" s="51">
        <v>86818</v>
      </c>
      <c r="V4142" s="51">
        <v>24184</v>
      </c>
    </row>
    <row r="4143" spans="1:22" x14ac:dyDescent="0.25">
      <c r="A4143" s="50" t="s">
        <v>109</v>
      </c>
      <c r="B4143" s="50" t="s">
        <v>231</v>
      </c>
      <c r="C4143" s="50" t="s">
        <v>220</v>
      </c>
      <c r="D4143" s="50" t="s">
        <v>282</v>
      </c>
      <c r="E4143" s="51">
        <v>2017</v>
      </c>
      <c r="F4143" s="50" t="s">
        <v>284</v>
      </c>
      <c r="G4143" s="52">
        <v>42767</v>
      </c>
      <c r="H4143" s="51">
        <v>1629</v>
      </c>
      <c r="I4143" s="51">
        <v>682</v>
      </c>
      <c r="J4143" s="51">
        <v>1463</v>
      </c>
      <c r="K4143" s="51">
        <v>624</v>
      </c>
      <c r="L4143" s="51">
        <v>624</v>
      </c>
      <c r="M4143" s="51">
        <v>1753</v>
      </c>
      <c r="N4143" s="51">
        <v>1752</v>
      </c>
      <c r="O4143" s="51">
        <v>1594</v>
      </c>
      <c r="P4143" s="51">
        <v>1568</v>
      </c>
      <c r="Q4143" s="51">
        <v>7681</v>
      </c>
      <c r="R4143" s="51">
        <v>7850</v>
      </c>
      <c r="S4143" s="51">
        <v>103851</v>
      </c>
      <c r="T4143" s="51">
        <v>522040</v>
      </c>
      <c r="U4143" s="51">
        <v>86818</v>
      </c>
      <c r="V4143" s="51">
        <v>24184</v>
      </c>
    </row>
    <row r="4144" spans="1:22" x14ac:dyDescent="0.25">
      <c r="A4144" s="50" t="s">
        <v>109</v>
      </c>
      <c r="B4144" s="50" t="s">
        <v>231</v>
      </c>
      <c r="C4144" s="50" t="s">
        <v>220</v>
      </c>
      <c r="D4144" s="50" t="s">
        <v>282</v>
      </c>
      <c r="E4144" s="51">
        <v>2017</v>
      </c>
      <c r="F4144" s="50" t="s">
        <v>285</v>
      </c>
      <c r="G4144" s="52">
        <v>42795</v>
      </c>
      <c r="H4144" s="51">
        <v>1665</v>
      </c>
      <c r="I4144" s="51">
        <v>674</v>
      </c>
      <c r="J4144" s="51">
        <v>1617</v>
      </c>
      <c r="K4144" s="51">
        <v>572</v>
      </c>
      <c r="L4144" s="51">
        <v>572</v>
      </c>
      <c r="M4144" s="51">
        <v>2023</v>
      </c>
      <c r="N4144" s="51">
        <v>2237</v>
      </c>
      <c r="O4144" s="51">
        <v>1962</v>
      </c>
      <c r="P4144" s="51">
        <v>1968</v>
      </c>
      <c r="Q4144" s="51">
        <v>7681</v>
      </c>
      <c r="R4144" s="51">
        <v>7850</v>
      </c>
      <c r="S4144" s="51">
        <v>103851</v>
      </c>
      <c r="T4144" s="51">
        <v>522040</v>
      </c>
      <c r="U4144" s="51">
        <v>86818</v>
      </c>
      <c r="V4144" s="51">
        <v>24184</v>
      </c>
    </row>
    <row r="4145" spans="1:22" x14ac:dyDescent="0.25">
      <c r="A4145" s="50" t="s">
        <v>109</v>
      </c>
      <c r="B4145" s="50" t="s">
        <v>231</v>
      </c>
      <c r="C4145" s="50" t="s">
        <v>220</v>
      </c>
      <c r="D4145" s="50" t="s">
        <v>282</v>
      </c>
      <c r="E4145" s="51">
        <v>2017</v>
      </c>
      <c r="F4145" s="50" t="s">
        <v>286</v>
      </c>
      <c r="G4145" s="52">
        <v>42826</v>
      </c>
      <c r="H4145" s="51">
        <v>2008</v>
      </c>
      <c r="I4145" s="51">
        <v>745</v>
      </c>
      <c r="J4145" s="51">
        <v>1642</v>
      </c>
      <c r="K4145" s="51">
        <v>539</v>
      </c>
      <c r="L4145" s="51">
        <v>539</v>
      </c>
      <c r="M4145" s="51">
        <v>1999</v>
      </c>
      <c r="N4145" s="51">
        <v>1912</v>
      </c>
      <c r="O4145" s="51">
        <v>1800</v>
      </c>
      <c r="P4145" s="51">
        <v>1773</v>
      </c>
      <c r="Q4145" s="51">
        <v>7681</v>
      </c>
      <c r="R4145" s="51">
        <v>7850</v>
      </c>
      <c r="S4145" s="51">
        <v>103851</v>
      </c>
      <c r="T4145" s="51">
        <v>522040</v>
      </c>
      <c r="U4145" s="51">
        <v>86818</v>
      </c>
      <c r="V4145" s="51">
        <v>24184</v>
      </c>
    </row>
    <row r="4146" spans="1:22" x14ac:dyDescent="0.25">
      <c r="A4146" s="50" t="s">
        <v>109</v>
      </c>
      <c r="B4146" s="50" t="s">
        <v>231</v>
      </c>
      <c r="C4146" s="50" t="s">
        <v>220</v>
      </c>
      <c r="D4146" s="50" t="s">
        <v>282</v>
      </c>
      <c r="E4146" s="51">
        <v>2017</v>
      </c>
      <c r="F4146" s="50" t="s">
        <v>287</v>
      </c>
      <c r="G4146" s="52">
        <v>42856</v>
      </c>
      <c r="H4146" s="51">
        <v>1583</v>
      </c>
      <c r="I4146" s="51">
        <v>895</v>
      </c>
      <c r="J4146" s="51">
        <v>1680</v>
      </c>
      <c r="K4146" s="51">
        <v>687</v>
      </c>
      <c r="L4146" s="51">
        <v>687</v>
      </c>
      <c r="M4146" s="51">
        <v>1590</v>
      </c>
      <c r="N4146" s="51">
        <v>2023</v>
      </c>
      <c r="O4146" s="51">
        <v>1660</v>
      </c>
      <c r="P4146" s="51">
        <v>1361</v>
      </c>
      <c r="Q4146" s="51">
        <v>7681</v>
      </c>
      <c r="R4146" s="51">
        <v>7850</v>
      </c>
      <c r="S4146" s="51">
        <v>103851</v>
      </c>
      <c r="T4146" s="51">
        <v>522040</v>
      </c>
      <c r="U4146" s="51">
        <v>86818</v>
      </c>
      <c r="V4146" s="51">
        <v>24184</v>
      </c>
    </row>
    <row r="4147" spans="1:22" x14ac:dyDescent="0.25">
      <c r="A4147" s="50" t="s">
        <v>109</v>
      </c>
      <c r="B4147" s="50" t="s">
        <v>231</v>
      </c>
      <c r="C4147" s="50" t="s">
        <v>220</v>
      </c>
      <c r="D4147" s="50" t="s">
        <v>282</v>
      </c>
      <c r="E4147" s="51">
        <v>2017</v>
      </c>
      <c r="F4147" s="50" t="s">
        <v>288</v>
      </c>
      <c r="G4147" s="52">
        <v>42887</v>
      </c>
      <c r="H4147" s="51">
        <v>1261</v>
      </c>
      <c r="I4147" s="51">
        <v>664</v>
      </c>
      <c r="J4147" s="51">
        <v>1222</v>
      </c>
      <c r="K4147" s="51">
        <v>484</v>
      </c>
      <c r="L4147" s="51">
        <v>484</v>
      </c>
      <c r="M4147" s="51">
        <v>2184</v>
      </c>
      <c r="N4147" s="51">
        <v>1947</v>
      </c>
      <c r="O4147" s="51">
        <v>1830</v>
      </c>
      <c r="P4147" s="51">
        <v>1781</v>
      </c>
      <c r="Q4147" s="51">
        <v>7681</v>
      </c>
      <c r="R4147" s="51">
        <v>7850</v>
      </c>
      <c r="S4147" s="51">
        <v>103851</v>
      </c>
      <c r="T4147" s="51">
        <v>522040</v>
      </c>
      <c r="U4147" s="51">
        <v>86818</v>
      </c>
      <c r="V4147" s="51">
        <v>24184</v>
      </c>
    </row>
    <row r="4148" spans="1:22" x14ac:dyDescent="0.25">
      <c r="A4148" s="50" t="s">
        <v>109</v>
      </c>
      <c r="B4148" s="50" t="s">
        <v>231</v>
      </c>
      <c r="C4148" s="50" t="s">
        <v>220</v>
      </c>
      <c r="D4148" s="50" t="s">
        <v>282</v>
      </c>
      <c r="E4148" s="51">
        <v>2017</v>
      </c>
      <c r="F4148" s="50" t="s">
        <v>289</v>
      </c>
      <c r="G4148" s="52">
        <v>42917</v>
      </c>
      <c r="H4148" s="51">
        <v>1798</v>
      </c>
      <c r="I4148" s="51">
        <v>622</v>
      </c>
      <c r="J4148" s="51">
        <v>1552</v>
      </c>
      <c r="K4148" s="51">
        <v>508</v>
      </c>
      <c r="L4148" s="51">
        <v>508</v>
      </c>
      <c r="M4148" s="51">
        <v>2055</v>
      </c>
      <c r="N4148" s="51">
        <v>2079</v>
      </c>
      <c r="O4148" s="51">
        <v>2035</v>
      </c>
      <c r="P4148" s="51">
        <v>1980</v>
      </c>
      <c r="Q4148" s="51">
        <v>7681</v>
      </c>
      <c r="R4148" s="51">
        <v>7850</v>
      </c>
      <c r="S4148" s="51">
        <v>103851</v>
      </c>
      <c r="T4148" s="51">
        <v>522040</v>
      </c>
      <c r="U4148" s="51">
        <v>86818</v>
      </c>
      <c r="V4148" s="51">
        <v>24184</v>
      </c>
    </row>
    <row r="4149" spans="1:22" x14ac:dyDescent="0.25">
      <c r="A4149" s="50" t="s">
        <v>109</v>
      </c>
      <c r="B4149" s="50" t="s">
        <v>231</v>
      </c>
      <c r="C4149" s="50" t="s">
        <v>220</v>
      </c>
      <c r="D4149" s="50" t="s">
        <v>282</v>
      </c>
      <c r="E4149" s="51">
        <v>2017</v>
      </c>
      <c r="F4149" s="50" t="s">
        <v>290</v>
      </c>
      <c r="G4149" s="52">
        <v>42948</v>
      </c>
      <c r="H4149" s="51">
        <v>1500</v>
      </c>
      <c r="I4149" s="51">
        <v>725</v>
      </c>
      <c r="J4149" s="51">
        <v>1365</v>
      </c>
      <c r="K4149" s="51">
        <v>634</v>
      </c>
      <c r="L4149" s="51">
        <v>634</v>
      </c>
      <c r="M4149" s="51">
        <v>2290</v>
      </c>
      <c r="N4149" s="51">
        <v>1958</v>
      </c>
      <c r="O4149" s="51">
        <v>1956</v>
      </c>
      <c r="P4149" s="51">
        <v>1837</v>
      </c>
      <c r="Q4149" s="51">
        <v>7681</v>
      </c>
      <c r="R4149" s="51">
        <v>7850</v>
      </c>
      <c r="S4149" s="51">
        <v>103851</v>
      </c>
      <c r="T4149" s="51">
        <v>522040</v>
      </c>
      <c r="U4149" s="51">
        <v>86818</v>
      </c>
      <c r="V4149" s="51">
        <v>24184</v>
      </c>
    </row>
    <row r="4150" spans="1:22" x14ac:dyDescent="0.25">
      <c r="A4150" s="50" t="s">
        <v>109</v>
      </c>
      <c r="B4150" s="50" t="s">
        <v>231</v>
      </c>
      <c r="C4150" s="50" t="s">
        <v>220</v>
      </c>
      <c r="D4150" s="50" t="s">
        <v>282</v>
      </c>
      <c r="E4150" s="51">
        <v>2017</v>
      </c>
      <c r="F4150" s="50" t="s">
        <v>291</v>
      </c>
      <c r="G4150" s="52">
        <v>42979</v>
      </c>
      <c r="H4150" s="51">
        <v>1849</v>
      </c>
      <c r="I4150" s="51">
        <v>746</v>
      </c>
      <c r="J4150" s="51">
        <v>1610</v>
      </c>
      <c r="K4150" s="51">
        <v>555</v>
      </c>
      <c r="L4150" s="51">
        <v>555</v>
      </c>
      <c r="M4150" s="51">
        <v>2237</v>
      </c>
      <c r="N4150" s="51">
        <v>2205</v>
      </c>
      <c r="O4150" s="51">
        <v>2196</v>
      </c>
      <c r="P4150" s="51">
        <v>2042</v>
      </c>
      <c r="Q4150" s="51">
        <v>7681</v>
      </c>
      <c r="R4150" s="51">
        <v>7850</v>
      </c>
      <c r="S4150" s="51">
        <v>103851</v>
      </c>
      <c r="T4150" s="51">
        <v>522040</v>
      </c>
      <c r="U4150" s="51">
        <v>86818</v>
      </c>
      <c r="V4150" s="51">
        <v>24184</v>
      </c>
    </row>
    <row r="4151" spans="1:22" x14ac:dyDescent="0.25">
      <c r="A4151" s="50" t="s">
        <v>109</v>
      </c>
      <c r="B4151" s="50" t="s">
        <v>231</v>
      </c>
      <c r="C4151" s="50" t="s">
        <v>220</v>
      </c>
      <c r="D4151" s="50" t="s">
        <v>282</v>
      </c>
      <c r="E4151" s="51">
        <v>2017</v>
      </c>
      <c r="F4151" s="50" t="s">
        <v>292</v>
      </c>
      <c r="G4151" s="52">
        <v>43009</v>
      </c>
      <c r="H4151" s="51">
        <v>1644</v>
      </c>
      <c r="I4151" s="51">
        <v>617</v>
      </c>
      <c r="J4151" s="51">
        <v>1492</v>
      </c>
      <c r="K4151" s="51">
        <v>548</v>
      </c>
      <c r="L4151" s="51">
        <v>548</v>
      </c>
      <c r="M4151" s="51">
        <v>2318</v>
      </c>
      <c r="N4151" s="51">
        <v>1954</v>
      </c>
      <c r="O4151" s="51">
        <v>1895</v>
      </c>
      <c r="P4151" s="51">
        <v>1657</v>
      </c>
      <c r="Q4151" s="51">
        <v>7681</v>
      </c>
      <c r="R4151" s="51">
        <v>7850</v>
      </c>
      <c r="S4151" s="51">
        <v>103851</v>
      </c>
      <c r="T4151" s="51">
        <v>522040</v>
      </c>
      <c r="U4151" s="51">
        <v>86818</v>
      </c>
      <c r="V4151" s="51">
        <v>24184</v>
      </c>
    </row>
    <row r="4152" spans="1:22" x14ac:dyDescent="0.25">
      <c r="A4152" s="50" t="s">
        <v>109</v>
      </c>
      <c r="B4152" s="50" t="s">
        <v>231</v>
      </c>
      <c r="C4152" s="50" t="s">
        <v>220</v>
      </c>
      <c r="D4152" s="50" t="s">
        <v>282</v>
      </c>
      <c r="E4152" s="51">
        <v>2017</v>
      </c>
      <c r="F4152" s="50" t="s">
        <v>293</v>
      </c>
      <c r="G4152" s="52">
        <v>43040</v>
      </c>
      <c r="H4152" s="51">
        <v>1635</v>
      </c>
      <c r="I4152" s="51">
        <v>747</v>
      </c>
      <c r="J4152" s="51">
        <v>1528</v>
      </c>
      <c r="K4152" s="51">
        <v>512</v>
      </c>
      <c r="L4152" s="51">
        <v>512</v>
      </c>
      <c r="M4152" s="51">
        <v>2199</v>
      </c>
      <c r="N4152" s="51">
        <v>1989</v>
      </c>
      <c r="O4152" s="51">
        <v>1946</v>
      </c>
      <c r="P4152" s="51">
        <v>1782</v>
      </c>
      <c r="Q4152" s="51">
        <v>7681</v>
      </c>
      <c r="R4152" s="51">
        <v>7850</v>
      </c>
      <c r="S4152" s="51">
        <v>103851</v>
      </c>
      <c r="T4152" s="51">
        <v>522040</v>
      </c>
      <c r="U4152" s="51">
        <v>86818</v>
      </c>
      <c r="V4152" s="51">
        <v>24184</v>
      </c>
    </row>
    <row r="4153" spans="1:22" x14ac:dyDescent="0.25">
      <c r="A4153" s="50" t="s">
        <v>109</v>
      </c>
      <c r="B4153" s="50" t="s">
        <v>231</v>
      </c>
      <c r="C4153" s="50" t="s">
        <v>220</v>
      </c>
      <c r="D4153" s="50" t="s">
        <v>282</v>
      </c>
      <c r="E4153" s="51">
        <v>2017</v>
      </c>
      <c r="F4153" s="50" t="s">
        <v>294</v>
      </c>
      <c r="G4153" s="52">
        <v>43070</v>
      </c>
      <c r="H4153" s="51">
        <v>1459</v>
      </c>
      <c r="I4153" s="51">
        <v>663</v>
      </c>
      <c r="J4153" s="51">
        <v>1237</v>
      </c>
      <c r="K4153" s="51">
        <v>514</v>
      </c>
      <c r="L4153" s="51">
        <v>514</v>
      </c>
      <c r="M4153" s="51">
        <v>2205</v>
      </c>
      <c r="N4153" s="51">
        <v>1738</v>
      </c>
      <c r="O4153" s="51">
        <v>1774</v>
      </c>
      <c r="P4153" s="51">
        <v>1571</v>
      </c>
      <c r="Q4153" s="51">
        <v>7681</v>
      </c>
      <c r="R4153" s="51">
        <v>7850</v>
      </c>
      <c r="S4153" s="51">
        <v>103851</v>
      </c>
      <c r="T4153" s="51">
        <v>522040</v>
      </c>
      <c r="U4153" s="51">
        <v>86818</v>
      </c>
      <c r="V4153" s="51">
        <v>24184</v>
      </c>
    </row>
    <row r="4154" spans="1:22" x14ac:dyDescent="0.25">
      <c r="A4154" s="50" t="s">
        <v>109</v>
      </c>
      <c r="B4154" s="50" t="s">
        <v>231</v>
      </c>
      <c r="C4154" s="50" t="s">
        <v>220</v>
      </c>
      <c r="D4154" s="50" t="s">
        <v>282</v>
      </c>
      <c r="E4154" s="51">
        <v>2018</v>
      </c>
      <c r="F4154" s="50" t="s">
        <v>283</v>
      </c>
      <c r="G4154" s="52">
        <v>43101</v>
      </c>
      <c r="H4154" s="51">
        <v>1687</v>
      </c>
      <c r="I4154" s="51">
        <v>606</v>
      </c>
      <c r="J4154" s="51">
        <v>1270</v>
      </c>
      <c r="K4154" s="51">
        <v>522</v>
      </c>
      <c r="L4154" s="51">
        <v>522</v>
      </c>
      <c r="M4154" s="51">
        <v>1926</v>
      </c>
      <c r="N4154" s="51">
        <v>1836</v>
      </c>
      <c r="O4154" s="51">
        <v>1692</v>
      </c>
      <c r="P4154" s="51">
        <v>1464</v>
      </c>
      <c r="Q4154" s="51">
        <v>6246</v>
      </c>
      <c r="R4154" s="51">
        <v>6426</v>
      </c>
      <c r="S4154" s="51">
        <v>9410</v>
      </c>
      <c r="T4154" s="51">
        <v>47069</v>
      </c>
      <c r="U4154" s="51">
        <v>14619</v>
      </c>
      <c r="V4154" s="51">
        <v>2176</v>
      </c>
    </row>
    <row r="4155" spans="1:22" x14ac:dyDescent="0.25">
      <c r="A4155" s="50" t="s">
        <v>109</v>
      </c>
      <c r="B4155" s="50" t="s">
        <v>231</v>
      </c>
      <c r="C4155" s="50" t="s">
        <v>220</v>
      </c>
      <c r="D4155" s="50" t="s">
        <v>282</v>
      </c>
      <c r="E4155" s="51">
        <v>2018</v>
      </c>
      <c r="F4155" s="50" t="s">
        <v>284</v>
      </c>
      <c r="G4155" s="52">
        <v>43132</v>
      </c>
      <c r="H4155" s="51">
        <v>1625</v>
      </c>
      <c r="I4155" s="51">
        <v>608</v>
      </c>
      <c r="J4155" s="51">
        <v>1263</v>
      </c>
      <c r="K4155" s="51">
        <v>529</v>
      </c>
      <c r="L4155" s="51">
        <v>529</v>
      </c>
      <c r="M4155" s="51">
        <v>2185</v>
      </c>
      <c r="N4155" s="51">
        <v>1951</v>
      </c>
      <c r="O4155" s="51">
        <v>1600</v>
      </c>
      <c r="P4155" s="51">
        <v>1606</v>
      </c>
      <c r="Q4155" s="51">
        <v>6246</v>
      </c>
      <c r="R4155" s="51">
        <v>6426</v>
      </c>
      <c r="S4155" s="51">
        <v>9410</v>
      </c>
      <c r="T4155" s="51">
        <v>47069</v>
      </c>
      <c r="U4155" s="51">
        <v>14619</v>
      </c>
      <c r="V4155" s="51">
        <v>2176</v>
      </c>
    </row>
    <row r="4156" spans="1:22" x14ac:dyDescent="0.25">
      <c r="A4156" s="50" t="s">
        <v>109</v>
      </c>
      <c r="B4156" s="50" t="s">
        <v>231</v>
      </c>
      <c r="C4156" s="50" t="s">
        <v>220</v>
      </c>
      <c r="D4156" s="50" t="s">
        <v>282</v>
      </c>
      <c r="E4156" s="51">
        <v>2018</v>
      </c>
      <c r="F4156" s="50" t="s">
        <v>285</v>
      </c>
      <c r="G4156" s="52">
        <v>43160</v>
      </c>
      <c r="H4156" s="51">
        <v>2092</v>
      </c>
      <c r="I4156" s="51">
        <v>759</v>
      </c>
      <c r="J4156" s="51">
        <v>1529</v>
      </c>
      <c r="K4156" s="51">
        <v>485</v>
      </c>
      <c r="L4156" s="51">
        <v>485</v>
      </c>
      <c r="M4156" s="51">
        <v>2610</v>
      </c>
      <c r="N4156" s="51">
        <v>2483</v>
      </c>
      <c r="O4156" s="51">
        <v>2633</v>
      </c>
      <c r="P4156" s="51">
        <v>2147</v>
      </c>
      <c r="Q4156" s="51">
        <v>6246</v>
      </c>
      <c r="R4156" s="51">
        <v>6426</v>
      </c>
      <c r="S4156" s="51">
        <v>9410</v>
      </c>
      <c r="T4156" s="51">
        <v>47069</v>
      </c>
      <c r="U4156" s="51">
        <v>14619</v>
      </c>
      <c r="V4156" s="51">
        <v>2176</v>
      </c>
    </row>
    <row r="4157" spans="1:22" x14ac:dyDescent="0.25">
      <c r="A4157" s="50" t="s">
        <v>109</v>
      </c>
      <c r="B4157" s="50" t="s">
        <v>231</v>
      </c>
      <c r="C4157" s="50" t="s">
        <v>220</v>
      </c>
      <c r="D4157" s="50" t="s">
        <v>282</v>
      </c>
      <c r="E4157" s="51">
        <v>2018</v>
      </c>
      <c r="F4157" s="50" t="s">
        <v>286</v>
      </c>
      <c r="G4157" s="52">
        <v>43191</v>
      </c>
      <c r="H4157" s="51">
        <v>1546</v>
      </c>
      <c r="I4157" s="51">
        <v>564</v>
      </c>
      <c r="J4157" s="51">
        <v>1251</v>
      </c>
      <c r="K4157" s="51">
        <v>571</v>
      </c>
      <c r="L4157" s="51">
        <v>571</v>
      </c>
      <c r="M4157" s="51">
        <v>2092</v>
      </c>
      <c r="N4157" s="51">
        <v>2084</v>
      </c>
      <c r="O4157" s="51">
        <v>2247</v>
      </c>
      <c r="P4157" s="51">
        <v>2146</v>
      </c>
      <c r="Q4157" s="51">
        <v>6246</v>
      </c>
      <c r="R4157" s="51">
        <v>6426</v>
      </c>
      <c r="S4157" s="51">
        <v>9410</v>
      </c>
      <c r="T4157" s="51">
        <v>47069</v>
      </c>
      <c r="U4157" s="51">
        <v>14619</v>
      </c>
      <c r="V4157" s="51">
        <v>2176</v>
      </c>
    </row>
    <row r="4158" spans="1:22" x14ac:dyDescent="0.25">
      <c r="A4158" s="50" t="s">
        <v>109</v>
      </c>
      <c r="B4158" s="50" t="s">
        <v>231</v>
      </c>
      <c r="C4158" s="50" t="s">
        <v>220</v>
      </c>
      <c r="D4158" s="50" t="s">
        <v>282</v>
      </c>
      <c r="E4158" s="51">
        <v>2018</v>
      </c>
      <c r="F4158" s="50" t="s">
        <v>287</v>
      </c>
      <c r="G4158" s="52">
        <v>43221</v>
      </c>
      <c r="H4158" s="51">
        <v>1861</v>
      </c>
      <c r="I4158" s="51">
        <v>687</v>
      </c>
      <c r="J4158" s="51">
        <v>1364</v>
      </c>
      <c r="K4158" s="51">
        <v>537</v>
      </c>
      <c r="L4158" s="51">
        <v>537</v>
      </c>
      <c r="M4158" s="51">
        <v>2887</v>
      </c>
      <c r="N4158" s="51">
        <v>2584</v>
      </c>
      <c r="O4158" s="51">
        <v>2255</v>
      </c>
      <c r="P4158" s="51">
        <v>2213</v>
      </c>
      <c r="Q4158" s="51">
        <v>6246</v>
      </c>
      <c r="R4158" s="51">
        <v>6426</v>
      </c>
      <c r="S4158" s="51">
        <v>9410</v>
      </c>
      <c r="T4158" s="51">
        <v>47069</v>
      </c>
      <c r="U4158" s="51">
        <v>14619</v>
      </c>
      <c r="V4158" s="51">
        <v>2176</v>
      </c>
    </row>
    <row r="4159" spans="1:22" x14ac:dyDescent="0.25">
      <c r="A4159" s="50" t="s">
        <v>109</v>
      </c>
      <c r="B4159" s="50" t="s">
        <v>231</v>
      </c>
      <c r="C4159" s="50" t="s">
        <v>220</v>
      </c>
      <c r="D4159" s="50" t="s">
        <v>282</v>
      </c>
      <c r="E4159" s="51">
        <v>2018</v>
      </c>
      <c r="F4159" s="50" t="s">
        <v>288</v>
      </c>
      <c r="G4159" s="52">
        <v>43252</v>
      </c>
      <c r="H4159" s="51">
        <v>1790</v>
      </c>
      <c r="I4159" s="51">
        <v>709</v>
      </c>
      <c r="J4159" s="51">
        <v>1530</v>
      </c>
      <c r="K4159" s="51">
        <v>411</v>
      </c>
      <c r="L4159" s="51">
        <v>411</v>
      </c>
      <c r="M4159" s="51">
        <v>2451</v>
      </c>
      <c r="N4159" s="51">
        <v>2333</v>
      </c>
      <c r="O4159" s="51">
        <v>2425</v>
      </c>
      <c r="P4159" s="51">
        <v>2264</v>
      </c>
      <c r="Q4159" s="51">
        <v>6246</v>
      </c>
      <c r="R4159" s="51">
        <v>6426</v>
      </c>
      <c r="S4159" s="51">
        <v>9410</v>
      </c>
      <c r="T4159" s="51">
        <v>47069</v>
      </c>
      <c r="U4159" s="51">
        <v>14619</v>
      </c>
      <c r="V4159" s="51">
        <v>2176</v>
      </c>
    </row>
    <row r="4160" spans="1:22" x14ac:dyDescent="0.25">
      <c r="A4160" s="50" t="s">
        <v>109</v>
      </c>
      <c r="B4160" s="50" t="s">
        <v>231</v>
      </c>
      <c r="C4160" s="50" t="s">
        <v>220</v>
      </c>
      <c r="D4160" s="50" t="s">
        <v>282</v>
      </c>
      <c r="E4160" s="51">
        <v>2018</v>
      </c>
      <c r="F4160" s="50" t="s">
        <v>289</v>
      </c>
      <c r="G4160" s="52">
        <v>43282</v>
      </c>
      <c r="H4160" s="51">
        <v>1506</v>
      </c>
      <c r="I4160" s="51">
        <v>546</v>
      </c>
      <c r="J4160" s="51">
        <v>1270</v>
      </c>
      <c r="K4160" s="51">
        <v>439</v>
      </c>
      <c r="L4160" s="51">
        <v>439</v>
      </c>
      <c r="M4160" s="51">
        <v>2420</v>
      </c>
      <c r="N4160" s="51">
        <v>2162</v>
      </c>
      <c r="O4160" s="51">
        <v>2471</v>
      </c>
      <c r="P4160" s="51">
        <v>2105</v>
      </c>
      <c r="Q4160" s="51">
        <v>6246</v>
      </c>
      <c r="R4160" s="51">
        <v>6426</v>
      </c>
      <c r="S4160" s="51">
        <v>9410</v>
      </c>
      <c r="T4160" s="51">
        <v>47069</v>
      </c>
      <c r="U4160" s="51">
        <v>14619</v>
      </c>
      <c r="V4160" s="51">
        <v>2176</v>
      </c>
    </row>
    <row r="4161" spans="1:22" x14ac:dyDescent="0.25">
      <c r="A4161" s="50" t="s">
        <v>109</v>
      </c>
      <c r="B4161" s="50" t="s">
        <v>231</v>
      </c>
      <c r="C4161" s="50" t="s">
        <v>220</v>
      </c>
      <c r="D4161" s="50" t="s">
        <v>282</v>
      </c>
      <c r="E4161" s="51">
        <v>2018</v>
      </c>
      <c r="F4161" s="50" t="s">
        <v>290</v>
      </c>
      <c r="G4161" s="52">
        <v>43313</v>
      </c>
      <c r="H4161" s="51">
        <v>1899</v>
      </c>
      <c r="I4161" s="51">
        <v>772</v>
      </c>
      <c r="J4161" s="51">
        <v>1423</v>
      </c>
      <c r="K4161" s="51">
        <v>507</v>
      </c>
      <c r="L4161" s="51">
        <v>507</v>
      </c>
      <c r="M4161" s="51">
        <v>2884</v>
      </c>
      <c r="N4161" s="51">
        <v>2502</v>
      </c>
      <c r="O4161" s="51">
        <v>2375</v>
      </c>
      <c r="P4161" s="51">
        <v>2609</v>
      </c>
      <c r="Q4161" s="51">
        <v>6246</v>
      </c>
      <c r="R4161" s="51">
        <v>6426</v>
      </c>
      <c r="S4161" s="51">
        <v>9410</v>
      </c>
      <c r="T4161" s="51">
        <v>47069</v>
      </c>
      <c r="U4161" s="51">
        <v>14619</v>
      </c>
      <c r="V4161" s="51">
        <v>2176</v>
      </c>
    </row>
    <row r="4162" spans="1:22" x14ac:dyDescent="0.25">
      <c r="A4162" s="50" t="s">
        <v>109</v>
      </c>
      <c r="B4162" s="50" t="s">
        <v>231</v>
      </c>
      <c r="C4162" s="50" t="s">
        <v>220</v>
      </c>
      <c r="D4162" s="50" t="s">
        <v>282</v>
      </c>
      <c r="E4162" s="51">
        <v>2018</v>
      </c>
      <c r="F4162" s="50" t="s">
        <v>291</v>
      </c>
      <c r="G4162" s="52">
        <v>43344</v>
      </c>
      <c r="H4162" s="51">
        <v>1821</v>
      </c>
      <c r="I4162" s="51">
        <v>652</v>
      </c>
      <c r="J4162" s="51">
        <v>1522</v>
      </c>
      <c r="K4162" s="51">
        <v>558</v>
      </c>
      <c r="L4162" s="51">
        <v>558</v>
      </c>
      <c r="M4162" s="51">
        <v>2219</v>
      </c>
      <c r="N4162" s="51">
        <v>2119</v>
      </c>
      <c r="O4162" s="51">
        <v>2076</v>
      </c>
      <c r="P4162" s="51">
        <v>2022</v>
      </c>
      <c r="Q4162" s="51">
        <v>6246</v>
      </c>
      <c r="R4162" s="51">
        <v>6426</v>
      </c>
      <c r="S4162" s="51">
        <v>9410</v>
      </c>
      <c r="T4162" s="51">
        <v>47069</v>
      </c>
      <c r="U4162" s="51">
        <v>14619</v>
      </c>
      <c r="V4162" s="51">
        <v>2176</v>
      </c>
    </row>
    <row r="4163" spans="1:22" x14ac:dyDescent="0.25">
      <c r="A4163" s="50" t="s">
        <v>109</v>
      </c>
      <c r="B4163" s="50" t="s">
        <v>231</v>
      </c>
      <c r="C4163" s="50" t="s">
        <v>220</v>
      </c>
      <c r="D4163" s="50" t="s">
        <v>282</v>
      </c>
      <c r="E4163" s="51">
        <v>2018</v>
      </c>
      <c r="F4163" s="50" t="s">
        <v>292</v>
      </c>
      <c r="G4163" s="52">
        <v>43374</v>
      </c>
      <c r="H4163" s="51">
        <v>1889</v>
      </c>
      <c r="I4163" s="51">
        <v>779</v>
      </c>
      <c r="J4163" s="51">
        <v>1630</v>
      </c>
      <c r="K4163" s="51">
        <v>547</v>
      </c>
      <c r="L4163" s="51">
        <v>547</v>
      </c>
      <c r="M4163" s="51">
        <v>2207</v>
      </c>
      <c r="N4163" s="51">
        <v>2245</v>
      </c>
      <c r="O4163" s="51">
        <v>2075</v>
      </c>
      <c r="P4163" s="51">
        <v>2018</v>
      </c>
      <c r="Q4163" s="51">
        <v>6246</v>
      </c>
      <c r="R4163" s="51">
        <v>6426</v>
      </c>
      <c r="S4163" s="51">
        <v>9410</v>
      </c>
      <c r="T4163" s="51">
        <v>47069</v>
      </c>
      <c r="U4163" s="51">
        <v>14619</v>
      </c>
      <c r="V4163" s="51">
        <v>2176</v>
      </c>
    </row>
    <row r="4164" spans="1:22" x14ac:dyDescent="0.25">
      <c r="A4164" s="50" t="s">
        <v>109</v>
      </c>
      <c r="B4164" s="50" t="s">
        <v>231</v>
      </c>
      <c r="C4164" s="50" t="s">
        <v>220</v>
      </c>
      <c r="D4164" s="50" t="s">
        <v>282</v>
      </c>
      <c r="E4164" s="51">
        <v>2018</v>
      </c>
      <c r="F4164" s="50" t="s">
        <v>293</v>
      </c>
      <c r="G4164" s="52">
        <v>43405</v>
      </c>
      <c r="H4164" s="51">
        <v>1633</v>
      </c>
      <c r="I4164" s="51">
        <v>845</v>
      </c>
      <c r="J4164" s="51">
        <v>1642</v>
      </c>
      <c r="K4164" s="51">
        <v>463</v>
      </c>
      <c r="L4164" s="51">
        <v>463</v>
      </c>
      <c r="M4164" s="51">
        <v>2449</v>
      </c>
      <c r="N4164" s="51">
        <v>2129</v>
      </c>
      <c r="O4164" s="51">
        <v>2025</v>
      </c>
      <c r="P4164" s="51">
        <v>2026</v>
      </c>
      <c r="Q4164" s="51">
        <v>6246</v>
      </c>
      <c r="R4164" s="51">
        <v>6426</v>
      </c>
      <c r="S4164" s="51">
        <v>9410</v>
      </c>
      <c r="T4164" s="51">
        <v>47069</v>
      </c>
      <c r="U4164" s="51">
        <v>14619</v>
      </c>
      <c r="V4164" s="51">
        <v>2176</v>
      </c>
    </row>
    <row r="4165" spans="1:22" x14ac:dyDescent="0.25">
      <c r="A4165" s="50" t="s">
        <v>109</v>
      </c>
      <c r="B4165" s="50" t="s">
        <v>231</v>
      </c>
      <c r="C4165" s="50" t="s">
        <v>220</v>
      </c>
      <c r="D4165" s="50" t="s">
        <v>282</v>
      </c>
      <c r="E4165" s="51">
        <v>2018</v>
      </c>
      <c r="F4165" s="50" t="s">
        <v>294</v>
      </c>
      <c r="G4165" s="52">
        <v>43435</v>
      </c>
      <c r="H4165" s="51">
        <v>1542</v>
      </c>
      <c r="I4165" s="51">
        <v>715</v>
      </c>
      <c r="J4165" s="51">
        <v>1557</v>
      </c>
      <c r="K4165" s="51">
        <v>468</v>
      </c>
      <c r="L4165" s="51">
        <v>468</v>
      </c>
      <c r="M4165" s="51">
        <v>2322</v>
      </c>
      <c r="N4165" s="51">
        <v>2068</v>
      </c>
      <c r="O4165" s="51">
        <v>1962</v>
      </c>
      <c r="P4165" s="51">
        <v>1813</v>
      </c>
      <c r="Q4165" s="51">
        <v>6246</v>
      </c>
      <c r="R4165" s="51">
        <v>6426</v>
      </c>
      <c r="S4165" s="51">
        <v>9410</v>
      </c>
      <c r="T4165" s="51">
        <v>47069</v>
      </c>
      <c r="U4165" s="51">
        <v>14619</v>
      </c>
      <c r="V4165" s="51">
        <v>2176</v>
      </c>
    </row>
    <row r="4166" spans="1:22" x14ac:dyDescent="0.25">
      <c r="A4166" s="50" t="s">
        <v>109</v>
      </c>
      <c r="B4166" s="50" t="s">
        <v>231</v>
      </c>
      <c r="C4166" s="50" t="s">
        <v>220</v>
      </c>
      <c r="D4166" s="50" t="s">
        <v>282</v>
      </c>
      <c r="E4166" s="51">
        <v>2019</v>
      </c>
      <c r="F4166" s="50" t="s">
        <v>283</v>
      </c>
      <c r="G4166" s="52">
        <v>43466</v>
      </c>
      <c r="H4166" s="51">
        <v>1787</v>
      </c>
      <c r="I4166" s="51">
        <v>739</v>
      </c>
      <c r="J4166" s="51">
        <v>1421</v>
      </c>
      <c r="K4166" s="51">
        <v>634</v>
      </c>
      <c r="L4166" s="51">
        <v>634</v>
      </c>
      <c r="M4166" s="51">
        <v>2243</v>
      </c>
      <c r="N4166" s="51">
        <v>2107</v>
      </c>
      <c r="O4166" s="51">
        <v>1781</v>
      </c>
      <c r="P4166" s="51">
        <v>1769</v>
      </c>
      <c r="Q4166" s="51">
        <v>5888</v>
      </c>
      <c r="R4166" s="51">
        <v>6090</v>
      </c>
      <c r="S4166" s="51">
        <v>116418.3319559645</v>
      </c>
      <c r="T4166" s="51">
        <v>550626</v>
      </c>
      <c r="U4166" s="51">
        <v>177869</v>
      </c>
      <c r="V4166" s="51">
        <v>23598</v>
      </c>
    </row>
    <row r="4167" spans="1:22" x14ac:dyDescent="0.25">
      <c r="A4167" s="50" t="s">
        <v>109</v>
      </c>
      <c r="B4167" s="50" t="s">
        <v>231</v>
      </c>
      <c r="C4167" s="50" t="s">
        <v>220</v>
      </c>
      <c r="D4167" s="50" t="s">
        <v>282</v>
      </c>
      <c r="E4167" s="51">
        <v>2019</v>
      </c>
      <c r="F4167" s="50" t="s">
        <v>284</v>
      </c>
      <c r="G4167" s="52">
        <v>43497</v>
      </c>
      <c r="H4167" s="51">
        <v>1456</v>
      </c>
      <c r="I4167" s="51">
        <v>609</v>
      </c>
      <c r="J4167" s="51">
        <v>1285</v>
      </c>
      <c r="K4167" s="51">
        <v>557</v>
      </c>
      <c r="L4167" s="51">
        <v>557</v>
      </c>
      <c r="M4167" s="51">
        <v>2415</v>
      </c>
      <c r="N4167" s="51">
        <v>2162</v>
      </c>
      <c r="O4167" s="51">
        <v>2037</v>
      </c>
      <c r="P4167" s="51">
        <v>1951</v>
      </c>
      <c r="Q4167" s="51">
        <v>5888</v>
      </c>
      <c r="R4167" s="51">
        <v>6090</v>
      </c>
      <c r="S4167" s="51">
        <v>116418.3319559645</v>
      </c>
      <c r="T4167" s="51">
        <v>550626</v>
      </c>
      <c r="U4167" s="51">
        <v>177869</v>
      </c>
      <c r="V4167" s="51">
        <v>23598</v>
      </c>
    </row>
    <row r="4168" spans="1:22" x14ac:dyDescent="0.25">
      <c r="A4168" s="50" t="s">
        <v>109</v>
      </c>
      <c r="B4168" s="50" t="s">
        <v>231</v>
      </c>
      <c r="C4168" s="50" t="s">
        <v>220</v>
      </c>
      <c r="D4168" s="50" t="s">
        <v>282</v>
      </c>
      <c r="E4168" s="51">
        <v>2019</v>
      </c>
      <c r="F4168" s="50" t="s">
        <v>285</v>
      </c>
      <c r="G4168" s="52">
        <v>43525</v>
      </c>
      <c r="H4168" s="51">
        <v>1635</v>
      </c>
      <c r="I4168" s="51">
        <v>657</v>
      </c>
      <c r="J4168" s="51">
        <v>1337</v>
      </c>
      <c r="K4168" s="51">
        <v>526</v>
      </c>
      <c r="L4168" s="51">
        <v>526</v>
      </c>
      <c r="M4168" s="51">
        <v>2243</v>
      </c>
      <c r="N4168" s="51">
        <v>1977</v>
      </c>
      <c r="O4168" s="51">
        <v>1884</v>
      </c>
      <c r="P4168" s="51">
        <v>1979</v>
      </c>
      <c r="Q4168" s="51">
        <v>5888</v>
      </c>
      <c r="R4168" s="51">
        <v>6090</v>
      </c>
      <c r="S4168" s="51">
        <v>116418.3319559645</v>
      </c>
      <c r="T4168" s="51">
        <v>550626</v>
      </c>
      <c r="U4168" s="51">
        <v>177869</v>
      </c>
      <c r="V4168" s="51">
        <v>23598</v>
      </c>
    </row>
    <row r="4169" spans="1:22" x14ac:dyDescent="0.25">
      <c r="A4169" s="50" t="s">
        <v>109</v>
      </c>
      <c r="B4169" s="50" t="s">
        <v>231</v>
      </c>
      <c r="C4169" s="50" t="s">
        <v>220</v>
      </c>
      <c r="D4169" s="50" t="s">
        <v>282</v>
      </c>
      <c r="E4169" s="51">
        <v>2019</v>
      </c>
      <c r="F4169" s="50" t="s">
        <v>286</v>
      </c>
      <c r="G4169" s="52">
        <v>43556</v>
      </c>
      <c r="H4169" s="51">
        <v>1820</v>
      </c>
      <c r="I4169" s="51">
        <v>715</v>
      </c>
      <c r="J4169" s="51">
        <v>1397</v>
      </c>
      <c r="K4169" s="51">
        <v>603</v>
      </c>
      <c r="L4169" s="51">
        <v>603</v>
      </c>
      <c r="M4169" s="51">
        <v>1950</v>
      </c>
      <c r="N4169" s="51">
        <v>1983</v>
      </c>
      <c r="O4169" s="51">
        <v>2016</v>
      </c>
      <c r="P4169" s="51">
        <v>1874</v>
      </c>
      <c r="Q4169" s="51">
        <v>5888</v>
      </c>
      <c r="R4169" s="51">
        <v>6090</v>
      </c>
      <c r="S4169" s="51">
        <v>116418.3319559645</v>
      </c>
      <c r="T4169" s="51">
        <v>550626</v>
      </c>
      <c r="U4169" s="51">
        <v>177869</v>
      </c>
      <c r="V4169" s="51">
        <v>23598</v>
      </c>
    </row>
    <row r="4170" spans="1:22" x14ac:dyDescent="0.25">
      <c r="A4170" s="50" t="s">
        <v>109</v>
      </c>
      <c r="B4170" s="50" t="s">
        <v>231</v>
      </c>
      <c r="C4170" s="50" t="s">
        <v>220</v>
      </c>
      <c r="D4170" s="50" t="s">
        <v>282</v>
      </c>
      <c r="E4170" s="51">
        <v>2019</v>
      </c>
      <c r="F4170" s="50" t="s">
        <v>287</v>
      </c>
      <c r="G4170" s="52">
        <v>43586</v>
      </c>
      <c r="H4170" s="51">
        <v>1531</v>
      </c>
      <c r="I4170" s="51">
        <v>619</v>
      </c>
      <c r="J4170" s="51">
        <v>1250</v>
      </c>
      <c r="K4170" s="51">
        <v>555</v>
      </c>
      <c r="L4170" s="51">
        <v>555</v>
      </c>
      <c r="M4170" s="51">
        <v>1378</v>
      </c>
      <c r="N4170" s="51">
        <v>1956</v>
      </c>
      <c r="O4170" s="51">
        <v>1976</v>
      </c>
      <c r="P4170" s="51">
        <v>1985</v>
      </c>
      <c r="Q4170" s="51">
        <v>5888</v>
      </c>
      <c r="R4170" s="51">
        <v>6090</v>
      </c>
      <c r="S4170" s="51">
        <v>116418.3319559645</v>
      </c>
      <c r="T4170" s="51">
        <v>550626</v>
      </c>
      <c r="U4170" s="51">
        <v>177869</v>
      </c>
      <c r="V4170" s="51">
        <v>23598</v>
      </c>
    </row>
    <row r="4171" spans="1:22" x14ac:dyDescent="0.25">
      <c r="A4171" s="50" t="s">
        <v>109</v>
      </c>
      <c r="B4171" s="50" t="s">
        <v>231</v>
      </c>
      <c r="C4171" s="50" t="s">
        <v>220</v>
      </c>
      <c r="D4171" s="50" t="s">
        <v>282</v>
      </c>
      <c r="E4171" s="51">
        <v>2019</v>
      </c>
      <c r="F4171" s="50" t="s">
        <v>288</v>
      </c>
      <c r="G4171" s="52">
        <v>43617</v>
      </c>
      <c r="H4171" s="51">
        <v>1895</v>
      </c>
      <c r="I4171" s="51">
        <v>748</v>
      </c>
      <c r="J4171" s="51">
        <v>1486</v>
      </c>
      <c r="K4171" s="51">
        <v>458</v>
      </c>
      <c r="L4171" s="51">
        <v>458</v>
      </c>
      <c r="M4171" s="51">
        <v>2243</v>
      </c>
      <c r="N4171" s="51">
        <v>1982</v>
      </c>
      <c r="O4171" s="51">
        <v>1896</v>
      </c>
      <c r="P4171" s="51">
        <v>1698</v>
      </c>
      <c r="Q4171" s="51">
        <v>5888</v>
      </c>
      <c r="R4171" s="51">
        <v>6090</v>
      </c>
      <c r="S4171" s="51">
        <v>116418.3319559645</v>
      </c>
      <c r="T4171" s="51">
        <v>550626</v>
      </c>
      <c r="U4171" s="51">
        <v>177869</v>
      </c>
      <c r="V4171" s="51">
        <v>23598</v>
      </c>
    </row>
    <row r="4172" spans="1:22" x14ac:dyDescent="0.25">
      <c r="A4172" s="50" t="s">
        <v>109</v>
      </c>
      <c r="B4172" s="50" t="s">
        <v>231</v>
      </c>
      <c r="C4172" s="50" t="s">
        <v>220</v>
      </c>
      <c r="D4172" s="50" t="s">
        <v>282</v>
      </c>
      <c r="E4172" s="51">
        <v>2019</v>
      </c>
      <c r="F4172" s="50" t="s">
        <v>289</v>
      </c>
      <c r="G4172" s="52">
        <v>43647</v>
      </c>
      <c r="H4172" s="51">
        <v>2046</v>
      </c>
      <c r="I4172" s="51">
        <v>752</v>
      </c>
      <c r="J4172" s="51">
        <v>1653</v>
      </c>
      <c r="K4172" s="51">
        <v>544</v>
      </c>
      <c r="L4172" s="51">
        <v>544</v>
      </c>
      <c r="M4172" s="51">
        <v>1973</v>
      </c>
      <c r="N4172" s="51">
        <v>1895</v>
      </c>
      <c r="O4172" s="51">
        <v>1870</v>
      </c>
      <c r="P4172" s="51">
        <v>1826</v>
      </c>
      <c r="Q4172" s="51">
        <v>5888</v>
      </c>
      <c r="R4172" s="51">
        <v>6090</v>
      </c>
      <c r="S4172" s="51">
        <v>116418.3319559645</v>
      </c>
      <c r="T4172" s="51">
        <v>550626</v>
      </c>
      <c r="U4172" s="51">
        <v>177869</v>
      </c>
      <c r="V4172" s="51">
        <v>23598</v>
      </c>
    </row>
    <row r="4173" spans="1:22" x14ac:dyDescent="0.25">
      <c r="A4173" s="50" t="s">
        <v>109</v>
      </c>
      <c r="B4173" s="50" t="s">
        <v>231</v>
      </c>
      <c r="C4173" s="50" t="s">
        <v>220</v>
      </c>
      <c r="D4173" s="50" t="s">
        <v>282</v>
      </c>
      <c r="E4173" s="51">
        <v>2019</v>
      </c>
      <c r="F4173" s="50" t="s">
        <v>290</v>
      </c>
      <c r="G4173" s="52">
        <v>43678</v>
      </c>
      <c r="H4173" s="51">
        <v>1767</v>
      </c>
      <c r="I4173" s="51">
        <v>675</v>
      </c>
      <c r="J4173" s="51">
        <v>1306</v>
      </c>
      <c r="K4173" s="51">
        <v>534</v>
      </c>
      <c r="L4173" s="51">
        <v>534</v>
      </c>
      <c r="M4173" s="51">
        <v>2243</v>
      </c>
      <c r="N4173" s="51">
        <v>2140</v>
      </c>
      <c r="O4173" s="51">
        <v>2003</v>
      </c>
      <c r="P4173" s="51">
        <v>2325</v>
      </c>
      <c r="Q4173" s="51">
        <v>5888</v>
      </c>
      <c r="R4173" s="51">
        <v>6090</v>
      </c>
      <c r="S4173" s="51">
        <v>116418.3319559645</v>
      </c>
      <c r="T4173" s="51">
        <v>550626</v>
      </c>
      <c r="U4173" s="51">
        <v>177869</v>
      </c>
      <c r="V4173" s="51">
        <v>23598</v>
      </c>
    </row>
    <row r="4174" spans="1:22" x14ac:dyDescent="0.25">
      <c r="A4174" s="50" t="s">
        <v>109</v>
      </c>
      <c r="B4174" s="50" t="s">
        <v>231</v>
      </c>
      <c r="C4174" s="50" t="s">
        <v>220</v>
      </c>
      <c r="D4174" s="50" t="s">
        <v>282</v>
      </c>
      <c r="E4174" s="51">
        <v>2019</v>
      </c>
      <c r="F4174" s="50" t="s">
        <v>291</v>
      </c>
      <c r="G4174" s="52">
        <v>43709</v>
      </c>
      <c r="H4174" s="51">
        <v>2115</v>
      </c>
      <c r="I4174" s="51">
        <v>776</v>
      </c>
      <c r="J4174" s="51">
        <v>1486</v>
      </c>
      <c r="K4174" s="51">
        <v>659</v>
      </c>
      <c r="L4174" s="51">
        <v>659</v>
      </c>
      <c r="M4174" s="51">
        <v>1883</v>
      </c>
      <c r="N4174" s="51">
        <v>2018</v>
      </c>
      <c r="O4174" s="51">
        <v>1947</v>
      </c>
      <c r="P4174" s="51">
        <v>2026</v>
      </c>
      <c r="Q4174" s="51">
        <v>5888</v>
      </c>
      <c r="R4174" s="51">
        <v>6090</v>
      </c>
      <c r="S4174" s="51">
        <v>116418.3319559645</v>
      </c>
      <c r="T4174" s="51">
        <v>550626</v>
      </c>
      <c r="U4174" s="51">
        <v>177869</v>
      </c>
      <c r="V4174" s="51">
        <v>23598</v>
      </c>
    </row>
    <row r="4175" spans="1:22" x14ac:dyDescent="0.25">
      <c r="A4175" s="50" t="s">
        <v>109</v>
      </c>
      <c r="B4175" s="50" t="s">
        <v>231</v>
      </c>
      <c r="C4175" s="50" t="s">
        <v>220</v>
      </c>
      <c r="D4175" s="50" t="s">
        <v>282</v>
      </c>
      <c r="E4175" s="51">
        <v>2019</v>
      </c>
      <c r="F4175" s="50" t="s">
        <v>292</v>
      </c>
      <c r="G4175" s="52">
        <v>43739</v>
      </c>
      <c r="H4175" s="51">
        <v>2283</v>
      </c>
      <c r="I4175" s="51">
        <v>743</v>
      </c>
      <c r="J4175" s="51">
        <v>1765</v>
      </c>
      <c r="K4175" s="51">
        <v>608</v>
      </c>
      <c r="L4175" s="51">
        <v>608</v>
      </c>
      <c r="M4175" s="51">
        <v>2468</v>
      </c>
      <c r="N4175" s="51">
        <v>2207</v>
      </c>
      <c r="O4175" s="51">
        <v>1989</v>
      </c>
      <c r="P4175" s="51">
        <v>2183</v>
      </c>
      <c r="Q4175" s="51">
        <v>5888</v>
      </c>
      <c r="R4175" s="51">
        <v>6090</v>
      </c>
      <c r="S4175" s="51">
        <v>116418.3319559645</v>
      </c>
      <c r="T4175" s="51">
        <v>550626</v>
      </c>
      <c r="U4175" s="51">
        <v>177869</v>
      </c>
      <c r="V4175" s="51">
        <v>23598</v>
      </c>
    </row>
    <row r="4176" spans="1:22" x14ac:dyDescent="0.25">
      <c r="A4176" s="50" t="s">
        <v>109</v>
      </c>
      <c r="B4176" s="50" t="s">
        <v>231</v>
      </c>
      <c r="C4176" s="50" t="s">
        <v>220</v>
      </c>
      <c r="D4176" s="50" t="s">
        <v>282</v>
      </c>
      <c r="E4176" s="51">
        <v>2019</v>
      </c>
      <c r="F4176" s="50" t="s">
        <v>293</v>
      </c>
      <c r="G4176" s="52">
        <v>43770</v>
      </c>
      <c r="H4176" s="51">
        <v>1875</v>
      </c>
      <c r="I4176" s="51">
        <v>751</v>
      </c>
      <c r="J4176" s="51">
        <v>1772</v>
      </c>
      <c r="K4176" s="51">
        <v>693</v>
      </c>
      <c r="L4176" s="51">
        <v>693</v>
      </c>
      <c r="M4176" s="51">
        <v>2622</v>
      </c>
      <c r="N4176" s="51">
        <v>2680</v>
      </c>
      <c r="O4176" s="51">
        <v>2485</v>
      </c>
      <c r="P4176" s="51">
        <v>2617</v>
      </c>
      <c r="Q4176" s="51">
        <v>5888</v>
      </c>
      <c r="R4176" s="51">
        <v>6090</v>
      </c>
      <c r="S4176" s="51">
        <v>116418.3319559645</v>
      </c>
      <c r="T4176" s="51">
        <v>550626</v>
      </c>
      <c r="U4176" s="51">
        <v>177869</v>
      </c>
      <c r="V4176" s="51">
        <v>23598</v>
      </c>
    </row>
    <row r="4177" spans="1:22" x14ac:dyDescent="0.25">
      <c r="A4177" s="50" t="s">
        <v>109</v>
      </c>
      <c r="B4177" s="50" t="s">
        <v>231</v>
      </c>
      <c r="C4177" s="50" t="s">
        <v>220</v>
      </c>
      <c r="D4177" s="50" t="s">
        <v>282</v>
      </c>
      <c r="E4177" s="51">
        <v>2019</v>
      </c>
      <c r="F4177" s="50" t="s">
        <v>294</v>
      </c>
      <c r="G4177" s="52">
        <v>43800</v>
      </c>
      <c r="H4177" s="51">
        <v>2038</v>
      </c>
      <c r="I4177" s="51">
        <v>860</v>
      </c>
      <c r="J4177" s="51">
        <v>1711</v>
      </c>
      <c r="K4177" s="51">
        <v>731</v>
      </c>
      <c r="L4177" s="51">
        <v>731</v>
      </c>
      <c r="M4177" s="51">
        <v>2656</v>
      </c>
      <c r="N4177" s="51">
        <v>2570</v>
      </c>
      <c r="O4177" s="51">
        <v>2532</v>
      </c>
      <c r="P4177" s="51">
        <v>2311</v>
      </c>
      <c r="Q4177" s="51">
        <v>5888</v>
      </c>
      <c r="R4177" s="51">
        <v>6090</v>
      </c>
      <c r="S4177" s="51">
        <v>116418.3319559645</v>
      </c>
      <c r="T4177" s="51">
        <v>550626</v>
      </c>
      <c r="U4177" s="51">
        <v>177869</v>
      </c>
      <c r="V4177" s="51">
        <v>23598</v>
      </c>
    </row>
    <row r="4178" spans="1:22" x14ac:dyDescent="0.25">
      <c r="A4178" s="50" t="s">
        <v>109</v>
      </c>
      <c r="B4178" s="50" t="s">
        <v>231</v>
      </c>
      <c r="C4178" s="50" t="s">
        <v>220</v>
      </c>
      <c r="D4178" s="50" t="s">
        <v>282</v>
      </c>
      <c r="E4178" s="51">
        <v>2020</v>
      </c>
      <c r="F4178" s="50" t="s">
        <v>283</v>
      </c>
      <c r="G4178" s="52">
        <v>43831</v>
      </c>
      <c r="H4178" s="51">
        <v>2375</v>
      </c>
      <c r="I4178" s="51">
        <v>898</v>
      </c>
      <c r="J4178" s="51">
        <v>1851</v>
      </c>
      <c r="K4178" s="51">
        <v>747</v>
      </c>
      <c r="L4178" s="51">
        <v>747</v>
      </c>
      <c r="M4178" s="51">
        <v>2684</v>
      </c>
      <c r="N4178" s="51">
        <v>2522</v>
      </c>
      <c r="O4178" s="51">
        <v>2233</v>
      </c>
      <c r="P4178" s="51">
        <v>2153</v>
      </c>
      <c r="Q4178" s="51">
        <v>7903</v>
      </c>
      <c r="R4178" s="51">
        <v>8135</v>
      </c>
      <c r="S4178" s="51">
        <v>121257.365565221</v>
      </c>
      <c r="T4178" s="51">
        <v>571346</v>
      </c>
      <c r="U4178" s="51">
        <v>183290</v>
      </c>
      <c r="V4178" s="51">
        <v>24300</v>
      </c>
    </row>
    <row r="4179" spans="1:22" x14ac:dyDescent="0.25">
      <c r="A4179" s="50" t="s">
        <v>109</v>
      </c>
      <c r="B4179" s="50" t="s">
        <v>231</v>
      </c>
      <c r="C4179" s="50" t="s">
        <v>220</v>
      </c>
      <c r="D4179" s="50" t="s">
        <v>282</v>
      </c>
      <c r="E4179" s="51">
        <v>2020</v>
      </c>
      <c r="F4179" s="50" t="s">
        <v>284</v>
      </c>
      <c r="G4179" s="52">
        <v>43862</v>
      </c>
      <c r="H4179" s="51">
        <v>1957</v>
      </c>
      <c r="I4179" s="51">
        <v>784</v>
      </c>
      <c r="J4179" s="51">
        <v>1627</v>
      </c>
      <c r="K4179" s="51">
        <v>749</v>
      </c>
      <c r="L4179" s="51">
        <v>749</v>
      </c>
      <c r="M4179" s="51">
        <v>2479</v>
      </c>
      <c r="N4179" s="51">
        <v>2488</v>
      </c>
      <c r="O4179" s="51">
        <v>2340</v>
      </c>
      <c r="P4179" s="51">
        <v>2148</v>
      </c>
      <c r="Q4179" s="51">
        <v>7903</v>
      </c>
      <c r="R4179" s="51">
        <v>8135</v>
      </c>
      <c r="S4179" s="51">
        <v>121257.365565221</v>
      </c>
      <c r="T4179" s="51">
        <v>571346</v>
      </c>
      <c r="U4179" s="51">
        <v>183290</v>
      </c>
      <c r="V4179" s="51">
        <v>24300</v>
      </c>
    </row>
    <row r="4180" spans="1:22" x14ac:dyDescent="0.25">
      <c r="A4180" s="50" t="s">
        <v>109</v>
      </c>
      <c r="B4180" s="50" t="s">
        <v>231</v>
      </c>
      <c r="C4180" s="50" t="s">
        <v>220</v>
      </c>
      <c r="D4180" s="50" t="s">
        <v>282</v>
      </c>
      <c r="E4180" s="51">
        <v>2020</v>
      </c>
      <c r="F4180" s="50" t="s">
        <v>285</v>
      </c>
      <c r="G4180" s="52">
        <v>43891</v>
      </c>
      <c r="H4180" s="51">
        <v>1628</v>
      </c>
      <c r="I4180" s="51">
        <v>719</v>
      </c>
      <c r="J4180" s="51">
        <v>1404</v>
      </c>
      <c r="K4180" s="51">
        <v>648</v>
      </c>
      <c r="L4180" s="51">
        <v>648</v>
      </c>
      <c r="M4180" s="51">
        <v>2400</v>
      </c>
      <c r="N4180" s="51">
        <v>2375</v>
      </c>
      <c r="O4180" s="51">
        <v>2168</v>
      </c>
      <c r="P4180" s="51">
        <v>2105</v>
      </c>
      <c r="Q4180" s="51">
        <v>7903</v>
      </c>
      <c r="R4180" s="51">
        <v>8135</v>
      </c>
      <c r="S4180" s="51">
        <v>121257.365565221</v>
      </c>
      <c r="T4180" s="51">
        <v>571346</v>
      </c>
      <c r="U4180" s="51">
        <v>183290</v>
      </c>
      <c r="V4180" s="51">
        <v>24300</v>
      </c>
    </row>
    <row r="4181" spans="1:22" x14ac:dyDescent="0.25">
      <c r="A4181" s="50" t="s">
        <v>109</v>
      </c>
      <c r="B4181" s="50" t="s">
        <v>231</v>
      </c>
      <c r="C4181" s="50" t="s">
        <v>220</v>
      </c>
      <c r="D4181" s="50" t="s">
        <v>282</v>
      </c>
      <c r="E4181" s="51">
        <v>2020</v>
      </c>
      <c r="F4181" s="50" t="s">
        <v>286</v>
      </c>
      <c r="G4181" s="52">
        <v>43922</v>
      </c>
      <c r="H4181" s="51">
        <v>1886</v>
      </c>
      <c r="I4181" s="51">
        <v>715</v>
      </c>
      <c r="J4181" s="51">
        <v>1360</v>
      </c>
      <c r="K4181" s="51">
        <v>611</v>
      </c>
      <c r="L4181" s="51">
        <v>611</v>
      </c>
      <c r="M4181" s="51">
        <v>2174</v>
      </c>
      <c r="N4181" s="51">
        <v>2123</v>
      </c>
      <c r="O4181" s="51">
        <v>2183</v>
      </c>
      <c r="P4181" s="51">
        <v>2088</v>
      </c>
      <c r="Q4181" s="51">
        <v>7903</v>
      </c>
      <c r="R4181" s="51">
        <v>8135</v>
      </c>
      <c r="S4181" s="51">
        <v>121257.365565221</v>
      </c>
      <c r="T4181" s="51">
        <v>571346</v>
      </c>
      <c r="U4181" s="51">
        <v>183290</v>
      </c>
      <c r="V4181" s="51">
        <v>24300</v>
      </c>
    </row>
    <row r="4182" spans="1:22" x14ac:dyDescent="0.25">
      <c r="A4182" s="50" t="s">
        <v>109</v>
      </c>
      <c r="B4182" s="50" t="s">
        <v>231</v>
      </c>
      <c r="C4182" s="50" t="s">
        <v>220</v>
      </c>
      <c r="D4182" s="50" t="s">
        <v>282</v>
      </c>
      <c r="E4182" s="51">
        <v>2020</v>
      </c>
      <c r="F4182" s="50" t="s">
        <v>287</v>
      </c>
      <c r="G4182" s="52">
        <v>43952</v>
      </c>
      <c r="H4182" s="51">
        <v>2052</v>
      </c>
      <c r="I4182" s="51">
        <v>857</v>
      </c>
      <c r="J4182" s="51">
        <v>1598</v>
      </c>
      <c r="K4182" s="51">
        <v>811</v>
      </c>
      <c r="L4182" s="51">
        <v>811</v>
      </c>
      <c r="M4182" s="51">
        <v>2772</v>
      </c>
      <c r="N4182" s="51">
        <v>2563</v>
      </c>
      <c r="O4182" s="51">
        <v>2445</v>
      </c>
      <c r="P4182" s="51">
        <v>2249</v>
      </c>
      <c r="Q4182" s="51">
        <v>7903</v>
      </c>
      <c r="R4182" s="51">
        <v>8135</v>
      </c>
      <c r="S4182" s="51">
        <v>121257.365565221</v>
      </c>
      <c r="T4182" s="51">
        <v>571346</v>
      </c>
      <c r="U4182" s="51">
        <v>183290</v>
      </c>
      <c r="V4182" s="51">
        <v>24300</v>
      </c>
    </row>
    <row r="4183" spans="1:22" x14ac:dyDescent="0.25">
      <c r="A4183" s="50" t="s">
        <v>109</v>
      </c>
      <c r="B4183" s="50" t="s">
        <v>231</v>
      </c>
      <c r="C4183" s="50" t="s">
        <v>220</v>
      </c>
      <c r="D4183" s="50" t="s">
        <v>282</v>
      </c>
      <c r="E4183" s="51">
        <v>2020</v>
      </c>
      <c r="F4183" s="50" t="s">
        <v>288</v>
      </c>
      <c r="G4183" s="52">
        <v>43983</v>
      </c>
      <c r="H4183" s="51">
        <v>2000</v>
      </c>
      <c r="I4183" s="51">
        <v>686</v>
      </c>
      <c r="J4183" s="51">
        <v>1452</v>
      </c>
      <c r="K4183" s="51">
        <v>571</v>
      </c>
      <c r="L4183" s="51">
        <v>571</v>
      </c>
      <c r="M4183" s="51">
        <v>2699</v>
      </c>
      <c r="N4183" s="51">
        <v>2683</v>
      </c>
      <c r="O4183" s="51">
        <v>2523</v>
      </c>
      <c r="P4183" s="51">
        <v>2197</v>
      </c>
      <c r="Q4183" s="51">
        <v>7903</v>
      </c>
      <c r="R4183" s="51">
        <v>8135</v>
      </c>
      <c r="S4183" s="51">
        <v>121257.365565221</v>
      </c>
      <c r="T4183" s="51">
        <v>571346</v>
      </c>
      <c r="U4183" s="51">
        <v>183290</v>
      </c>
      <c r="V4183" s="51">
        <v>24300</v>
      </c>
    </row>
    <row r="4184" spans="1:22" x14ac:dyDescent="0.25">
      <c r="A4184" s="50" t="s">
        <v>109</v>
      </c>
      <c r="B4184" s="50" t="s">
        <v>231</v>
      </c>
      <c r="C4184" s="50" t="s">
        <v>220</v>
      </c>
      <c r="D4184" s="50" t="s">
        <v>282</v>
      </c>
      <c r="E4184" s="51">
        <v>2020</v>
      </c>
      <c r="F4184" s="50" t="s">
        <v>289</v>
      </c>
      <c r="G4184" s="52">
        <v>44013</v>
      </c>
      <c r="H4184" s="51">
        <v>1743</v>
      </c>
      <c r="I4184" s="51">
        <v>634</v>
      </c>
      <c r="J4184" s="51">
        <v>1474</v>
      </c>
      <c r="K4184" s="51">
        <v>537</v>
      </c>
      <c r="L4184" s="51">
        <v>537</v>
      </c>
      <c r="M4184" s="51">
        <v>2319</v>
      </c>
      <c r="N4184" s="51">
        <v>2200</v>
      </c>
      <c r="O4184" s="51">
        <v>2229</v>
      </c>
      <c r="P4184" s="51">
        <v>1908</v>
      </c>
      <c r="Q4184" s="51">
        <v>7903</v>
      </c>
      <c r="R4184" s="51">
        <v>8135</v>
      </c>
      <c r="S4184" s="51">
        <v>121257.365565221</v>
      </c>
      <c r="T4184" s="51">
        <v>571346</v>
      </c>
      <c r="U4184" s="51">
        <v>183290</v>
      </c>
      <c r="V4184" s="51">
        <v>24300</v>
      </c>
    </row>
    <row r="4185" spans="1:22" x14ac:dyDescent="0.25">
      <c r="A4185" s="50" t="s">
        <v>109</v>
      </c>
      <c r="B4185" s="50" t="s">
        <v>231</v>
      </c>
      <c r="C4185" s="50" t="s">
        <v>220</v>
      </c>
      <c r="D4185" s="50" t="s">
        <v>282</v>
      </c>
      <c r="E4185" s="51">
        <v>2020</v>
      </c>
      <c r="F4185" s="50" t="s">
        <v>290</v>
      </c>
      <c r="G4185" s="52">
        <v>44044</v>
      </c>
      <c r="H4185" s="51">
        <v>1885</v>
      </c>
      <c r="I4185" s="51">
        <v>761</v>
      </c>
      <c r="J4185" s="51">
        <v>1534</v>
      </c>
      <c r="K4185" s="51">
        <v>779</v>
      </c>
      <c r="L4185" s="51">
        <v>779</v>
      </c>
      <c r="M4185" s="51">
        <v>2502</v>
      </c>
      <c r="N4185" s="51">
        <v>2254</v>
      </c>
      <c r="O4185" s="51">
        <v>2260</v>
      </c>
      <c r="P4185" s="51">
        <v>2126</v>
      </c>
      <c r="Q4185" s="51">
        <v>7903</v>
      </c>
      <c r="R4185" s="51">
        <v>8135</v>
      </c>
      <c r="S4185" s="51">
        <v>121257.365565221</v>
      </c>
      <c r="T4185" s="51">
        <v>571346</v>
      </c>
      <c r="U4185" s="51">
        <v>183290</v>
      </c>
      <c r="V4185" s="51">
        <v>24300</v>
      </c>
    </row>
    <row r="4186" spans="1:22" x14ac:dyDescent="0.25">
      <c r="A4186" s="50" t="s">
        <v>109</v>
      </c>
      <c r="B4186" s="50" t="s">
        <v>231</v>
      </c>
      <c r="C4186" s="50" t="s">
        <v>220</v>
      </c>
      <c r="D4186" s="50" t="s">
        <v>282</v>
      </c>
      <c r="E4186" s="51">
        <v>2020</v>
      </c>
      <c r="F4186" s="50" t="s">
        <v>291</v>
      </c>
      <c r="G4186" s="52">
        <v>44075</v>
      </c>
      <c r="H4186" s="51">
        <v>2120</v>
      </c>
      <c r="I4186" s="51">
        <v>689</v>
      </c>
      <c r="J4186" s="51">
        <v>1628</v>
      </c>
      <c r="K4186" s="51">
        <v>630</v>
      </c>
      <c r="L4186" s="51">
        <v>630</v>
      </c>
      <c r="M4186" s="51">
        <v>2436</v>
      </c>
      <c r="N4186" s="51">
        <v>2299</v>
      </c>
      <c r="O4186" s="51">
        <v>2159</v>
      </c>
      <c r="P4186" s="51">
        <v>2317</v>
      </c>
      <c r="Q4186" s="51">
        <v>7903</v>
      </c>
      <c r="R4186" s="51">
        <v>8135</v>
      </c>
      <c r="S4186" s="51">
        <v>121257.365565221</v>
      </c>
      <c r="T4186" s="51">
        <v>571346</v>
      </c>
      <c r="U4186" s="51">
        <v>183290</v>
      </c>
      <c r="V4186" s="51">
        <v>24300</v>
      </c>
    </row>
    <row r="4187" spans="1:22" x14ac:dyDescent="0.25">
      <c r="A4187" s="50" t="s">
        <v>109</v>
      </c>
      <c r="B4187" s="50" t="s">
        <v>231</v>
      </c>
      <c r="C4187" s="50" t="s">
        <v>220</v>
      </c>
      <c r="D4187" s="50" t="s">
        <v>282</v>
      </c>
      <c r="E4187" s="51">
        <v>2020</v>
      </c>
      <c r="F4187" s="50" t="s">
        <v>292</v>
      </c>
      <c r="G4187" s="52">
        <v>44105</v>
      </c>
      <c r="H4187" s="51">
        <v>1972</v>
      </c>
      <c r="I4187" s="51">
        <v>658</v>
      </c>
      <c r="J4187" s="51">
        <v>1573</v>
      </c>
      <c r="K4187" s="51">
        <v>645</v>
      </c>
      <c r="L4187" s="51">
        <v>645</v>
      </c>
      <c r="M4187" s="51">
        <v>2349</v>
      </c>
      <c r="N4187" s="51">
        <v>2171</v>
      </c>
      <c r="O4187" s="51">
        <v>2085</v>
      </c>
      <c r="P4187" s="51">
        <v>2176</v>
      </c>
      <c r="Q4187" s="51">
        <v>7903</v>
      </c>
      <c r="R4187" s="51">
        <v>8135</v>
      </c>
      <c r="S4187" s="51">
        <v>121257.365565221</v>
      </c>
      <c r="T4187" s="51">
        <v>571346</v>
      </c>
      <c r="U4187" s="51">
        <v>183290</v>
      </c>
      <c r="V4187" s="51">
        <v>24300</v>
      </c>
    </row>
    <row r="4188" spans="1:22" x14ac:dyDescent="0.25">
      <c r="A4188" s="50" t="s">
        <v>109</v>
      </c>
      <c r="B4188" s="50" t="s">
        <v>231</v>
      </c>
      <c r="C4188" s="50" t="s">
        <v>220</v>
      </c>
      <c r="D4188" s="50" t="s">
        <v>282</v>
      </c>
      <c r="E4188" s="51">
        <v>2020</v>
      </c>
      <c r="F4188" s="50" t="s">
        <v>293</v>
      </c>
      <c r="G4188" s="52">
        <v>44136</v>
      </c>
      <c r="H4188" s="51">
        <v>1790</v>
      </c>
      <c r="I4188" s="51">
        <v>765</v>
      </c>
      <c r="J4188" s="51">
        <v>1575</v>
      </c>
      <c r="K4188" s="51">
        <v>611</v>
      </c>
      <c r="L4188" s="51">
        <v>611</v>
      </c>
      <c r="M4188" s="51">
        <v>2485</v>
      </c>
      <c r="N4188" s="51">
        <v>2258</v>
      </c>
      <c r="O4188" s="51">
        <v>2215</v>
      </c>
      <c r="P4188" s="51">
        <v>2216</v>
      </c>
      <c r="Q4188" s="51">
        <v>7903</v>
      </c>
      <c r="R4188" s="51">
        <v>8135</v>
      </c>
      <c r="S4188" s="51">
        <v>121257.365565221</v>
      </c>
      <c r="T4188" s="51">
        <v>571346</v>
      </c>
      <c r="U4188" s="51">
        <v>183290</v>
      </c>
      <c r="V4188" s="51">
        <v>24300</v>
      </c>
    </row>
    <row r="4189" spans="1:22" x14ac:dyDescent="0.25">
      <c r="A4189" s="50" t="s">
        <v>109</v>
      </c>
      <c r="B4189" s="50" t="s">
        <v>231</v>
      </c>
      <c r="C4189" s="50" t="s">
        <v>220</v>
      </c>
      <c r="D4189" s="50" t="s">
        <v>282</v>
      </c>
      <c r="E4189" s="51">
        <v>2020</v>
      </c>
      <c r="F4189" s="50" t="s">
        <v>294</v>
      </c>
      <c r="G4189" s="52">
        <v>44166</v>
      </c>
      <c r="H4189" s="51">
        <v>1783</v>
      </c>
      <c r="I4189" s="51">
        <v>799</v>
      </c>
      <c r="J4189" s="51">
        <v>1543</v>
      </c>
      <c r="K4189" s="51">
        <v>625</v>
      </c>
      <c r="L4189" s="51">
        <v>625</v>
      </c>
      <c r="M4189" s="51">
        <v>2266</v>
      </c>
      <c r="N4189" s="51">
        <v>2163</v>
      </c>
      <c r="O4189" s="51">
        <v>2177</v>
      </c>
      <c r="P4189" s="51">
        <v>2117</v>
      </c>
      <c r="Q4189" s="51">
        <v>7903</v>
      </c>
      <c r="R4189" s="51">
        <v>8135</v>
      </c>
      <c r="S4189" s="51">
        <v>121257.365565221</v>
      </c>
      <c r="T4189" s="51">
        <v>571346</v>
      </c>
      <c r="U4189" s="51">
        <v>183290</v>
      </c>
      <c r="V4189" s="51">
        <v>24300</v>
      </c>
    </row>
    <row r="4190" spans="1:22" x14ac:dyDescent="0.25">
      <c r="A4190" s="50" t="s">
        <v>109</v>
      </c>
      <c r="B4190" s="50" t="s">
        <v>231</v>
      </c>
      <c r="C4190" s="50" t="s">
        <v>220</v>
      </c>
      <c r="D4190" s="50" t="s">
        <v>282</v>
      </c>
      <c r="E4190" s="51">
        <v>2021</v>
      </c>
      <c r="F4190" s="50" t="s">
        <v>283</v>
      </c>
      <c r="G4190" s="52">
        <v>44197</v>
      </c>
      <c r="H4190" s="51">
        <v>1926</v>
      </c>
      <c r="I4190" s="51">
        <v>764</v>
      </c>
      <c r="J4190" s="51">
        <v>1348</v>
      </c>
      <c r="K4190" s="51">
        <v>718</v>
      </c>
      <c r="L4190" s="51">
        <v>718</v>
      </c>
      <c r="M4190" s="51">
        <v>2227</v>
      </c>
      <c r="N4190" s="51">
        <v>2115</v>
      </c>
      <c r="O4190" s="51">
        <v>2000</v>
      </c>
      <c r="P4190" s="51">
        <v>1993</v>
      </c>
      <c r="Q4190" s="51">
        <v>7835</v>
      </c>
      <c r="R4190" s="51">
        <v>8132</v>
      </c>
      <c r="S4190" s="51">
        <v>126272.0592153301</v>
      </c>
      <c r="T4190" s="51">
        <v>592894</v>
      </c>
      <c r="U4190" s="51">
        <v>189022</v>
      </c>
      <c r="V4190" s="51">
        <v>25035</v>
      </c>
    </row>
    <row r="4191" spans="1:22" x14ac:dyDescent="0.25">
      <c r="A4191" s="50" t="s">
        <v>109</v>
      </c>
      <c r="B4191" s="50" t="s">
        <v>231</v>
      </c>
      <c r="C4191" s="50" t="s">
        <v>220</v>
      </c>
      <c r="D4191" s="50" t="s">
        <v>282</v>
      </c>
      <c r="E4191" s="51">
        <v>2021</v>
      </c>
      <c r="F4191" s="50" t="s">
        <v>284</v>
      </c>
      <c r="G4191" s="52">
        <v>44228</v>
      </c>
      <c r="H4191" s="51">
        <v>1682</v>
      </c>
      <c r="I4191" s="51">
        <v>633</v>
      </c>
      <c r="J4191" s="51">
        <v>1266</v>
      </c>
      <c r="K4191" s="51">
        <v>610</v>
      </c>
      <c r="L4191" s="51">
        <v>610</v>
      </c>
      <c r="M4191" s="51">
        <v>2302</v>
      </c>
      <c r="N4191" s="51">
        <v>2136</v>
      </c>
      <c r="O4191" s="51">
        <v>1960</v>
      </c>
      <c r="P4191" s="51">
        <v>1962</v>
      </c>
      <c r="Q4191" s="51">
        <v>7835</v>
      </c>
      <c r="R4191" s="51">
        <v>8132</v>
      </c>
      <c r="S4191" s="51">
        <v>126272.0592153301</v>
      </c>
      <c r="T4191" s="51">
        <v>592894</v>
      </c>
      <c r="U4191" s="51">
        <v>189022</v>
      </c>
      <c r="V4191" s="51">
        <v>25035</v>
      </c>
    </row>
    <row r="4192" spans="1:22" x14ac:dyDescent="0.25">
      <c r="A4192" s="50" t="s">
        <v>109</v>
      </c>
      <c r="B4192" s="50" t="s">
        <v>231</v>
      </c>
      <c r="C4192" s="50" t="s">
        <v>220</v>
      </c>
      <c r="D4192" s="50" t="s">
        <v>282</v>
      </c>
      <c r="E4192" s="51">
        <v>2021</v>
      </c>
      <c r="F4192" s="50" t="s">
        <v>285</v>
      </c>
      <c r="G4192" s="52">
        <v>44256</v>
      </c>
      <c r="H4192" s="51">
        <v>1789</v>
      </c>
      <c r="I4192" s="51">
        <v>712</v>
      </c>
      <c r="J4192" s="51">
        <v>1355</v>
      </c>
      <c r="K4192" s="51">
        <v>611</v>
      </c>
      <c r="L4192" s="51">
        <v>611</v>
      </c>
      <c r="M4192" s="51">
        <v>2114</v>
      </c>
      <c r="N4192" s="51">
        <v>2144</v>
      </c>
      <c r="O4192" s="51">
        <v>2136</v>
      </c>
      <c r="P4192" s="51">
        <v>2298</v>
      </c>
      <c r="Q4192" s="51">
        <v>7835</v>
      </c>
      <c r="R4192" s="51">
        <v>8132</v>
      </c>
      <c r="S4192" s="51">
        <v>126272.0592153301</v>
      </c>
      <c r="T4192" s="51">
        <v>592894</v>
      </c>
      <c r="U4192" s="51">
        <v>189022</v>
      </c>
      <c r="V4192" s="51">
        <v>25035</v>
      </c>
    </row>
    <row r="4193" spans="1:22" x14ac:dyDescent="0.25">
      <c r="A4193" s="50" t="s">
        <v>109</v>
      </c>
      <c r="B4193" s="50" t="s">
        <v>231</v>
      </c>
      <c r="C4193" s="50" t="s">
        <v>220</v>
      </c>
      <c r="D4193" s="50" t="s">
        <v>282</v>
      </c>
      <c r="E4193" s="51">
        <v>2021</v>
      </c>
      <c r="F4193" s="50" t="s">
        <v>286</v>
      </c>
      <c r="G4193" s="52">
        <v>44287</v>
      </c>
      <c r="H4193" s="51">
        <v>2203</v>
      </c>
      <c r="I4193" s="51">
        <v>820</v>
      </c>
      <c r="J4193" s="51">
        <v>1681</v>
      </c>
      <c r="K4193" s="51">
        <v>637</v>
      </c>
      <c r="L4193" s="51">
        <v>637</v>
      </c>
      <c r="M4193" s="51">
        <v>2368</v>
      </c>
      <c r="N4193" s="51">
        <v>2189</v>
      </c>
      <c r="O4193" s="51">
        <v>2048</v>
      </c>
      <c r="P4193" s="51">
        <v>2178</v>
      </c>
      <c r="Q4193" s="51">
        <v>7835</v>
      </c>
      <c r="R4193" s="51">
        <v>8132</v>
      </c>
      <c r="S4193" s="51">
        <v>126272.0592153301</v>
      </c>
      <c r="T4193" s="51">
        <v>592894</v>
      </c>
      <c r="U4193" s="51">
        <v>189022</v>
      </c>
      <c r="V4193" s="51">
        <v>25035</v>
      </c>
    </row>
    <row r="4194" spans="1:22" x14ac:dyDescent="0.25">
      <c r="A4194" s="50" t="s">
        <v>109</v>
      </c>
      <c r="B4194" s="50" t="s">
        <v>231</v>
      </c>
      <c r="C4194" s="50" t="s">
        <v>220</v>
      </c>
      <c r="D4194" s="50" t="s">
        <v>282</v>
      </c>
      <c r="E4194" s="51">
        <v>2021</v>
      </c>
      <c r="F4194" s="50" t="s">
        <v>287</v>
      </c>
      <c r="G4194" s="52">
        <v>44317</v>
      </c>
      <c r="H4194" s="51">
        <v>2128</v>
      </c>
      <c r="I4194" s="51">
        <v>738</v>
      </c>
      <c r="J4194" s="51">
        <v>1577</v>
      </c>
      <c r="K4194" s="51">
        <v>678</v>
      </c>
      <c r="L4194" s="51">
        <v>678</v>
      </c>
      <c r="M4194" s="51">
        <v>2501</v>
      </c>
      <c r="N4194" s="51">
        <v>2253</v>
      </c>
      <c r="O4194" s="51">
        <v>2145</v>
      </c>
      <c r="P4194" s="51">
        <v>2813</v>
      </c>
      <c r="Q4194" s="51">
        <v>7835</v>
      </c>
      <c r="R4194" s="51">
        <v>8132</v>
      </c>
      <c r="S4194" s="51">
        <v>126272.0592153301</v>
      </c>
      <c r="T4194" s="51">
        <v>592894</v>
      </c>
      <c r="U4194" s="51">
        <v>189022</v>
      </c>
      <c r="V4194" s="51">
        <v>25035</v>
      </c>
    </row>
    <row r="4195" spans="1:22" x14ac:dyDescent="0.25">
      <c r="A4195" s="50" t="s">
        <v>109</v>
      </c>
      <c r="B4195" s="50" t="s">
        <v>231</v>
      </c>
      <c r="C4195" s="50" t="s">
        <v>220</v>
      </c>
      <c r="D4195" s="50" t="s">
        <v>282</v>
      </c>
      <c r="E4195" s="51">
        <v>2021</v>
      </c>
      <c r="F4195" s="50" t="s">
        <v>288</v>
      </c>
      <c r="G4195" s="52">
        <v>44348</v>
      </c>
      <c r="H4195" s="51">
        <v>1772</v>
      </c>
      <c r="I4195" s="51">
        <v>724</v>
      </c>
      <c r="J4195" s="51">
        <v>1514</v>
      </c>
      <c r="K4195" s="51">
        <v>518</v>
      </c>
      <c r="L4195" s="51">
        <v>518</v>
      </c>
      <c r="M4195" s="51">
        <v>2300</v>
      </c>
      <c r="N4195" s="51">
        <v>2055</v>
      </c>
      <c r="O4195" s="51">
        <v>1975</v>
      </c>
      <c r="P4195" s="51">
        <v>2043</v>
      </c>
      <c r="Q4195" s="51">
        <v>7835</v>
      </c>
      <c r="R4195" s="51">
        <v>8132</v>
      </c>
      <c r="S4195" s="51">
        <v>126272.0592153301</v>
      </c>
      <c r="T4195" s="51">
        <v>592894</v>
      </c>
      <c r="U4195" s="51">
        <v>189022</v>
      </c>
      <c r="V4195" s="51">
        <v>25035</v>
      </c>
    </row>
    <row r="4196" spans="1:22" x14ac:dyDescent="0.25">
      <c r="A4196" s="50" t="s">
        <v>109</v>
      </c>
      <c r="B4196" s="50" t="s">
        <v>231</v>
      </c>
      <c r="C4196" s="50" t="s">
        <v>220</v>
      </c>
      <c r="D4196" s="50" t="s">
        <v>282</v>
      </c>
      <c r="E4196" s="51">
        <v>2021</v>
      </c>
      <c r="F4196" s="50" t="s">
        <v>289</v>
      </c>
      <c r="G4196" s="52">
        <v>44378</v>
      </c>
      <c r="H4196" s="51">
        <v>1544</v>
      </c>
      <c r="I4196" s="51">
        <v>665</v>
      </c>
      <c r="J4196" s="51">
        <v>1286</v>
      </c>
      <c r="K4196" s="51">
        <v>545</v>
      </c>
      <c r="L4196" s="51">
        <v>545</v>
      </c>
      <c r="M4196" s="51">
        <v>2106</v>
      </c>
      <c r="N4196" s="51">
        <v>1965</v>
      </c>
      <c r="O4196" s="51">
        <v>1906</v>
      </c>
      <c r="P4196" s="51">
        <v>1905</v>
      </c>
      <c r="Q4196" s="51">
        <v>7835</v>
      </c>
      <c r="R4196" s="51">
        <v>8132</v>
      </c>
      <c r="S4196" s="51">
        <v>126272.0592153301</v>
      </c>
      <c r="T4196" s="51">
        <v>592894</v>
      </c>
      <c r="U4196" s="51">
        <v>189022</v>
      </c>
      <c r="V4196" s="51">
        <v>25035</v>
      </c>
    </row>
    <row r="4197" spans="1:22" x14ac:dyDescent="0.25">
      <c r="A4197" s="50" t="s">
        <v>109</v>
      </c>
      <c r="B4197" s="50" t="s">
        <v>231</v>
      </c>
      <c r="C4197" s="50" t="s">
        <v>220</v>
      </c>
      <c r="D4197" s="50" t="s">
        <v>282</v>
      </c>
      <c r="E4197" s="51">
        <v>2021</v>
      </c>
      <c r="F4197" s="50" t="s">
        <v>290</v>
      </c>
      <c r="G4197" s="52">
        <v>44409</v>
      </c>
      <c r="H4197" s="51">
        <v>1637</v>
      </c>
      <c r="I4197" s="51">
        <v>755</v>
      </c>
      <c r="J4197" s="51">
        <v>1580</v>
      </c>
      <c r="K4197" s="51">
        <v>659</v>
      </c>
      <c r="L4197" s="51">
        <v>659</v>
      </c>
      <c r="M4197" s="51">
        <v>2368</v>
      </c>
      <c r="N4197" s="51">
        <v>2212</v>
      </c>
      <c r="O4197" s="51">
        <v>2092</v>
      </c>
      <c r="P4197" s="51">
        <v>2085</v>
      </c>
      <c r="Q4197" s="51">
        <v>7835</v>
      </c>
      <c r="R4197" s="51">
        <v>8132</v>
      </c>
      <c r="S4197" s="51">
        <v>126272.0592153301</v>
      </c>
      <c r="T4197" s="51">
        <v>592894</v>
      </c>
      <c r="U4197" s="51">
        <v>189022</v>
      </c>
      <c r="V4197" s="51">
        <v>25035</v>
      </c>
    </row>
    <row r="4198" spans="1:22" x14ac:dyDescent="0.25">
      <c r="A4198" s="50" t="s">
        <v>109</v>
      </c>
      <c r="B4198" s="50" t="s">
        <v>231</v>
      </c>
      <c r="C4198" s="50" t="s">
        <v>220</v>
      </c>
      <c r="D4198" s="50" t="s">
        <v>282</v>
      </c>
      <c r="E4198" s="51">
        <v>2021</v>
      </c>
      <c r="F4198" s="50" t="s">
        <v>291</v>
      </c>
      <c r="G4198" s="52">
        <v>44440</v>
      </c>
      <c r="H4198" s="51">
        <v>2126</v>
      </c>
      <c r="I4198" s="51">
        <v>808</v>
      </c>
      <c r="J4198" s="51">
        <v>1638</v>
      </c>
      <c r="K4198" s="51">
        <v>618</v>
      </c>
      <c r="L4198" s="51">
        <v>618</v>
      </c>
      <c r="M4198" s="51">
        <v>2398</v>
      </c>
      <c r="N4198" s="51">
        <v>2167</v>
      </c>
      <c r="O4198" s="51">
        <v>2094</v>
      </c>
      <c r="P4198" s="51">
        <v>2176</v>
      </c>
      <c r="Q4198" s="51">
        <v>7835</v>
      </c>
      <c r="R4198" s="51">
        <v>8132</v>
      </c>
      <c r="S4198" s="51">
        <v>126272.0592153301</v>
      </c>
      <c r="T4198" s="51">
        <v>592894</v>
      </c>
      <c r="U4198" s="51">
        <v>189022</v>
      </c>
      <c r="V4198" s="51">
        <v>25035</v>
      </c>
    </row>
    <row r="4199" spans="1:22" x14ac:dyDescent="0.25">
      <c r="A4199" s="50" t="s">
        <v>109</v>
      </c>
      <c r="B4199" s="50" t="s">
        <v>231</v>
      </c>
      <c r="C4199" s="50" t="s">
        <v>220</v>
      </c>
      <c r="D4199" s="50" t="s">
        <v>282</v>
      </c>
      <c r="E4199" s="51">
        <v>2021</v>
      </c>
      <c r="F4199" s="50" t="s">
        <v>292</v>
      </c>
      <c r="G4199" s="52">
        <v>44470</v>
      </c>
      <c r="H4199" s="51">
        <v>2057</v>
      </c>
      <c r="I4199" s="51">
        <v>793</v>
      </c>
      <c r="J4199" s="51">
        <v>1815</v>
      </c>
      <c r="K4199" s="51">
        <v>612</v>
      </c>
      <c r="L4199" s="51">
        <v>612</v>
      </c>
      <c r="M4199" s="51">
        <v>2451</v>
      </c>
      <c r="N4199" s="51">
        <v>2247</v>
      </c>
      <c r="O4199" s="51">
        <v>2086</v>
      </c>
      <c r="P4199" s="51">
        <v>2129</v>
      </c>
      <c r="Q4199" s="51">
        <v>7835</v>
      </c>
      <c r="R4199" s="51">
        <v>8132</v>
      </c>
      <c r="S4199" s="51">
        <v>126272.0592153301</v>
      </c>
      <c r="T4199" s="51">
        <v>592894</v>
      </c>
      <c r="U4199" s="51">
        <v>189022</v>
      </c>
      <c r="V4199" s="51">
        <v>25035</v>
      </c>
    </row>
    <row r="4200" spans="1:22" x14ac:dyDescent="0.25">
      <c r="A4200" s="50" t="s">
        <v>109</v>
      </c>
      <c r="B4200" s="50" t="s">
        <v>231</v>
      </c>
      <c r="C4200" s="50" t="s">
        <v>220</v>
      </c>
      <c r="D4200" s="50" t="s">
        <v>282</v>
      </c>
      <c r="E4200" s="51">
        <v>2021</v>
      </c>
      <c r="F4200" s="50" t="s">
        <v>293</v>
      </c>
      <c r="G4200" s="52">
        <v>44501</v>
      </c>
      <c r="H4200" s="51">
        <v>2143</v>
      </c>
      <c r="I4200" s="51">
        <v>852</v>
      </c>
      <c r="J4200" s="51">
        <v>1819</v>
      </c>
      <c r="K4200" s="51">
        <v>647</v>
      </c>
      <c r="L4200" s="51">
        <v>647</v>
      </c>
      <c r="M4200" s="51">
        <v>2434</v>
      </c>
      <c r="N4200" s="51">
        <v>2212</v>
      </c>
      <c r="O4200" s="51">
        <v>2101</v>
      </c>
      <c r="P4200" s="51">
        <v>2173</v>
      </c>
      <c r="Q4200" s="51">
        <v>7835</v>
      </c>
      <c r="R4200" s="51">
        <v>8132</v>
      </c>
      <c r="S4200" s="51">
        <v>126272.0592153301</v>
      </c>
      <c r="T4200" s="51">
        <v>592894</v>
      </c>
      <c r="U4200" s="51">
        <v>189022</v>
      </c>
      <c r="V4200" s="51">
        <v>25035</v>
      </c>
    </row>
    <row r="4201" spans="1:22" x14ac:dyDescent="0.25">
      <c r="A4201" s="50" t="s">
        <v>109</v>
      </c>
      <c r="B4201" s="50" t="s">
        <v>231</v>
      </c>
      <c r="C4201" s="50" t="s">
        <v>220</v>
      </c>
      <c r="D4201" s="50" t="s">
        <v>282</v>
      </c>
      <c r="E4201" s="51">
        <v>2021</v>
      </c>
      <c r="F4201" s="50" t="s">
        <v>294</v>
      </c>
      <c r="G4201" s="52">
        <v>44531</v>
      </c>
      <c r="H4201" s="51">
        <v>2219</v>
      </c>
      <c r="I4201" s="51">
        <v>873</v>
      </c>
      <c r="J4201" s="51">
        <v>1957</v>
      </c>
      <c r="K4201" s="51">
        <v>750</v>
      </c>
      <c r="L4201" s="51">
        <v>750</v>
      </c>
      <c r="M4201" s="51">
        <v>2309</v>
      </c>
      <c r="N4201" s="51">
        <v>2137</v>
      </c>
      <c r="O4201" s="51">
        <v>1980</v>
      </c>
      <c r="P4201" s="51">
        <v>1789</v>
      </c>
      <c r="Q4201" s="51">
        <v>7835</v>
      </c>
      <c r="R4201" s="51">
        <v>8132</v>
      </c>
      <c r="S4201" s="51">
        <v>126272.0592153301</v>
      </c>
      <c r="T4201" s="51">
        <v>592894</v>
      </c>
      <c r="U4201" s="51">
        <v>189022</v>
      </c>
      <c r="V4201" s="51">
        <v>25035</v>
      </c>
    </row>
    <row r="4202" spans="1:22" x14ac:dyDescent="0.25">
      <c r="A4202" s="50" t="s">
        <v>109</v>
      </c>
      <c r="B4202" s="50" t="s">
        <v>231</v>
      </c>
      <c r="C4202" s="50" t="s">
        <v>221</v>
      </c>
      <c r="D4202" s="50" t="s">
        <v>282</v>
      </c>
      <c r="E4202" s="51">
        <v>2017</v>
      </c>
      <c r="F4202" s="50" t="s">
        <v>283</v>
      </c>
      <c r="G4202" s="52">
        <v>42736</v>
      </c>
      <c r="H4202" s="51">
        <v>68</v>
      </c>
      <c r="I4202" s="51">
        <v>37</v>
      </c>
      <c r="J4202" s="51">
        <v>16</v>
      </c>
      <c r="K4202" s="51">
        <v>14</v>
      </c>
      <c r="L4202" s="51">
        <v>14</v>
      </c>
      <c r="M4202" s="51">
        <v>243</v>
      </c>
      <c r="N4202" s="51">
        <v>279</v>
      </c>
      <c r="O4202" s="51">
        <v>137</v>
      </c>
      <c r="P4202" s="51">
        <v>225</v>
      </c>
      <c r="Q4202" s="51">
        <v>125</v>
      </c>
      <c r="R4202" s="51">
        <v>125</v>
      </c>
      <c r="S4202" s="51">
        <v>8986</v>
      </c>
      <c r="T4202" s="51">
        <v>45169</v>
      </c>
      <c r="U4202" s="51">
        <v>32836</v>
      </c>
      <c r="V4202" s="51">
        <v>2093</v>
      </c>
    </row>
    <row r="4203" spans="1:22" x14ac:dyDescent="0.25">
      <c r="A4203" s="50" t="s">
        <v>109</v>
      </c>
      <c r="B4203" s="50" t="s">
        <v>231</v>
      </c>
      <c r="C4203" s="50" t="s">
        <v>221</v>
      </c>
      <c r="D4203" s="50" t="s">
        <v>282</v>
      </c>
      <c r="E4203" s="51">
        <v>2017</v>
      </c>
      <c r="F4203" s="50" t="s">
        <v>284</v>
      </c>
      <c r="G4203" s="52">
        <v>42767</v>
      </c>
      <c r="H4203" s="51">
        <v>38</v>
      </c>
      <c r="I4203" s="51">
        <v>4</v>
      </c>
      <c r="J4203" s="51">
        <v>9</v>
      </c>
      <c r="K4203" s="51">
        <v>2</v>
      </c>
      <c r="L4203" s="51">
        <v>2</v>
      </c>
      <c r="M4203" s="51">
        <v>141</v>
      </c>
      <c r="N4203" s="51">
        <v>105</v>
      </c>
      <c r="O4203" s="51">
        <v>144</v>
      </c>
      <c r="P4203" s="51">
        <v>113</v>
      </c>
      <c r="Q4203" s="51">
        <v>125</v>
      </c>
      <c r="R4203" s="51">
        <v>125</v>
      </c>
      <c r="S4203" s="51">
        <v>8986</v>
      </c>
      <c r="T4203" s="51">
        <v>45169</v>
      </c>
      <c r="U4203" s="51">
        <v>32836</v>
      </c>
      <c r="V4203" s="51">
        <v>2093</v>
      </c>
    </row>
    <row r="4204" spans="1:22" x14ac:dyDescent="0.25">
      <c r="A4204" s="50" t="s">
        <v>109</v>
      </c>
      <c r="B4204" s="50" t="s">
        <v>231</v>
      </c>
      <c r="C4204" s="50" t="s">
        <v>221</v>
      </c>
      <c r="D4204" s="50" t="s">
        <v>282</v>
      </c>
      <c r="E4204" s="51">
        <v>2017</v>
      </c>
      <c r="F4204" s="50" t="s">
        <v>285</v>
      </c>
      <c r="G4204" s="52">
        <v>42795</v>
      </c>
      <c r="H4204" s="51">
        <v>0</v>
      </c>
      <c r="I4204" s="51">
        <v>0</v>
      </c>
      <c r="J4204" s="51">
        <v>0</v>
      </c>
      <c r="K4204" s="51">
        <v>0</v>
      </c>
      <c r="L4204" s="51">
        <v>0</v>
      </c>
      <c r="M4204" s="51">
        <v>85</v>
      </c>
      <c r="N4204" s="51">
        <v>124</v>
      </c>
      <c r="O4204" s="51">
        <v>80</v>
      </c>
      <c r="P4204" s="51">
        <v>200</v>
      </c>
      <c r="Q4204" s="51">
        <v>125</v>
      </c>
      <c r="R4204" s="51">
        <v>125</v>
      </c>
      <c r="S4204" s="51">
        <v>8986</v>
      </c>
      <c r="T4204" s="51">
        <v>45169</v>
      </c>
      <c r="U4204" s="51">
        <v>32836</v>
      </c>
      <c r="V4204" s="51">
        <v>2093</v>
      </c>
    </row>
    <row r="4205" spans="1:22" x14ac:dyDescent="0.25">
      <c r="A4205" s="50" t="s">
        <v>109</v>
      </c>
      <c r="B4205" s="50" t="s">
        <v>231</v>
      </c>
      <c r="C4205" s="50" t="s">
        <v>221</v>
      </c>
      <c r="D4205" s="50" t="s">
        <v>282</v>
      </c>
      <c r="E4205" s="51">
        <v>2017</v>
      </c>
      <c r="F4205" s="50" t="s">
        <v>286</v>
      </c>
      <c r="G4205" s="52">
        <v>42826</v>
      </c>
      <c r="H4205" s="51">
        <v>154</v>
      </c>
      <c r="I4205" s="51">
        <v>57</v>
      </c>
      <c r="J4205" s="51">
        <v>184</v>
      </c>
      <c r="K4205" s="51">
        <v>0</v>
      </c>
      <c r="L4205" s="51">
        <v>0</v>
      </c>
      <c r="M4205" s="51">
        <v>200</v>
      </c>
      <c r="N4205" s="51">
        <v>330</v>
      </c>
      <c r="O4205" s="51">
        <v>185</v>
      </c>
      <c r="P4205" s="51">
        <v>251</v>
      </c>
      <c r="Q4205" s="51">
        <v>125</v>
      </c>
      <c r="R4205" s="51">
        <v>125</v>
      </c>
      <c r="S4205" s="51">
        <v>8986</v>
      </c>
      <c r="T4205" s="51">
        <v>45169</v>
      </c>
      <c r="U4205" s="51">
        <v>32836</v>
      </c>
      <c r="V4205" s="51">
        <v>2093</v>
      </c>
    </row>
    <row r="4206" spans="1:22" x14ac:dyDescent="0.25">
      <c r="A4206" s="50" t="s">
        <v>109</v>
      </c>
      <c r="B4206" s="50" t="s">
        <v>231</v>
      </c>
      <c r="C4206" s="50" t="s">
        <v>221</v>
      </c>
      <c r="D4206" s="50" t="s">
        <v>282</v>
      </c>
      <c r="E4206" s="51">
        <v>2017</v>
      </c>
      <c r="F4206" s="50" t="s">
        <v>287</v>
      </c>
      <c r="G4206" s="52">
        <v>42856</v>
      </c>
      <c r="H4206" s="51">
        <v>23</v>
      </c>
      <c r="I4206" s="51">
        <v>8</v>
      </c>
      <c r="J4206" s="51">
        <v>11</v>
      </c>
      <c r="K4206" s="51">
        <v>2</v>
      </c>
      <c r="L4206" s="51">
        <v>2</v>
      </c>
      <c r="M4206" s="51">
        <v>164</v>
      </c>
      <c r="N4206" s="51">
        <v>146</v>
      </c>
      <c r="O4206" s="51">
        <v>171</v>
      </c>
      <c r="P4206" s="51">
        <v>145</v>
      </c>
      <c r="Q4206" s="51">
        <v>125</v>
      </c>
      <c r="R4206" s="51">
        <v>125</v>
      </c>
      <c r="S4206" s="51">
        <v>8986</v>
      </c>
      <c r="T4206" s="51">
        <v>45169</v>
      </c>
      <c r="U4206" s="51">
        <v>32836</v>
      </c>
      <c r="V4206" s="51">
        <v>2093</v>
      </c>
    </row>
    <row r="4207" spans="1:22" x14ac:dyDescent="0.25">
      <c r="A4207" s="50" t="s">
        <v>109</v>
      </c>
      <c r="B4207" s="50" t="s">
        <v>231</v>
      </c>
      <c r="C4207" s="50" t="s">
        <v>221</v>
      </c>
      <c r="D4207" s="50" t="s">
        <v>282</v>
      </c>
      <c r="E4207" s="51">
        <v>2017</v>
      </c>
      <c r="F4207" s="50" t="s">
        <v>288</v>
      </c>
      <c r="G4207" s="52">
        <v>42887</v>
      </c>
      <c r="H4207" s="51">
        <v>252</v>
      </c>
      <c r="I4207" s="51">
        <v>56</v>
      </c>
      <c r="J4207" s="51">
        <v>66</v>
      </c>
      <c r="K4207" s="51">
        <v>11</v>
      </c>
      <c r="L4207" s="51">
        <v>11</v>
      </c>
      <c r="M4207" s="51">
        <v>226</v>
      </c>
      <c r="N4207" s="51">
        <v>188</v>
      </c>
      <c r="O4207" s="51">
        <v>204</v>
      </c>
      <c r="P4207" s="51">
        <v>223</v>
      </c>
      <c r="Q4207" s="51">
        <v>125</v>
      </c>
      <c r="R4207" s="51">
        <v>125</v>
      </c>
      <c r="S4207" s="51">
        <v>8986</v>
      </c>
      <c r="T4207" s="51">
        <v>45169</v>
      </c>
      <c r="U4207" s="51">
        <v>32836</v>
      </c>
      <c r="V4207" s="51">
        <v>2093</v>
      </c>
    </row>
    <row r="4208" spans="1:22" x14ac:dyDescent="0.25">
      <c r="A4208" s="50" t="s">
        <v>109</v>
      </c>
      <c r="B4208" s="50" t="s">
        <v>231</v>
      </c>
      <c r="C4208" s="50" t="s">
        <v>221</v>
      </c>
      <c r="D4208" s="50" t="s">
        <v>282</v>
      </c>
      <c r="E4208" s="51">
        <v>2017</v>
      </c>
      <c r="F4208" s="50" t="s">
        <v>289</v>
      </c>
      <c r="G4208" s="52">
        <v>42917</v>
      </c>
      <c r="H4208" s="51">
        <v>141</v>
      </c>
      <c r="I4208" s="51">
        <v>47</v>
      </c>
      <c r="J4208" s="51">
        <v>92</v>
      </c>
      <c r="K4208" s="51">
        <v>30</v>
      </c>
      <c r="L4208" s="51">
        <v>30</v>
      </c>
      <c r="M4208" s="51">
        <v>183</v>
      </c>
      <c r="N4208" s="51">
        <v>173</v>
      </c>
      <c r="O4208" s="51">
        <v>167</v>
      </c>
      <c r="P4208" s="51">
        <v>195</v>
      </c>
      <c r="Q4208" s="51">
        <v>125</v>
      </c>
      <c r="R4208" s="51">
        <v>125</v>
      </c>
      <c r="S4208" s="51">
        <v>8986</v>
      </c>
      <c r="T4208" s="51">
        <v>45169</v>
      </c>
      <c r="U4208" s="51">
        <v>32836</v>
      </c>
      <c r="V4208" s="51">
        <v>2093</v>
      </c>
    </row>
    <row r="4209" spans="1:22" x14ac:dyDescent="0.25">
      <c r="A4209" s="50" t="s">
        <v>109</v>
      </c>
      <c r="B4209" s="50" t="s">
        <v>231</v>
      </c>
      <c r="C4209" s="50" t="s">
        <v>221</v>
      </c>
      <c r="D4209" s="50" t="s">
        <v>282</v>
      </c>
      <c r="E4209" s="51">
        <v>2017</v>
      </c>
      <c r="F4209" s="50" t="s">
        <v>290</v>
      </c>
      <c r="G4209" s="52">
        <v>42948</v>
      </c>
      <c r="H4209" s="51">
        <v>0</v>
      </c>
      <c r="I4209" s="51">
        <v>0</v>
      </c>
      <c r="J4209" s="51">
        <v>0</v>
      </c>
      <c r="K4209" s="51">
        <v>0</v>
      </c>
      <c r="L4209" s="51">
        <v>0</v>
      </c>
      <c r="M4209" s="51">
        <v>210</v>
      </c>
      <c r="N4209" s="51">
        <v>200</v>
      </c>
      <c r="O4209" s="51">
        <v>196</v>
      </c>
      <c r="P4209" s="51">
        <v>233</v>
      </c>
      <c r="Q4209" s="51">
        <v>125</v>
      </c>
      <c r="R4209" s="51">
        <v>125</v>
      </c>
      <c r="S4209" s="51">
        <v>8986</v>
      </c>
      <c r="T4209" s="51">
        <v>45169</v>
      </c>
      <c r="U4209" s="51">
        <v>32836</v>
      </c>
      <c r="V4209" s="51">
        <v>2093</v>
      </c>
    </row>
    <row r="4210" spans="1:22" x14ac:dyDescent="0.25">
      <c r="A4210" s="50" t="s">
        <v>109</v>
      </c>
      <c r="B4210" s="50" t="s">
        <v>231</v>
      </c>
      <c r="C4210" s="50" t="s">
        <v>221</v>
      </c>
      <c r="D4210" s="50" t="s">
        <v>282</v>
      </c>
      <c r="E4210" s="51">
        <v>2017</v>
      </c>
      <c r="F4210" s="50" t="s">
        <v>291</v>
      </c>
      <c r="G4210" s="52">
        <v>42979</v>
      </c>
      <c r="H4210" s="51">
        <v>147</v>
      </c>
      <c r="I4210" s="51">
        <v>65</v>
      </c>
      <c r="J4210" s="51">
        <v>132</v>
      </c>
      <c r="K4210" s="51">
        <v>7</v>
      </c>
      <c r="L4210" s="51">
        <v>7</v>
      </c>
      <c r="M4210" s="51">
        <v>301</v>
      </c>
      <c r="N4210" s="51">
        <v>322</v>
      </c>
      <c r="O4210" s="51">
        <v>192</v>
      </c>
      <c r="P4210" s="51">
        <v>312</v>
      </c>
      <c r="Q4210" s="51">
        <v>125</v>
      </c>
      <c r="R4210" s="51">
        <v>125</v>
      </c>
      <c r="S4210" s="51">
        <v>8986</v>
      </c>
      <c r="T4210" s="51">
        <v>45169</v>
      </c>
      <c r="U4210" s="51">
        <v>32836</v>
      </c>
      <c r="V4210" s="51">
        <v>2093</v>
      </c>
    </row>
    <row r="4211" spans="1:22" x14ac:dyDescent="0.25">
      <c r="A4211" s="50" t="s">
        <v>109</v>
      </c>
      <c r="B4211" s="50" t="s">
        <v>231</v>
      </c>
      <c r="C4211" s="50" t="s">
        <v>221</v>
      </c>
      <c r="D4211" s="50" t="s">
        <v>282</v>
      </c>
      <c r="E4211" s="51">
        <v>2017</v>
      </c>
      <c r="F4211" s="50" t="s">
        <v>292</v>
      </c>
      <c r="G4211" s="52">
        <v>43009</v>
      </c>
      <c r="H4211" s="51">
        <v>112</v>
      </c>
      <c r="I4211" s="51">
        <v>29</v>
      </c>
      <c r="J4211" s="51">
        <v>97</v>
      </c>
      <c r="K4211" s="51">
        <v>14</v>
      </c>
      <c r="L4211" s="51">
        <v>14</v>
      </c>
      <c r="M4211" s="51">
        <v>293</v>
      </c>
      <c r="N4211" s="51">
        <v>223</v>
      </c>
      <c r="O4211" s="51">
        <v>364</v>
      </c>
      <c r="P4211" s="51">
        <v>232</v>
      </c>
      <c r="Q4211" s="51">
        <v>125</v>
      </c>
      <c r="R4211" s="51">
        <v>125</v>
      </c>
      <c r="S4211" s="51">
        <v>8986</v>
      </c>
      <c r="T4211" s="51">
        <v>45169</v>
      </c>
      <c r="U4211" s="51">
        <v>32836</v>
      </c>
      <c r="V4211" s="51">
        <v>2093</v>
      </c>
    </row>
    <row r="4212" spans="1:22" x14ac:dyDescent="0.25">
      <c r="A4212" s="50" t="s">
        <v>109</v>
      </c>
      <c r="B4212" s="50" t="s">
        <v>231</v>
      </c>
      <c r="C4212" s="50" t="s">
        <v>221</v>
      </c>
      <c r="D4212" s="50" t="s">
        <v>282</v>
      </c>
      <c r="E4212" s="51">
        <v>2017</v>
      </c>
      <c r="F4212" s="50" t="s">
        <v>293</v>
      </c>
      <c r="G4212" s="52">
        <v>43040</v>
      </c>
      <c r="H4212" s="51">
        <v>25</v>
      </c>
      <c r="I4212" s="51">
        <v>5</v>
      </c>
      <c r="J4212" s="51">
        <v>4</v>
      </c>
      <c r="K4212" s="51">
        <v>5</v>
      </c>
      <c r="L4212" s="51">
        <v>5</v>
      </c>
      <c r="M4212" s="51">
        <v>205</v>
      </c>
      <c r="N4212" s="51">
        <v>194</v>
      </c>
      <c r="O4212" s="51">
        <v>178</v>
      </c>
      <c r="P4212" s="51">
        <v>224</v>
      </c>
      <c r="Q4212" s="51">
        <v>125</v>
      </c>
      <c r="R4212" s="51">
        <v>125</v>
      </c>
      <c r="S4212" s="51">
        <v>8986</v>
      </c>
      <c r="T4212" s="51">
        <v>45169</v>
      </c>
      <c r="U4212" s="51">
        <v>32836</v>
      </c>
      <c r="V4212" s="51">
        <v>2093</v>
      </c>
    </row>
    <row r="4213" spans="1:22" x14ac:dyDescent="0.25">
      <c r="A4213" s="50" t="s">
        <v>109</v>
      </c>
      <c r="B4213" s="50" t="s">
        <v>231</v>
      </c>
      <c r="C4213" s="50" t="s">
        <v>221</v>
      </c>
      <c r="D4213" s="50" t="s">
        <v>282</v>
      </c>
      <c r="E4213" s="51">
        <v>2017</v>
      </c>
      <c r="F4213" s="50" t="s">
        <v>294</v>
      </c>
      <c r="G4213" s="52">
        <v>43070</v>
      </c>
      <c r="H4213" s="51">
        <v>59</v>
      </c>
      <c r="I4213" s="51">
        <v>2</v>
      </c>
      <c r="J4213" s="51">
        <v>5</v>
      </c>
      <c r="K4213" s="51">
        <v>1</v>
      </c>
      <c r="L4213" s="51">
        <v>1</v>
      </c>
      <c r="M4213" s="51">
        <v>205</v>
      </c>
      <c r="N4213" s="51">
        <v>194</v>
      </c>
      <c r="O4213" s="51">
        <v>178</v>
      </c>
      <c r="P4213" s="51">
        <v>224</v>
      </c>
      <c r="Q4213" s="51">
        <v>125</v>
      </c>
      <c r="R4213" s="51">
        <v>125</v>
      </c>
      <c r="S4213" s="51">
        <v>8986</v>
      </c>
      <c r="T4213" s="51">
        <v>45169</v>
      </c>
      <c r="U4213" s="51">
        <v>32836</v>
      </c>
      <c r="V4213" s="51">
        <v>2093</v>
      </c>
    </row>
    <row r="4214" spans="1:22" x14ac:dyDescent="0.25">
      <c r="A4214" s="50" t="s">
        <v>109</v>
      </c>
      <c r="B4214" s="50" t="s">
        <v>231</v>
      </c>
      <c r="C4214" s="50" t="s">
        <v>221</v>
      </c>
      <c r="D4214" s="50" t="s">
        <v>282</v>
      </c>
      <c r="E4214" s="51">
        <v>2018</v>
      </c>
      <c r="F4214" s="50" t="s">
        <v>283</v>
      </c>
      <c r="G4214" s="52">
        <v>43101</v>
      </c>
      <c r="H4214" s="51">
        <v>118</v>
      </c>
      <c r="I4214" s="51">
        <v>43</v>
      </c>
      <c r="J4214" s="51">
        <v>82</v>
      </c>
      <c r="K4214" s="51">
        <v>33</v>
      </c>
      <c r="L4214" s="51">
        <v>33</v>
      </c>
      <c r="M4214" s="51">
        <v>257</v>
      </c>
      <c r="N4214" s="51">
        <v>304</v>
      </c>
      <c r="O4214" s="51">
        <v>227</v>
      </c>
      <c r="P4214" s="51">
        <v>341</v>
      </c>
      <c r="Q4214" s="51">
        <v>254</v>
      </c>
      <c r="R4214" s="51">
        <v>257</v>
      </c>
      <c r="S4214" s="51">
        <v>108752</v>
      </c>
      <c r="T4214" s="51">
        <v>543991</v>
      </c>
      <c r="U4214" s="51">
        <v>109816</v>
      </c>
      <c r="V4214" s="51">
        <v>25154</v>
      </c>
    </row>
    <row r="4215" spans="1:22" x14ac:dyDescent="0.25">
      <c r="A4215" s="50" t="s">
        <v>109</v>
      </c>
      <c r="B4215" s="50" t="s">
        <v>231</v>
      </c>
      <c r="C4215" s="50" t="s">
        <v>221</v>
      </c>
      <c r="D4215" s="50" t="s">
        <v>282</v>
      </c>
      <c r="E4215" s="51">
        <v>2018</v>
      </c>
      <c r="F4215" s="50" t="s">
        <v>284</v>
      </c>
      <c r="G4215" s="52">
        <v>43132</v>
      </c>
      <c r="H4215" s="51">
        <v>107</v>
      </c>
      <c r="I4215" s="51">
        <v>49</v>
      </c>
      <c r="J4215" s="51">
        <v>66</v>
      </c>
      <c r="K4215" s="51">
        <v>13</v>
      </c>
      <c r="L4215" s="51">
        <v>13</v>
      </c>
      <c r="M4215" s="51">
        <v>219</v>
      </c>
      <c r="N4215" s="51">
        <v>346</v>
      </c>
      <c r="O4215" s="51">
        <v>286</v>
      </c>
      <c r="P4215" s="51">
        <v>354</v>
      </c>
      <c r="Q4215" s="51">
        <v>254</v>
      </c>
      <c r="R4215" s="51">
        <v>257</v>
      </c>
      <c r="S4215" s="51">
        <v>108752</v>
      </c>
      <c r="T4215" s="51">
        <v>543991</v>
      </c>
      <c r="U4215" s="51">
        <v>109816</v>
      </c>
      <c r="V4215" s="51">
        <v>25154</v>
      </c>
    </row>
    <row r="4216" spans="1:22" x14ac:dyDescent="0.25">
      <c r="A4216" s="50" t="s">
        <v>109</v>
      </c>
      <c r="B4216" s="50" t="s">
        <v>231</v>
      </c>
      <c r="C4216" s="50" t="s">
        <v>221</v>
      </c>
      <c r="D4216" s="50" t="s">
        <v>282</v>
      </c>
      <c r="E4216" s="51">
        <v>2018</v>
      </c>
      <c r="F4216" s="50" t="s">
        <v>285</v>
      </c>
      <c r="G4216" s="52">
        <v>43160</v>
      </c>
      <c r="H4216" s="51">
        <v>88</v>
      </c>
      <c r="I4216" s="51">
        <v>22</v>
      </c>
      <c r="J4216" s="51">
        <v>75</v>
      </c>
      <c r="K4216" s="51">
        <v>14</v>
      </c>
      <c r="L4216" s="51">
        <v>14</v>
      </c>
      <c r="M4216" s="51">
        <v>194</v>
      </c>
      <c r="N4216" s="51">
        <v>201</v>
      </c>
      <c r="O4216" s="51">
        <v>266</v>
      </c>
      <c r="P4216" s="51">
        <v>515</v>
      </c>
      <c r="Q4216" s="51">
        <v>254</v>
      </c>
      <c r="R4216" s="51">
        <v>257</v>
      </c>
      <c r="S4216" s="51">
        <v>108752</v>
      </c>
      <c r="T4216" s="51">
        <v>543991</v>
      </c>
      <c r="U4216" s="51">
        <v>109816</v>
      </c>
      <c r="V4216" s="51">
        <v>25154</v>
      </c>
    </row>
    <row r="4217" spans="1:22" x14ac:dyDescent="0.25">
      <c r="A4217" s="50" t="s">
        <v>109</v>
      </c>
      <c r="B4217" s="50" t="s">
        <v>231</v>
      </c>
      <c r="C4217" s="50" t="s">
        <v>221</v>
      </c>
      <c r="D4217" s="50" t="s">
        <v>282</v>
      </c>
      <c r="E4217" s="51">
        <v>2018</v>
      </c>
      <c r="F4217" s="50" t="s">
        <v>286</v>
      </c>
      <c r="G4217" s="52">
        <v>43191</v>
      </c>
      <c r="H4217" s="51">
        <v>83</v>
      </c>
      <c r="I4217" s="51">
        <v>36</v>
      </c>
      <c r="J4217" s="51">
        <v>28</v>
      </c>
      <c r="K4217" s="51">
        <v>9</v>
      </c>
      <c r="L4217" s="51">
        <v>9</v>
      </c>
      <c r="M4217" s="51">
        <v>133</v>
      </c>
      <c r="N4217" s="51">
        <v>143</v>
      </c>
      <c r="O4217" s="51">
        <v>149</v>
      </c>
      <c r="P4217" s="51">
        <v>172</v>
      </c>
      <c r="Q4217" s="51">
        <v>254</v>
      </c>
      <c r="R4217" s="51">
        <v>257</v>
      </c>
      <c r="S4217" s="51">
        <v>108752</v>
      </c>
      <c r="T4217" s="51">
        <v>543991</v>
      </c>
      <c r="U4217" s="51">
        <v>109816</v>
      </c>
      <c r="V4217" s="51">
        <v>25154</v>
      </c>
    </row>
    <row r="4218" spans="1:22" x14ac:dyDescent="0.25">
      <c r="A4218" s="50" t="s">
        <v>109</v>
      </c>
      <c r="B4218" s="50" t="s">
        <v>231</v>
      </c>
      <c r="C4218" s="50" t="s">
        <v>221</v>
      </c>
      <c r="D4218" s="50" t="s">
        <v>282</v>
      </c>
      <c r="E4218" s="51">
        <v>2018</v>
      </c>
      <c r="F4218" s="50" t="s">
        <v>287</v>
      </c>
      <c r="G4218" s="52">
        <v>43221</v>
      </c>
      <c r="H4218" s="51">
        <v>100</v>
      </c>
      <c r="I4218" s="51">
        <v>43</v>
      </c>
      <c r="J4218" s="51">
        <v>60</v>
      </c>
      <c r="K4218" s="51">
        <v>24</v>
      </c>
      <c r="L4218" s="51">
        <v>24</v>
      </c>
      <c r="M4218" s="51">
        <v>163</v>
      </c>
      <c r="N4218" s="51">
        <v>233</v>
      </c>
      <c r="O4218" s="51">
        <v>198</v>
      </c>
      <c r="P4218" s="51">
        <v>329</v>
      </c>
      <c r="Q4218" s="51">
        <v>254</v>
      </c>
      <c r="R4218" s="51">
        <v>257</v>
      </c>
      <c r="S4218" s="51">
        <v>108752</v>
      </c>
      <c r="T4218" s="51">
        <v>543991</v>
      </c>
      <c r="U4218" s="51">
        <v>109816</v>
      </c>
      <c r="V4218" s="51">
        <v>25154</v>
      </c>
    </row>
    <row r="4219" spans="1:22" x14ac:dyDescent="0.25">
      <c r="A4219" s="50" t="s">
        <v>109</v>
      </c>
      <c r="B4219" s="50" t="s">
        <v>231</v>
      </c>
      <c r="C4219" s="50" t="s">
        <v>221</v>
      </c>
      <c r="D4219" s="50" t="s">
        <v>282</v>
      </c>
      <c r="E4219" s="51">
        <v>2018</v>
      </c>
      <c r="F4219" s="50" t="s">
        <v>288</v>
      </c>
      <c r="G4219" s="52">
        <v>43252</v>
      </c>
      <c r="H4219" s="51">
        <v>145</v>
      </c>
      <c r="I4219" s="51">
        <v>33</v>
      </c>
      <c r="J4219" s="51">
        <v>76</v>
      </c>
      <c r="K4219" s="51">
        <v>22</v>
      </c>
      <c r="L4219" s="51">
        <v>22</v>
      </c>
      <c r="M4219" s="51">
        <v>257</v>
      </c>
      <c r="N4219" s="51">
        <v>256</v>
      </c>
      <c r="O4219" s="51">
        <v>225</v>
      </c>
      <c r="P4219" s="51">
        <v>264</v>
      </c>
      <c r="Q4219" s="51">
        <v>254</v>
      </c>
      <c r="R4219" s="51">
        <v>257</v>
      </c>
      <c r="S4219" s="51">
        <v>108752</v>
      </c>
      <c r="T4219" s="51">
        <v>543991</v>
      </c>
      <c r="U4219" s="51">
        <v>109816</v>
      </c>
      <c r="V4219" s="51">
        <v>25154</v>
      </c>
    </row>
    <row r="4220" spans="1:22" x14ac:dyDescent="0.25">
      <c r="A4220" s="50" t="s">
        <v>109</v>
      </c>
      <c r="B4220" s="50" t="s">
        <v>231</v>
      </c>
      <c r="C4220" s="50" t="s">
        <v>221</v>
      </c>
      <c r="D4220" s="50" t="s">
        <v>282</v>
      </c>
      <c r="E4220" s="51">
        <v>2018</v>
      </c>
      <c r="F4220" s="50" t="s">
        <v>289</v>
      </c>
      <c r="G4220" s="52">
        <v>43282</v>
      </c>
      <c r="H4220" s="51">
        <v>112</v>
      </c>
      <c r="I4220" s="51">
        <v>50</v>
      </c>
      <c r="J4220" s="51">
        <v>92</v>
      </c>
      <c r="K4220" s="51">
        <v>25</v>
      </c>
      <c r="L4220" s="51">
        <v>25</v>
      </c>
      <c r="M4220" s="51">
        <v>224</v>
      </c>
      <c r="N4220" s="51">
        <v>139</v>
      </c>
      <c r="O4220" s="51">
        <v>188</v>
      </c>
      <c r="P4220" s="51">
        <v>203</v>
      </c>
      <c r="Q4220" s="51">
        <v>254</v>
      </c>
      <c r="R4220" s="51">
        <v>257</v>
      </c>
      <c r="S4220" s="51">
        <v>108752</v>
      </c>
      <c r="T4220" s="51">
        <v>543991</v>
      </c>
      <c r="U4220" s="51">
        <v>109816</v>
      </c>
      <c r="V4220" s="51">
        <v>25154</v>
      </c>
    </row>
    <row r="4221" spans="1:22" x14ac:dyDescent="0.25">
      <c r="A4221" s="50" t="s">
        <v>109</v>
      </c>
      <c r="B4221" s="50" t="s">
        <v>231</v>
      </c>
      <c r="C4221" s="50" t="s">
        <v>221</v>
      </c>
      <c r="D4221" s="50" t="s">
        <v>282</v>
      </c>
      <c r="E4221" s="51">
        <v>2018</v>
      </c>
      <c r="F4221" s="50" t="s">
        <v>290</v>
      </c>
      <c r="G4221" s="52">
        <v>43313</v>
      </c>
      <c r="H4221" s="51">
        <v>92</v>
      </c>
      <c r="I4221" s="51">
        <v>27</v>
      </c>
      <c r="J4221" s="51">
        <v>72</v>
      </c>
      <c r="K4221" s="51">
        <v>17</v>
      </c>
      <c r="L4221" s="51">
        <v>17</v>
      </c>
      <c r="M4221" s="51">
        <v>135</v>
      </c>
      <c r="N4221" s="51">
        <v>207</v>
      </c>
      <c r="O4221" s="51">
        <v>246</v>
      </c>
      <c r="P4221" s="51">
        <v>231</v>
      </c>
      <c r="Q4221" s="51">
        <v>254</v>
      </c>
      <c r="R4221" s="51">
        <v>257</v>
      </c>
      <c r="S4221" s="51">
        <v>108752</v>
      </c>
      <c r="T4221" s="51">
        <v>543991</v>
      </c>
      <c r="U4221" s="51">
        <v>109816</v>
      </c>
      <c r="V4221" s="51">
        <v>25154</v>
      </c>
    </row>
    <row r="4222" spans="1:22" x14ac:dyDescent="0.25">
      <c r="A4222" s="50" t="s">
        <v>109</v>
      </c>
      <c r="B4222" s="50" t="s">
        <v>231</v>
      </c>
      <c r="C4222" s="50" t="s">
        <v>221</v>
      </c>
      <c r="D4222" s="50" t="s">
        <v>282</v>
      </c>
      <c r="E4222" s="51">
        <v>2018</v>
      </c>
      <c r="F4222" s="50" t="s">
        <v>291</v>
      </c>
      <c r="G4222" s="52">
        <v>43344</v>
      </c>
      <c r="H4222" s="51">
        <v>121</v>
      </c>
      <c r="I4222" s="51">
        <v>30</v>
      </c>
      <c r="J4222" s="51">
        <v>76</v>
      </c>
      <c r="K4222" s="51">
        <v>5</v>
      </c>
      <c r="L4222" s="51">
        <v>5</v>
      </c>
      <c r="M4222" s="51">
        <v>181</v>
      </c>
      <c r="N4222" s="51">
        <v>157</v>
      </c>
      <c r="O4222" s="51">
        <v>112</v>
      </c>
      <c r="P4222" s="51">
        <v>166</v>
      </c>
      <c r="Q4222" s="51">
        <v>254</v>
      </c>
      <c r="R4222" s="51">
        <v>257</v>
      </c>
      <c r="S4222" s="51">
        <v>108752</v>
      </c>
      <c r="T4222" s="51">
        <v>543991</v>
      </c>
      <c r="U4222" s="51">
        <v>109816</v>
      </c>
      <c r="V4222" s="51">
        <v>25154</v>
      </c>
    </row>
    <row r="4223" spans="1:22" x14ac:dyDescent="0.25">
      <c r="A4223" s="50" t="s">
        <v>109</v>
      </c>
      <c r="B4223" s="50" t="s">
        <v>231</v>
      </c>
      <c r="C4223" s="50" t="s">
        <v>221</v>
      </c>
      <c r="D4223" s="50" t="s">
        <v>282</v>
      </c>
      <c r="E4223" s="51">
        <v>2018</v>
      </c>
      <c r="F4223" s="50" t="s">
        <v>292</v>
      </c>
      <c r="G4223" s="52">
        <v>43374</v>
      </c>
      <c r="H4223" s="51">
        <v>97</v>
      </c>
      <c r="I4223" s="51">
        <v>20</v>
      </c>
      <c r="J4223" s="51">
        <v>57</v>
      </c>
      <c r="K4223" s="51">
        <v>38</v>
      </c>
      <c r="L4223" s="51">
        <v>38</v>
      </c>
      <c r="M4223" s="51">
        <v>94</v>
      </c>
      <c r="N4223" s="51">
        <v>127</v>
      </c>
      <c r="O4223" s="51">
        <v>139</v>
      </c>
      <c r="P4223" s="51">
        <v>101</v>
      </c>
      <c r="Q4223" s="51">
        <v>254</v>
      </c>
      <c r="R4223" s="51">
        <v>257</v>
      </c>
      <c r="S4223" s="51">
        <v>108752</v>
      </c>
      <c r="T4223" s="51">
        <v>543991</v>
      </c>
      <c r="U4223" s="51">
        <v>109816</v>
      </c>
      <c r="V4223" s="51">
        <v>25154</v>
      </c>
    </row>
    <row r="4224" spans="1:22" x14ac:dyDescent="0.25">
      <c r="A4224" s="50" t="s">
        <v>109</v>
      </c>
      <c r="B4224" s="50" t="s">
        <v>231</v>
      </c>
      <c r="C4224" s="50" t="s">
        <v>221</v>
      </c>
      <c r="D4224" s="50" t="s">
        <v>282</v>
      </c>
      <c r="E4224" s="51">
        <v>2018</v>
      </c>
      <c r="F4224" s="50" t="s">
        <v>293</v>
      </c>
      <c r="G4224" s="52">
        <v>43405</v>
      </c>
      <c r="H4224" s="51">
        <v>87</v>
      </c>
      <c r="I4224" s="51">
        <v>33</v>
      </c>
      <c r="J4224" s="51">
        <v>55</v>
      </c>
      <c r="K4224" s="51">
        <v>20</v>
      </c>
      <c r="L4224" s="51">
        <v>20</v>
      </c>
      <c r="M4224" s="51">
        <v>89</v>
      </c>
      <c r="N4224" s="51">
        <v>128</v>
      </c>
      <c r="O4224" s="51">
        <v>116</v>
      </c>
      <c r="P4224" s="51">
        <v>110</v>
      </c>
      <c r="Q4224" s="51">
        <v>254</v>
      </c>
      <c r="R4224" s="51">
        <v>257</v>
      </c>
      <c r="S4224" s="51">
        <v>108752</v>
      </c>
      <c r="T4224" s="51">
        <v>543991</v>
      </c>
      <c r="U4224" s="51">
        <v>109816</v>
      </c>
      <c r="V4224" s="51">
        <v>25154</v>
      </c>
    </row>
    <row r="4225" spans="1:22" x14ac:dyDescent="0.25">
      <c r="A4225" s="50" t="s">
        <v>109</v>
      </c>
      <c r="B4225" s="50" t="s">
        <v>231</v>
      </c>
      <c r="C4225" s="50" t="s">
        <v>221</v>
      </c>
      <c r="D4225" s="50" t="s">
        <v>282</v>
      </c>
      <c r="E4225" s="51">
        <v>2018</v>
      </c>
      <c r="F4225" s="50" t="s">
        <v>294</v>
      </c>
      <c r="G4225" s="52">
        <v>43435</v>
      </c>
      <c r="H4225" s="51">
        <v>78</v>
      </c>
      <c r="I4225" s="51">
        <v>31</v>
      </c>
      <c r="J4225" s="51">
        <v>42</v>
      </c>
      <c r="K4225" s="51">
        <v>22</v>
      </c>
      <c r="L4225" s="51">
        <v>22</v>
      </c>
      <c r="M4225" s="51">
        <v>56</v>
      </c>
      <c r="N4225" s="51">
        <v>74</v>
      </c>
      <c r="O4225" s="51">
        <v>65</v>
      </c>
      <c r="P4225" s="51">
        <v>61</v>
      </c>
      <c r="Q4225" s="51">
        <v>254</v>
      </c>
      <c r="R4225" s="51">
        <v>257</v>
      </c>
      <c r="S4225" s="51">
        <v>108752</v>
      </c>
      <c r="T4225" s="51">
        <v>543991</v>
      </c>
      <c r="U4225" s="51">
        <v>109816</v>
      </c>
      <c r="V4225" s="51">
        <v>25154</v>
      </c>
    </row>
    <row r="4226" spans="1:22" x14ac:dyDescent="0.25">
      <c r="A4226" s="50" t="s">
        <v>109</v>
      </c>
      <c r="B4226" s="50" t="s">
        <v>231</v>
      </c>
      <c r="C4226" s="50" t="s">
        <v>221</v>
      </c>
      <c r="D4226" s="50" t="s">
        <v>282</v>
      </c>
      <c r="E4226" s="51">
        <v>2019</v>
      </c>
      <c r="F4226" s="50" t="s">
        <v>283</v>
      </c>
      <c r="G4226" s="52">
        <v>43466</v>
      </c>
      <c r="H4226" s="51">
        <v>114</v>
      </c>
      <c r="I4226" s="51">
        <v>30</v>
      </c>
      <c r="J4226" s="51">
        <v>67</v>
      </c>
      <c r="K4226" s="51">
        <v>22</v>
      </c>
      <c r="L4226" s="51">
        <v>22</v>
      </c>
      <c r="M4226" s="51">
        <v>118</v>
      </c>
      <c r="N4226" s="51">
        <v>169</v>
      </c>
      <c r="O4226" s="51">
        <v>135</v>
      </c>
      <c r="P4226" s="51">
        <v>202</v>
      </c>
      <c r="Q4226" s="51">
        <v>223</v>
      </c>
      <c r="R4226" s="51">
        <v>225</v>
      </c>
      <c r="S4226" s="51">
        <v>10073.04089989252</v>
      </c>
      <c r="T4226" s="51">
        <v>47643</v>
      </c>
      <c r="U4226" s="51">
        <v>15390</v>
      </c>
      <c r="V4226" s="51">
        <v>2042</v>
      </c>
    </row>
    <row r="4227" spans="1:22" x14ac:dyDescent="0.25">
      <c r="A4227" s="50" t="s">
        <v>109</v>
      </c>
      <c r="B4227" s="50" t="s">
        <v>231</v>
      </c>
      <c r="C4227" s="50" t="s">
        <v>221</v>
      </c>
      <c r="D4227" s="50" t="s">
        <v>282</v>
      </c>
      <c r="E4227" s="51">
        <v>2019</v>
      </c>
      <c r="F4227" s="50" t="s">
        <v>284</v>
      </c>
      <c r="G4227" s="52">
        <v>43497</v>
      </c>
      <c r="H4227" s="51">
        <v>133</v>
      </c>
      <c r="I4227" s="51">
        <v>24</v>
      </c>
      <c r="J4227" s="51">
        <v>78</v>
      </c>
      <c r="K4227" s="51">
        <v>17</v>
      </c>
      <c r="L4227" s="51">
        <v>17</v>
      </c>
      <c r="M4227" s="51">
        <v>238</v>
      </c>
      <c r="N4227" s="51">
        <v>290</v>
      </c>
      <c r="O4227" s="51">
        <v>125</v>
      </c>
      <c r="P4227" s="51">
        <v>350</v>
      </c>
      <c r="Q4227" s="51">
        <v>223</v>
      </c>
      <c r="R4227" s="51">
        <v>225</v>
      </c>
      <c r="S4227" s="51">
        <v>10073.04089989252</v>
      </c>
      <c r="T4227" s="51">
        <v>47643</v>
      </c>
      <c r="U4227" s="51">
        <v>15390</v>
      </c>
      <c r="V4227" s="51">
        <v>2042</v>
      </c>
    </row>
    <row r="4228" spans="1:22" x14ac:dyDescent="0.25">
      <c r="A4228" s="50" t="s">
        <v>109</v>
      </c>
      <c r="B4228" s="50" t="s">
        <v>231</v>
      </c>
      <c r="C4228" s="50" t="s">
        <v>221</v>
      </c>
      <c r="D4228" s="50" t="s">
        <v>282</v>
      </c>
      <c r="E4228" s="51">
        <v>2019</v>
      </c>
      <c r="F4228" s="50" t="s">
        <v>285</v>
      </c>
      <c r="G4228" s="52">
        <v>43525</v>
      </c>
      <c r="H4228" s="51">
        <v>124</v>
      </c>
      <c r="I4228" s="51">
        <v>37</v>
      </c>
      <c r="J4228" s="51">
        <v>129</v>
      </c>
      <c r="K4228" s="51">
        <v>8</v>
      </c>
      <c r="L4228" s="51">
        <v>8</v>
      </c>
      <c r="M4228" s="51">
        <v>55</v>
      </c>
      <c r="N4228" s="51">
        <v>125</v>
      </c>
      <c r="O4228" s="51">
        <v>181</v>
      </c>
      <c r="P4228" s="51">
        <v>251</v>
      </c>
      <c r="Q4228" s="51">
        <v>223</v>
      </c>
      <c r="R4228" s="51">
        <v>225</v>
      </c>
      <c r="S4228" s="51">
        <v>10073.04089989252</v>
      </c>
      <c r="T4228" s="51">
        <v>47643</v>
      </c>
      <c r="U4228" s="51">
        <v>15390</v>
      </c>
      <c r="V4228" s="51">
        <v>2042</v>
      </c>
    </row>
    <row r="4229" spans="1:22" x14ac:dyDescent="0.25">
      <c r="A4229" s="50" t="s">
        <v>109</v>
      </c>
      <c r="B4229" s="50" t="s">
        <v>231</v>
      </c>
      <c r="C4229" s="50" t="s">
        <v>221</v>
      </c>
      <c r="D4229" s="50" t="s">
        <v>282</v>
      </c>
      <c r="E4229" s="51">
        <v>2019</v>
      </c>
      <c r="F4229" s="50" t="s">
        <v>286</v>
      </c>
      <c r="G4229" s="52">
        <v>43556</v>
      </c>
      <c r="H4229" s="51">
        <v>146</v>
      </c>
      <c r="I4229" s="51">
        <v>37</v>
      </c>
      <c r="J4229" s="51">
        <v>82</v>
      </c>
      <c r="K4229" s="51">
        <v>27</v>
      </c>
      <c r="L4229" s="51">
        <v>27</v>
      </c>
      <c r="M4229" s="51">
        <v>52</v>
      </c>
      <c r="N4229" s="51">
        <v>84</v>
      </c>
      <c r="O4229" s="51">
        <v>105</v>
      </c>
      <c r="P4229" s="51">
        <v>29</v>
      </c>
      <c r="Q4229" s="51">
        <v>223</v>
      </c>
      <c r="R4229" s="51">
        <v>225</v>
      </c>
      <c r="S4229" s="51">
        <v>10073.04089989252</v>
      </c>
      <c r="T4229" s="51">
        <v>47643</v>
      </c>
      <c r="U4229" s="51">
        <v>15390</v>
      </c>
      <c r="V4229" s="51">
        <v>2042</v>
      </c>
    </row>
    <row r="4230" spans="1:22" x14ac:dyDescent="0.25">
      <c r="A4230" s="50" t="s">
        <v>109</v>
      </c>
      <c r="B4230" s="50" t="s">
        <v>231</v>
      </c>
      <c r="C4230" s="50" t="s">
        <v>221</v>
      </c>
      <c r="D4230" s="50" t="s">
        <v>282</v>
      </c>
      <c r="E4230" s="51">
        <v>2019</v>
      </c>
      <c r="F4230" s="50" t="s">
        <v>287</v>
      </c>
      <c r="G4230" s="52">
        <v>43586</v>
      </c>
      <c r="H4230" s="51">
        <v>152</v>
      </c>
      <c r="I4230" s="51">
        <v>61</v>
      </c>
      <c r="J4230" s="51">
        <v>109</v>
      </c>
      <c r="K4230" s="51">
        <v>7</v>
      </c>
      <c r="L4230" s="51">
        <v>7</v>
      </c>
      <c r="M4230" s="51">
        <v>170</v>
      </c>
      <c r="N4230" s="51">
        <v>211</v>
      </c>
      <c r="O4230" s="51">
        <v>213</v>
      </c>
      <c r="P4230" s="51">
        <v>189</v>
      </c>
      <c r="Q4230" s="51">
        <v>223</v>
      </c>
      <c r="R4230" s="51">
        <v>225</v>
      </c>
      <c r="S4230" s="51">
        <v>10073.04089989252</v>
      </c>
      <c r="T4230" s="51">
        <v>47643</v>
      </c>
      <c r="U4230" s="51">
        <v>15390</v>
      </c>
      <c r="V4230" s="51">
        <v>2042</v>
      </c>
    </row>
    <row r="4231" spans="1:22" x14ac:dyDescent="0.25">
      <c r="A4231" s="50" t="s">
        <v>109</v>
      </c>
      <c r="B4231" s="50" t="s">
        <v>231</v>
      </c>
      <c r="C4231" s="50" t="s">
        <v>221</v>
      </c>
      <c r="D4231" s="50" t="s">
        <v>282</v>
      </c>
      <c r="E4231" s="51">
        <v>2019</v>
      </c>
      <c r="F4231" s="50" t="s">
        <v>288</v>
      </c>
      <c r="G4231" s="52">
        <v>43617</v>
      </c>
      <c r="H4231" s="51">
        <v>135</v>
      </c>
      <c r="I4231" s="51">
        <v>41</v>
      </c>
      <c r="J4231" s="51">
        <v>76</v>
      </c>
      <c r="K4231" s="51">
        <v>9</v>
      </c>
      <c r="L4231" s="51">
        <v>9</v>
      </c>
      <c r="M4231" s="51">
        <v>17</v>
      </c>
      <c r="N4231" s="51">
        <v>105</v>
      </c>
      <c r="O4231" s="51">
        <v>103</v>
      </c>
      <c r="P4231" s="51">
        <v>74</v>
      </c>
      <c r="Q4231" s="51">
        <v>223</v>
      </c>
      <c r="R4231" s="51">
        <v>225</v>
      </c>
      <c r="S4231" s="51">
        <v>10073.04089989252</v>
      </c>
      <c r="T4231" s="51">
        <v>47643</v>
      </c>
      <c r="U4231" s="51">
        <v>15390</v>
      </c>
      <c r="V4231" s="51">
        <v>2042</v>
      </c>
    </row>
    <row r="4232" spans="1:22" x14ac:dyDescent="0.25">
      <c r="A4232" s="50" t="s">
        <v>109</v>
      </c>
      <c r="B4232" s="50" t="s">
        <v>231</v>
      </c>
      <c r="C4232" s="50" t="s">
        <v>221</v>
      </c>
      <c r="D4232" s="50" t="s">
        <v>282</v>
      </c>
      <c r="E4232" s="51">
        <v>2019</v>
      </c>
      <c r="F4232" s="50" t="s">
        <v>289</v>
      </c>
      <c r="G4232" s="52">
        <v>43647</v>
      </c>
      <c r="H4232" s="51">
        <v>140</v>
      </c>
      <c r="I4232" s="51">
        <v>38</v>
      </c>
      <c r="J4232" s="51">
        <v>79</v>
      </c>
      <c r="K4232" s="51">
        <v>26</v>
      </c>
      <c r="L4232" s="51">
        <v>26</v>
      </c>
      <c r="M4232" s="51">
        <v>24</v>
      </c>
      <c r="N4232" s="51">
        <v>187</v>
      </c>
      <c r="O4232" s="51">
        <v>137</v>
      </c>
      <c r="P4232" s="51">
        <v>68</v>
      </c>
      <c r="Q4232" s="51">
        <v>223</v>
      </c>
      <c r="R4232" s="51">
        <v>225</v>
      </c>
      <c r="S4232" s="51">
        <v>10073.04089989252</v>
      </c>
      <c r="T4232" s="51">
        <v>47643</v>
      </c>
      <c r="U4232" s="51">
        <v>15390</v>
      </c>
      <c r="V4232" s="51">
        <v>2042</v>
      </c>
    </row>
    <row r="4233" spans="1:22" x14ac:dyDescent="0.25">
      <c r="A4233" s="50" t="s">
        <v>109</v>
      </c>
      <c r="B4233" s="50" t="s">
        <v>231</v>
      </c>
      <c r="C4233" s="50" t="s">
        <v>221</v>
      </c>
      <c r="D4233" s="50" t="s">
        <v>282</v>
      </c>
      <c r="E4233" s="51">
        <v>2019</v>
      </c>
      <c r="F4233" s="50" t="s">
        <v>290</v>
      </c>
      <c r="G4233" s="52">
        <v>43678</v>
      </c>
      <c r="H4233" s="51">
        <v>148</v>
      </c>
      <c r="I4233" s="51">
        <v>40</v>
      </c>
      <c r="J4233" s="51">
        <v>69</v>
      </c>
      <c r="K4233" s="51">
        <v>16</v>
      </c>
      <c r="L4233" s="51">
        <v>16</v>
      </c>
      <c r="M4233" s="51">
        <v>71</v>
      </c>
      <c r="N4233" s="51">
        <v>111</v>
      </c>
      <c r="O4233" s="51">
        <v>171</v>
      </c>
      <c r="P4233" s="51">
        <v>227</v>
      </c>
      <c r="Q4233" s="51">
        <v>223</v>
      </c>
      <c r="R4233" s="51">
        <v>225</v>
      </c>
      <c r="S4233" s="51">
        <v>10073.04089989252</v>
      </c>
      <c r="T4233" s="51">
        <v>47643</v>
      </c>
      <c r="U4233" s="51">
        <v>15390</v>
      </c>
      <c r="V4233" s="51">
        <v>2042</v>
      </c>
    </row>
    <row r="4234" spans="1:22" x14ac:dyDescent="0.25">
      <c r="A4234" s="50" t="s">
        <v>109</v>
      </c>
      <c r="B4234" s="50" t="s">
        <v>231</v>
      </c>
      <c r="C4234" s="50" t="s">
        <v>221</v>
      </c>
      <c r="D4234" s="50" t="s">
        <v>282</v>
      </c>
      <c r="E4234" s="51">
        <v>2019</v>
      </c>
      <c r="F4234" s="50" t="s">
        <v>291</v>
      </c>
      <c r="G4234" s="52">
        <v>43709</v>
      </c>
      <c r="H4234" s="51">
        <v>145</v>
      </c>
      <c r="I4234" s="51">
        <v>37</v>
      </c>
      <c r="J4234" s="51">
        <v>76</v>
      </c>
      <c r="K4234" s="51">
        <v>26</v>
      </c>
      <c r="L4234" s="51">
        <v>26</v>
      </c>
      <c r="M4234" s="51">
        <v>94</v>
      </c>
      <c r="N4234" s="51">
        <v>109</v>
      </c>
      <c r="O4234" s="51">
        <v>78</v>
      </c>
      <c r="P4234" s="51">
        <v>40</v>
      </c>
      <c r="Q4234" s="51">
        <v>223</v>
      </c>
      <c r="R4234" s="51">
        <v>225</v>
      </c>
      <c r="S4234" s="51">
        <v>10073.04089989252</v>
      </c>
      <c r="T4234" s="51">
        <v>47643</v>
      </c>
      <c r="U4234" s="51">
        <v>15390</v>
      </c>
      <c r="V4234" s="51">
        <v>2042</v>
      </c>
    </row>
    <row r="4235" spans="1:22" x14ac:dyDescent="0.25">
      <c r="A4235" s="50" t="s">
        <v>109</v>
      </c>
      <c r="B4235" s="50" t="s">
        <v>231</v>
      </c>
      <c r="C4235" s="50" t="s">
        <v>221</v>
      </c>
      <c r="D4235" s="50" t="s">
        <v>282</v>
      </c>
      <c r="E4235" s="51">
        <v>2019</v>
      </c>
      <c r="F4235" s="50" t="s">
        <v>292</v>
      </c>
      <c r="G4235" s="52">
        <v>43739</v>
      </c>
      <c r="H4235" s="51">
        <v>138</v>
      </c>
      <c r="I4235" s="51">
        <v>25</v>
      </c>
      <c r="J4235" s="51">
        <v>82</v>
      </c>
      <c r="K4235" s="51">
        <v>19</v>
      </c>
      <c r="L4235" s="51">
        <v>19</v>
      </c>
      <c r="M4235" s="51">
        <v>143</v>
      </c>
      <c r="N4235" s="51">
        <v>187</v>
      </c>
      <c r="O4235" s="51">
        <v>124</v>
      </c>
      <c r="P4235" s="51">
        <v>2</v>
      </c>
      <c r="Q4235" s="51">
        <v>223</v>
      </c>
      <c r="R4235" s="51">
        <v>225</v>
      </c>
      <c r="S4235" s="51">
        <v>10073.04089989252</v>
      </c>
      <c r="T4235" s="51">
        <v>47643</v>
      </c>
      <c r="U4235" s="51">
        <v>15390</v>
      </c>
      <c r="V4235" s="51">
        <v>2042</v>
      </c>
    </row>
    <row r="4236" spans="1:22" x14ac:dyDescent="0.25">
      <c r="A4236" s="50" t="s">
        <v>109</v>
      </c>
      <c r="B4236" s="50" t="s">
        <v>231</v>
      </c>
      <c r="C4236" s="50" t="s">
        <v>221</v>
      </c>
      <c r="D4236" s="50" t="s">
        <v>282</v>
      </c>
      <c r="E4236" s="51">
        <v>2019</v>
      </c>
      <c r="F4236" s="50" t="s">
        <v>293</v>
      </c>
      <c r="G4236" s="52">
        <v>43770</v>
      </c>
      <c r="H4236" s="51">
        <v>161</v>
      </c>
      <c r="I4236" s="51">
        <v>14</v>
      </c>
      <c r="J4236" s="51">
        <v>132</v>
      </c>
      <c r="K4236" s="51">
        <v>21</v>
      </c>
      <c r="L4236" s="51">
        <v>21</v>
      </c>
      <c r="M4236" s="51">
        <v>112</v>
      </c>
      <c r="N4236" s="51">
        <v>430</v>
      </c>
      <c r="O4236" s="51">
        <v>244</v>
      </c>
      <c r="P4236" s="51">
        <v>318</v>
      </c>
      <c r="Q4236" s="51">
        <v>223</v>
      </c>
      <c r="R4236" s="51">
        <v>225</v>
      </c>
      <c r="S4236" s="51">
        <v>10073.04089989252</v>
      </c>
      <c r="T4236" s="51">
        <v>47643</v>
      </c>
      <c r="U4236" s="51">
        <v>15390</v>
      </c>
      <c r="V4236" s="51">
        <v>2042</v>
      </c>
    </row>
    <row r="4237" spans="1:22" x14ac:dyDescent="0.25">
      <c r="A4237" s="50" t="s">
        <v>109</v>
      </c>
      <c r="B4237" s="50" t="s">
        <v>231</v>
      </c>
      <c r="C4237" s="50" t="s">
        <v>221</v>
      </c>
      <c r="D4237" s="50" t="s">
        <v>282</v>
      </c>
      <c r="E4237" s="51">
        <v>2019</v>
      </c>
      <c r="F4237" s="50" t="s">
        <v>294</v>
      </c>
      <c r="G4237" s="52">
        <v>43800</v>
      </c>
      <c r="H4237" s="51">
        <v>140</v>
      </c>
      <c r="I4237" s="51">
        <v>33</v>
      </c>
      <c r="J4237" s="51">
        <v>78</v>
      </c>
      <c r="K4237" s="51">
        <v>22</v>
      </c>
      <c r="L4237" s="51">
        <v>22</v>
      </c>
      <c r="M4237" s="51">
        <v>14</v>
      </c>
      <c r="N4237" s="51">
        <v>112</v>
      </c>
      <c r="O4237" s="51">
        <v>88</v>
      </c>
      <c r="P4237" s="51">
        <v>110</v>
      </c>
      <c r="Q4237" s="51">
        <v>223</v>
      </c>
      <c r="R4237" s="51">
        <v>225</v>
      </c>
      <c r="S4237" s="51">
        <v>10073.04089989252</v>
      </c>
      <c r="T4237" s="51">
        <v>47643</v>
      </c>
      <c r="U4237" s="51">
        <v>15390</v>
      </c>
      <c r="V4237" s="51">
        <v>2042</v>
      </c>
    </row>
    <row r="4238" spans="1:22" x14ac:dyDescent="0.25">
      <c r="A4238" s="50" t="s">
        <v>109</v>
      </c>
      <c r="B4238" s="50" t="s">
        <v>231</v>
      </c>
      <c r="C4238" s="50" t="s">
        <v>221</v>
      </c>
      <c r="D4238" s="50" t="s">
        <v>282</v>
      </c>
      <c r="E4238" s="51">
        <v>2020</v>
      </c>
      <c r="F4238" s="50" t="s">
        <v>283</v>
      </c>
      <c r="G4238" s="52">
        <v>43831</v>
      </c>
      <c r="H4238" s="51">
        <v>100</v>
      </c>
      <c r="I4238" s="51">
        <v>19</v>
      </c>
      <c r="J4238" s="51">
        <v>60</v>
      </c>
      <c r="K4238" s="51">
        <v>17</v>
      </c>
      <c r="L4238" s="51">
        <v>17</v>
      </c>
      <c r="M4238" s="51">
        <v>40</v>
      </c>
      <c r="N4238" s="51">
        <v>119</v>
      </c>
      <c r="O4238" s="51">
        <v>92</v>
      </c>
      <c r="P4238" s="51">
        <v>88</v>
      </c>
      <c r="Q4238" s="51">
        <v>250</v>
      </c>
      <c r="R4238" s="51">
        <v>256</v>
      </c>
      <c r="S4238" s="51">
        <v>10491.73598547777</v>
      </c>
      <c r="T4238" s="51">
        <v>49435</v>
      </c>
      <c r="U4238" s="51">
        <v>15859</v>
      </c>
      <c r="V4238" s="51">
        <v>2103</v>
      </c>
    </row>
    <row r="4239" spans="1:22" x14ac:dyDescent="0.25">
      <c r="A4239" s="50" t="s">
        <v>109</v>
      </c>
      <c r="B4239" s="50" t="s">
        <v>231</v>
      </c>
      <c r="C4239" s="50" t="s">
        <v>221</v>
      </c>
      <c r="D4239" s="50" t="s">
        <v>282</v>
      </c>
      <c r="E4239" s="51">
        <v>2020</v>
      </c>
      <c r="F4239" s="50" t="s">
        <v>284</v>
      </c>
      <c r="G4239" s="52">
        <v>43862</v>
      </c>
      <c r="H4239" s="51">
        <v>142</v>
      </c>
      <c r="I4239" s="51">
        <v>40</v>
      </c>
      <c r="J4239" s="51">
        <v>64</v>
      </c>
      <c r="K4239" s="51">
        <v>18</v>
      </c>
      <c r="L4239" s="51">
        <v>18</v>
      </c>
      <c r="M4239" s="51">
        <v>226</v>
      </c>
      <c r="N4239" s="51">
        <v>388</v>
      </c>
      <c r="O4239" s="51">
        <v>184</v>
      </c>
      <c r="P4239" s="51">
        <v>253</v>
      </c>
      <c r="Q4239" s="51">
        <v>250</v>
      </c>
      <c r="R4239" s="51">
        <v>256</v>
      </c>
      <c r="S4239" s="51">
        <v>10491.73598547777</v>
      </c>
      <c r="T4239" s="51">
        <v>49435</v>
      </c>
      <c r="U4239" s="51">
        <v>15859</v>
      </c>
      <c r="V4239" s="51">
        <v>2103</v>
      </c>
    </row>
    <row r="4240" spans="1:22" x14ac:dyDescent="0.25">
      <c r="A4240" s="50" t="s">
        <v>109</v>
      </c>
      <c r="B4240" s="50" t="s">
        <v>231</v>
      </c>
      <c r="C4240" s="50" t="s">
        <v>221</v>
      </c>
      <c r="D4240" s="50" t="s">
        <v>282</v>
      </c>
      <c r="E4240" s="51">
        <v>2020</v>
      </c>
      <c r="F4240" s="50" t="s">
        <v>285</v>
      </c>
      <c r="G4240" s="52">
        <v>43891</v>
      </c>
      <c r="H4240" s="51">
        <v>113</v>
      </c>
      <c r="I4240" s="51">
        <v>30</v>
      </c>
      <c r="J4240" s="51">
        <v>71</v>
      </c>
      <c r="K4240" s="51">
        <v>24</v>
      </c>
      <c r="L4240" s="51">
        <v>24</v>
      </c>
      <c r="M4240" s="51">
        <v>83</v>
      </c>
      <c r="N4240" s="51">
        <v>135</v>
      </c>
      <c r="O4240" s="51">
        <v>128</v>
      </c>
      <c r="P4240" s="51">
        <v>107</v>
      </c>
      <c r="Q4240" s="51">
        <v>250</v>
      </c>
      <c r="R4240" s="51">
        <v>256</v>
      </c>
      <c r="S4240" s="51">
        <v>10491.73598547777</v>
      </c>
      <c r="T4240" s="51">
        <v>49435</v>
      </c>
      <c r="U4240" s="51">
        <v>15859</v>
      </c>
      <c r="V4240" s="51">
        <v>2103</v>
      </c>
    </row>
    <row r="4241" spans="1:22" x14ac:dyDescent="0.25">
      <c r="A4241" s="50" t="s">
        <v>109</v>
      </c>
      <c r="B4241" s="50" t="s">
        <v>231</v>
      </c>
      <c r="C4241" s="50" t="s">
        <v>221</v>
      </c>
      <c r="D4241" s="50" t="s">
        <v>282</v>
      </c>
      <c r="E4241" s="51">
        <v>2020</v>
      </c>
      <c r="F4241" s="50" t="s">
        <v>286</v>
      </c>
      <c r="G4241" s="52">
        <v>43922</v>
      </c>
      <c r="H4241" s="51">
        <v>104</v>
      </c>
      <c r="I4241" s="51">
        <v>13</v>
      </c>
      <c r="J4241" s="51">
        <v>119</v>
      </c>
      <c r="K4241" s="51">
        <v>15</v>
      </c>
      <c r="L4241" s="51">
        <v>15</v>
      </c>
      <c r="M4241" s="51">
        <v>138</v>
      </c>
      <c r="N4241" s="51">
        <v>204</v>
      </c>
      <c r="O4241" s="51">
        <v>206</v>
      </c>
      <c r="P4241" s="51">
        <v>175</v>
      </c>
      <c r="Q4241" s="51">
        <v>250</v>
      </c>
      <c r="R4241" s="51">
        <v>256</v>
      </c>
      <c r="S4241" s="51">
        <v>10491.73598547777</v>
      </c>
      <c r="T4241" s="51">
        <v>49435</v>
      </c>
      <c r="U4241" s="51">
        <v>15859</v>
      </c>
      <c r="V4241" s="51">
        <v>2103</v>
      </c>
    </row>
    <row r="4242" spans="1:22" x14ac:dyDescent="0.25">
      <c r="A4242" s="50" t="s">
        <v>109</v>
      </c>
      <c r="B4242" s="50" t="s">
        <v>231</v>
      </c>
      <c r="C4242" s="50" t="s">
        <v>221</v>
      </c>
      <c r="D4242" s="50" t="s">
        <v>282</v>
      </c>
      <c r="E4242" s="51">
        <v>2020</v>
      </c>
      <c r="F4242" s="50" t="s">
        <v>287</v>
      </c>
      <c r="G4242" s="52">
        <v>43952</v>
      </c>
      <c r="H4242" s="51">
        <v>131</v>
      </c>
      <c r="I4242" s="51">
        <v>37</v>
      </c>
      <c r="J4242" s="51">
        <v>81</v>
      </c>
      <c r="K4242" s="51">
        <v>26</v>
      </c>
      <c r="L4242" s="51">
        <v>26</v>
      </c>
      <c r="M4242" s="51">
        <v>112</v>
      </c>
      <c r="N4242" s="51">
        <v>124</v>
      </c>
      <c r="O4242" s="51">
        <v>125</v>
      </c>
      <c r="P4242" s="51">
        <v>116</v>
      </c>
      <c r="Q4242" s="51">
        <v>250</v>
      </c>
      <c r="R4242" s="51">
        <v>256</v>
      </c>
      <c r="S4242" s="51">
        <v>10491.73598547777</v>
      </c>
      <c r="T4242" s="51">
        <v>49435</v>
      </c>
      <c r="U4242" s="51">
        <v>15859</v>
      </c>
      <c r="V4242" s="51">
        <v>2103</v>
      </c>
    </row>
    <row r="4243" spans="1:22" x14ac:dyDescent="0.25">
      <c r="A4243" s="50" t="s">
        <v>109</v>
      </c>
      <c r="B4243" s="50" t="s">
        <v>231</v>
      </c>
      <c r="C4243" s="50" t="s">
        <v>221</v>
      </c>
      <c r="D4243" s="50" t="s">
        <v>282</v>
      </c>
      <c r="E4243" s="51">
        <v>2020</v>
      </c>
      <c r="F4243" s="50" t="s">
        <v>288</v>
      </c>
      <c r="G4243" s="52">
        <v>43983</v>
      </c>
      <c r="H4243" s="51">
        <v>171</v>
      </c>
      <c r="I4243" s="51">
        <v>39</v>
      </c>
      <c r="J4243" s="51">
        <v>82</v>
      </c>
      <c r="K4243" s="51">
        <v>14</v>
      </c>
      <c r="L4243" s="51">
        <v>14</v>
      </c>
      <c r="M4243" s="51">
        <v>139</v>
      </c>
      <c r="N4243" s="51">
        <v>178</v>
      </c>
      <c r="O4243" s="51">
        <v>131</v>
      </c>
      <c r="P4243" s="51">
        <v>112</v>
      </c>
      <c r="Q4243" s="51">
        <v>250</v>
      </c>
      <c r="R4243" s="51">
        <v>256</v>
      </c>
      <c r="S4243" s="51">
        <v>10491.73598547777</v>
      </c>
      <c r="T4243" s="51">
        <v>49435</v>
      </c>
      <c r="U4243" s="51">
        <v>15859</v>
      </c>
      <c r="V4243" s="51">
        <v>2103</v>
      </c>
    </row>
    <row r="4244" spans="1:22" x14ac:dyDescent="0.25">
      <c r="A4244" s="50" t="s">
        <v>109</v>
      </c>
      <c r="B4244" s="50" t="s">
        <v>231</v>
      </c>
      <c r="C4244" s="50" t="s">
        <v>221</v>
      </c>
      <c r="D4244" s="50" t="s">
        <v>282</v>
      </c>
      <c r="E4244" s="51">
        <v>2020</v>
      </c>
      <c r="F4244" s="50" t="s">
        <v>289</v>
      </c>
      <c r="G4244" s="52">
        <v>44013</v>
      </c>
      <c r="H4244" s="51">
        <v>148</v>
      </c>
      <c r="I4244" s="51">
        <v>42</v>
      </c>
      <c r="J4244" s="51">
        <v>95</v>
      </c>
      <c r="K4244" s="51">
        <v>7</v>
      </c>
      <c r="L4244" s="51">
        <v>7</v>
      </c>
      <c r="M4244" s="51">
        <v>313</v>
      </c>
      <c r="N4244" s="51">
        <v>268</v>
      </c>
      <c r="O4244" s="51">
        <v>142</v>
      </c>
      <c r="P4244" s="51">
        <v>270</v>
      </c>
      <c r="Q4244" s="51">
        <v>250</v>
      </c>
      <c r="R4244" s="51">
        <v>256</v>
      </c>
      <c r="S4244" s="51">
        <v>10491.73598547777</v>
      </c>
      <c r="T4244" s="51">
        <v>49435</v>
      </c>
      <c r="U4244" s="51">
        <v>15859</v>
      </c>
      <c r="V4244" s="51">
        <v>2103</v>
      </c>
    </row>
    <row r="4245" spans="1:22" x14ac:dyDescent="0.25">
      <c r="A4245" s="50" t="s">
        <v>109</v>
      </c>
      <c r="B4245" s="50" t="s">
        <v>231</v>
      </c>
      <c r="C4245" s="50" t="s">
        <v>221</v>
      </c>
      <c r="D4245" s="50" t="s">
        <v>282</v>
      </c>
      <c r="E4245" s="51">
        <v>2020</v>
      </c>
      <c r="F4245" s="50" t="s">
        <v>290</v>
      </c>
      <c r="G4245" s="52">
        <v>44044</v>
      </c>
      <c r="H4245" s="51">
        <v>108</v>
      </c>
      <c r="I4245" s="51">
        <v>16</v>
      </c>
      <c r="J4245" s="51">
        <v>77</v>
      </c>
      <c r="K4245" s="51">
        <v>22</v>
      </c>
      <c r="L4245" s="51">
        <v>22</v>
      </c>
      <c r="M4245" s="51">
        <v>111</v>
      </c>
      <c r="N4245" s="51">
        <v>151</v>
      </c>
      <c r="O4245" s="51">
        <v>180</v>
      </c>
      <c r="P4245" s="51">
        <v>145</v>
      </c>
      <c r="Q4245" s="51">
        <v>250</v>
      </c>
      <c r="R4245" s="51">
        <v>256</v>
      </c>
      <c r="S4245" s="51">
        <v>10491.73598547777</v>
      </c>
      <c r="T4245" s="51">
        <v>49435</v>
      </c>
      <c r="U4245" s="51">
        <v>15859</v>
      </c>
      <c r="V4245" s="51">
        <v>2103</v>
      </c>
    </row>
    <row r="4246" spans="1:22" x14ac:dyDescent="0.25">
      <c r="A4246" s="50" t="s">
        <v>109</v>
      </c>
      <c r="B4246" s="50" t="s">
        <v>231</v>
      </c>
      <c r="C4246" s="50" t="s">
        <v>221</v>
      </c>
      <c r="D4246" s="50" t="s">
        <v>282</v>
      </c>
      <c r="E4246" s="51">
        <v>2020</v>
      </c>
      <c r="F4246" s="50" t="s">
        <v>291</v>
      </c>
      <c r="G4246" s="52">
        <v>44075</v>
      </c>
      <c r="H4246" s="51">
        <v>110</v>
      </c>
      <c r="I4246" s="51">
        <v>32</v>
      </c>
      <c r="J4246" s="51">
        <v>97</v>
      </c>
      <c r="K4246" s="51">
        <v>13</v>
      </c>
      <c r="L4246" s="51">
        <v>13</v>
      </c>
      <c r="M4246" s="51">
        <v>245</v>
      </c>
      <c r="N4246" s="51">
        <v>249</v>
      </c>
      <c r="O4246" s="51">
        <v>343</v>
      </c>
      <c r="P4246" s="51">
        <v>232</v>
      </c>
      <c r="Q4246" s="51">
        <v>250</v>
      </c>
      <c r="R4246" s="51">
        <v>256</v>
      </c>
      <c r="S4246" s="51">
        <v>10491.73598547777</v>
      </c>
      <c r="T4246" s="51">
        <v>49435</v>
      </c>
      <c r="U4246" s="51">
        <v>15859</v>
      </c>
      <c r="V4246" s="51">
        <v>2103</v>
      </c>
    </row>
    <row r="4247" spans="1:22" x14ac:dyDescent="0.25">
      <c r="A4247" s="50" t="s">
        <v>109</v>
      </c>
      <c r="B4247" s="50" t="s">
        <v>231</v>
      </c>
      <c r="C4247" s="50" t="s">
        <v>221</v>
      </c>
      <c r="D4247" s="50" t="s">
        <v>282</v>
      </c>
      <c r="E4247" s="51">
        <v>2020</v>
      </c>
      <c r="F4247" s="50" t="s">
        <v>292</v>
      </c>
      <c r="G4247" s="52">
        <v>44105</v>
      </c>
      <c r="H4247" s="51">
        <v>98</v>
      </c>
      <c r="I4247" s="51">
        <v>29</v>
      </c>
      <c r="J4247" s="51">
        <v>83</v>
      </c>
      <c r="K4247" s="51">
        <v>20</v>
      </c>
      <c r="L4247" s="51">
        <v>20</v>
      </c>
      <c r="M4247" s="51">
        <v>164</v>
      </c>
      <c r="N4247" s="51">
        <v>184</v>
      </c>
      <c r="O4247" s="51">
        <v>130</v>
      </c>
      <c r="P4247" s="51">
        <v>153</v>
      </c>
      <c r="Q4247" s="51">
        <v>250</v>
      </c>
      <c r="R4247" s="51">
        <v>256</v>
      </c>
      <c r="S4247" s="51">
        <v>10491.73598547777</v>
      </c>
      <c r="T4247" s="51">
        <v>49435</v>
      </c>
      <c r="U4247" s="51">
        <v>15859</v>
      </c>
      <c r="V4247" s="51">
        <v>2103</v>
      </c>
    </row>
    <row r="4248" spans="1:22" x14ac:dyDescent="0.25">
      <c r="A4248" s="50" t="s">
        <v>109</v>
      </c>
      <c r="B4248" s="50" t="s">
        <v>231</v>
      </c>
      <c r="C4248" s="50" t="s">
        <v>221</v>
      </c>
      <c r="D4248" s="50" t="s">
        <v>282</v>
      </c>
      <c r="E4248" s="51">
        <v>2020</v>
      </c>
      <c r="F4248" s="50" t="s">
        <v>293</v>
      </c>
      <c r="G4248" s="52">
        <v>44136</v>
      </c>
      <c r="H4248" s="51">
        <v>69</v>
      </c>
      <c r="I4248" s="51">
        <v>26</v>
      </c>
      <c r="J4248" s="51">
        <v>74</v>
      </c>
      <c r="K4248" s="51">
        <v>23</v>
      </c>
      <c r="L4248" s="51">
        <v>23</v>
      </c>
      <c r="M4248" s="51">
        <v>157</v>
      </c>
      <c r="N4248" s="51">
        <v>172</v>
      </c>
      <c r="O4248" s="51">
        <v>220</v>
      </c>
      <c r="P4248" s="51">
        <v>141</v>
      </c>
      <c r="Q4248" s="51">
        <v>250</v>
      </c>
      <c r="R4248" s="51">
        <v>256</v>
      </c>
      <c r="S4248" s="51">
        <v>10491.73598547777</v>
      </c>
      <c r="T4248" s="51">
        <v>49435</v>
      </c>
      <c r="U4248" s="51">
        <v>15859</v>
      </c>
      <c r="V4248" s="51">
        <v>2103</v>
      </c>
    </row>
    <row r="4249" spans="1:22" x14ac:dyDescent="0.25">
      <c r="A4249" s="50" t="s">
        <v>109</v>
      </c>
      <c r="B4249" s="50" t="s">
        <v>231</v>
      </c>
      <c r="C4249" s="50" t="s">
        <v>221</v>
      </c>
      <c r="D4249" s="50" t="s">
        <v>282</v>
      </c>
      <c r="E4249" s="51">
        <v>2020</v>
      </c>
      <c r="F4249" s="50" t="s">
        <v>294</v>
      </c>
      <c r="G4249" s="52">
        <v>44166</v>
      </c>
      <c r="H4249" s="51">
        <v>150</v>
      </c>
      <c r="I4249" s="51">
        <v>20</v>
      </c>
      <c r="J4249" s="51">
        <v>92</v>
      </c>
      <c r="K4249" s="51">
        <v>24</v>
      </c>
      <c r="L4249" s="51">
        <v>24</v>
      </c>
      <c r="M4249" s="51">
        <v>321</v>
      </c>
      <c r="N4249" s="51">
        <v>406</v>
      </c>
      <c r="O4249" s="51">
        <v>244</v>
      </c>
      <c r="P4249" s="51">
        <v>230</v>
      </c>
      <c r="Q4249" s="51">
        <v>250</v>
      </c>
      <c r="R4249" s="51">
        <v>256</v>
      </c>
      <c r="S4249" s="51">
        <v>10491.73598547777</v>
      </c>
      <c r="T4249" s="51">
        <v>49435</v>
      </c>
      <c r="U4249" s="51">
        <v>15859</v>
      </c>
      <c r="V4249" s="51">
        <v>2103</v>
      </c>
    </row>
    <row r="4250" spans="1:22" x14ac:dyDescent="0.25">
      <c r="A4250" s="50" t="s">
        <v>109</v>
      </c>
      <c r="B4250" s="50" t="s">
        <v>231</v>
      </c>
      <c r="C4250" s="50" t="s">
        <v>221</v>
      </c>
      <c r="D4250" s="50" t="s">
        <v>282</v>
      </c>
      <c r="E4250" s="51">
        <v>2021</v>
      </c>
      <c r="F4250" s="50" t="s">
        <v>283</v>
      </c>
      <c r="G4250" s="52">
        <v>44197</v>
      </c>
      <c r="H4250" s="51">
        <v>93</v>
      </c>
      <c r="I4250" s="51">
        <v>13</v>
      </c>
      <c r="J4250" s="51">
        <v>76</v>
      </c>
      <c r="K4250" s="51">
        <v>19</v>
      </c>
      <c r="L4250" s="51">
        <v>19</v>
      </c>
      <c r="M4250" s="51">
        <v>152</v>
      </c>
      <c r="N4250" s="51">
        <v>207</v>
      </c>
      <c r="O4250" s="51">
        <v>207</v>
      </c>
      <c r="P4250" s="51">
        <v>190</v>
      </c>
      <c r="Q4250" s="51">
        <v>185</v>
      </c>
      <c r="R4250" s="51">
        <v>205</v>
      </c>
      <c r="S4250" s="51">
        <v>10925.629972698671</v>
      </c>
      <c r="T4250" s="51">
        <v>51300</v>
      </c>
      <c r="U4250" s="51">
        <v>16355</v>
      </c>
      <c r="V4250" s="51">
        <v>2166</v>
      </c>
    </row>
    <row r="4251" spans="1:22" x14ac:dyDescent="0.25">
      <c r="A4251" s="50" t="s">
        <v>109</v>
      </c>
      <c r="B4251" s="50" t="s">
        <v>231</v>
      </c>
      <c r="C4251" s="50" t="s">
        <v>221</v>
      </c>
      <c r="D4251" s="50" t="s">
        <v>282</v>
      </c>
      <c r="E4251" s="51">
        <v>2021</v>
      </c>
      <c r="F4251" s="50" t="s">
        <v>284</v>
      </c>
      <c r="G4251" s="52">
        <v>44228</v>
      </c>
      <c r="H4251" s="51">
        <v>113</v>
      </c>
      <c r="I4251" s="51">
        <v>20</v>
      </c>
      <c r="J4251" s="51">
        <v>60</v>
      </c>
      <c r="K4251" s="51">
        <v>20</v>
      </c>
      <c r="L4251" s="51">
        <v>20</v>
      </c>
      <c r="M4251" s="51">
        <v>343</v>
      </c>
      <c r="N4251" s="51">
        <v>331</v>
      </c>
      <c r="O4251" s="51">
        <v>204</v>
      </c>
      <c r="P4251" s="51">
        <v>276</v>
      </c>
      <c r="Q4251" s="51">
        <v>185</v>
      </c>
      <c r="R4251" s="51">
        <v>205</v>
      </c>
      <c r="S4251" s="51">
        <v>10925.629972698671</v>
      </c>
      <c r="T4251" s="51">
        <v>51300</v>
      </c>
      <c r="U4251" s="51">
        <v>16355</v>
      </c>
      <c r="V4251" s="51">
        <v>2166</v>
      </c>
    </row>
    <row r="4252" spans="1:22" x14ac:dyDescent="0.25">
      <c r="A4252" s="50" t="s">
        <v>109</v>
      </c>
      <c r="B4252" s="50" t="s">
        <v>231</v>
      </c>
      <c r="C4252" s="50" t="s">
        <v>221</v>
      </c>
      <c r="D4252" s="50" t="s">
        <v>282</v>
      </c>
      <c r="E4252" s="51">
        <v>2021</v>
      </c>
      <c r="F4252" s="50" t="s">
        <v>285</v>
      </c>
      <c r="G4252" s="52">
        <v>44256</v>
      </c>
      <c r="H4252" s="51">
        <v>115</v>
      </c>
      <c r="I4252" s="51">
        <v>23</v>
      </c>
      <c r="J4252" s="51">
        <v>73</v>
      </c>
      <c r="K4252" s="51">
        <v>13</v>
      </c>
      <c r="L4252" s="51">
        <v>13</v>
      </c>
      <c r="M4252" s="51">
        <v>244</v>
      </c>
      <c r="N4252" s="51">
        <v>245</v>
      </c>
      <c r="O4252" s="51">
        <v>242</v>
      </c>
      <c r="P4252" s="51">
        <v>213</v>
      </c>
      <c r="Q4252" s="51">
        <v>185</v>
      </c>
      <c r="R4252" s="51">
        <v>205</v>
      </c>
      <c r="S4252" s="51">
        <v>10925.629972698671</v>
      </c>
      <c r="T4252" s="51">
        <v>51300</v>
      </c>
      <c r="U4252" s="51">
        <v>16355</v>
      </c>
      <c r="V4252" s="51">
        <v>2166</v>
      </c>
    </row>
    <row r="4253" spans="1:22" x14ac:dyDescent="0.25">
      <c r="A4253" s="50" t="s">
        <v>109</v>
      </c>
      <c r="B4253" s="50" t="s">
        <v>231</v>
      </c>
      <c r="C4253" s="50" t="s">
        <v>221</v>
      </c>
      <c r="D4253" s="50" t="s">
        <v>282</v>
      </c>
      <c r="E4253" s="51">
        <v>2021</v>
      </c>
      <c r="F4253" s="50" t="s">
        <v>286</v>
      </c>
      <c r="G4253" s="52">
        <v>44287</v>
      </c>
      <c r="H4253" s="51">
        <v>81</v>
      </c>
      <c r="I4253" s="51">
        <v>20</v>
      </c>
      <c r="J4253" s="51">
        <v>69</v>
      </c>
      <c r="K4253" s="51">
        <v>12</v>
      </c>
      <c r="L4253" s="51">
        <v>12</v>
      </c>
      <c r="M4253" s="51">
        <v>134</v>
      </c>
      <c r="N4253" s="51">
        <v>140</v>
      </c>
      <c r="O4253" s="51">
        <v>156</v>
      </c>
      <c r="P4253" s="51">
        <v>117</v>
      </c>
      <c r="Q4253" s="51">
        <v>185</v>
      </c>
      <c r="R4253" s="51">
        <v>205</v>
      </c>
      <c r="S4253" s="51">
        <v>10925.629972698671</v>
      </c>
      <c r="T4253" s="51">
        <v>51300</v>
      </c>
      <c r="U4253" s="51">
        <v>16355</v>
      </c>
      <c r="V4253" s="51">
        <v>2166</v>
      </c>
    </row>
    <row r="4254" spans="1:22" x14ac:dyDescent="0.25">
      <c r="A4254" s="50" t="s">
        <v>109</v>
      </c>
      <c r="B4254" s="50" t="s">
        <v>231</v>
      </c>
      <c r="C4254" s="50" t="s">
        <v>221</v>
      </c>
      <c r="D4254" s="50" t="s">
        <v>282</v>
      </c>
      <c r="E4254" s="51">
        <v>2021</v>
      </c>
      <c r="F4254" s="50" t="s">
        <v>287</v>
      </c>
      <c r="G4254" s="52">
        <v>44317</v>
      </c>
      <c r="H4254" s="51">
        <v>141</v>
      </c>
      <c r="I4254" s="51">
        <v>39</v>
      </c>
      <c r="J4254" s="51">
        <v>94</v>
      </c>
      <c r="K4254" s="51">
        <v>10</v>
      </c>
      <c r="L4254" s="51">
        <v>10</v>
      </c>
      <c r="M4254" s="51">
        <v>209</v>
      </c>
      <c r="N4254" s="51">
        <v>246</v>
      </c>
      <c r="O4254" s="51">
        <v>206</v>
      </c>
      <c r="P4254" s="51">
        <v>314</v>
      </c>
      <c r="Q4254" s="51">
        <v>185</v>
      </c>
      <c r="R4254" s="51">
        <v>205</v>
      </c>
      <c r="S4254" s="51">
        <v>10925.629972698671</v>
      </c>
      <c r="T4254" s="51">
        <v>51300</v>
      </c>
      <c r="U4254" s="51">
        <v>16355</v>
      </c>
      <c r="V4254" s="51">
        <v>2166</v>
      </c>
    </row>
    <row r="4255" spans="1:22" x14ac:dyDescent="0.25">
      <c r="A4255" s="50" t="s">
        <v>109</v>
      </c>
      <c r="B4255" s="50" t="s">
        <v>231</v>
      </c>
      <c r="C4255" s="50" t="s">
        <v>221</v>
      </c>
      <c r="D4255" s="50" t="s">
        <v>282</v>
      </c>
      <c r="E4255" s="51">
        <v>2021</v>
      </c>
      <c r="F4255" s="50" t="s">
        <v>288</v>
      </c>
      <c r="G4255" s="52">
        <v>44348</v>
      </c>
      <c r="H4255" s="51">
        <v>123</v>
      </c>
      <c r="I4255" s="51">
        <v>44</v>
      </c>
      <c r="J4255" s="51">
        <v>80</v>
      </c>
      <c r="K4255" s="51">
        <v>13</v>
      </c>
      <c r="L4255" s="51">
        <v>13</v>
      </c>
      <c r="M4255" s="51">
        <v>258</v>
      </c>
      <c r="N4255" s="51">
        <v>208</v>
      </c>
      <c r="O4255" s="51">
        <v>219</v>
      </c>
      <c r="P4255" s="51">
        <v>230</v>
      </c>
      <c r="Q4255" s="51">
        <v>185</v>
      </c>
      <c r="R4255" s="51">
        <v>205</v>
      </c>
      <c r="S4255" s="51">
        <v>10925.629972698671</v>
      </c>
      <c r="T4255" s="51">
        <v>51300</v>
      </c>
      <c r="U4255" s="51">
        <v>16355</v>
      </c>
      <c r="V4255" s="51">
        <v>2166</v>
      </c>
    </row>
    <row r="4256" spans="1:22" x14ac:dyDescent="0.25">
      <c r="A4256" s="50" t="s">
        <v>109</v>
      </c>
      <c r="B4256" s="50" t="s">
        <v>231</v>
      </c>
      <c r="C4256" s="50" t="s">
        <v>221</v>
      </c>
      <c r="D4256" s="50" t="s">
        <v>282</v>
      </c>
      <c r="E4256" s="51">
        <v>2021</v>
      </c>
      <c r="F4256" s="50" t="s">
        <v>289</v>
      </c>
      <c r="G4256" s="52">
        <v>44378</v>
      </c>
      <c r="H4256" s="51">
        <v>92</v>
      </c>
      <c r="I4256" s="51">
        <v>22</v>
      </c>
      <c r="J4256" s="51">
        <v>61</v>
      </c>
      <c r="K4256" s="51">
        <v>5</v>
      </c>
      <c r="L4256" s="51">
        <v>5</v>
      </c>
      <c r="M4256" s="51">
        <v>51</v>
      </c>
      <c r="N4256" s="51">
        <v>110</v>
      </c>
      <c r="O4256" s="51">
        <v>112</v>
      </c>
      <c r="P4256" s="51">
        <v>162</v>
      </c>
      <c r="Q4256" s="51">
        <v>185</v>
      </c>
      <c r="R4256" s="51">
        <v>205</v>
      </c>
      <c r="S4256" s="51">
        <v>10925.629972698671</v>
      </c>
      <c r="T4256" s="51">
        <v>51300</v>
      </c>
      <c r="U4256" s="51">
        <v>16355</v>
      </c>
      <c r="V4256" s="51">
        <v>2166</v>
      </c>
    </row>
    <row r="4257" spans="1:22" x14ac:dyDescent="0.25">
      <c r="A4257" s="50" t="s">
        <v>109</v>
      </c>
      <c r="B4257" s="50" t="s">
        <v>231</v>
      </c>
      <c r="C4257" s="50" t="s">
        <v>221</v>
      </c>
      <c r="D4257" s="50" t="s">
        <v>282</v>
      </c>
      <c r="E4257" s="51">
        <v>2021</v>
      </c>
      <c r="F4257" s="50" t="s">
        <v>290</v>
      </c>
      <c r="G4257" s="52">
        <v>44409</v>
      </c>
      <c r="H4257" s="51">
        <v>159</v>
      </c>
      <c r="I4257" s="51">
        <v>25</v>
      </c>
      <c r="J4257" s="51">
        <v>64</v>
      </c>
      <c r="K4257" s="51">
        <v>26</v>
      </c>
      <c r="L4257" s="51">
        <v>26</v>
      </c>
      <c r="M4257" s="51">
        <v>257</v>
      </c>
      <c r="N4257" s="51">
        <v>268</v>
      </c>
      <c r="O4257" s="51">
        <v>260</v>
      </c>
      <c r="P4257" s="51">
        <v>237</v>
      </c>
      <c r="Q4257" s="51">
        <v>185</v>
      </c>
      <c r="R4257" s="51">
        <v>205</v>
      </c>
      <c r="S4257" s="51">
        <v>10925.629972698671</v>
      </c>
      <c r="T4257" s="51">
        <v>51300</v>
      </c>
      <c r="U4257" s="51">
        <v>16355</v>
      </c>
      <c r="V4257" s="51">
        <v>2166</v>
      </c>
    </row>
    <row r="4258" spans="1:22" x14ac:dyDescent="0.25">
      <c r="A4258" s="50" t="s">
        <v>109</v>
      </c>
      <c r="B4258" s="50" t="s">
        <v>231</v>
      </c>
      <c r="C4258" s="50" t="s">
        <v>221</v>
      </c>
      <c r="D4258" s="50" t="s">
        <v>282</v>
      </c>
      <c r="E4258" s="51">
        <v>2021</v>
      </c>
      <c r="F4258" s="50" t="s">
        <v>291</v>
      </c>
      <c r="G4258" s="52">
        <v>44440</v>
      </c>
      <c r="H4258" s="51">
        <v>84</v>
      </c>
      <c r="I4258" s="51">
        <v>30</v>
      </c>
      <c r="J4258" s="51">
        <v>63</v>
      </c>
      <c r="K4258" s="51">
        <v>15</v>
      </c>
      <c r="L4258" s="51">
        <v>15</v>
      </c>
      <c r="M4258" s="51">
        <v>340</v>
      </c>
      <c r="N4258" s="51">
        <v>323</v>
      </c>
      <c r="O4258" s="51">
        <v>163</v>
      </c>
      <c r="P4258" s="51">
        <v>243</v>
      </c>
      <c r="Q4258" s="51">
        <v>185</v>
      </c>
      <c r="R4258" s="51">
        <v>205</v>
      </c>
      <c r="S4258" s="51">
        <v>10925.629972698671</v>
      </c>
      <c r="T4258" s="51">
        <v>51300</v>
      </c>
      <c r="U4258" s="51">
        <v>16355</v>
      </c>
      <c r="V4258" s="51">
        <v>2166</v>
      </c>
    </row>
    <row r="4259" spans="1:22" x14ac:dyDescent="0.25">
      <c r="A4259" s="50" t="s">
        <v>109</v>
      </c>
      <c r="B4259" s="50" t="s">
        <v>231</v>
      </c>
      <c r="C4259" s="50" t="s">
        <v>221</v>
      </c>
      <c r="D4259" s="50" t="s">
        <v>282</v>
      </c>
      <c r="E4259" s="51">
        <v>2021</v>
      </c>
      <c r="F4259" s="50" t="s">
        <v>292</v>
      </c>
      <c r="G4259" s="52">
        <v>44470</v>
      </c>
      <c r="H4259" s="51">
        <v>108</v>
      </c>
      <c r="I4259" s="51">
        <v>25</v>
      </c>
      <c r="J4259" s="51">
        <v>70</v>
      </c>
      <c r="K4259" s="51">
        <v>14</v>
      </c>
      <c r="L4259" s="51">
        <v>14</v>
      </c>
      <c r="M4259" s="51">
        <v>143</v>
      </c>
      <c r="N4259" s="51">
        <v>364</v>
      </c>
      <c r="O4259" s="51">
        <v>196</v>
      </c>
      <c r="P4259" s="51">
        <v>224</v>
      </c>
      <c r="Q4259" s="51">
        <v>185</v>
      </c>
      <c r="R4259" s="51">
        <v>205</v>
      </c>
      <c r="S4259" s="51">
        <v>10925.629972698671</v>
      </c>
      <c r="T4259" s="51">
        <v>51300</v>
      </c>
      <c r="U4259" s="51">
        <v>16355</v>
      </c>
      <c r="V4259" s="51">
        <v>2166</v>
      </c>
    </row>
    <row r="4260" spans="1:22" x14ac:dyDescent="0.25">
      <c r="A4260" s="50" t="s">
        <v>109</v>
      </c>
      <c r="B4260" s="50" t="s">
        <v>231</v>
      </c>
      <c r="C4260" s="50" t="s">
        <v>221</v>
      </c>
      <c r="D4260" s="50" t="s">
        <v>282</v>
      </c>
      <c r="E4260" s="51">
        <v>2021</v>
      </c>
      <c r="F4260" s="50" t="s">
        <v>293</v>
      </c>
      <c r="G4260" s="52">
        <v>44501</v>
      </c>
      <c r="H4260" s="51">
        <v>106</v>
      </c>
      <c r="I4260" s="51">
        <v>26</v>
      </c>
      <c r="J4260" s="51">
        <v>66</v>
      </c>
      <c r="K4260" s="51">
        <v>9</v>
      </c>
      <c r="L4260" s="51">
        <v>9</v>
      </c>
      <c r="M4260" s="51">
        <v>138</v>
      </c>
      <c r="N4260" s="51">
        <v>176</v>
      </c>
      <c r="O4260" s="51">
        <v>148</v>
      </c>
      <c r="P4260" s="51">
        <v>142</v>
      </c>
      <c r="Q4260" s="51">
        <v>185</v>
      </c>
      <c r="R4260" s="51">
        <v>205</v>
      </c>
      <c r="S4260" s="51">
        <v>10925.629972698671</v>
      </c>
      <c r="T4260" s="51">
        <v>51300</v>
      </c>
      <c r="U4260" s="51">
        <v>16355</v>
      </c>
      <c r="V4260" s="51">
        <v>2166</v>
      </c>
    </row>
    <row r="4261" spans="1:22" x14ac:dyDescent="0.25">
      <c r="A4261" s="50" t="s">
        <v>109</v>
      </c>
      <c r="B4261" s="50" t="s">
        <v>231</v>
      </c>
      <c r="C4261" s="50" t="s">
        <v>221</v>
      </c>
      <c r="D4261" s="50" t="s">
        <v>282</v>
      </c>
      <c r="E4261" s="51">
        <v>2021</v>
      </c>
      <c r="F4261" s="50" t="s">
        <v>294</v>
      </c>
      <c r="G4261" s="52">
        <v>44531</v>
      </c>
      <c r="H4261" s="51">
        <v>99</v>
      </c>
      <c r="I4261" s="51">
        <v>29</v>
      </c>
      <c r="J4261" s="51">
        <v>91</v>
      </c>
      <c r="K4261" s="51">
        <v>18</v>
      </c>
      <c r="L4261" s="51">
        <v>18</v>
      </c>
      <c r="M4261" s="51">
        <v>272</v>
      </c>
      <c r="N4261" s="51">
        <v>221</v>
      </c>
      <c r="O4261" s="51">
        <v>252</v>
      </c>
      <c r="P4261" s="51">
        <v>310</v>
      </c>
      <c r="Q4261" s="51">
        <v>185</v>
      </c>
      <c r="R4261" s="51">
        <v>205</v>
      </c>
      <c r="S4261" s="51">
        <v>10925.629972698671</v>
      </c>
      <c r="T4261" s="51">
        <v>51300</v>
      </c>
      <c r="U4261" s="51">
        <v>16355</v>
      </c>
      <c r="V4261" s="51">
        <v>2166</v>
      </c>
    </row>
    <row r="4262" spans="1:22" x14ac:dyDescent="0.25">
      <c r="A4262" s="50" t="s">
        <v>109</v>
      </c>
      <c r="B4262" s="50" t="s">
        <v>231</v>
      </c>
      <c r="C4262" s="50" t="s">
        <v>222</v>
      </c>
      <c r="D4262" s="50" t="s">
        <v>295</v>
      </c>
      <c r="E4262" s="51">
        <v>2017</v>
      </c>
      <c r="F4262" s="50" t="s">
        <v>283</v>
      </c>
      <c r="G4262" s="52">
        <v>42736</v>
      </c>
      <c r="H4262" s="51">
        <v>952</v>
      </c>
      <c r="I4262" s="51">
        <v>249</v>
      </c>
      <c r="J4262" s="51">
        <v>496</v>
      </c>
      <c r="K4262" s="51">
        <v>532</v>
      </c>
      <c r="L4262" s="51">
        <v>532</v>
      </c>
      <c r="M4262" s="51">
        <v>3353</v>
      </c>
      <c r="N4262" s="51"/>
      <c r="O4262" s="51"/>
      <c r="P4262" s="51"/>
      <c r="Q4262" s="51">
        <v>6304</v>
      </c>
      <c r="R4262" s="51">
        <v>6422</v>
      </c>
      <c r="S4262" s="51">
        <v>78148</v>
      </c>
      <c r="T4262" s="51">
        <v>392835</v>
      </c>
      <c r="U4262" s="51">
        <v>82869</v>
      </c>
      <c r="V4262" s="51">
        <v>18199</v>
      </c>
    </row>
    <row r="4263" spans="1:22" x14ac:dyDescent="0.25">
      <c r="A4263" s="50" t="s">
        <v>109</v>
      </c>
      <c r="B4263" s="50" t="s">
        <v>231</v>
      </c>
      <c r="C4263" s="50" t="s">
        <v>222</v>
      </c>
      <c r="D4263" s="50" t="s">
        <v>295</v>
      </c>
      <c r="E4263" s="51">
        <v>2017</v>
      </c>
      <c r="F4263" s="50" t="s">
        <v>284</v>
      </c>
      <c r="G4263" s="52">
        <v>42767</v>
      </c>
      <c r="H4263" s="51">
        <v>1406</v>
      </c>
      <c r="I4263" s="51">
        <v>420</v>
      </c>
      <c r="J4263" s="51">
        <v>889</v>
      </c>
      <c r="K4263" s="51">
        <v>475</v>
      </c>
      <c r="L4263" s="51">
        <v>475</v>
      </c>
      <c r="M4263" s="51">
        <v>3377</v>
      </c>
      <c r="N4263" s="51"/>
      <c r="O4263" s="51"/>
      <c r="P4263" s="51"/>
      <c r="Q4263" s="51">
        <v>6304</v>
      </c>
      <c r="R4263" s="51">
        <v>6422</v>
      </c>
      <c r="S4263" s="51">
        <v>78148</v>
      </c>
      <c r="T4263" s="51">
        <v>392835</v>
      </c>
      <c r="U4263" s="51">
        <v>82869</v>
      </c>
      <c r="V4263" s="51">
        <v>18199</v>
      </c>
    </row>
    <row r="4264" spans="1:22" x14ac:dyDescent="0.25">
      <c r="A4264" s="50" t="s">
        <v>109</v>
      </c>
      <c r="B4264" s="50" t="s">
        <v>231</v>
      </c>
      <c r="C4264" s="50" t="s">
        <v>222</v>
      </c>
      <c r="D4264" s="50" t="s">
        <v>295</v>
      </c>
      <c r="E4264" s="51">
        <v>2017</v>
      </c>
      <c r="F4264" s="50" t="s">
        <v>285</v>
      </c>
      <c r="G4264" s="52">
        <v>42795</v>
      </c>
      <c r="H4264" s="51">
        <v>1637</v>
      </c>
      <c r="I4264" s="51">
        <v>441</v>
      </c>
      <c r="J4264" s="51">
        <v>882</v>
      </c>
      <c r="K4264" s="51">
        <v>667</v>
      </c>
      <c r="L4264" s="51">
        <v>667</v>
      </c>
      <c r="M4264" s="51">
        <v>3389</v>
      </c>
      <c r="N4264" s="51"/>
      <c r="O4264" s="51"/>
      <c r="P4264" s="51"/>
      <c r="Q4264" s="51">
        <v>6304</v>
      </c>
      <c r="R4264" s="51">
        <v>6422</v>
      </c>
      <c r="S4264" s="51">
        <v>78148</v>
      </c>
      <c r="T4264" s="51">
        <v>392835</v>
      </c>
      <c r="U4264" s="51">
        <v>82869</v>
      </c>
      <c r="V4264" s="51">
        <v>18199</v>
      </c>
    </row>
    <row r="4265" spans="1:22" x14ac:dyDescent="0.25">
      <c r="A4265" s="50" t="s">
        <v>109</v>
      </c>
      <c r="B4265" s="50" t="s">
        <v>231</v>
      </c>
      <c r="C4265" s="50" t="s">
        <v>222</v>
      </c>
      <c r="D4265" s="50" t="s">
        <v>295</v>
      </c>
      <c r="E4265" s="51">
        <v>2017</v>
      </c>
      <c r="F4265" s="50" t="s">
        <v>286</v>
      </c>
      <c r="G4265" s="52">
        <v>42826</v>
      </c>
      <c r="H4265" s="51">
        <v>1470</v>
      </c>
      <c r="I4265" s="51">
        <v>388</v>
      </c>
      <c r="J4265" s="51">
        <v>911</v>
      </c>
      <c r="K4265" s="51">
        <v>523</v>
      </c>
      <c r="L4265" s="51">
        <v>523</v>
      </c>
      <c r="M4265" s="51">
        <v>3312</v>
      </c>
      <c r="N4265" s="51"/>
      <c r="O4265" s="51"/>
      <c r="P4265" s="51"/>
      <c r="Q4265" s="51">
        <v>6304</v>
      </c>
      <c r="R4265" s="51">
        <v>6422</v>
      </c>
      <c r="S4265" s="51">
        <v>78148</v>
      </c>
      <c r="T4265" s="51">
        <v>392835</v>
      </c>
      <c r="U4265" s="51">
        <v>82869</v>
      </c>
      <c r="V4265" s="51">
        <v>18199</v>
      </c>
    </row>
    <row r="4266" spans="1:22" x14ac:dyDescent="0.25">
      <c r="A4266" s="50" t="s">
        <v>109</v>
      </c>
      <c r="B4266" s="50" t="s">
        <v>231</v>
      </c>
      <c r="C4266" s="50" t="s">
        <v>222</v>
      </c>
      <c r="D4266" s="50" t="s">
        <v>295</v>
      </c>
      <c r="E4266" s="51">
        <v>2017</v>
      </c>
      <c r="F4266" s="50" t="s">
        <v>287</v>
      </c>
      <c r="G4266" s="52">
        <v>42856</v>
      </c>
      <c r="H4266" s="51">
        <v>1340</v>
      </c>
      <c r="I4266" s="51">
        <v>334</v>
      </c>
      <c r="J4266" s="51">
        <v>858</v>
      </c>
      <c r="K4266" s="51">
        <v>436</v>
      </c>
      <c r="L4266" s="51">
        <v>436</v>
      </c>
      <c r="M4266" s="51">
        <v>3197</v>
      </c>
      <c r="N4266" s="51"/>
      <c r="O4266" s="51"/>
      <c r="P4266" s="51"/>
      <c r="Q4266" s="51">
        <v>6304</v>
      </c>
      <c r="R4266" s="51">
        <v>6422</v>
      </c>
      <c r="S4266" s="51">
        <v>78148</v>
      </c>
      <c r="T4266" s="51">
        <v>392835</v>
      </c>
      <c r="U4266" s="51">
        <v>82869</v>
      </c>
      <c r="V4266" s="51">
        <v>18199</v>
      </c>
    </row>
    <row r="4267" spans="1:22" x14ac:dyDescent="0.25">
      <c r="A4267" s="50" t="s">
        <v>109</v>
      </c>
      <c r="B4267" s="50" t="s">
        <v>231</v>
      </c>
      <c r="C4267" s="50" t="s">
        <v>222</v>
      </c>
      <c r="D4267" s="50" t="s">
        <v>295</v>
      </c>
      <c r="E4267" s="51">
        <v>2017</v>
      </c>
      <c r="F4267" s="50" t="s">
        <v>288</v>
      </c>
      <c r="G4267" s="52">
        <v>42887</v>
      </c>
      <c r="H4267" s="51">
        <v>939</v>
      </c>
      <c r="I4267" s="51">
        <v>398</v>
      </c>
      <c r="J4267" s="51">
        <v>636</v>
      </c>
      <c r="K4267" s="51">
        <v>420</v>
      </c>
      <c r="L4267" s="51">
        <v>420</v>
      </c>
      <c r="M4267" s="51">
        <v>2973</v>
      </c>
      <c r="N4267" s="51"/>
      <c r="O4267" s="51"/>
      <c r="P4267" s="51"/>
      <c r="Q4267" s="51">
        <v>6304</v>
      </c>
      <c r="R4267" s="51">
        <v>6422</v>
      </c>
      <c r="S4267" s="51">
        <v>78148</v>
      </c>
      <c r="T4267" s="51">
        <v>392835</v>
      </c>
      <c r="U4267" s="51">
        <v>82869</v>
      </c>
      <c r="V4267" s="51">
        <v>18199</v>
      </c>
    </row>
    <row r="4268" spans="1:22" x14ac:dyDescent="0.25">
      <c r="A4268" s="50" t="s">
        <v>109</v>
      </c>
      <c r="B4268" s="50" t="s">
        <v>231</v>
      </c>
      <c r="C4268" s="50" t="s">
        <v>222</v>
      </c>
      <c r="D4268" s="50" t="s">
        <v>295</v>
      </c>
      <c r="E4268" s="51">
        <v>2017</v>
      </c>
      <c r="F4268" s="50" t="s">
        <v>289</v>
      </c>
      <c r="G4268" s="52">
        <v>42917</v>
      </c>
      <c r="H4268" s="51">
        <v>1770</v>
      </c>
      <c r="I4268" s="51">
        <v>411</v>
      </c>
      <c r="J4268" s="51">
        <v>831</v>
      </c>
      <c r="K4268" s="51">
        <v>399</v>
      </c>
      <c r="L4268" s="51">
        <v>399</v>
      </c>
      <c r="M4268" s="51">
        <v>4001</v>
      </c>
      <c r="N4268" s="51"/>
      <c r="O4268" s="51"/>
      <c r="P4268" s="51"/>
      <c r="Q4268" s="51">
        <v>6304</v>
      </c>
      <c r="R4268" s="51">
        <v>6422</v>
      </c>
      <c r="S4268" s="51">
        <v>78148</v>
      </c>
      <c r="T4268" s="51">
        <v>392835</v>
      </c>
      <c r="U4268" s="51">
        <v>82869</v>
      </c>
      <c r="V4268" s="51">
        <v>18199</v>
      </c>
    </row>
    <row r="4269" spans="1:22" x14ac:dyDescent="0.25">
      <c r="A4269" s="50" t="s">
        <v>109</v>
      </c>
      <c r="B4269" s="50" t="s">
        <v>231</v>
      </c>
      <c r="C4269" s="50" t="s">
        <v>222</v>
      </c>
      <c r="D4269" s="50" t="s">
        <v>295</v>
      </c>
      <c r="E4269" s="51">
        <v>2017</v>
      </c>
      <c r="F4269" s="50" t="s">
        <v>290</v>
      </c>
      <c r="G4269" s="52">
        <v>42948</v>
      </c>
      <c r="H4269" s="51">
        <v>879</v>
      </c>
      <c r="I4269" s="51">
        <v>278</v>
      </c>
      <c r="J4269" s="51">
        <v>644</v>
      </c>
      <c r="K4269" s="51">
        <v>512</v>
      </c>
      <c r="L4269" s="51">
        <v>512</v>
      </c>
      <c r="M4269" s="51">
        <v>3151</v>
      </c>
      <c r="N4269" s="51"/>
      <c r="O4269" s="51"/>
      <c r="P4269" s="51"/>
      <c r="Q4269" s="51">
        <v>6304</v>
      </c>
      <c r="R4269" s="51">
        <v>6422</v>
      </c>
      <c r="S4269" s="51">
        <v>78148</v>
      </c>
      <c r="T4269" s="51">
        <v>392835</v>
      </c>
      <c r="U4269" s="51">
        <v>82869</v>
      </c>
      <c r="V4269" s="51">
        <v>18199</v>
      </c>
    </row>
    <row r="4270" spans="1:22" x14ac:dyDescent="0.25">
      <c r="A4270" s="50" t="s">
        <v>109</v>
      </c>
      <c r="B4270" s="50" t="s">
        <v>231</v>
      </c>
      <c r="C4270" s="50" t="s">
        <v>222</v>
      </c>
      <c r="D4270" s="50" t="s">
        <v>295</v>
      </c>
      <c r="E4270" s="51">
        <v>2017</v>
      </c>
      <c r="F4270" s="50" t="s">
        <v>291</v>
      </c>
      <c r="G4270" s="52">
        <v>42979</v>
      </c>
      <c r="H4270" s="51">
        <v>1299</v>
      </c>
      <c r="I4270" s="51">
        <v>412</v>
      </c>
      <c r="J4270" s="51">
        <v>815</v>
      </c>
      <c r="K4270" s="51">
        <v>508</v>
      </c>
      <c r="L4270" s="51">
        <v>508</v>
      </c>
      <c r="M4270" s="51">
        <v>3573</v>
      </c>
      <c r="N4270" s="51"/>
      <c r="O4270" s="51"/>
      <c r="P4270" s="51"/>
      <c r="Q4270" s="51">
        <v>6304</v>
      </c>
      <c r="R4270" s="51">
        <v>6422</v>
      </c>
      <c r="S4270" s="51">
        <v>78148</v>
      </c>
      <c r="T4270" s="51">
        <v>392835</v>
      </c>
      <c r="U4270" s="51">
        <v>82869</v>
      </c>
      <c r="V4270" s="51">
        <v>18199</v>
      </c>
    </row>
    <row r="4271" spans="1:22" x14ac:dyDescent="0.25">
      <c r="A4271" s="50" t="s">
        <v>109</v>
      </c>
      <c r="B4271" s="50" t="s">
        <v>231</v>
      </c>
      <c r="C4271" s="50" t="s">
        <v>222</v>
      </c>
      <c r="D4271" s="50" t="s">
        <v>295</v>
      </c>
      <c r="E4271" s="51">
        <v>2017</v>
      </c>
      <c r="F4271" s="50" t="s">
        <v>292</v>
      </c>
      <c r="G4271" s="52">
        <v>43009</v>
      </c>
      <c r="H4271" s="51">
        <v>1238</v>
      </c>
      <c r="I4271" s="51">
        <v>399</v>
      </c>
      <c r="J4271" s="51">
        <v>907</v>
      </c>
      <c r="K4271" s="51">
        <v>301</v>
      </c>
      <c r="L4271" s="51">
        <v>301</v>
      </c>
      <c r="M4271" s="51">
        <v>3519</v>
      </c>
      <c r="N4271" s="51"/>
      <c r="O4271" s="51"/>
      <c r="P4271" s="51"/>
      <c r="Q4271" s="51">
        <v>6304</v>
      </c>
      <c r="R4271" s="51">
        <v>6422</v>
      </c>
      <c r="S4271" s="51">
        <v>78148</v>
      </c>
      <c r="T4271" s="51">
        <v>392835</v>
      </c>
      <c r="U4271" s="51">
        <v>82869</v>
      </c>
      <c r="V4271" s="51">
        <v>18199</v>
      </c>
    </row>
    <row r="4272" spans="1:22" x14ac:dyDescent="0.25">
      <c r="A4272" s="50" t="s">
        <v>109</v>
      </c>
      <c r="B4272" s="50" t="s">
        <v>231</v>
      </c>
      <c r="C4272" s="50" t="s">
        <v>222</v>
      </c>
      <c r="D4272" s="50" t="s">
        <v>295</v>
      </c>
      <c r="E4272" s="51">
        <v>2017</v>
      </c>
      <c r="F4272" s="50" t="s">
        <v>293</v>
      </c>
      <c r="G4272" s="52">
        <v>43040</v>
      </c>
      <c r="H4272" s="51">
        <v>977</v>
      </c>
      <c r="I4272" s="51">
        <v>233</v>
      </c>
      <c r="J4272" s="51">
        <v>563</v>
      </c>
      <c r="K4272" s="51">
        <v>299</v>
      </c>
      <c r="L4272" s="51">
        <v>299</v>
      </c>
      <c r="M4272" s="51">
        <v>3609</v>
      </c>
      <c r="N4272" s="51"/>
      <c r="O4272" s="51"/>
      <c r="P4272" s="51"/>
      <c r="Q4272" s="51">
        <v>6304</v>
      </c>
      <c r="R4272" s="51">
        <v>6422</v>
      </c>
      <c r="S4272" s="51">
        <v>78148</v>
      </c>
      <c r="T4272" s="51">
        <v>392835</v>
      </c>
      <c r="U4272" s="51">
        <v>82869</v>
      </c>
      <c r="V4272" s="51">
        <v>18199</v>
      </c>
    </row>
    <row r="4273" spans="1:22" x14ac:dyDescent="0.25">
      <c r="A4273" s="50" t="s">
        <v>109</v>
      </c>
      <c r="B4273" s="50" t="s">
        <v>231</v>
      </c>
      <c r="C4273" s="50" t="s">
        <v>222</v>
      </c>
      <c r="D4273" s="50" t="s">
        <v>295</v>
      </c>
      <c r="E4273" s="51">
        <v>2017</v>
      </c>
      <c r="F4273" s="50" t="s">
        <v>294</v>
      </c>
      <c r="G4273" s="52">
        <v>43070</v>
      </c>
      <c r="H4273" s="51">
        <v>980</v>
      </c>
      <c r="I4273" s="51">
        <v>234</v>
      </c>
      <c r="J4273" s="51">
        <v>539</v>
      </c>
      <c r="K4273" s="51">
        <v>325</v>
      </c>
      <c r="L4273" s="51">
        <v>325</v>
      </c>
      <c r="M4273" s="51">
        <v>3162</v>
      </c>
      <c r="N4273" s="51"/>
      <c r="O4273" s="51"/>
      <c r="P4273" s="51"/>
      <c r="Q4273" s="51">
        <v>6304</v>
      </c>
      <c r="R4273" s="51">
        <v>6422</v>
      </c>
      <c r="S4273" s="51">
        <v>78148</v>
      </c>
      <c r="T4273" s="51">
        <v>392835</v>
      </c>
      <c r="U4273" s="51">
        <v>82869</v>
      </c>
      <c r="V4273" s="51">
        <v>18199</v>
      </c>
    </row>
    <row r="4274" spans="1:22" x14ac:dyDescent="0.25">
      <c r="A4274" s="50" t="s">
        <v>109</v>
      </c>
      <c r="B4274" s="50" t="s">
        <v>231</v>
      </c>
      <c r="C4274" s="50" t="s">
        <v>222</v>
      </c>
      <c r="D4274" s="50" t="s">
        <v>295</v>
      </c>
      <c r="E4274" s="51">
        <v>2018</v>
      </c>
      <c r="F4274" s="50" t="s">
        <v>283</v>
      </c>
      <c r="G4274" s="52">
        <v>43101</v>
      </c>
      <c r="H4274" s="51">
        <v>1331</v>
      </c>
      <c r="I4274" s="51">
        <v>357</v>
      </c>
      <c r="J4274" s="51">
        <v>730</v>
      </c>
      <c r="K4274" s="51">
        <v>551</v>
      </c>
      <c r="L4274" s="51">
        <v>551</v>
      </c>
      <c r="M4274" s="51">
        <v>1953</v>
      </c>
      <c r="N4274" s="51">
        <v>1894</v>
      </c>
      <c r="O4274" s="51">
        <v>1831</v>
      </c>
      <c r="P4274" s="51">
        <v>1714</v>
      </c>
      <c r="Q4274" s="51">
        <v>9386</v>
      </c>
      <c r="R4274" s="51">
        <v>9580</v>
      </c>
      <c r="S4274" s="51">
        <v>81836</v>
      </c>
      <c r="T4274" s="51">
        <v>409353</v>
      </c>
      <c r="U4274" s="51">
        <v>86180</v>
      </c>
      <c r="V4274" s="51">
        <v>18928</v>
      </c>
    </row>
    <row r="4275" spans="1:22" x14ac:dyDescent="0.25">
      <c r="A4275" s="50" t="s">
        <v>109</v>
      </c>
      <c r="B4275" s="50" t="s">
        <v>231</v>
      </c>
      <c r="C4275" s="50" t="s">
        <v>222</v>
      </c>
      <c r="D4275" s="50" t="s">
        <v>295</v>
      </c>
      <c r="E4275" s="51">
        <v>2018</v>
      </c>
      <c r="F4275" s="50" t="s">
        <v>284</v>
      </c>
      <c r="G4275" s="52">
        <v>43132</v>
      </c>
      <c r="H4275" s="51">
        <v>1071</v>
      </c>
      <c r="I4275" s="51">
        <v>309</v>
      </c>
      <c r="J4275" s="51">
        <v>688</v>
      </c>
      <c r="K4275" s="51">
        <v>384</v>
      </c>
      <c r="L4275" s="51">
        <v>384</v>
      </c>
      <c r="M4275" s="51">
        <v>2016</v>
      </c>
      <c r="N4275" s="51">
        <v>1844</v>
      </c>
      <c r="O4275" s="51">
        <v>1584</v>
      </c>
      <c r="P4275" s="51">
        <v>1707</v>
      </c>
      <c r="Q4275" s="51">
        <v>9386</v>
      </c>
      <c r="R4275" s="51">
        <v>9580</v>
      </c>
      <c r="S4275" s="51">
        <v>81836</v>
      </c>
      <c r="T4275" s="51">
        <v>409353</v>
      </c>
      <c r="U4275" s="51">
        <v>86180</v>
      </c>
      <c r="V4275" s="51">
        <v>18928</v>
      </c>
    </row>
    <row r="4276" spans="1:22" x14ac:dyDescent="0.25">
      <c r="A4276" s="50" t="s">
        <v>109</v>
      </c>
      <c r="B4276" s="50" t="s">
        <v>231</v>
      </c>
      <c r="C4276" s="50" t="s">
        <v>222</v>
      </c>
      <c r="D4276" s="50" t="s">
        <v>295</v>
      </c>
      <c r="E4276" s="51">
        <v>2018</v>
      </c>
      <c r="F4276" s="50" t="s">
        <v>285</v>
      </c>
      <c r="G4276" s="52">
        <v>43160</v>
      </c>
      <c r="H4276" s="51">
        <v>1339</v>
      </c>
      <c r="I4276" s="51">
        <v>426</v>
      </c>
      <c r="J4276" s="51">
        <v>841</v>
      </c>
      <c r="K4276" s="51">
        <v>622</v>
      </c>
      <c r="L4276" s="51">
        <v>622</v>
      </c>
      <c r="M4276" s="51">
        <v>2257</v>
      </c>
      <c r="N4276" s="51">
        <v>1908</v>
      </c>
      <c r="O4276" s="51">
        <v>1751</v>
      </c>
      <c r="P4276" s="51">
        <v>1634</v>
      </c>
      <c r="Q4276" s="51">
        <v>9386</v>
      </c>
      <c r="R4276" s="51">
        <v>9580</v>
      </c>
      <c r="S4276" s="51">
        <v>81836</v>
      </c>
      <c r="T4276" s="51">
        <v>409353</v>
      </c>
      <c r="U4276" s="51">
        <v>86180</v>
      </c>
      <c r="V4276" s="51">
        <v>18928</v>
      </c>
    </row>
    <row r="4277" spans="1:22" x14ac:dyDescent="0.25">
      <c r="A4277" s="50" t="s">
        <v>109</v>
      </c>
      <c r="B4277" s="50" t="s">
        <v>231</v>
      </c>
      <c r="C4277" s="50" t="s">
        <v>222</v>
      </c>
      <c r="D4277" s="50" t="s">
        <v>295</v>
      </c>
      <c r="E4277" s="51">
        <v>2018</v>
      </c>
      <c r="F4277" s="50" t="s">
        <v>286</v>
      </c>
      <c r="G4277" s="52">
        <v>43191</v>
      </c>
      <c r="H4277" s="51">
        <v>1369</v>
      </c>
      <c r="I4277" s="51">
        <v>445</v>
      </c>
      <c r="J4277" s="51">
        <v>943</v>
      </c>
      <c r="K4277" s="51">
        <v>931</v>
      </c>
      <c r="L4277" s="51">
        <v>931</v>
      </c>
      <c r="M4277" s="51">
        <v>2188</v>
      </c>
      <c r="N4277" s="51">
        <v>1825</v>
      </c>
      <c r="O4277" s="51">
        <v>1739</v>
      </c>
      <c r="P4277" s="51">
        <v>1792</v>
      </c>
      <c r="Q4277" s="51">
        <v>9386</v>
      </c>
      <c r="R4277" s="51">
        <v>9580</v>
      </c>
      <c r="S4277" s="51">
        <v>81836</v>
      </c>
      <c r="T4277" s="51">
        <v>409353</v>
      </c>
      <c r="U4277" s="51">
        <v>86180</v>
      </c>
      <c r="V4277" s="51">
        <v>18928</v>
      </c>
    </row>
    <row r="4278" spans="1:22" x14ac:dyDescent="0.25">
      <c r="A4278" s="50" t="s">
        <v>109</v>
      </c>
      <c r="B4278" s="50" t="s">
        <v>231</v>
      </c>
      <c r="C4278" s="50" t="s">
        <v>222</v>
      </c>
      <c r="D4278" s="50" t="s">
        <v>295</v>
      </c>
      <c r="E4278" s="51">
        <v>2018</v>
      </c>
      <c r="F4278" s="50" t="s">
        <v>287</v>
      </c>
      <c r="G4278" s="52">
        <v>43221</v>
      </c>
      <c r="H4278" s="51">
        <v>1374</v>
      </c>
      <c r="I4278" s="51">
        <v>496</v>
      </c>
      <c r="J4278" s="51">
        <v>832</v>
      </c>
      <c r="K4278" s="51">
        <v>678</v>
      </c>
      <c r="L4278" s="51">
        <v>678</v>
      </c>
      <c r="M4278" s="51">
        <v>2242</v>
      </c>
      <c r="N4278" s="51">
        <v>2003</v>
      </c>
      <c r="O4278" s="51">
        <v>1837</v>
      </c>
      <c r="P4278" s="51">
        <v>1988</v>
      </c>
      <c r="Q4278" s="51">
        <v>9386</v>
      </c>
      <c r="R4278" s="51">
        <v>9580</v>
      </c>
      <c r="S4278" s="51">
        <v>81836</v>
      </c>
      <c r="T4278" s="51">
        <v>409353</v>
      </c>
      <c r="U4278" s="51">
        <v>86180</v>
      </c>
      <c r="V4278" s="51">
        <v>18928</v>
      </c>
    </row>
    <row r="4279" spans="1:22" x14ac:dyDescent="0.25">
      <c r="A4279" s="50" t="s">
        <v>109</v>
      </c>
      <c r="B4279" s="50" t="s">
        <v>231</v>
      </c>
      <c r="C4279" s="50" t="s">
        <v>222</v>
      </c>
      <c r="D4279" s="50" t="s">
        <v>295</v>
      </c>
      <c r="E4279" s="51">
        <v>2018</v>
      </c>
      <c r="F4279" s="50" t="s">
        <v>288</v>
      </c>
      <c r="G4279" s="52">
        <v>43252</v>
      </c>
      <c r="H4279" s="51">
        <v>1338</v>
      </c>
      <c r="I4279" s="51">
        <v>384</v>
      </c>
      <c r="J4279" s="51">
        <v>818</v>
      </c>
      <c r="K4279" s="51">
        <v>532</v>
      </c>
      <c r="L4279" s="51">
        <v>532</v>
      </c>
      <c r="M4279" s="51">
        <v>2353</v>
      </c>
      <c r="N4279" s="51">
        <v>2032</v>
      </c>
      <c r="O4279" s="51">
        <v>1946</v>
      </c>
      <c r="P4279" s="51">
        <v>1913</v>
      </c>
      <c r="Q4279" s="51">
        <v>9386</v>
      </c>
      <c r="R4279" s="51">
        <v>9580</v>
      </c>
      <c r="S4279" s="51">
        <v>81836</v>
      </c>
      <c r="T4279" s="51">
        <v>409353</v>
      </c>
      <c r="U4279" s="51">
        <v>86180</v>
      </c>
      <c r="V4279" s="51">
        <v>18928</v>
      </c>
    </row>
    <row r="4280" spans="1:22" x14ac:dyDescent="0.25">
      <c r="A4280" s="50" t="s">
        <v>109</v>
      </c>
      <c r="B4280" s="50" t="s">
        <v>231</v>
      </c>
      <c r="C4280" s="50" t="s">
        <v>222</v>
      </c>
      <c r="D4280" s="50" t="s">
        <v>295</v>
      </c>
      <c r="E4280" s="51">
        <v>2018</v>
      </c>
      <c r="F4280" s="50" t="s">
        <v>289</v>
      </c>
      <c r="G4280" s="52">
        <v>43282</v>
      </c>
      <c r="H4280" s="51">
        <v>1869</v>
      </c>
      <c r="I4280" s="51">
        <v>527</v>
      </c>
      <c r="J4280" s="51">
        <v>1155</v>
      </c>
      <c r="K4280" s="51">
        <v>674</v>
      </c>
      <c r="L4280" s="51">
        <v>674</v>
      </c>
      <c r="M4280" s="51">
        <v>2209</v>
      </c>
      <c r="N4280" s="51">
        <v>1897</v>
      </c>
      <c r="O4280" s="51">
        <v>1745</v>
      </c>
      <c r="P4280" s="51">
        <v>1750</v>
      </c>
      <c r="Q4280" s="51">
        <v>9386</v>
      </c>
      <c r="R4280" s="51">
        <v>9580</v>
      </c>
      <c r="S4280" s="51">
        <v>81836</v>
      </c>
      <c r="T4280" s="51">
        <v>409353</v>
      </c>
      <c r="U4280" s="51">
        <v>86180</v>
      </c>
      <c r="V4280" s="51">
        <v>18928</v>
      </c>
    </row>
    <row r="4281" spans="1:22" x14ac:dyDescent="0.25">
      <c r="A4281" s="50" t="s">
        <v>109</v>
      </c>
      <c r="B4281" s="50" t="s">
        <v>231</v>
      </c>
      <c r="C4281" s="50" t="s">
        <v>222</v>
      </c>
      <c r="D4281" s="50" t="s">
        <v>295</v>
      </c>
      <c r="E4281" s="51">
        <v>2018</v>
      </c>
      <c r="F4281" s="50" t="s">
        <v>290</v>
      </c>
      <c r="G4281" s="52">
        <v>43313</v>
      </c>
      <c r="H4281" s="51">
        <v>1180</v>
      </c>
      <c r="I4281" s="51">
        <v>449</v>
      </c>
      <c r="J4281" s="51">
        <v>705</v>
      </c>
      <c r="K4281" s="51">
        <v>597</v>
      </c>
      <c r="L4281" s="51">
        <v>597</v>
      </c>
      <c r="M4281" s="51">
        <v>2195</v>
      </c>
      <c r="N4281" s="51">
        <v>1908</v>
      </c>
      <c r="O4281" s="51">
        <v>1789</v>
      </c>
      <c r="P4281" s="51">
        <v>2005</v>
      </c>
      <c r="Q4281" s="51">
        <v>9386</v>
      </c>
      <c r="R4281" s="51">
        <v>9580</v>
      </c>
      <c r="S4281" s="51">
        <v>81836</v>
      </c>
      <c r="T4281" s="51">
        <v>409353</v>
      </c>
      <c r="U4281" s="51">
        <v>86180</v>
      </c>
      <c r="V4281" s="51">
        <v>18928</v>
      </c>
    </row>
    <row r="4282" spans="1:22" x14ac:dyDescent="0.25">
      <c r="A4282" s="50" t="s">
        <v>109</v>
      </c>
      <c r="B4282" s="50" t="s">
        <v>231</v>
      </c>
      <c r="C4282" s="50" t="s">
        <v>222</v>
      </c>
      <c r="D4282" s="50" t="s">
        <v>295</v>
      </c>
      <c r="E4282" s="51">
        <v>2018</v>
      </c>
      <c r="F4282" s="50" t="s">
        <v>291</v>
      </c>
      <c r="G4282" s="52">
        <v>43344</v>
      </c>
      <c r="H4282" s="51">
        <v>1383</v>
      </c>
      <c r="I4282" s="51">
        <v>447</v>
      </c>
      <c r="J4282" s="51">
        <v>786</v>
      </c>
      <c r="K4282" s="51">
        <v>992</v>
      </c>
      <c r="L4282" s="51">
        <v>992</v>
      </c>
      <c r="M4282" s="51">
        <v>2217</v>
      </c>
      <c r="N4282" s="51">
        <v>1928</v>
      </c>
      <c r="O4282" s="51">
        <v>1874</v>
      </c>
      <c r="P4282" s="51">
        <v>1787</v>
      </c>
      <c r="Q4282" s="51">
        <v>9386</v>
      </c>
      <c r="R4282" s="51">
        <v>9580</v>
      </c>
      <c r="S4282" s="51">
        <v>81836</v>
      </c>
      <c r="T4282" s="51">
        <v>409353</v>
      </c>
      <c r="U4282" s="51">
        <v>86180</v>
      </c>
      <c r="V4282" s="51">
        <v>18928</v>
      </c>
    </row>
    <row r="4283" spans="1:22" x14ac:dyDescent="0.25">
      <c r="A4283" s="50" t="s">
        <v>109</v>
      </c>
      <c r="B4283" s="50" t="s">
        <v>231</v>
      </c>
      <c r="C4283" s="50" t="s">
        <v>222</v>
      </c>
      <c r="D4283" s="50" t="s">
        <v>295</v>
      </c>
      <c r="E4283" s="51">
        <v>2018</v>
      </c>
      <c r="F4283" s="50" t="s">
        <v>292</v>
      </c>
      <c r="G4283" s="52">
        <v>43374</v>
      </c>
      <c r="H4283" s="51">
        <v>1355</v>
      </c>
      <c r="I4283" s="51">
        <v>394</v>
      </c>
      <c r="J4283" s="51">
        <v>895</v>
      </c>
      <c r="K4283" s="51">
        <v>973</v>
      </c>
      <c r="L4283" s="51">
        <v>973</v>
      </c>
      <c r="M4283" s="51">
        <v>2298</v>
      </c>
      <c r="N4283" s="51">
        <v>2005</v>
      </c>
      <c r="O4283" s="51">
        <v>1903</v>
      </c>
      <c r="P4283" s="51">
        <v>1790</v>
      </c>
      <c r="Q4283" s="51">
        <v>9386</v>
      </c>
      <c r="R4283" s="51">
        <v>9580</v>
      </c>
      <c r="S4283" s="51">
        <v>81836</v>
      </c>
      <c r="T4283" s="51">
        <v>409353</v>
      </c>
      <c r="U4283" s="51">
        <v>86180</v>
      </c>
      <c r="V4283" s="51">
        <v>18928</v>
      </c>
    </row>
    <row r="4284" spans="1:22" x14ac:dyDescent="0.25">
      <c r="A4284" s="50" t="s">
        <v>109</v>
      </c>
      <c r="B4284" s="50" t="s">
        <v>231</v>
      </c>
      <c r="C4284" s="50" t="s">
        <v>222</v>
      </c>
      <c r="D4284" s="50" t="s">
        <v>295</v>
      </c>
      <c r="E4284" s="51">
        <v>2018</v>
      </c>
      <c r="F4284" s="50" t="s">
        <v>293</v>
      </c>
      <c r="G4284" s="52">
        <v>43405</v>
      </c>
      <c r="H4284" s="51">
        <v>1172</v>
      </c>
      <c r="I4284" s="51">
        <v>416</v>
      </c>
      <c r="J4284" s="51">
        <v>691</v>
      </c>
      <c r="K4284" s="51">
        <v>831</v>
      </c>
      <c r="L4284" s="51">
        <v>831</v>
      </c>
      <c r="M4284" s="51">
        <v>2019</v>
      </c>
      <c r="N4284" s="51">
        <v>1861</v>
      </c>
      <c r="O4284" s="51">
        <v>1749</v>
      </c>
      <c r="P4284" s="51">
        <v>1775</v>
      </c>
      <c r="Q4284" s="51">
        <v>9386</v>
      </c>
      <c r="R4284" s="51">
        <v>9580</v>
      </c>
      <c r="S4284" s="51">
        <v>81836</v>
      </c>
      <c r="T4284" s="51">
        <v>409353</v>
      </c>
      <c r="U4284" s="51">
        <v>86180</v>
      </c>
      <c r="V4284" s="51">
        <v>18928</v>
      </c>
    </row>
    <row r="4285" spans="1:22" x14ac:dyDescent="0.25">
      <c r="A4285" s="50" t="s">
        <v>109</v>
      </c>
      <c r="B4285" s="50" t="s">
        <v>231</v>
      </c>
      <c r="C4285" s="50" t="s">
        <v>222</v>
      </c>
      <c r="D4285" s="50" t="s">
        <v>295</v>
      </c>
      <c r="E4285" s="51">
        <v>2018</v>
      </c>
      <c r="F4285" s="50" t="s">
        <v>294</v>
      </c>
      <c r="G4285" s="52">
        <v>43435</v>
      </c>
      <c r="H4285" s="51">
        <v>1101</v>
      </c>
      <c r="I4285" s="51">
        <v>419</v>
      </c>
      <c r="J4285" s="51">
        <v>655</v>
      </c>
      <c r="K4285" s="51">
        <v>741</v>
      </c>
      <c r="L4285" s="51">
        <v>741</v>
      </c>
      <c r="M4285" s="51">
        <v>2083</v>
      </c>
      <c r="N4285" s="51">
        <v>1901</v>
      </c>
      <c r="O4285" s="51">
        <v>1821</v>
      </c>
      <c r="P4285" s="51">
        <v>1823</v>
      </c>
      <c r="Q4285" s="51">
        <v>9386</v>
      </c>
      <c r="R4285" s="51">
        <v>9580</v>
      </c>
      <c r="S4285" s="51">
        <v>81836</v>
      </c>
      <c r="T4285" s="51">
        <v>409353</v>
      </c>
      <c r="U4285" s="51">
        <v>86180</v>
      </c>
      <c r="V4285" s="51">
        <v>18928</v>
      </c>
    </row>
    <row r="4286" spans="1:22" x14ac:dyDescent="0.25">
      <c r="A4286" s="50" t="s">
        <v>109</v>
      </c>
      <c r="B4286" s="50" t="s">
        <v>231</v>
      </c>
      <c r="C4286" s="50" t="s">
        <v>222</v>
      </c>
      <c r="D4286" s="50" t="s">
        <v>295</v>
      </c>
      <c r="E4286" s="51">
        <v>2019</v>
      </c>
      <c r="F4286" s="50" t="s">
        <v>283</v>
      </c>
      <c r="G4286" s="52">
        <v>43466</v>
      </c>
      <c r="H4286" s="51">
        <v>1577</v>
      </c>
      <c r="I4286" s="51">
        <v>547</v>
      </c>
      <c r="J4286" s="51">
        <v>976</v>
      </c>
      <c r="K4286" s="51">
        <v>795</v>
      </c>
      <c r="L4286" s="51">
        <v>795</v>
      </c>
      <c r="M4286" s="51">
        <v>2284</v>
      </c>
      <c r="N4286" s="51">
        <v>1997</v>
      </c>
      <c r="O4286" s="51">
        <v>1824</v>
      </c>
      <c r="P4286" s="51">
        <v>1706</v>
      </c>
      <c r="Q4286" s="51">
        <v>9849</v>
      </c>
      <c r="R4286" s="51">
        <v>10039</v>
      </c>
      <c r="S4286" s="51">
        <v>87604.693068156572</v>
      </c>
      <c r="T4286" s="51">
        <v>414346</v>
      </c>
      <c r="U4286" s="51">
        <v>133846</v>
      </c>
      <c r="V4286" s="51">
        <v>17757</v>
      </c>
    </row>
    <row r="4287" spans="1:22" x14ac:dyDescent="0.25">
      <c r="A4287" s="50" t="s">
        <v>109</v>
      </c>
      <c r="B4287" s="50" t="s">
        <v>231</v>
      </c>
      <c r="C4287" s="50" t="s">
        <v>222</v>
      </c>
      <c r="D4287" s="50" t="s">
        <v>295</v>
      </c>
      <c r="E4287" s="51">
        <v>2019</v>
      </c>
      <c r="F4287" s="50" t="s">
        <v>284</v>
      </c>
      <c r="G4287" s="52">
        <v>43497</v>
      </c>
      <c r="H4287" s="51">
        <v>1130</v>
      </c>
      <c r="I4287" s="51">
        <v>410</v>
      </c>
      <c r="J4287" s="51">
        <v>817</v>
      </c>
      <c r="K4287" s="51">
        <v>678</v>
      </c>
      <c r="L4287" s="51">
        <v>678</v>
      </c>
      <c r="M4287" s="51">
        <v>2318</v>
      </c>
      <c r="N4287" s="51">
        <v>1969</v>
      </c>
      <c r="O4287" s="51">
        <v>1821</v>
      </c>
      <c r="P4287" s="51">
        <v>1776</v>
      </c>
      <c r="Q4287" s="51">
        <v>9849</v>
      </c>
      <c r="R4287" s="51">
        <v>10039</v>
      </c>
      <c r="S4287" s="51">
        <v>87604.693068156572</v>
      </c>
      <c r="T4287" s="51">
        <v>414346</v>
      </c>
      <c r="U4287" s="51">
        <v>133846</v>
      </c>
      <c r="V4287" s="51">
        <v>17757</v>
      </c>
    </row>
    <row r="4288" spans="1:22" x14ac:dyDescent="0.25">
      <c r="A4288" s="50" t="s">
        <v>109</v>
      </c>
      <c r="B4288" s="50" t="s">
        <v>231</v>
      </c>
      <c r="C4288" s="50" t="s">
        <v>222</v>
      </c>
      <c r="D4288" s="50" t="s">
        <v>295</v>
      </c>
      <c r="E4288" s="51">
        <v>2019</v>
      </c>
      <c r="F4288" s="50" t="s">
        <v>285</v>
      </c>
      <c r="G4288" s="52">
        <v>43525</v>
      </c>
      <c r="H4288" s="51">
        <v>1306</v>
      </c>
      <c r="I4288" s="51">
        <v>478</v>
      </c>
      <c r="J4288" s="51">
        <v>755</v>
      </c>
      <c r="K4288" s="51">
        <v>761</v>
      </c>
      <c r="L4288" s="51">
        <v>761</v>
      </c>
      <c r="M4288" s="51">
        <v>2301</v>
      </c>
      <c r="N4288" s="51">
        <v>2011</v>
      </c>
      <c r="O4288" s="51">
        <v>1860</v>
      </c>
      <c r="P4288" s="51">
        <v>1919</v>
      </c>
      <c r="Q4288" s="51">
        <v>9849</v>
      </c>
      <c r="R4288" s="51">
        <v>10039</v>
      </c>
      <c r="S4288" s="51">
        <v>87604.693068156572</v>
      </c>
      <c r="T4288" s="51">
        <v>414346</v>
      </c>
      <c r="U4288" s="51">
        <v>133846</v>
      </c>
      <c r="V4288" s="51">
        <v>17757</v>
      </c>
    </row>
    <row r="4289" spans="1:22" x14ac:dyDescent="0.25">
      <c r="A4289" s="50" t="s">
        <v>109</v>
      </c>
      <c r="B4289" s="50" t="s">
        <v>231</v>
      </c>
      <c r="C4289" s="50" t="s">
        <v>222</v>
      </c>
      <c r="D4289" s="50" t="s">
        <v>295</v>
      </c>
      <c r="E4289" s="51">
        <v>2019</v>
      </c>
      <c r="F4289" s="50" t="s">
        <v>286</v>
      </c>
      <c r="G4289" s="52">
        <v>43556</v>
      </c>
      <c r="H4289" s="51">
        <v>1439</v>
      </c>
      <c r="I4289" s="51">
        <v>575</v>
      </c>
      <c r="J4289" s="51">
        <v>1027</v>
      </c>
      <c r="K4289" s="51">
        <v>830</v>
      </c>
      <c r="L4289" s="51">
        <v>830</v>
      </c>
      <c r="M4289" s="51">
        <v>1847</v>
      </c>
      <c r="N4289" s="51">
        <v>1984</v>
      </c>
      <c r="O4289" s="51">
        <v>1805</v>
      </c>
      <c r="P4289" s="51">
        <v>1784</v>
      </c>
      <c r="Q4289" s="51">
        <v>9849</v>
      </c>
      <c r="R4289" s="51">
        <v>10039</v>
      </c>
      <c r="S4289" s="51">
        <v>87604.693068156572</v>
      </c>
      <c r="T4289" s="51">
        <v>414346</v>
      </c>
      <c r="U4289" s="51">
        <v>133846</v>
      </c>
      <c r="V4289" s="51">
        <v>17757</v>
      </c>
    </row>
    <row r="4290" spans="1:22" x14ac:dyDescent="0.25">
      <c r="A4290" s="50" t="s">
        <v>109</v>
      </c>
      <c r="B4290" s="50" t="s">
        <v>231</v>
      </c>
      <c r="C4290" s="50" t="s">
        <v>222</v>
      </c>
      <c r="D4290" s="50" t="s">
        <v>295</v>
      </c>
      <c r="E4290" s="51">
        <v>2019</v>
      </c>
      <c r="F4290" s="50" t="s">
        <v>287</v>
      </c>
      <c r="G4290" s="52">
        <v>43586</v>
      </c>
      <c r="H4290" s="51">
        <v>1115</v>
      </c>
      <c r="I4290" s="51">
        <v>440</v>
      </c>
      <c r="J4290" s="51">
        <v>699</v>
      </c>
      <c r="K4290" s="51">
        <v>703</v>
      </c>
      <c r="L4290" s="51">
        <v>703</v>
      </c>
      <c r="M4290" s="51">
        <v>734</v>
      </c>
      <c r="N4290" s="51">
        <v>1854</v>
      </c>
      <c r="O4290" s="51">
        <v>1818</v>
      </c>
      <c r="P4290" s="51">
        <v>1841</v>
      </c>
      <c r="Q4290" s="51">
        <v>9849</v>
      </c>
      <c r="R4290" s="51">
        <v>10039</v>
      </c>
      <c r="S4290" s="51">
        <v>87604.693068156572</v>
      </c>
      <c r="T4290" s="51">
        <v>414346</v>
      </c>
      <c r="U4290" s="51">
        <v>133846</v>
      </c>
      <c r="V4290" s="51">
        <v>17757</v>
      </c>
    </row>
    <row r="4291" spans="1:22" x14ac:dyDescent="0.25">
      <c r="A4291" s="50" t="s">
        <v>109</v>
      </c>
      <c r="B4291" s="50" t="s">
        <v>231</v>
      </c>
      <c r="C4291" s="50" t="s">
        <v>222</v>
      </c>
      <c r="D4291" s="50" t="s">
        <v>295</v>
      </c>
      <c r="E4291" s="51">
        <v>2019</v>
      </c>
      <c r="F4291" s="50" t="s">
        <v>288</v>
      </c>
      <c r="G4291" s="52">
        <v>43617</v>
      </c>
      <c r="H4291" s="51">
        <v>1576</v>
      </c>
      <c r="I4291" s="51">
        <v>432</v>
      </c>
      <c r="J4291" s="51">
        <v>733</v>
      </c>
      <c r="K4291" s="51">
        <v>660</v>
      </c>
      <c r="L4291" s="51">
        <v>660</v>
      </c>
      <c r="M4291" s="51">
        <v>2698</v>
      </c>
      <c r="N4291" s="51">
        <v>2130</v>
      </c>
      <c r="O4291" s="51">
        <v>1897</v>
      </c>
      <c r="P4291" s="51">
        <v>1954</v>
      </c>
      <c r="Q4291" s="51">
        <v>9849</v>
      </c>
      <c r="R4291" s="51">
        <v>10039</v>
      </c>
      <c r="S4291" s="51">
        <v>87604.693068156572</v>
      </c>
      <c r="T4291" s="51">
        <v>414346</v>
      </c>
      <c r="U4291" s="51">
        <v>133846</v>
      </c>
      <c r="V4291" s="51">
        <v>17757</v>
      </c>
    </row>
    <row r="4292" spans="1:22" x14ac:dyDescent="0.25">
      <c r="A4292" s="50" t="s">
        <v>109</v>
      </c>
      <c r="B4292" s="50" t="s">
        <v>231</v>
      </c>
      <c r="C4292" s="50" t="s">
        <v>222</v>
      </c>
      <c r="D4292" s="50" t="s">
        <v>295</v>
      </c>
      <c r="E4292" s="51">
        <v>2019</v>
      </c>
      <c r="F4292" s="50" t="s">
        <v>289</v>
      </c>
      <c r="G4292" s="52">
        <v>43647</v>
      </c>
      <c r="H4292" s="51">
        <v>1716</v>
      </c>
      <c r="I4292" s="51">
        <v>493</v>
      </c>
      <c r="J4292" s="51">
        <v>1048</v>
      </c>
      <c r="K4292" s="51">
        <v>706</v>
      </c>
      <c r="L4292" s="51">
        <v>706</v>
      </c>
      <c r="M4292" s="51">
        <v>1492</v>
      </c>
      <c r="N4292" s="51">
        <v>1905</v>
      </c>
      <c r="O4292" s="51">
        <v>1770</v>
      </c>
      <c r="P4292" s="51">
        <v>1756</v>
      </c>
      <c r="Q4292" s="51">
        <v>9849</v>
      </c>
      <c r="R4292" s="51">
        <v>10039</v>
      </c>
      <c r="S4292" s="51">
        <v>87604.693068156572</v>
      </c>
      <c r="T4292" s="51">
        <v>414346</v>
      </c>
      <c r="U4292" s="51">
        <v>133846</v>
      </c>
      <c r="V4292" s="51">
        <v>17757</v>
      </c>
    </row>
    <row r="4293" spans="1:22" x14ac:dyDescent="0.25">
      <c r="A4293" s="50" t="s">
        <v>109</v>
      </c>
      <c r="B4293" s="50" t="s">
        <v>231</v>
      </c>
      <c r="C4293" s="50" t="s">
        <v>222</v>
      </c>
      <c r="D4293" s="50" t="s">
        <v>295</v>
      </c>
      <c r="E4293" s="51">
        <v>2019</v>
      </c>
      <c r="F4293" s="50" t="s">
        <v>290</v>
      </c>
      <c r="G4293" s="52">
        <v>43678</v>
      </c>
      <c r="H4293" s="51">
        <v>1787</v>
      </c>
      <c r="I4293" s="51">
        <v>605</v>
      </c>
      <c r="J4293" s="51">
        <v>910</v>
      </c>
      <c r="K4293" s="51">
        <v>762</v>
      </c>
      <c r="L4293" s="51">
        <v>762</v>
      </c>
      <c r="M4293" s="51">
        <v>2301</v>
      </c>
      <c r="N4293" s="51">
        <v>2082</v>
      </c>
      <c r="O4293" s="51">
        <v>1911</v>
      </c>
      <c r="P4293" s="51">
        <v>1967</v>
      </c>
      <c r="Q4293" s="51">
        <v>9849</v>
      </c>
      <c r="R4293" s="51">
        <v>10039</v>
      </c>
      <c r="S4293" s="51">
        <v>87604.693068156572</v>
      </c>
      <c r="T4293" s="51">
        <v>414346</v>
      </c>
      <c r="U4293" s="51">
        <v>133846</v>
      </c>
      <c r="V4293" s="51">
        <v>17757</v>
      </c>
    </row>
    <row r="4294" spans="1:22" x14ac:dyDescent="0.25">
      <c r="A4294" s="50" t="s">
        <v>109</v>
      </c>
      <c r="B4294" s="50" t="s">
        <v>231</v>
      </c>
      <c r="C4294" s="50" t="s">
        <v>222</v>
      </c>
      <c r="D4294" s="50" t="s">
        <v>295</v>
      </c>
      <c r="E4294" s="51">
        <v>2019</v>
      </c>
      <c r="F4294" s="50" t="s">
        <v>291</v>
      </c>
      <c r="G4294" s="52">
        <v>43709</v>
      </c>
      <c r="H4294" s="51">
        <v>1569</v>
      </c>
      <c r="I4294" s="51">
        <v>644</v>
      </c>
      <c r="J4294" s="51">
        <v>958</v>
      </c>
      <c r="K4294" s="51">
        <v>960</v>
      </c>
      <c r="L4294" s="51">
        <v>960</v>
      </c>
      <c r="M4294" s="51">
        <v>2245</v>
      </c>
      <c r="N4294" s="51">
        <v>1937</v>
      </c>
      <c r="O4294" s="51">
        <v>1920</v>
      </c>
      <c r="P4294" s="51">
        <v>1788</v>
      </c>
      <c r="Q4294" s="51">
        <v>9849</v>
      </c>
      <c r="R4294" s="51">
        <v>10039</v>
      </c>
      <c r="S4294" s="51">
        <v>87604.693068156572</v>
      </c>
      <c r="T4294" s="51">
        <v>414346</v>
      </c>
      <c r="U4294" s="51">
        <v>133846</v>
      </c>
      <c r="V4294" s="51">
        <v>17757</v>
      </c>
    </row>
    <row r="4295" spans="1:22" x14ac:dyDescent="0.25">
      <c r="A4295" s="50" t="s">
        <v>109</v>
      </c>
      <c r="B4295" s="50" t="s">
        <v>231</v>
      </c>
      <c r="C4295" s="50" t="s">
        <v>222</v>
      </c>
      <c r="D4295" s="50" t="s">
        <v>295</v>
      </c>
      <c r="E4295" s="51">
        <v>2019</v>
      </c>
      <c r="F4295" s="50" t="s">
        <v>292</v>
      </c>
      <c r="G4295" s="52">
        <v>43739</v>
      </c>
      <c r="H4295" s="51">
        <v>1279</v>
      </c>
      <c r="I4295" s="51">
        <v>424</v>
      </c>
      <c r="J4295" s="51">
        <v>838</v>
      </c>
      <c r="K4295" s="51">
        <v>714</v>
      </c>
      <c r="L4295" s="51">
        <v>714</v>
      </c>
      <c r="M4295" s="51">
        <v>2568</v>
      </c>
      <c r="N4295" s="51">
        <v>1966</v>
      </c>
      <c r="O4295" s="51">
        <v>1810</v>
      </c>
      <c r="P4295" s="51">
        <v>1852</v>
      </c>
      <c r="Q4295" s="51">
        <v>9849</v>
      </c>
      <c r="R4295" s="51">
        <v>10039</v>
      </c>
      <c r="S4295" s="51">
        <v>87604.693068156572</v>
      </c>
      <c r="T4295" s="51">
        <v>414346</v>
      </c>
      <c r="U4295" s="51">
        <v>133846</v>
      </c>
      <c r="V4295" s="51">
        <v>17757</v>
      </c>
    </row>
    <row r="4296" spans="1:22" x14ac:dyDescent="0.25">
      <c r="A4296" s="50" t="s">
        <v>109</v>
      </c>
      <c r="B4296" s="50" t="s">
        <v>231</v>
      </c>
      <c r="C4296" s="50" t="s">
        <v>222</v>
      </c>
      <c r="D4296" s="50" t="s">
        <v>295</v>
      </c>
      <c r="E4296" s="51">
        <v>2019</v>
      </c>
      <c r="F4296" s="50" t="s">
        <v>293</v>
      </c>
      <c r="G4296" s="52">
        <v>43770</v>
      </c>
      <c r="H4296" s="51">
        <v>1135</v>
      </c>
      <c r="I4296" s="51">
        <v>468</v>
      </c>
      <c r="J4296" s="51">
        <v>759</v>
      </c>
      <c r="K4296" s="51">
        <v>947</v>
      </c>
      <c r="L4296" s="51">
        <v>947</v>
      </c>
      <c r="M4296" s="51">
        <v>2551</v>
      </c>
      <c r="N4296" s="51">
        <v>1996</v>
      </c>
      <c r="O4296" s="51">
        <v>1933</v>
      </c>
      <c r="P4296" s="51">
        <v>1786</v>
      </c>
      <c r="Q4296" s="51">
        <v>9849</v>
      </c>
      <c r="R4296" s="51">
        <v>10039</v>
      </c>
      <c r="S4296" s="51">
        <v>87604.693068156572</v>
      </c>
      <c r="T4296" s="51">
        <v>414346</v>
      </c>
      <c r="U4296" s="51">
        <v>133846</v>
      </c>
      <c r="V4296" s="51">
        <v>17757</v>
      </c>
    </row>
    <row r="4297" spans="1:22" x14ac:dyDescent="0.25">
      <c r="A4297" s="50" t="s">
        <v>109</v>
      </c>
      <c r="B4297" s="50" t="s">
        <v>231</v>
      </c>
      <c r="C4297" s="50" t="s">
        <v>222</v>
      </c>
      <c r="D4297" s="50" t="s">
        <v>295</v>
      </c>
      <c r="E4297" s="51">
        <v>2019</v>
      </c>
      <c r="F4297" s="50" t="s">
        <v>294</v>
      </c>
      <c r="G4297" s="52">
        <v>43800</v>
      </c>
      <c r="H4297" s="51">
        <v>1342</v>
      </c>
      <c r="I4297" s="51">
        <v>570</v>
      </c>
      <c r="J4297" s="51">
        <v>967</v>
      </c>
      <c r="K4297" s="51">
        <v>864</v>
      </c>
      <c r="L4297" s="51">
        <v>864</v>
      </c>
      <c r="M4297" s="51">
        <v>2330</v>
      </c>
      <c r="N4297" s="51">
        <v>1929</v>
      </c>
      <c r="O4297" s="51">
        <v>1721</v>
      </c>
      <c r="P4297" s="51">
        <v>1654</v>
      </c>
      <c r="Q4297" s="51">
        <v>9849</v>
      </c>
      <c r="R4297" s="51">
        <v>10039</v>
      </c>
      <c r="S4297" s="51">
        <v>87604.693068156572</v>
      </c>
      <c r="T4297" s="51">
        <v>414346</v>
      </c>
      <c r="U4297" s="51">
        <v>133846</v>
      </c>
      <c r="V4297" s="51">
        <v>17757</v>
      </c>
    </row>
    <row r="4298" spans="1:22" x14ac:dyDescent="0.25">
      <c r="A4298" s="50" t="s">
        <v>109</v>
      </c>
      <c r="B4298" s="50" t="s">
        <v>231</v>
      </c>
      <c r="C4298" s="50" t="s">
        <v>222</v>
      </c>
      <c r="D4298" s="50" t="s">
        <v>295</v>
      </c>
      <c r="E4298" s="51">
        <v>2020</v>
      </c>
      <c r="F4298" s="50" t="s">
        <v>283</v>
      </c>
      <c r="G4298" s="52">
        <v>43831</v>
      </c>
      <c r="H4298" s="51">
        <v>1371</v>
      </c>
      <c r="I4298" s="51">
        <v>485</v>
      </c>
      <c r="J4298" s="51">
        <v>926</v>
      </c>
      <c r="K4298" s="51">
        <v>912</v>
      </c>
      <c r="L4298" s="51">
        <v>912</v>
      </c>
      <c r="M4298" s="51">
        <v>2615</v>
      </c>
      <c r="N4298" s="51">
        <v>2072</v>
      </c>
      <c r="O4298" s="51">
        <v>1893</v>
      </c>
      <c r="P4298" s="51">
        <v>1907</v>
      </c>
      <c r="Q4298" s="51">
        <v>9686</v>
      </c>
      <c r="R4298" s="51">
        <v>9842</v>
      </c>
      <c r="S4298" s="51">
        <v>91503.405576852703</v>
      </c>
      <c r="T4298" s="51">
        <v>431150</v>
      </c>
      <c r="U4298" s="51">
        <v>138314</v>
      </c>
      <c r="V4298" s="51">
        <v>18337</v>
      </c>
    </row>
    <row r="4299" spans="1:22" x14ac:dyDescent="0.25">
      <c r="A4299" s="50" t="s">
        <v>109</v>
      </c>
      <c r="B4299" s="50" t="s">
        <v>231</v>
      </c>
      <c r="C4299" s="50" t="s">
        <v>222</v>
      </c>
      <c r="D4299" s="50" t="s">
        <v>295</v>
      </c>
      <c r="E4299" s="51">
        <v>2020</v>
      </c>
      <c r="F4299" s="50" t="s">
        <v>284</v>
      </c>
      <c r="G4299" s="52">
        <v>43862</v>
      </c>
      <c r="H4299" s="51">
        <v>1566</v>
      </c>
      <c r="I4299" s="51">
        <v>540</v>
      </c>
      <c r="J4299" s="51">
        <v>967</v>
      </c>
      <c r="K4299" s="51">
        <v>727</v>
      </c>
      <c r="L4299" s="51">
        <v>727</v>
      </c>
      <c r="M4299" s="51">
        <v>2460</v>
      </c>
      <c r="N4299" s="51">
        <v>2039</v>
      </c>
      <c r="O4299" s="51">
        <v>1881</v>
      </c>
      <c r="P4299" s="51">
        <v>1849</v>
      </c>
      <c r="Q4299" s="51">
        <v>9686</v>
      </c>
      <c r="R4299" s="51">
        <v>9842</v>
      </c>
      <c r="S4299" s="51">
        <v>91503.405576852703</v>
      </c>
      <c r="T4299" s="51">
        <v>431150</v>
      </c>
      <c r="U4299" s="51">
        <v>138314</v>
      </c>
      <c r="V4299" s="51">
        <v>18337</v>
      </c>
    </row>
    <row r="4300" spans="1:22" x14ac:dyDescent="0.25">
      <c r="A4300" s="50" t="s">
        <v>109</v>
      </c>
      <c r="B4300" s="50" t="s">
        <v>231</v>
      </c>
      <c r="C4300" s="50" t="s">
        <v>222</v>
      </c>
      <c r="D4300" s="50" t="s">
        <v>295</v>
      </c>
      <c r="E4300" s="51">
        <v>2020</v>
      </c>
      <c r="F4300" s="50" t="s">
        <v>285</v>
      </c>
      <c r="G4300" s="52">
        <v>43891</v>
      </c>
      <c r="H4300" s="51">
        <v>1308</v>
      </c>
      <c r="I4300" s="51">
        <v>393</v>
      </c>
      <c r="J4300" s="51">
        <v>656</v>
      </c>
      <c r="K4300" s="51">
        <v>933</v>
      </c>
      <c r="L4300" s="51">
        <v>933</v>
      </c>
      <c r="M4300" s="51">
        <v>2093</v>
      </c>
      <c r="N4300" s="51">
        <v>1772</v>
      </c>
      <c r="O4300" s="51">
        <v>1691</v>
      </c>
      <c r="P4300" s="51">
        <v>1661</v>
      </c>
      <c r="Q4300" s="51">
        <v>9686</v>
      </c>
      <c r="R4300" s="51">
        <v>9842</v>
      </c>
      <c r="S4300" s="51">
        <v>91503.405576852703</v>
      </c>
      <c r="T4300" s="51">
        <v>431150</v>
      </c>
      <c r="U4300" s="51">
        <v>138314</v>
      </c>
      <c r="V4300" s="51">
        <v>18337</v>
      </c>
    </row>
    <row r="4301" spans="1:22" x14ac:dyDescent="0.25">
      <c r="A4301" s="50" t="s">
        <v>109</v>
      </c>
      <c r="B4301" s="50" t="s">
        <v>231</v>
      </c>
      <c r="C4301" s="50" t="s">
        <v>222</v>
      </c>
      <c r="D4301" s="50" t="s">
        <v>295</v>
      </c>
      <c r="E4301" s="51">
        <v>2020</v>
      </c>
      <c r="F4301" s="50" t="s">
        <v>286</v>
      </c>
      <c r="G4301" s="52">
        <v>43922</v>
      </c>
      <c r="H4301" s="51">
        <v>1577</v>
      </c>
      <c r="I4301" s="51">
        <v>452</v>
      </c>
      <c r="J4301" s="51">
        <v>918</v>
      </c>
      <c r="K4301" s="51">
        <v>907</v>
      </c>
      <c r="L4301" s="51">
        <v>907</v>
      </c>
      <c r="M4301" s="51">
        <v>2296</v>
      </c>
      <c r="N4301" s="51">
        <v>1882</v>
      </c>
      <c r="O4301" s="51">
        <v>1785</v>
      </c>
      <c r="P4301" s="51">
        <v>1738</v>
      </c>
      <c r="Q4301" s="51">
        <v>9686</v>
      </c>
      <c r="R4301" s="51">
        <v>9842</v>
      </c>
      <c r="S4301" s="51">
        <v>91503.405576852703</v>
      </c>
      <c r="T4301" s="51">
        <v>431150</v>
      </c>
      <c r="U4301" s="51">
        <v>138314</v>
      </c>
      <c r="V4301" s="51">
        <v>18337</v>
      </c>
    </row>
    <row r="4302" spans="1:22" x14ac:dyDescent="0.25">
      <c r="A4302" s="50" t="s">
        <v>109</v>
      </c>
      <c r="B4302" s="50" t="s">
        <v>231</v>
      </c>
      <c r="C4302" s="50" t="s">
        <v>222</v>
      </c>
      <c r="D4302" s="50" t="s">
        <v>295</v>
      </c>
      <c r="E4302" s="51">
        <v>2020</v>
      </c>
      <c r="F4302" s="50" t="s">
        <v>287</v>
      </c>
      <c r="G4302" s="52">
        <v>43952</v>
      </c>
      <c r="H4302" s="51">
        <v>1526</v>
      </c>
      <c r="I4302" s="51">
        <v>707</v>
      </c>
      <c r="J4302" s="51">
        <v>1041</v>
      </c>
      <c r="K4302" s="51">
        <v>623</v>
      </c>
      <c r="L4302" s="51">
        <v>623</v>
      </c>
      <c r="M4302" s="51">
        <v>2488</v>
      </c>
      <c r="N4302" s="51">
        <v>1957</v>
      </c>
      <c r="O4302" s="51">
        <v>1796</v>
      </c>
      <c r="P4302" s="51">
        <v>1791</v>
      </c>
      <c r="Q4302" s="51">
        <v>9686</v>
      </c>
      <c r="R4302" s="51">
        <v>9842</v>
      </c>
      <c r="S4302" s="51">
        <v>91503.405576852703</v>
      </c>
      <c r="T4302" s="51">
        <v>431150</v>
      </c>
      <c r="U4302" s="51">
        <v>138314</v>
      </c>
      <c r="V4302" s="51">
        <v>18337</v>
      </c>
    </row>
    <row r="4303" spans="1:22" x14ac:dyDescent="0.25">
      <c r="A4303" s="50" t="s">
        <v>109</v>
      </c>
      <c r="B4303" s="50" t="s">
        <v>231</v>
      </c>
      <c r="C4303" s="50" t="s">
        <v>222</v>
      </c>
      <c r="D4303" s="50" t="s">
        <v>295</v>
      </c>
      <c r="E4303" s="51">
        <v>2020</v>
      </c>
      <c r="F4303" s="50" t="s">
        <v>288</v>
      </c>
      <c r="G4303" s="52">
        <v>43983</v>
      </c>
      <c r="H4303" s="51">
        <v>2254</v>
      </c>
      <c r="I4303" s="51">
        <v>558</v>
      </c>
      <c r="J4303" s="51">
        <v>893</v>
      </c>
      <c r="K4303" s="51">
        <v>737</v>
      </c>
      <c r="L4303" s="51">
        <v>737</v>
      </c>
      <c r="M4303" s="51">
        <v>2408</v>
      </c>
      <c r="N4303" s="51">
        <v>1944</v>
      </c>
      <c r="O4303" s="51">
        <v>1771</v>
      </c>
      <c r="P4303" s="51">
        <v>1873</v>
      </c>
      <c r="Q4303" s="51">
        <v>9686</v>
      </c>
      <c r="R4303" s="51">
        <v>9842</v>
      </c>
      <c r="S4303" s="51">
        <v>91503.405576852703</v>
      </c>
      <c r="T4303" s="51">
        <v>431150</v>
      </c>
      <c r="U4303" s="51">
        <v>138314</v>
      </c>
      <c r="V4303" s="51">
        <v>18337</v>
      </c>
    </row>
    <row r="4304" spans="1:22" x14ac:dyDescent="0.25">
      <c r="A4304" s="50" t="s">
        <v>109</v>
      </c>
      <c r="B4304" s="50" t="s">
        <v>231</v>
      </c>
      <c r="C4304" s="50" t="s">
        <v>222</v>
      </c>
      <c r="D4304" s="50" t="s">
        <v>295</v>
      </c>
      <c r="E4304" s="51">
        <v>2020</v>
      </c>
      <c r="F4304" s="50" t="s">
        <v>289</v>
      </c>
      <c r="G4304" s="52">
        <v>44013</v>
      </c>
      <c r="H4304" s="51">
        <v>1377</v>
      </c>
      <c r="I4304" s="51">
        <v>441</v>
      </c>
      <c r="J4304" s="51">
        <v>949</v>
      </c>
      <c r="K4304" s="51">
        <v>782</v>
      </c>
      <c r="L4304" s="51">
        <v>782</v>
      </c>
      <c r="M4304" s="51">
        <v>2369</v>
      </c>
      <c r="N4304" s="51">
        <v>1875</v>
      </c>
      <c r="O4304" s="51">
        <v>1745</v>
      </c>
      <c r="P4304" s="51">
        <v>1805</v>
      </c>
      <c r="Q4304" s="51">
        <v>9686</v>
      </c>
      <c r="R4304" s="51">
        <v>9842</v>
      </c>
      <c r="S4304" s="51">
        <v>91503.405576852703</v>
      </c>
      <c r="T4304" s="51">
        <v>431150</v>
      </c>
      <c r="U4304" s="51">
        <v>138314</v>
      </c>
      <c r="V4304" s="51">
        <v>18337</v>
      </c>
    </row>
    <row r="4305" spans="1:22" x14ac:dyDescent="0.25">
      <c r="A4305" s="50" t="s">
        <v>109</v>
      </c>
      <c r="B4305" s="50" t="s">
        <v>231</v>
      </c>
      <c r="C4305" s="50" t="s">
        <v>222</v>
      </c>
      <c r="D4305" s="50" t="s">
        <v>295</v>
      </c>
      <c r="E4305" s="51">
        <v>2020</v>
      </c>
      <c r="F4305" s="50" t="s">
        <v>290</v>
      </c>
      <c r="G4305" s="52">
        <v>44044</v>
      </c>
      <c r="H4305" s="51">
        <v>1191</v>
      </c>
      <c r="I4305" s="51">
        <v>437</v>
      </c>
      <c r="J4305" s="51">
        <v>677</v>
      </c>
      <c r="K4305" s="51">
        <v>876</v>
      </c>
      <c r="L4305" s="51">
        <v>876</v>
      </c>
      <c r="M4305" s="51">
        <v>2326</v>
      </c>
      <c r="N4305" s="51">
        <v>1923</v>
      </c>
      <c r="O4305" s="51">
        <v>1793</v>
      </c>
      <c r="P4305" s="51">
        <v>1666</v>
      </c>
      <c r="Q4305" s="51">
        <v>9686</v>
      </c>
      <c r="R4305" s="51">
        <v>9842</v>
      </c>
      <c r="S4305" s="51">
        <v>91503.405576852703</v>
      </c>
      <c r="T4305" s="51">
        <v>431150</v>
      </c>
      <c r="U4305" s="51">
        <v>138314</v>
      </c>
      <c r="V4305" s="51">
        <v>18337</v>
      </c>
    </row>
    <row r="4306" spans="1:22" x14ac:dyDescent="0.25">
      <c r="A4306" s="50" t="s">
        <v>109</v>
      </c>
      <c r="B4306" s="50" t="s">
        <v>231</v>
      </c>
      <c r="C4306" s="50" t="s">
        <v>222</v>
      </c>
      <c r="D4306" s="50" t="s">
        <v>295</v>
      </c>
      <c r="E4306" s="51">
        <v>2020</v>
      </c>
      <c r="F4306" s="50" t="s">
        <v>291</v>
      </c>
      <c r="G4306" s="52">
        <v>44075</v>
      </c>
      <c r="H4306" s="51">
        <v>1675</v>
      </c>
      <c r="I4306" s="51">
        <v>664</v>
      </c>
      <c r="J4306" s="51">
        <v>963</v>
      </c>
      <c r="K4306" s="51">
        <v>1064</v>
      </c>
      <c r="L4306" s="51">
        <v>1064</v>
      </c>
      <c r="M4306" s="51">
        <v>2441</v>
      </c>
      <c r="N4306" s="51">
        <v>1952</v>
      </c>
      <c r="O4306" s="51">
        <v>1825</v>
      </c>
      <c r="P4306" s="51">
        <v>1828</v>
      </c>
      <c r="Q4306" s="51">
        <v>9686</v>
      </c>
      <c r="R4306" s="51">
        <v>9842</v>
      </c>
      <c r="S4306" s="51">
        <v>91503.405576852703</v>
      </c>
      <c r="T4306" s="51">
        <v>431150</v>
      </c>
      <c r="U4306" s="51">
        <v>138314</v>
      </c>
      <c r="V4306" s="51">
        <v>18337</v>
      </c>
    </row>
    <row r="4307" spans="1:22" x14ac:dyDescent="0.25">
      <c r="A4307" s="50" t="s">
        <v>109</v>
      </c>
      <c r="B4307" s="50" t="s">
        <v>231</v>
      </c>
      <c r="C4307" s="50" t="s">
        <v>222</v>
      </c>
      <c r="D4307" s="50" t="s">
        <v>295</v>
      </c>
      <c r="E4307" s="51">
        <v>2020</v>
      </c>
      <c r="F4307" s="50" t="s">
        <v>292</v>
      </c>
      <c r="G4307" s="52">
        <v>44105</v>
      </c>
      <c r="H4307" s="51">
        <v>1453</v>
      </c>
      <c r="I4307" s="51">
        <v>546</v>
      </c>
      <c r="J4307" s="51">
        <v>917</v>
      </c>
      <c r="K4307" s="51">
        <v>1025</v>
      </c>
      <c r="L4307" s="51">
        <v>1025</v>
      </c>
      <c r="M4307" s="51">
        <v>2244</v>
      </c>
      <c r="N4307" s="51">
        <v>1845</v>
      </c>
      <c r="O4307" s="51">
        <v>1712</v>
      </c>
      <c r="P4307" s="51">
        <v>1614</v>
      </c>
      <c r="Q4307" s="51">
        <v>9686</v>
      </c>
      <c r="R4307" s="51">
        <v>9842</v>
      </c>
      <c r="S4307" s="51">
        <v>91503.405576852703</v>
      </c>
      <c r="T4307" s="51">
        <v>431150</v>
      </c>
      <c r="U4307" s="51">
        <v>138314</v>
      </c>
      <c r="V4307" s="51">
        <v>18337</v>
      </c>
    </row>
    <row r="4308" spans="1:22" x14ac:dyDescent="0.25">
      <c r="A4308" s="50" t="s">
        <v>109</v>
      </c>
      <c r="B4308" s="50" t="s">
        <v>231</v>
      </c>
      <c r="C4308" s="50" t="s">
        <v>222</v>
      </c>
      <c r="D4308" s="50" t="s">
        <v>295</v>
      </c>
      <c r="E4308" s="51">
        <v>2020</v>
      </c>
      <c r="F4308" s="50" t="s">
        <v>293</v>
      </c>
      <c r="G4308" s="52">
        <v>44136</v>
      </c>
      <c r="H4308" s="51">
        <v>1455</v>
      </c>
      <c r="I4308" s="51">
        <v>579</v>
      </c>
      <c r="J4308" s="51">
        <v>853</v>
      </c>
      <c r="K4308" s="51">
        <v>915</v>
      </c>
      <c r="L4308" s="51">
        <v>915</v>
      </c>
      <c r="M4308" s="51">
        <v>1899</v>
      </c>
      <c r="N4308" s="51">
        <v>1654</v>
      </c>
      <c r="O4308" s="51">
        <v>1729</v>
      </c>
      <c r="P4308" s="51">
        <v>1706</v>
      </c>
      <c r="Q4308" s="51">
        <v>9686</v>
      </c>
      <c r="R4308" s="51">
        <v>9842</v>
      </c>
      <c r="S4308" s="51">
        <v>91503.405576852703</v>
      </c>
      <c r="T4308" s="51">
        <v>431150</v>
      </c>
      <c r="U4308" s="51">
        <v>138314</v>
      </c>
      <c r="V4308" s="51">
        <v>18337</v>
      </c>
    </row>
    <row r="4309" spans="1:22" x14ac:dyDescent="0.25">
      <c r="A4309" s="50" t="s">
        <v>109</v>
      </c>
      <c r="B4309" s="50" t="s">
        <v>231</v>
      </c>
      <c r="C4309" s="50" t="s">
        <v>222</v>
      </c>
      <c r="D4309" s="50" t="s">
        <v>295</v>
      </c>
      <c r="E4309" s="51">
        <v>2020</v>
      </c>
      <c r="F4309" s="50" t="s">
        <v>294</v>
      </c>
      <c r="G4309" s="52">
        <v>44166</v>
      </c>
      <c r="H4309" s="51">
        <v>1486</v>
      </c>
      <c r="I4309" s="51">
        <v>573</v>
      </c>
      <c r="J4309" s="51">
        <v>988</v>
      </c>
      <c r="K4309" s="51">
        <v>943</v>
      </c>
      <c r="L4309" s="51">
        <v>943</v>
      </c>
      <c r="M4309" s="51">
        <v>2449</v>
      </c>
      <c r="N4309" s="51">
        <v>2015</v>
      </c>
      <c r="O4309" s="51">
        <v>1833</v>
      </c>
      <c r="P4309" s="51">
        <v>1790</v>
      </c>
      <c r="Q4309" s="51">
        <v>9686</v>
      </c>
      <c r="R4309" s="51">
        <v>9842</v>
      </c>
      <c r="S4309" s="51">
        <v>91503.405576852703</v>
      </c>
      <c r="T4309" s="51">
        <v>431150</v>
      </c>
      <c r="U4309" s="51">
        <v>138314</v>
      </c>
      <c r="V4309" s="51">
        <v>18337</v>
      </c>
    </row>
    <row r="4310" spans="1:22" x14ac:dyDescent="0.25">
      <c r="A4310" s="50" t="s">
        <v>109</v>
      </c>
      <c r="B4310" s="50" t="s">
        <v>231</v>
      </c>
      <c r="C4310" s="50" t="s">
        <v>222</v>
      </c>
      <c r="D4310" s="50" t="s">
        <v>295</v>
      </c>
      <c r="E4310" s="51">
        <v>2021</v>
      </c>
      <c r="F4310" s="50" t="s">
        <v>283</v>
      </c>
      <c r="G4310" s="52">
        <v>44197</v>
      </c>
      <c r="H4310" s="51">
        <v>1361</v>
      </c>
      <c r="I4310" s="51">
        <v>481</v>
      </c>
      <c r="J4310" s="51">
        <v>784</v>
      </c>
      <c r="K4310" s="51">
        <v>895</v>
      </c>
      <c r="L4310" s="51">
        <v>895</v>
      </c>
      <c r="M4310" s="51">
        <v>2149</v>
      </c>
      <c r="N4310" s="51">
        <v>1986</v>
      </c>
      <c r="O4310" s="51">
        <v>1829</v>
      </c>
      <c r="P4310" s="51">
        <v>1756</v>
      </c>
      <c r="Q4310" s="51">
        <v>11422</v>
      </c>
      <c r="R4310" s="51">
        <v>11666</v>
      </c>
      <c r="S4310" s="51">
        <v>95019.614220441887</v>
      </c>
      <c r="T4310" s="51">
        <v>446153</v>
      </c>
      <c r="U4310" s="51">
        <v>142239</v>
      </c>
      <c r="V4310" s="51">
        <v>18839</v>
      </c>
    </row>
    <row r="4311" spans="1:22" x14ac:dyDescent="0.25">
      <c r="A4311" s="50" t="s">
        <v>109</v>
      </c>
      <c r="B4311" s="50" t="s">
        <v>231</v>
      </c>
      <c r="C4311" s="50" t="s">
        <v>222</v>
      </c>
      <c r="D4311" s="50" t="s">
        <v>295</v>
      </c>
      <c r="E4311" s="51">
        <v>2021</v>
      </c>
      <c r="F4311" s="50" t="s">
        <v>284</v>
      </c>
      <c r="G4311" s="52">
        <v>44228</v>
      </c>
      <c r="H4311" s="51">
        <v>1294</v>
      </c>
      <c r="I4311" s="51">
        <v>487</v>
      </c>
      <c r="J4311" s="51">
        <v>877</v>
      </c>
      <c r="K4311" s="51">
        <v>811</v>
      </c>
      <c r="L4311" s="51">
        <v>811</v>
      </c>
      <c r="M4311" s="51">
        <v>1963</v>
      </c>
      <c r="N4311" s="51">
        <v>1836</v>
      </c>
      <c r="O4311" s="51">
        <v>1703</v>
      </c>
      <c r="P4311" s="51">
        <v>1667</v>
      </c>
      <c r="Q4311" s="51">
        <v>11422</v>
      </c>
      <c r="R4311" s="51">
        <v>11666</v>
      </c>
      <c r="S4311" s="51">
        <v>95019.614220441887</v>
      </c>
      <c r="T4311" s="51">
        <v>446153</v>
      </c>
      <c r="U4311" s="51">
        <v>142239</v>
      </c>
      <c r="V4311" s="51">
        <v>18839</v>
      </c>
    </row>
    <row r="4312" spans="1:22" x14ac:dyDescent="0.25">
      <c r="A4312" s="50" t="s">
        <v>109</v>
      </c>
      <c r="B4312" s="50" t="s">
        <v>231</v>
      </c>
      <c r="C4312" s="50" t="s">
        <v>222</v>
      </c>
      <c r="D4312" s="50" t="s">
        <v>295</v>
      </c>
      <c r="E4312" s="51">
        <v>2021</v>
      </c>
      <c r="F4312" s="50" t="s">
        <v>285</v>
      </c>
      <c r="G4312" s="52">
        <v>44256</v>
      </c>
      <c r="H4312" s="51">
        <v>1588</v>
      </c>
      <c r="I4312" s="51">
        <v>433</v>
      </c>
      <c r="J4312" s="51">
        <v>842</v>
      </c>
      <c r="K4312" s="51">
        <v>962</v>
      </c>
      <c r="L4312" s="51">
        <v>962</v>
      </c>
      <c r="M4312" s="51">
        <v>2147</v>
      </c>
      <c r="N4312" s="51">
        <v>1869</v>
      </c>
      <c r="O4312" s="51">
        <v>1639</v>
      </c>
      <c r="P4312" s="51">
        <v>1443</v>
      </c>
      <c r="Q4312" s="51">
        <v>11422</v>
      </c>
      <c r="R4312" s="51">
        <v>11666</v>
      </c>
      <c r="S4312" s="51">
        <v>95019.614220441887</v>
      </c>
      <c r="T4312" s="51">
        <v>446153</v>
      </c>
      <c r="U4312" s="51">
        <v>142239</v>
      </c>
      <c r="V4312" s="51">
        <v>18839</v>
      </c>
    </row>
    <row r="4313" spans="1:22" x14ac:dyDescent="0.25">
      <c r="A4313" s="50" t="s">
        <v>109</v>
      </c>
      <c r="B4313" s="50" t="s">
        <v>231</v>
      </c>
      <c r="C4313" s="50" t="s">
        <v>222</v>
      </c>
      <c r="D4313" s="50" t="s">
        <v>295</v>
      </c>
      <c r="E4313" s="51">
        <v>2021</v>
      </c>
      <c r="F4313" s="50" t="s">
        <v>286</v>
      </c>
      <c r="G4313" s="52">
        <v>44287</v>
      </c>
      <c r="H4313" s="51">
        <v>1562</v>
      </c>
      <c r="I4313" s="51">
        <v>634</v>
      </c>
      <c r="J4313" s="51">
        <v>1016</v>
      </c>
      <c r="K4313" s="51">
        <v>899</v>
      </c>
      <c r="L4313" s="51">
        <v>899</v>
      </c>
      <c r="M4313" s="51">
        <v>2232</v>
      </c>
      <c r="N4313" s="51">
        <v>1911</v>
      </c>
      <c r="O4313" s="51">
        <v>1747</v>
      </c>
      <c r="P4313" s="51">
        <v>1679</v>
      </c>
      <c r="Q4313" s="51">
        <v>11422</v>
      </c>
      <c r="R4313" s="51">
        <v>11666</v>
      </c>
      <c r="S4313" s="51">
        <v>95019.614220441887</v>
      </c>
      <c r="T4313" s="51">
        <v>446153</v>
      </c>
      <c r="U4313" s="51">
        <v>142239</v>
      </c>
      <c r="V4313" s="51">
        <v>18839</v>
      </c>
    </row>
    <row r="4314" spans="1:22" x14ac:dyDescent="0.25">
      <c r="A4314" s="50" t="s">
        <v>109</v>
      </c>
      <c r="B4314" s="50" t="s">
        <v>231</v>
      </c>
      <c r="C4314" s="50" t="s">
        <v>222</v>
      </c>
      <c r="D4314" s="50" t="s">
        <v>295</v>
      </c>
      <c r="E4314" s="51">
        <v>2021</v>
      </c>
      <c r="F4314" s="50" t="s">
        <v>287</v>
      </c>
      <c r="G4314" s="52">
        <v>44317</v>
      </c>
      <c r="H4314" s="51">
        <v>2164</v>
      </c>
      <c r="I4314" s="51">
        <v>671</v>
      </c>
      <c r="J4314" s="51">
        <v>1287</v>
      </c>
      <c r="K4314" s="51">
        <v>931</v>
      </c>
      <c r="L4314" s="51">
        <v>931</v>
      </c>
      <c r="M4314" s="51">
        <v>2208</v>
      </c>
      <c r="N4314" s="51">
        <v>1902</v>
      </c>
      <c r="O4314" s="51">
        <v>1732</v>
      </c>
      <c r="P4314" s="51">
        <v>1819</v>
      </c>
      <c r="Q4314" s="51">
        <v>11422</v>
      </c>
      <c r="R4314" s="51">
        <v>11666</v>
      </c>
      <c r="S4314" s="51">
        <v>95019.614220441887</v>
      </c>
      <c r="T4314" s="51">
        <v>446153</v>
      </c>
      <c r="U4314" s="51">
        <v>142239</v>
      </c>
      <c r="V4314" s="51">
        <v>18839</v>
      </c>
    </row>
    <row r="4315" spans="1:22" x14ac:dyDescent="0.25">
      <c r="A4315" s="50" t="s">
        <v>109</v>
      </c>
      <c r="B4315" s="50" t="s">
        <v>231</v>
      </c>
      <c r="C4315" s="50" t="s">
        <v>222</v>
      </c>
      <c r="D4315" s="50" t="s">
        <v>295</v>
      </c>
      <c r="E4315" s="51">
        <v>2021</v>
      </c>
      <c r="F4315" s="50" t="s">
        <v>288</v>
      </c>
      <c r="G4315" s="52">
        <v>44348</v>
      </c>
      <c r="H4315" s="51">
        <v>1572</v>
      </c>
      <c r="I4315" s="51">
        <v>618</v>
      </c>
      <c r="J4315" s="51">
        <v>1014</v>
      </c>
      <c r="K4315" s="51">
        <v>734</v>
      </c>
      <c r="L4315" s="51">
        <v>734</v>
      </c>
      <c r="M4315" s="51">
        <v>2174</v>
      </c>
      <c r="N4315" s="51">
        <v>1876</v>
      </c>
      <c r="O4315" s="51">
        <v>1687</v>
      </c>
      <c r="P4315" s="51">
        <v>1677</v>
      </c>
      <c r="Q4315" s="51">
        <v>11422</v>
      </c>
      <c r="R4315" s="51">
        <v>11666</v>
      </c>
      <c r="S4315" s="51">
        <v>95019.614220441887</v>
      </c>
      <c r="T4315" s="51">
        <v>446153</v>
      </c>
      <c r="U4315" s="51">
        <v>142239</v>
      </c>
      <c r="V4315" s="51">
        <v>18839</v>
      </c>
    </row>
    <row r="4316" spans="1:22" x14ac:dyDescent="0.25">
      <c r="A4316" s="50" t="s">
        <v>109</v>
      </c>
      <c r="B4316" s="50" t="s">
        <v>231</v>
      </c>
      <c r="C4316" s="50" t="s">
        <v>222</v>
      </c>
      <c r="D4316" s="50" t="s">
        <v>295</v>
      </c>
      <c r="E4316" s="51">
        <v>2021</v>
      </c>
      <c r="F4316" s="50" t="s">
        <v>289</v>
      </c>
      <c r="G4316" s="52">
        <v>44378</v>
      </c>
      <c r="H4316" s="51">
        <v>1371</v>
      </c>
      <c r="I4316" s="51">
        <v>565</v>
      </c>
      <c r="J4316" s="51">
        <v>957</v>
      </c>
      <c r="K4316" s="51">
        <v>845</v>
      </c>
      <c r="L4316" s="51">
        <v>845</v>
      </c>
      <c r="M4316" s="51">
        <v>2159</v>
      </c>
      <c r="N4316" s="51">
        <v>1745</v>
      </c>
      <c r="O4316" s="51">
        <v>1559</v>
      </c>
      <c r="P4316" s="51">
        <v>1471</v>
      </c>
      <c r="Q4316" s="51">
        <v>11422</v>
      </c>
      <c r="R4316" s="51">
        <v>11666</v>
      </c>
      <c r="S4316" s="51">
        <v>95019.614220441887</v>
      </c>
      <c r="T4316" s="51">
        <v>446153</v>
      </c>
      <c r="U4316" s="51">
        <v>142239</v>
      </c>
      <c r="V4316" s="51">
        <v>18839</v>
      </c>
    </row>
    <row r="4317" spans="1:22" x14ac:dyDescent="0.25">
      <c r="A4317" s="50" t="s">
        <v>109</v>
      </c>
      <c r="B4317" s="50" t="s">
        <v>231</v>
      </c>
      <c r="C4317" s="50" t="s">
        <v>222</v>
      </c>
      <c r="D4317" s="50" t="s">
        <v>295</v>
      </c>
      <c r="E4317" s="51">
        <v>2021</v>
      </c>
      <c r="F4317" s="50" t="s">
        <v>290</v>
      </c>
      <c r="G4317" s="52">
        <v>44409</v>
      </c>
      <c r="H4317" s="51">
        <v>1185</v>
      </c>
      <c r="I4317" s="51">
        <v>698</v>
      </c>
      <c r="J4317" s="51">
        <v>1058</v>
      </c>
      <c r="K4317" s="51">
        <v>947</v>
      </c>
      <c r="L4317" s="51">
        <v>947</v>
      </c>
      <c r="M4317" s="51">
        <v>2016</v>
      </c>
      <c r="N4317" s="51">
        <v>1790</v>
      </c>
      <c r="O4317" s="51">
        <v>1577</v>
      </c>
      <c r="P4317" s="51">
        <v>1605</v>
      </c>
      <c r="Q4317" s="51">
        <v>11422</v>
      </c>
      <c r="R4317" s="51">
        <v>11666</v>
      </c>
      <c r="S4317" s="51">
        <v>95019.614220441887</v>
      </c>
      <c r="T4317" s="51">
        <v>446153</v>
      </c>
      <c r="U4317" s="51">
        <v>142239</v>
      </c>
      <c r="V4317" s="51">
        <v>18839</v>
      </c>
    </row>
    <row r="4318" spans="1:22" x14ac:dyDescent="0.25">
      <c r="A4318" s="50" t="s">
        <v>109</v>
      </c>
      <c r="B4318" s="50" t="s">
        <v>231</v>
      </c>
      <c r="C4318" s="50" t="s">
        <v>222</v>
      </c>
      <c r="D4318" s="50" t="s">
        <v>295</v>
      </c>
      <c r="E4318" s="51">
        <v>2021</v>
      </c>
      <c r="F4318" s="50" t="s">
        <v>291</v>
      </c>
      <c r="G4318" s="52">
        <v>44440</v>
      </c>
      <c r="H4318" s="51">
        <v>1587</v>
      </c>
      <c r="I4318" s="51">
        <v>803</v>
      </c>
      <c r="J4318" s="51">
        <v>1042</v>
      </c>
      <c r="K4318" s="51">
        <v>936</v>
      </c>
      <c r="L4318" s="51">
        <v>936</v>
      </c>
      <c r="M4318" s="51">
        <v>2495</v>
      </c>
      <c r="N4318" s="51">
        <v>1848</v>
      </c>
      <c r="O4318" s="51">
        <v>1750</v>
      </c>
      <c r="P4318" s="51">
        <v>1712</v>
      </c>
      <c r="Q4318" s="51">
        <v>11422</v>
      </c>
      <c r="R4318" s="51">
        <v>11666</v>
      </c>
      <c r="S4318" s="51">
        <v>95019.614220441887</v>
      </c>
      <c r="T4318" s="51">
        <v>446153</v>
      </c>
      <c r="U4318" s="51">
        <v>142239</v>
      </c>
      <c r="V4318" s="51">
        <v>18839</v>
      </c>
    </row>
    <row r="4319" spans="1:22" x14ac:dyDescent="0.25">
      <c r="A4319" s="50" t="s">
        <v>109</v>
      </c>
      <c r="B4319" s="50" t="s">
        <v>231</v>
      </c>
      <c r="C4319" s="50" t="s">
        <v>222</v>
      </c>
      <c r="D4319" s="50" t="s">
        <v>295</v>
      </c>
      <c r="E4319" s="51">
        <v>2021</v>
      </c>
      <c r="F4319" s="50" t="s">
        <v>292</v>
      </c>
      <c r="G4319" s="52">
        <v>44470</v>
      </c>
      <c r="H4319" s="51">
        <v>1323</v>
      </c>
      <c r="I4319" s="51">
        <v>619</v>
      </c>
      <c r="J4319" s="51">
        <v>979</v>
      </c>
      <c r="K4319" s="51">
        <v>1021</v>
      </c>
      <c r="L4319" s="51">
        <v>1021</v>
      </c>
      <c r="M4319" s="51">
        <v>2545</v>
      </c>
      <c r="N4319" s="51">
        <v>1978</v>
      </c>
      <c r="O4319" s="51">
        <v>1846</v>
      </c>
      <c r="P4319" s="51">
        <v>1927</v>
      </c>
      <c r="Q4319" s="51">
        <v>11422</v>
      </c>
      <c r="R4319" s="51">
        <v>11666</v>
      </c>
      <c r="S4319" s="51">
        <v>95019.614220441887</v>
      </c>
      <c r="T4319" s="51">
        <v>446153</v>
      </c>
      <c r="U4319" s="51">
        <v>142239</v>
      </c>
      <c r="V4319" s="51">
        <v>18839</v>
      </c>
    </row>
    <row r="4320" spans="1:22" x14ac:dyDescent="0.25">
      <c r="A4320" s="50" t="s">
        <v>109</v>
      </c>
      <c r="B4320" s="50" t="s">
        <v>231</v>
      </c>
      <c r="C4320" s="50" t="s">
        <v>222</v>
      </c>
      <c r="D4320" s="50" t="s">
        <v>295</v>
      </c>
      <c r="E4320" s="51">
        <v>2021</v>
      </c>
      <c r="F4320" s="50" t="s">
        <v>293</v>
      </c>
      <c r="G4320" s="52">
        <v>44501</v>
      </c>
      <c r="H4320" s="51">
        <v>1586</v>
      </c>
      <c r="I4320" s="51">
        <v>637</v>
      </c>
      <c r="J4320" s="51">
        <v>1015</v>
      </c>
      <c r="K4320" s="51">
        <v>1021</v>
      </c>
      <c r="L4320" s="51">
        <v>1021</v>
      </c>
      <c r="M4320" s="51">
        <v>2621</v>
      </c>
      <c r="N4320" s="51">
        <v>1986</v>
      </c>
      <c r="O4320" s="51">
        <v>1874</v>
      </c>
      <c r="P4320" s="51">
        <v>1843</v>
      </c>
      <c r="Q4320" s="51">
        <v>11422</v>
      </c>
      <c r="R4320" s="51">
        <v>11666</v>
      </c>
      <c r="S4320" s="51">
        <v>95019.614220441887</v>
      </c>
      <c r="T4320" s="51">
        <v>446153</v>
      </c>
      <c r="U4320" s="51">
        <v>142239</v>
      </c>
      <c r="V4320" s="51">
        <v>18839</v>
      </c>
    </row>
    <row r="4321" spans="1:22" x14ac:dyDescent="0.25">
      <c r="A4321" s="50" t="s">
        <v>109</v>
      </c>
      <c r="B4321" s="50" t="s">
        <v>231</v>
      </c>
      <c r="C4321" s="50" t="s">
        <v>222</v>
      </c>
      <c r="D4321" s="50" t="s">
        <v>295</v>
      </c>
      <c r="E4321" s="51">
        <v>2021</v>
      </c>
      <c r="F4321" s="50" t="s">
        <v>294</v>
      </c>
      <c r="G4321" s="52">
        <v>44531</v>
      </c>
      <c r="H4321" s="51">
        <v>1357</v>
      </c>
      <c r="I4321" s="51">
        <v>699</v>
      </c>
      <c r="J4321" s="51">
        <v>961</v>
      </c>
      <c r="K4321" s="51">
        <v>1279</v>
      </c>
      <c r="L4321" s="51">
        <v>1279</v>
      </c>
      <c r="M4321" s="51">
        <v>2732</v>
      </c>
      <c r="N4321" s="51">
        <v>2076</v>
      </c>
      <c r="O4321" s="51">
        <v>1964</v>
      </c>
      <c r="P4321" s="51">
        <v>1964</v>
      </c>
      <c r="Q4321" s="51">
        <v>11422</v>
      </c>
      <c r="R4321" s="51">
        <v>11666</v>
      </c>
      <c r="S4321" s="51">
        <v>95019.614220441887</v>
      </c>
      <c r="T4321" s="51">
        <v>446153</v>
      </c>
      <c r="U4321" s="51">
        <v>142239</v>
      </c>
      <c r="V4321" s="51">
        <v>18839</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2E31E-EE5D-48CD-A11A-23FA4D017826}">
  <dimension ref="B1:Q156"/>
  <sheetViews>
    <sheetView tabSelected="1" zoomScale="80" zoomScaleNormal="80" workbookViewId="0">
      <pane xSplit="1" ySplit="5" topLeftCell="B6" activePane="bottomRight" state="frozen"/>
      <selection pane="topRight" activeCell="B1" sqref="B1"/>
      <selection pane="bottomLeft" activeCell="A6" sqref="A6"/>
      <selection pane="bottomRight" activeCell="D6" sqref="D6"/>
    </sheetView>
  </sheetViews>
  <sheetFormatPr defaultRowHeight="14.5" x14ac:dyDescent="0.35"/>
  <cols>
    <col min="1" max="1" width="2.54296875" customWidth="1"/>
    <col min="2" max="2" width="9.7265625" customWidth="1"/>
    <col min="3" max="8" width="11.36328125" customWidth="1"/>
    <col min="9" max="9" width="9.453125" bestFit="1" customWidth="1"/>
    <col min="10" max="10" width="10.453125" bestFit="1" customWidth="1"/>
    <col min="11" max="11" width="9.453125" bestFit="1" customWidth="1"/>
    <col min="12" max="13" width="8.81640625" bestFit="1" customWidth="1"/>
    <col min="14" max="14" width="9.453125" bestFit="1" customWidth="1"/>
    <col min="16" max="16" width="9.81640625" customWidth="1"/>
    <col min="17" max="17" width="11.26953125" bestFit="1" customWidth="1"/>
  </cols>
  <sheetData>
    <row r="1" spans="2:17" ht="18.5" x14ac:dyDescent="0.45">
      <c r="C1" s="41" t="s">
        <v>14</v>
      </c>
      <c r="D1" s="42"/>
    </row>
    <row r="2" spans="2:17" x14ac:dyDescent="0.35">
      <c r="B2" s="43"/>
      <c r="C2" s="100" t="s">
        <v>232</v>
      </c>
      <c r="D2" s="100"/>
      <c r="E2" s="100"/>
      <c r="F2" s="100"/>
      <c r="G2" s="100"/>
      <c r="H2" s="100"/>
      <c r="I2" s="100"/>
      <c r="J2" s="100"/>
      <c r="K2" s="100"/>
      <c r="L2" s="100"/>
      <c r="M2" s="100"/>
      <c r="N2" s="100"/>
      <c r="O2" s="43"/>
    </row>
    <row r="3" spans="2:17" ht="29" customHeight="1" x14ac:dyDescent="0.35">
      <c r="B3" s="36"/>
      <c r="C3" s="97" t="s">
        <v>13</v>
      </c>
      <c r="D3" s="97"/>
      <c r="E3" s="97"/>
      <c r="F3" s="97"/>
      <c r="G3" s="97"/>
      <c r="H3" s="97"/>
      <c r="I3" s="97"/>
      <c r="J3" s="97"/>
      <c r="K3" s="97"/>
      <c r="L3" s="97"/>
      <c r="M3" s="97"/>
      <c r="N3" s="97"/>
      <c r="O3" s="36"/>
      <c r="P3" s="96" t="s">
        <v>257</v>
      </c>
      <c r="Q3" s="96"/>
    </row>
    <row r="4" spans="2:17" ht="15.5" customHeight="1" x14ac:dyDescent="0.35">
      <c r="C4" s="99" t="s">
        <v>0</v>
      </c>
      <c r="D4" s="99"/>
      <c r="E4" s="99"/>
      <c r="F4" s="99"/>
      <c r="G4" s="99"/>
      <c r="H4" s="99"/>
      <c r="I4" s="1" t="s">
        <v>5</v>
      </c>
    </row>
    <row r="5" spans="2:17" s="37" customFormat="1" ht="58" x14ac:dyDescent="0.35">
      <c r="B5" s="33" t="s">
        <v>133</v>
      </c>
      <c r="C5" s="3" t="s">
        <v>12</v>
      </c>
      <c r="D5" s="3" t="s">
        <v>1</v>
      </c>
      <c r="E5" s="3" t="s">
        <v>2</v>
      </c>
      <c r="F5" s="3" t="s">
        <v>4</v>
      </c>
      <c r="G5" s="3" t="s">
        <v>255</v>
      </c>
      <c r="H5" s="3" t="s">
        <v>3</v>
      </c>
      <c r="I5" s="3" t="s">
        <v>6</v>
      </c>
      <c r="J5" s="3" t="s">
        <v>7</v>
      </c>
      <c r="K5" s="3" t="s">
        <v>8</v>
      </c>
      <c r="L5" s="3" t="s">
        <v>9</v>
      </c>
      <c r="M5" s="3" t="s">
        <v>10</v>
      </c>
      <c r="N5" s="3" t="s">
        <v>11</v>
      </c>
      <c r="O5" s="37" t="s">
        <v>256</v>
      </c>
      <c r="P5" s="49" t="s">
        <v>258</v>
      </c>
      <c r="Q5" s="49" t="s">
        <v>259</v>
      </c>
    </row>
    <row r="6" spans="2:17" x14ac:dyDescent="0.35">
      <c r="B6" s="19">
        <v>2017</v>
      </c>
      <c r="C6" s="22">
        <f>SUMIF('DHIS-2 - Niger- Population_data'!$B4:$B363,2017,'DHIS-2 - Niger- Population_data'!D4:D363)/1000</f>
        <v>20651.075000000001</v>
      </c>
      <c r="D6" s="22">
        <f>SUMIF('DHIS-2 - Niger- Population_data'!$B4:$B363,2017,'DHIS-2 - Niger- Population_data'!E4:E363)/1000</f>
        <v>4255.0439999999999</v>
      </c>
      <c r="E6" s="22">
        <f>SUMIF('DHIS-2 - Niger- Population_data'!$B4:$B363,2017,'DHIS-2 - Niger- Population_data'!F4:F363)/1000</f>
        <v>899.10299999999995</v>
      </c>
      <c r="F6" s="22">
        <f>SUMIF('DHIS-2 - Niger- Population_data'!$B4:$B363,2017,'DHIS-2 - Niger- Population_data'!G4:G363)/1000</f>
        <v>984.60799999999995</v>
      </c>
      <c r="G6" s="22">
        <f>SUMIF('DHIS-2 - Niger- Population_data'!$B4:$B363,2017,'DHIS-2 - Niger- Population_data'!H4:H363)/1000</f>
        <v>984.60799999999995</v>
      </c>
      <c r="H6" s="22">
        <f>SUMIF('DHIS-2 - Niger- Population_data'!$B4:$B363,2017,'DHIS-2 - Niger- Population_data'!I4:I363)/1000</f>
        <v>4264.777</v>
      </c>
      <c r="J6" s="21">
        <f>D6/C6*100</f>
        <v>20.604467321919078</v>
      </c>
      <c r="K6" s="21">
        <f>E6/C6*100</f>
        <v>4.3537830355078366</v>
      </c>
      <c r="L6" s="21">
        <f>H6/C6*100</f>
        <v>20.651598040295724</v>
      </c>
      <c r="M6" s="21">
        <f>F6/C6*1000</f>
        <v>47.678292776526163</v>
      </c>
      <c r="N6" s="21"/>
      <c r="O6" s="22">
        <f>1000*(G6-F6)/G6</f>
        <v>0</v>
      </c>
      <c r="P6" s="48">
        <v>46.6</v>
      </c>
      <c r="Q6" s="48">
        <f>C6*$P$6/1000</f>
        <v>962.34009500000013</v>
      </c>
    </row>
    <row r="7" spans="2:17" x14ac:dyDescent="0.35">
      <c r="B7" s="19">
        <v>2018</v>
      </c>
      <c r="C7" s="22">
        <f>SUMIF('DHIS-2 - Niger- Population_data'!$B4:$B363,2018,'DHIS-2 - Niger- Population_data'!D4:D363)/1000</f>
        <v>21466.864000000001</v>
      </c>
      <c r="D7" s="22">
        <f>SUMIF('DHIS-2 - Niger- Population_data'!$B4:$B363,2018,'DHIS-2 - Niger- Population_data'!E4:E363)/1000</f>
        <v>4412.4269999999997</v>
      </c>
      <c r="E7" s="22">
        <f>SUMIF('DHIS-2 - Niger- Population_data'!$B4:$B363,2018,'DHIS-2 - Niger- Population_data'!F4:F363)/1000</f>
        <v>930.96100000000001</v>
      </c>
      <c r="F7" s="22">
        <f>SUMIF('DHIS-2 - Niger- Population_data'!$B4:$B363,2018,'DHIS-2 - Niger- Population_data'!G4:G363)/1000</f>
        <v>974.23699999999997</v>
      </c>
      <c r="G7" s="22">
        <f>SUMIF('DHIS-2 - Niger- Population_data'!$B4:$B363,2018,'DHIS-2 - Niger- Population_data'!H4:H363)/1000</f>
        <v>974.23699999999997</v>
      </c>
      <c r="H7" s="22">
        <f>SUMIF('DHIS-2 - Niger- Population_data'!$B4:$B363,2018,'DHIS-2 - Niger- Population_data'!I4:I363)/1000</f>
        <v>4458.7280000000001</v>
      </c>
      <c r="I7" s="20">
        <f>100*LN(C7/C6)/(B7-B6)</f>
        <v>3.8743160783085462</v>
      </c>
      <c r="J7" s="21">
        <f t="shared" ref="J7:J10" si="0">D7/C7*100</f>
        <v>20.554595212416679</v>
      </c>
      <c r="K7" s="21">
        <f t="shared" ref="K7:K10" si="1">E7/C7*100</f>
        <v>4.3367349790821796</v>
      </c>
      <c r="L7" s="21">
        <f t="shared" ref="L7:L10" si="2">H7/C7*100</f>
        <v>20.770281117912702</v>
      </c>
      <c r="M7" s="21">
        <f t="shared" ref="M7:M10" si="3">F7/C7*1000</f>
        <v>45.38329399208007</v>
      </c>
      <c r="N7" s="21">
        <f>M7-10*I7</f>
        <v>6.6401332089946052</v>
      </c>
      <c r="O7" s="22">
        <f t="shared" ref="O7:O10" si="4">1000*(G7-F7)/G7</f>
        <v>0</v>
      </c>
      <c r="P7" s="48"/>
      <c r="Q7" s="48">
        <f t="shared" ref="Q7:Q10" si="5">C7*$P$6/1000</f>
        <v>1000.3558624000001</v>
      </c>
    </row>
    <row r="8" spans="2:17" x14ac:dyDescent="0.35">
      <c r="B8" s="19">
        <v>2019</v>
      </c>
      <c r="C8" s="22">
        <f>SUMIF('DHIS-2 - Niger- Population_data'!$B4:$B363,2019,'DHIS-2 - Niger- Population_data'!D4:D363)/1000</f>
        <v>21942.942597795118</v>
      </c>
      <c r="D8" s="22">
        <f>SUMIF('DHIS-2 - Niger- Population_data'!$B4:$B363,2019,'DHIS-2 - Niger- Population_data'!E4:E363)/1000</f>
        <v>7088.2413766771288</v>
      </c>
      <c r="E8" s="22">
        <f>SUMIF('DHIS-2 - Niger- Population_data'!$B4:$B363,2019,'DHIS-2 - Niger- Population_data'!F4:F363)/1000</f>
        <v>940.38588028048878</v>
      </c>
      <c r="F8" s="22">
        <f>SUMIF('DHIS-2 - Niger- Population_data'!$B4:$B363,2019,'DHIS-2 - Niger- Population_data'!G4:G363)/1000</f>
        <v>940.57019073262381</v>
      </c>
      <c r="G8" s="22">
        <f>SUMIF('DHIS-2 - Niger- Population_data'!$B4:$B363,2019,'DHIS-2 - Niger- Population_data'!H4:H363)/1000</f>
        <v>940.57019073262381</v>
      </c>
      <c r="H8" s="22">
        <f>SUMIF('DHIS-2 - Niger- Population_data'!$B4:$B363,2019,'DHIS-2 - Niger- Population_data'!I4:I363)/1000</f>
        <v>4655.1338713784271</v>
      </c>
      <c r="I8" s="20">
        <f t="shared" ref="I8:I9" si="6">100*LN(C8/C7)/(B8-B7)</f>
        <v>2.1935029134911361</v>
      </c>
      <c r="J8" s="21">
        <f t="shared" si="0"/>
        <v>32.303057555231327</v>
      </c>
      <c r="K8" s="21">
        <f t="shared" si="1"/>
        <v>4.2855960456961739</v>
      </c>
      <c r="L8" s="21">
        <f t="shared" si="2"/>
        <v>21.214720179991662</v>
      </c>
      <c r="M8" s="21">
        <f t="shared" si="3"/>
        <v>42.864359989126285</v>
      </c>
      <c r="N8" s="21">
        <f t="shared" ref="N8:N10" si="7">M8-10*I8</f>
        <v>20.929330854214925</v>
      </c>
      <c r="O8" s="22">
        <f t="shared" si="4"/>
        <v>0</v>
      </c>
      <c r="P8" s="48"/>
      <c r="Q8" s="48">
        <f t="shared" si="5"/>
        <v>1022.5411250572524</v>
      </c>
    </row>
    <row r="9" spans="2:17" x14ac:dyDescent="0.35">
      <c r="B9" s="19">
        <v>2020</v>
      </c>
      <c r="C9" s="22">
        <f>SUMIF('DHIS-2 - Niger- Population_data'!$B4:$B363,2020,'DHIS-2 - Niger- Population_data'!D4:D363)/1000</f>
        <v>22753.598567232664</v>
      </c>
      <c r="D9" s="22">
        <f>SUMIF('DHIS-2 - Niger- Population_data'!$B4:$B363,2020,'DHIS-2 - Niger- Population_data'!E4:E363)/1000</f>
        <v>7281.3564549471412</v>
      </c>
      <c r="E9" s="22">
        <f>SUMIF('DHIS-2 - Niger- Population_data'!$B4:$B363,2020,'DHIS-2 - Niger- Population_data'!F4:F363)/1000</f>
        <v>967.72557025135916</v>
      </c>
      <c r="F9" s="22">
        <f>SUMIF('DHIS-2 - Niger- Population_data'!$B4:$B363,2020,'DHIS-2 - Niger- Population_data'!G4:G363)/1000</f>
        <v>967.7243888085103</v>
      </c>
      <c r="G9" s="22">
        <f>SUMIF('DHIS-2 - Niger- Population_data'!$B4:$B363,2020,'DHIS-2 - Niger- Population_data'!H4:H363)/1000</f>
        <v>967.7243888085103</v>
      </c>
      <c r="H9" s="22">
        <f>SUMIF('DHIS-2 - Niger- Population_data'!$B4:$B363,2020,'DHIS-2 - Niger- Population_data'!I4:I363)/1000</f>
        <v>4876.688839677905</v>
      </c>
      <c r="I9" s="20">
        <f t="shared" si="6"/>
        <v>3.627774558603087</v>
      </c>
      <c r="J9" s="21">
        <f t="shared" si="0"/>
        <v>32.000900575933443</v>
      </c>
      <c r="K9" s="21">
        <f t="shared" si="1"/>
        <v>4.253066025542771</v>
      </c>
      <c r="L9" s="21">
        <f t="shared" si="2"/>
        <v>21.432604716428454</v>
      </c>
      <c r="M9" s="21">
        <f t="shared" si="3"/>
        <v>42.530608332087084</v>
      </c>
      <c r="N9" s="21">
        <f t="shared" si="7"/>
        <v>6.2528627460562163</v>
      </c>
      <c r="O9" s="22">
        <f t="shared" si="4"/>
        <v>0</v>
      </c>
      <c r="P9" s="48"/>
      <c r="Q9" s="48">
        <f t="shared" si="5"/>
        <v>1060.3176932330423</v>
      </c>
    </row>
    <row r="10" spans="2:17" x14ac:dyDescent="0.35">
      <c r="B10" s="19">
        <v>2021</v>
      </c>
      <c r="C10" s="22">
        <f>SUMIF('DHIS-2 - Niger- Population_data'!$B4:$B363,2021,'DHIS-2 - Niger- Population_data'!D4:D363)/1000</f>
        <v>23591.980866775215</v>
      </c>
      <c r="D10" s="22">
        <f>SUMIF('DHIS-2 - Niger- Population_data'!$B4:$B363,2021,'DHIS-2 - Niger- Population_data'!E4:E363)/1000</f>
        <v>7521.4091094664136</v>
      </c>
      <c r="E10" s="22">
        <f>SUMIF('DHIS-2 - Niger- Population_data'!$B4:$B363,2021,'DHIS-2 - Niger- Population_data'!F4:F363)/1000</f>
        <v>996.16188268677138</v>
      </c>
      <c r="F10" s="22">
        <f>SUMIF('DHIS-2 - Niger- Population_data'!$B4:$B363,2021,'DHIS-2 - Niger- Population_data'!G4:G363)/1000</f>
        <v>996.1628730838205</v>
      </c>
      <c r="G10" s="22">
        <f>SUMIF('DHIS-2 - Niger- Population_data'!$B4:$B363,2021,'DHIS-2 - Niger- Population_data'!H4:H363)/1000</f>
        <v>996.1628730838205</v>
      </c>
      <c r="H10" s="22">
        <f>SUMIF('DHIS-2 - Niger- Population_data'!$B4:$B363,2021,'DHIS-2 - Niger- Population_data'!I4:I363)/1000</f>
        <v>5041.7627740130711</v>
      </c>
      <c r="I10" s="20">
        <f>100*LN(C10/C9)/(B10-B9)</f>
        <v>3.618354884039257</v>
      </c>
      <c r="J10" s="21">
        <f t="shared" si="0"/>
        <v>31.88121061957488</v>
      </c>
      <c r="K10" s="21">
        <f t="shared" si="1"/>
        <v>4.2224596921815687</v>
      </c>
      <c r="L10" s="21">
        <f t="shared" si="2"/>
        <v>21.370663203247286</v>
      </c>
      <c r="M10" s="21">
        <f t="shared" si="3"/>
        <v>42.224638902056974</v>
      </c>
      <c r="N10" s="21">
        <f t="shared" si="7"/>
        <v>6.0410900616644057</v>
      </c>
      <c r="O10" s="22">
        <f t="shared" si="4"/>
        <v>0</v>
      </c>
      <c r="P10" s="48"/>
      <c r="Q10" s="48">
        <f t="shared" si="5"/>
        <v>1099.3863083917249</v>
      </c>
    </row>
    <row r="11" spans="2:17" x14ac:dyDescent="0.35">
      <c r="B11" s="19"/>
    </row>
    <row r="12" spans="2:17" x14ac:dyDescent="0.35">
      <c r="B12" s="19"/>
    </row>
    <row r="13" spans="2:17" x14ac:dyDescent="0.35">
      <c r="B13" s="45"/>
      <c r="C13" s="98" t="s">
        <v>15</v>
      </c>
      <c r="D13" s="98"/>
      <c r="E13" s="98"/>
      <c r="F13" s="98"/>
      <c r="G13" s="98"/>
      <c r="H13" s="98"/>
      <c r="I13" s="98"/>
      <c r="J13" s="98"/>
      <c r="K13" s="98"/>
      <c r="L13" s="98"/>
      <c r="M13" s="98"/>
      <c r="N13" s="98"/>
      <c r="O13" s="44"/>
    </row>
    <row r="14" spans="2:17" x14ac:dyDescent="0.35">
      <c r="B14" s="19">
        <v>2017</v>
      </c>
      <c r="C14" s="22">
        <f>'UN - Total Population'!BU17</f>
        <v>21602.387999999999</v>
      </c>
      <c r="D14" s="22">
        <f>'UN - 0-4yrs'!G69</f>
        <v>4367.0360000000001</v>
      </c>
      <c r="E14" s="22">
        <f>'UN - Under-1'!G69</f>
        <v>942.15</v>
      </c>
      <c r="F14" s="22">
        <f>'UN-Indicators &amp; Births'!Q69</f>
        <v>1008.499</v>
      </c>
      <c r="G14" s="22"/>
      <c r="H14" s="22">
        <f>'UN-W15-49'!G69</f>
        <v>4512.875</v>
      </c>
      <c r="I14" s="21">
        <f>'UN-Indicators &amp; Births'!W69</f>
        <v>3.8279999999999998</v>
      </c>
      <c r="J14" s="21">
        <f>100*D14/C14</f>
        <v>20.215524320737135</v>
      </c>
      <c r="K14" s="21">
        <f>100*E14/C14</f>
        <v>4.3613233870255455</v>
      </c>
      <c r="L14" s="21">
        <f>100*H14/C14</f>
        <v>20.890630239582773</v>
      </c>
      <c r="M14" s="21">
        <f>'UN-Indicators &amp; Births'!R69</f>
        <v>46.54</v>
      </c>
      <c r="N14" s="21">
        <f>'UN-Indicators &amp; Births'!J69</f>
        <v>8.5289999999999999</v>
      </c>
    </row>
    <row r="15" spans="2:17" x14ac:dyDescent="0.35">
      <c r="B15" s="19">
        <v>2018</v>
      </c>
      <c r="C15" s="22">
        <f>'UN - Total Population'!BV17</f>
        <v>22442.830999999998</v>
      </c>
      <c r="D15" s="22">
        <f>'UN - 0-4yrs'!G70</f>
        <v>4503.3869999999997</v>
      </c>
      <c r="E15" s="22">
        <f>'UN - Under-1'!G70</f>
        <v>969.97900000000004</v>
      </c>
      <c r="F15" s="22">
        <f>'UN-Indicators &amp; Births'!Q70</f>
        <v>1037.453</v>
      </c>
      <c r="G15" s="22"/>
      <c r="H15" s="22">
        <f>'UN-W15-49'!G70</f>
        <v>4697.5569999999998</v>
      </c>
      <c r="I15" s="21">
        <f>'UN-Indicators &amp; Births'!W70</f>
        <v>3.8050000000000002</v>
      </c>
      <c r="J15" s="21">
        <f t="shared" ref="J15:J18" si="8">100*D15/C15</f>
        <v>20.066038014544599</v>
      </c>
      <c r="K15" s="21">
        <f t="shared" ref="K15:K18" si="9">100*E15/C15</f>
        <v>4.3219993057025654</v>
      </c>
      <c r="L15" s="21">
        <f t="shared" ref="L15:L18" si="10">100*H15/C15</f>
        <v>20.931214070096594</v>
      </c>
      <c r="M15" s="21">
        <f>'UN-Indicators &amp; Births'!R70</f>
        <v>46.079000000000001</v>
      </c>
      <c r="N15" s="21">
        <f>'UN-Indicators &amp; Births'!J70</f>
        <v>8.2680000000000007</v>
      </c>
    </row>
    <row r="16" spans="2:17" x14ac:dyDescent="0.35">
      <c r="B16" s="19">
        <v>2019</v>
      </c>
      <c r="C16" s="22">
        <f>'UN - Total Population'!BW17</f>
        <v>23310.719000000001</v>
      </c>
      <c r="D16" s="22">
        <f>'UN - 0-4yrs'!G71</f>
        <v>4642.0829999999996</v>
      </c>
      <c r="E16" s="22">
        <f>'UN - Under-1'!G71</f>
        <v>999.00300000000004</v>
      </c>
      <c r="F16" s="22">
        <f>'UN-Indicators &amp; Births'!Q71</f>
        <v>1067.3140000000001</v>
      </c>
      <c r="G16" s="22"/>
      <c r="H16" s="22">
        <f>'UN-W15-49'!G71</f>
        <v>4892.3469999999998</v>
      </c>
      <c r="I16" s="21">
        <f>'UN-Indicators &amp; Births'!W71</f>
        <v>3.7829999999999999</v>
      </c>
      <c r="J16" s="21">
        <f t="shared" si="8"/>
        <v>19.913941736417481</v>
      </c>
      <c r="K16" s="21">
        <f t="shared" si="9"/>
        <v>4.2855949659896808</v>
      </c>
      <c r="L16" s="21">
        <f t="shared" si="10"/>
        <v>20.98754225470265</v>
      </c>
      <c r="M16" s="21">
        <f>'UN-Indicators &amp; Births'!R71</f>
        <v>45.637</v>
      </c>
      <c r="N16" s="21">
        <f>'UN-Indicators &amp; Births'!J71</f>
        <v>8.0329999999999995</v>
      </c>
    </row>
    <row r="17" spans="2:14" x14ac:dyDescent="0.35">
      <c r="B17" s="19">
        <v>2020</v>
      </c>
      <c r="C17" s="22">
        <f>'UN - Total Population'!BX17</f>
        <v>24206.635999999999</v>
      </c>
      <c r="D17" s="22">
        <f>'UN - 0-4yrs'!G72</f>
        <v>4787.4740000000002</v>
      </c>
      <c r="E17" s="22">
        <f>'UN - Under-1'!G72</f>
        <v>1029.5229999999999</v>
      </c>
      <c r="F17" s="22">
        <f>'UN-Indicators &amp; Births'!Q72</f>
        <v>1098.096</v>
      </c>
      <c r="G17" s="22"/>
      <c r="H17" s="22">
        <f>'UN-W15-49'!G72</f>
        <v>5097.271999999999</v>
      </c>
      <c r="I17" s="21">
        <f>'UN-Indicators &amp; Births'!W72</f>
        <v>3.7589999999999999</v>
      </c>
      <c r="J17" s="21">
        <f t="shared" si="8"/>
        <v>19.777527121075398</v>
      </c>
      <c r="K17" s="21">
        <f t="shared" si="9"/>
        <v>4.2530610201268777</v>
      </c>
      <c r="L17" s="21">
        <f t="shared" si="10"/>
        <v>21.057333204002404</v>
      </c>
      <c r="M17" s="21">
        <f>'UN-Indicators &amp; Births'!R72</f>
        <v>45.213000000000001</v>
      </c>
      <c r="N17" s="21">
        <f>'UN-Indicators &amp; Births'!J72</f>
        <v>7.8170000000000002</v>
      </c>
    </row>
    <row r="18" spans="2:14" x14ac:dyDescent="0.35">
      <c r="B18" s="19">
        <v>2021</v>
      </c>
      <c r="C18" s="22">
        <f>'UN - Total Population'!BY17</f>
        <v>25130.81</v>
      </c>
      <c r="D18" s="22">
        <f>'UN - 0-4yrs'!G73</f>
        <v>4940.6030000000001</v>
      </c>
      <c r="E18" s="22">
        <f>'UN - Under-1'!G73</f>
        <v>1061.1389999999999</v>
      </c>
      <c r="F18" s="22">
        <f>'UN-Indicators &amp; Births'!Q73</f>
        <v>1129.7760000000001</v>
      </c>
      <c r="G18" s="22"/>
      <c r="H18" s="22">
        <f>'UN-W15-49'!G73</f>
        <v>5308.1749999999993</v>
      </c>
      <c r="I18" s="21">
        <f>'UN-Indicators &amp; Births'!W73</f>
        <v>3.734</v>
      </c>
      <c r="J18" s="21">
        <f t="shared" si="8"/>
        <v>19.65954539467689</v>
      </c>
      <c r="K18" s="21">
        <f t="shared" si="9"/>
        <v>4.2224623878020644</v>
      </c>
      <c r="L18" s="21">
        <f t="shared" si="10"/>
        <v>21.122180303778503</v>
      </c>
      <c r="M18" s="21">
        <f>'UN-Indicators &amp; Births'!R73</f>
        <v>44.805999999999997</v>
      </c>
      <c r="N18" s="21">
        <f>'UN-Indicators &amp; Births'!J73</f>
        <v>7.617</v>
      </c>
    </row>
    <row r="20" spans="2:14" x14ac:dyDescent="0.35">
      <c r="B20" s="44"/>
      <c r="C20" s="98" t="s">
        <v>246</v>
      </c>
      <c r="D20" s="98"/>
      <c r="E20" s="98"/>
      <c r="F20" s="98"/>
      <c r="G20" s="98"/>
      <c r="H20" s="98"/>
      <c r="I20" s="98"/>
      <c r="J20" s="98"/>
      <c r="K20" s="98"/>
      <c r="L20" s="98"/>
      <c r="M20" s="98"/>
      <c r="N20" s="98"/>
    </row>
    <row r="21" spans="2:14" x14ac:dyDescent="0.35">
      <c r="B21" s="19">
        <v>2017</v>
      </c>
      <c r="C21" s="22">
        <f>C6/C14*100</f>
        <v>95.596260006069713</v>
      </c>
      <c r="D21" s="22">
        <f t="shared" ref="D21:M21" si="11">D6/D14*100</f>
        <v>97.435514614489094</v>
      </c>
      <c r="E21" s="22">
        <f t="shared" si="11"/>
        <v>95.430982327654831</v>
      </c>
      <c r="F21" s="34">
        <f t="shared" si="11"/>
        <v>97.63103384336523</v>
      </c>
      <c r="G21" s="34"/>
      <c r="H21" s="22">
        <f t="shared" si="11"/>
        <v>94.50244024042324</v>
      </c>
      <c r="I21" s="22"/>
      <c r="J21" s="22">
        <f t="shared" si="11"/>
        <v>101.92398176278299</v>
      </c>
      <c r="K21" s="22">
        <f t="shared" si="11"/>
        <v>99.827108635416934</v>
      </c>
      <c r="L21" s="22">
        <f t="shared" si="11"/>
        <v>98.855792302358878</v>
      </c>
      <c r="M21" s="34">
        <f t="shared" si="11"/>
        <v>102.44583750865097</v>
      </c>
      <c r="N21" s="34"/>
    </row>
    <row r="22" spans="2:14" x14ac:dyDescent="0.35">
      <c r="B22" s="19">
        <v>2018</v>
      </c>
      <c r="C22" s="22">
        <f t="shared" ref="C22:N25" si="12">C7/C15*100</f>
        <v>95.651319568373538</v>
      </c>
      <c r="D22" s="22">
        <f t="shared" si="12"/>
        <v>97.98018691265041</v>
      </c>
      <c r="E22" s="22">
        <f t="shared" si="12"/>
        <v>95.977438686816924</v>
      </c>
      <c r="F22" s="34">
        <f t="shared" si="12"/>
        <v>93.906615528607077</v>
      </c>
      <c r="G22" s="34"/>
      <c r="H22" s="22">
        <f t="shared" si="12"/>
        <v>94.915889259034017</v>
      </c>
      <c r="I22" s="22">
        <f t="shared" si="12"/>
        <v>101.82171033662408</v>
      </c>
      <c r="J22" s="22">
        <f t="shared" si="12"/>
        <v>102.43474669746942</v>
      </c>
      <c r="K22" s="22">
        <f t="shared" si="12"/>
        <v>100.34094575999055</v>
      </c>
      <c r="L22" s="22">
        <f t="shared" si="12"/>
        <v>99.231134172891529</v>
      </c>
      <c r="M22" s="34">
        <f t="shared" si="12"/>
        <v>98.490188571974372</v>
      </c>
      <c r="N22" s="34">
        <f t="shared" si="12"/>
        <v>80.311238618705914</v>
      </c>
    </row>
    <row r="23" spans="2:14" x14ac:dyDescent="0.35">
      <c r="B23" s="19">
        <v>2019</v>
      </c>
      <c r="C23" s="22">
        <f t="shared" si="12"/>
        <v>94.132414353221435</v>
      </c>
      <c r="D23" s="34">
        <f t="shared" si="12"/>
        <v>152.69527444203669</v>
      </c>
      <c r="E23" s="22">
        <f t="shared" si="12"/>
        <v>94.132438068803467</v>
      </c>
      <c r="F23" s="34">
        <f t="shared" si="12"/>
        <v>88.124974537261181</v>
      </c>
      <c r="G23" s="34"/>
      <c r="H23" s="22">
        <f t="shared" si="12"/>
        <v>95.151342931693677</v>
      </c>
      <c r="I23" s="34">
        <f t="shared" si="12"/>
        <v>57.983159225248116</v>
      </c>
      <c r="J23" s="34">
        <f t="shared" si="12"/>
        <v>162.21327742541968</v>
      </c>
      <c r="K23" s="22">
        <f t="shared" si="12"/>
        <v>100.00002519385293</v>
      </c>
      <c r="L23" s="22">
        <f t="shared" si="12"/>
        <v>101.08244177680265</v>
      </c>
      <c r="M23" s="34">
        <f t="shared" si="12"/>
        <v>93.924578717107352</v>
      </c>
      <c r="N23" s="34">
        <f t="shared" si="12"/>
        <v>260.54190033878911</v>
      </c>
    </row>
    <row r="24" spans="2:14" x14ac:dyDescent="0.35">
      <c r="B24" s="19">
        <v>2020</v>
      </c>
      <c r="C24" s="22">
        <f t="shared" si="12"/>
        <v>93.997359101168229</v>
      </c>
      <c r="D24" s="34">
        <f t="shared" si="12"/>
        <v>152.09182242968089</v>
      </c>
      <c r="E24" s="22">
        <f t="shared" si="12"/>
        <v>93.99746972640331</v>
      </c>
      <c r="F24" s="34">
        <f t="shared" si="12"/>
        <v>88.127485102259755</v>
      </c>
      <c r="G24" s="34"/>
      <c r="H24" s="22">
        <f t="shared" si="12"/>
        <v>95.672525218938802</v>
      </c>
      <c r="I24" s="22">
        <f t="shared" si="12"/>
        <v>96.509033216363051</v>
      </c>
      <c r="J24" s="34">
        <f t="shared" si="12"/>
        <v>161.80435693516267</v>
      </c>
      <c r="K24" s="22">
        <f t="shared" si="12"/>
        <v>100.00011768972676</v>
      </c>
      <c r="L24" s="22">
        <f t="shared" si="12"/>
        <v>101.78214168332921</v>
      </c>
      <c r="M24" s="34">
        <f t="shared" si="12"/>
        <v>94.067211492462533</v>
      </c>
      <c r="N24" s="34">
        <f t="shared" si="12"/>
        <v>79.990568582016337</v>
      </c>
    </row>
    <row r="25" spans="2:14" x14ac:dyDescent="0.35">
      <c r="B25" s="19">
        <v>2021</v>
      </c>
      <c r="C25" s="22">
        <f t="shared" si="12"/>
        <v>93.876722902187453</v>
      </c>
      <c r="D25" s="34">
        <f t="shared" si="12"/>
        <v>152.23666239660247</v>
      </c>
      <c r="E25" s="22">
        <f t="shared" si="12"/>
        <v>93.876662971276275</v>
      </c>
      <c r="F25" s="34">
        <f t="shared" si="12"/>
        <v>88.173485105350125</v>
      </c>
      <c r="G25" s="34"/>
      <c r="H25" s="22">
        <f t="shared" si="12"/>
        <v>94.981095649881013</v>
      </c>
      <c r="I25" s="22">
        <f t="shared" si="12"/>
        <v>96.902916016048664</v>
      </c>
      <c r="J25" s="34">
        <f t="shared" si="12"/>
        <v>162.16657089236247</v>
      </c>
      <c r="K25" s="22">
        <f t="shared" si="12"/>
        <v>99.999936159987996</v>
      </c>
      <c r="L25" s="22">
        <f t="shared" si="12"/>
        <v>101.1764074347208</v>
      </c>
      <c r="M25" s="34">
        <f t="shared" si="12"/>
        <v>94.238804852155909</v>
      </c>
      <c r="N25" s="34">
        <f t="shared" si="12"/>
        <v>79.31062178895111</v>
      </c>
    </row>
    <row r="26" spans="2:14" x14ac:dyDescent="0.35">
      <c r="B26" s="2"/>
      <c r="F26" s="35"/>
      <c r="G26" s="35"/>
    </row>
    <row r="27" spans="2:14" x14ac:dyDescent="0.35">
      <c r="B27" s="1"/>
    </row>
    <row r="28" spans="2:14" x14ac:dyDescent="0.35">
      <c r="B28" s="2"/>
    </row>
    <row r="29" spans="2:14" x14ac:dyDescent="0.35">
      <c r="B29" s="2"/>
    </row>
    <row r="30" spans="2:14" x14ac:dyDescent="0.35">
      <c r="B30" s="2"/>
    </row>
    <row r="31" spans="2:14" x14ac:dyDescent="0.35">
      <c r="B31" s="2"/>
    </row>
    <row r="32" spans="2:14" x14ac:dyDescent="0.35">
      <c r="B32" s="2"/>
    </row>
    <row r="33" spans="2:17" x14ac:dyDescent="0.35">
      <c r="B33" s="2"/>
    </row>
    <row r="43" spans="2:17" x14ac:dyDescent="0.35">
      <c r="B43" s="43"/>
      <c r="C43" s="100" t="s">
        <v>234</v>
      </c>
      <c r="D43" s="100"/>
      <c r="E43" s="100"/>
      <c r="F43" s="100"/>
      <c r="G43" s="100"/>
      <c r="H43" s="100"/>
      <c r="I43" s="100"/>
      <c r="J43" s="100"/>
      <c r="K43" s="100"/>
      <c r="L43" s="100"/>
      <c r="M43" s="100"/>
      <c r="N43" s="100"/>
      <c r="O43" s="43"/>
    </row>
    <row r="44" spans="2:17" x14ac:dyDescent="0.35">
      <c r="B44" s="36"/>
      <c r="C44" s="97" t="s">
        <v>13</v>
      </c>
      <c r="D44" s="97"/>
      <c r="E44" s="97"/>
      <c r="F44" s="97"/>
      <c r="G44" s="97"/>
      <c r="H44" s="97"/>
      <c r="I44" s="97"/>
      <c r="J44" s="97"/>
      <c r="K44" s="97"/>
      <c r="L44" s="97"/>
      <c r="M44" s="97"/>
      <c r="N44" s="97"/>
      <c r="O44" s="36"/>
      <c r="P44" s="96" t="s">
        <v>257</v>
      </c>
      <c r="Q44" s="96"/>
    </row>
    <row r="45" spans="2:17" x14ac:dyDescent="0.35">
      <c r="C45" s="95" t="s">
        <v>233</v>
      </c>
      <c r="D45" s="95"/>
      <c r="E45" s="95"/>
      <c r="F45" s="95"/>
      <c r="G45" s="95"/>
      <c r="H45" s="95"/>
      <c r="I45" s="95"/>
      <c r="J45" s="95"/>
      <c r="K45" s="95"/>
      <c r="L45" s="95"/>
      <c r="M45" s="95"/>
      <c r="N45" s="95"/>
      <c r="O45" s="47"/>
    </row>
    <row r="46" spans="2:17" ht="58" x14ac:dyDescent="0.35">
      <c r="B46" s="33" t="s">
        <v>133</v>
      </c>
      <c r="C46" s="3" t="s">
        <v>12</v>
      </c>
      <c r="D46" s="3" t="s">
        <v>1</v>
      </c>
      <c r="E46" s="3" t="s">
        <v>2</v>
      </c>
      <c r="F46" s="3" t="s">
        <v>4</v>
      </c>
      <c r="G46" s="3" t="s">
        <v>255</v>
      </c>
      <c r="H46" s="3" t="s">
        <v>3</v>
      </c>
      <c r="I46" s="3" t="s">
        <v>6</v>
      </c>
      <c r="J46" s="3" t="s">
        <v>7</v>
      </c>
      <c r="K46" s="3" t="s">
        <v>8</v>
      </c>
      <c r="L46" s="3" t="s">
        <v>9</v>
      </c>
      <c r="M46" s="3" t="s">
        <v>10</v>
      </c>
      <c r="N46" s="3" t="s">
        <v>11</v>
      </c>
      <c r="O46" s="37" t="s">
        <v>256</v>
      </c>
      <c r="P46" s="49" t="s">
        <v>258</v>
      </c>
      <c r="Q46" s="49" t="s">
        <v>259</v>
      </c>
    </row>
    <row r="47" spans="2:17" x14ac:dyDescent="0.35">
      <c r="B47" s="19">
        <v>2017</v>
      </c>
      <c r="C47">
        <f>SUMIFS('DHIS-2 - Niger- Population_data'!D4:D363,'DHIS-2 - Niger- Population_data'!$B4:$B363,2017,'DHIS-2 - Niger- Population_data'!$J4:$J363,"Agadez")</f>
        <v>566446</v>
      </c>
      <c r="D47">
        <f>SUMIFS('DHIS-2 - Niger- Population_data'!E4:E363,'DHIS-2 - Niger- Population_data'!$B4:$B363,2017,'DHIS-2 - Niger- Population_data'!$J4:$J363,"Agadez")</f>
        <v>115496</v>
      </c>
      <c r="E47">
        <f>SUMIFS('DHIS-2 - Niger- Population_data'!F4:F363,'DHIS-2 - Niger- Population_data'!$B4:$B363,2017,'DHIS-2 - Niger- Population_data'!$J4:$J363,"Agadez")</f>
        <v>20452</v>
      </c>
      <c r="F47">
        <f>SUMIFS('DHIS-2 - Niger- Population_data'!G4:G363,'DHIS-2 - Niger- Population_data'!$B4:$B363,2017,'DHIS-2 - Niger- Population_data'!$J4:$J363,"Agadez")</f>
        <v>21015</v>
      </c>
      <c r="G47">
        <f>SUMIFS('DHIS-2 - Niger- Population_data'!H4:H363,'DHIS-2 - Niger- Population_data'!$B4:$B363,2017,'DHIS-2 - Niger- Population_data'!$J4:$J363,"Agadez")</f>
        <v>21015</v>
      </c>
      <c r="H47">
        <f>SUMIFS('DHIS-2 - Niger- Population_data'!I4:I363,'DHIS-2 - Niger- Population_data'!$B4:$B363,2017,'DHIS-2 - Niger- Population_data'!$J4:$J363,"Agadez")</f>
        <v>124804</v>
      </c>
      <c r="J47" s="21">
        <f>D47/C47*100</f>
        <v>20.389587003880337</v>
      </c>
      <c r="K47" s="21">
        <f>E47/C47*100</f>
        <v>3.6105824738810055</v>
      </c>
      <c r="L47" s="21">
        <f>H47/C47*100</f>
        <v>22.032815131539458</v>
      </c>
      <c r="M47" s="21">
        <f>F47/C47*1000</f>
        <v>37.099741193335284</v>
      </c>
      <c r="N47" s="21"/>
      <c r="O47" s="22">
        <f>1000*(G47-F47)/G47</f>
        <v>0</v>
      </c>
      <c r="P47">
        <v>46.6</v>
      </c>
      <c r="Q47" s="48">
        <f>C47*$P$47/1000</f>
        <v>26396.383600000001</v>
      </c>
    </row>
    <row r="48" spans="2:17" x14ac:dyDescent="0.35">
      <c r="B48" s="19">
        <v>2018</v>
      </c>
      <c r="C48">
        <f>SUMIFS('DHIS-2 - Niger- Population_data'!D4:D363,'DHIS-2 - Niger- Population_data'!$B4:$B363,2018,'DHIS-2 - Niger- Population_data'!$J4:$J363,"Agadez")</f>
        <v>585738</v>
      </c>
      <c r="D48">
        <f>SUMIFS('DHIS-2 - Niger- Population_data'!E4:E363,'DHIS-2 - Niger- Population_data'!$B4:$B363,2018,'DHIS-2 - Niger- Population_data'!$J4:$J363,"Agadez")</f>
        <v>118380</v>
      </c>
      <c r="E48">
        <f>SUMIFS('DHIS-2 - Niger- Population_data'!F4:F363,'DHIS-2 - Niger- Population_data'!$B4:$B363,2018,'DHIS-2 - Niger- Population_data'!$J4:$J363,"Agadez")</f>
        <v>21094</v>
      </c>
      <c r="F48">
        <f>SUMIFS('DHIS-2 - Niger- Population_data'!G4:G363,'DHIS-2 - Niger- Population_data'!$B4:$B363,2018,'DHIS-2 - Niger- Population_data'!$J4:$J363,"Agadez")</f>
        <v>21673</v>
      </c>
      <c r="G48">
        <f>SUMIFS('DHIS-2 - Niger- Population_data'!H4:H363,'DHIS-2 - Niger- Population_data'!$B4:$B363,2018,'DHIS-2 - Niger- Population_data'!$J4:$J363,"Agadez")</f>
        <v>21673</v>
      </c>
      <c r="H48">
        <f>SUMIFS('DHIS-2 - Niger- Population_data'!I4:I363,'DHIS-2 - Niger- Population_data'!$B4:$B363,2018,'DHIS-2 - Niger- Population_data'!$J4:$J363,"Agadez")</f>
        <v>129963</v>
      </c>
      <c r="I48" s="21">
        <f>100*LN(C48/C47)/(B48-B47)</f>
        <v>3.3490836851313639</v>
      </c>
      <c r="J48" s="21">
        <f t="shared" ref="J48:J51" si="13">D48/C48*100</f>
        <v>20.210401237413315</v>
      </c>
      <c r="K48" s="21">
        <f t="shared" ref="K48:K51" si="14">E48/C48*100</f>
        <v>3.6012688266767734</v>
      </c>
      <c r="L48" s="21">
        <f t="shared" ref="L48:L51" si="15">H48/C48*100</f>
        <v>22.187906538418201</v>
      </c>
      <c r="M48" s="21">
        <f t="shared" ref="M48:M51" si="16">F48/C48*1000</f>
        <v>37.001184830077612</v>
      </c>
      <c r="N48" s="21">
        <f>M48-10*I48</f>
        <v>3.5103479787639742</v>
      </c>
      <c r="O48" s="22">
        <f t="shared" ref="O48:O51" si="17">1000*(G48-F48)/G48</f>
        <v>0</v>
      </c>
      <c r="Q48" s="48">
        <f t="shared" ref="Q48:Q51" si="18">C48*$P$47/1000</f>
        <v>27295.390800000001</v>
      </c>
    </row>
    <row r="49" spans="2:17" x14ac:dyDescent="0.35">
      <c r="B49" s="19">
        <v>2019</v>
      </c>
      <c r="C49">
        <f>SUMIFS('DHIS-2 - Niger- Population_data'!D4:D363,'DHIS-2 - Niger- Population_data'!$B4:$B363,2019,'DHIS-2 - Niger- Population_data'!$J4:$J363,"Agadez")</f>
        <v>605628</v>
      </c>
      <c r="D49">
        <f>SUMIFS('DHIS-2 - Niger- Population_data'!E4:E363,'DHIS-2 - Niger- Population_data'!$B4:$B363,2019,'DHIS-2 - Niger- Population_data'!$J4:$J363,"Agadez")</f>
        <v>195640</v>
      </c>
      <c r="E49">
        <f>SUMIFS('DHIS-2 - Niger- Population_data'!F4:F363,'DHIS-2 - Niger- Population_data'!$B4:$B363,2019,'DHIS-2 - Niger- Population_data'!$J4:$J363,"Agadez")</f>
        <v>25955</v>
      </c>
      <c r="F49">
        <f>SUMIFS('DHIS-2 - Niger- Population_data'!G4:G363,'DHIS-2 - Niger- Population_data'!$B4:$B363,2019,'DHIS-2 - Niger- Population_data'!$J4:$J363,"Agadez")</f>
        <v>25954.805936573648</v>
      </c>
      <c r="G49">
        <f>SUMIFS('DHIS-2 - Niger- Population_data'!H4:H363,'DHIS-2 - Niger- Population_data'!$B4:$B363,2019,'DHIS-2 - Niger- Population_data'!$J4:$J363,"Agadez")</f>
        <v>25954.805936573648</v>
      </c>
      <c r="H49">
        <f>SUMIFS('DHIS-2 - Niger- Population_data'!I4:I363,'DHIS-2 - Niger- Population_data'!$B4:$B363,2019,'DHIS-2 - Niger- Population_data'!$J4:$J363,"Agadez")</f>
        <v>123935</v>
      </c>
      <c r="I49" s="21">
        <f t="shared" ref="I49:I51" si="19">100*LN(C49/C48)/(B49-B48)</f>
        <v>3.3393345570778568</v>
      </c>
      <c r="J49" s="21">
        <f>D49/C49*100</f>
        <v>32.30365835133118</v>
      </c>
      <c r="K49" s="21">
        <f t="shared" si="14"/>
        <v>4.2856340856103081</v>
      </c>
      <c r="L49" s="21">
        <f t="shared" si="15"/>
        <v>20.463882119056585</v>
      </c>
      <c r="M49" s="21">
        <f t="shared" si="16"/>
        <v>42.856020422724256</v>
      </c>
      <c r="N49" s="21">
        <f t="shared" ref="N49:N51" si="20">M49-10*I49</f>
        <v>9.4626748519456925</v>
      </c>
      <c r="O49" s="22">
        <f t="shared" si="17"/>
        <v>0</v>
      </c>
      <c r="Q49" s="48">
        <f t="shared" si="18"/>
        <v>28222.264800000001</v>
      </c>
    </row>
    <row r="50" spans="2:17" x14ac:dyDescent="0.35">
      <c r="B50" s="19">
        <v>2020</v>
      </c>
      <c r="C50">
        <f>SUMIFS('DHIS-2 - Niger- Population_data'!D4:D363,'DHIS-2 - Niger- Population_data'!$B4:$B363,2020,'DHIS-2 - Niger- Population_data'!$J4:$J363,"Agadez")</f>
        <v>626134</v>
      </c>
      <c r="D50">
        <f>SUMIFS('DHIS-2 - Niger- Population_data'!E4:E363,'DHIS-2 - Niger- Population_data'!$B4:$B363,2020,'DHIS-2 - Niger- Population_data'!$J4:$J363,"Agadez")</f>
        <v>200870</v>
      </c>
      <c r="E50">
        <f>SUMIFS('DHIS-2 - Niger- Population_data'!F4:F363,'DHIS-2 - Niger- Population_data'!$B4:$B363,2020,'DHIS-2 - Niger- Population_data'!$J4:$J363,"Agadez")</f>
        <v>26631</v>
      </c>
      <c r="F50">
        <f>SUMIFS('DHIS-2 - Niger- Population_data'!G4:G363,'DHIS-2 - Niger- Population_data'!$B4:$B363,2020,'DHIS-2 - Niger- Population_data'!$J4:$J363,"Agadez")</f>
        <v>26629.818557151018</v>
      </c>
      <c r="G50">
        <f>SUMIFS('DHIS-2 - Niger- Population_data'!H4:H363,'DHIS-2 - Niger- Population_data'!$B4:$B363,2020,'DHIS-2 - Niger- Population_data'!$J4:$J363,"Agadez")</f>
        <v>26629.818557151018</v>
      </c>
      <c r="H50">
        <f>SUMIFS('DHIS-2 - Niger- Population_data'!I4:I363,'DHIS-2 - Niger- Population_data'!$B4:$B363,2020,'DHIS-2 - Niger- Population_data'!$J4:$J363,"Agadez")</f>
        <v>159777</v>
      </c>
      <c r="I50" s="21">
        <f t="shared" si="19"/>
        <v>3.329846950791298</v>
      </c>
      <c r="J50" s="21">
        <f t="shared" si="13"/>
        <v>32.080992247665833</v>
      </c>
      <c r="K50" s="21">
        <f t="shared" si="14"/>
        <v>4.2532429160531136</v>
      </c>
      <c r="L50" s="21">
        <f t="shared" si="15"/>
        <v>25.518020104322719</v>
      </c>
      <c r="M50" s="21">
        <f t="shared" si="16"/>
        <v>42.530542275536895</v>
      </c>
      <c r="N50" s="21">
        <f t="shared" si="20"/>
        <v>9.2320727676239116</v>
      </c>
      <c r="O50" s="22">
        <f t="shared" si="17"/>
        <v>0</v>
      </c>
      <c r="Q50" s="48">
        <f t="shared" si="18"/>
        <v>29177.844400000002</v>
      </c>
    </row>
    <row r="51" spans="2:17" x14ac:dyDescent="0.35">
      <c r="B51" s="19">
        <v>2021</v>
      </c>
      <c r="C51">
        <f>SUMIFS('DHIS-2 - Niger- Population_data'!D4:D363,'DHIS-2 - Niger- Population_data'!$B4:$B363,2021,'DHIS-2 - Niger- Population_data'!$J4:$J363,"Agadez")</f>
        <v>647251</v>
      </c>
      <c r="D51">
        <f>SUMIFS('DHIS-2 - Niger- Population_data'!E4:E363,'DHIS-2 - Niger- Population_data'!$B4:$B363,2021,'DHIS-2 - Niger- Population_data'!$J4:$J363,"Agadez")</f>
        <v>206347</v>
      </c>
      <c r="E51">
        <f>SUMIFS('DHIS-2 - Niger- Population_data'!F4:F363,'DHIS-2 - Niger- Population_data'!$B4:$B363,2021,'DHIS-2 - Niger- Population_data'!$J4:$J363,"Agadez")</f>
        <v>27329</v>
      </c>
      <c r="F51">
        <f>SUMIFS('DHIS-2 - Niger- Population_data'!G4:G363,'DHIS-2 - Niger- Population_data'!$B4:$B363,2021,'DHIS-2 - Niger- Population_data'!$J4:$J363,"Agadez")</f>
        <v>27329.990397049169</v>
      </c>
      <c r="G51">
        <f>SUMIFS('DHIS-2 - Niger- Population_data'!H4:H363,'DHIS-2 - Niger- Population_data'!$B4:$B363,2021,'DHIS-2 - Niger- Population_data'!$J4:$J363,"Agadez")</f>
        <v>27329.990397049169</v>
      </c>
      <c r="H51">
        <f>SUMIFS('DHIS-2 - Niger- Population_data'!I4:I363,'DHIS-2 - Niger- Population_data'!$B4:$B363,2021,'DHIS-2 - Niger- Population_data'!$J4:$J363,"Agadez")</f>
        <v>133398</v>
      </c>
      <c r="I51" s="21">
        <f t="shared" si="19"/>
        <v>3.3169757927476033</v>
      </c>
      <c r="J51" s="21">
        <f t="shared" si="13"/>
        <v>31.880522393939909</v>
      </c>
      <c r="K51" s="21">
        <f t="shared" si="14"/>
        <v>4.2223186986192376</v>
      </c>
      <c r="L51" s="21">
        <f t="shared" si="15"/>
        <v>20.609933395236162</v>
      </c>
      <c r="M51" s="21">
        <f t="shared" si="16"/>
        <v>42.224717145356543</v>
      </c>
      <c r="N51" s="21">
        <f t="shared" si="20"/>
        <v>9.0549592178805085</v>
      </c>
      <c r="O51" s="22">
        <f t="shared" si="17"/>
        <v>0</v>
      </c>
      <c r="Q51" s="48">
        <f t="shared" si="18"/>
        <v>30161.8966</v>
      </c>
    </row>
    <row r="53" spans="2:17" x14ac:dyDescent="0.35">
      <c r="C53" s="94" t="s">
        <v>246</v>
      </c>
      <c r="D53" s="94"/>
      <c r="E53" s="94"/>
      <c r="F53" s="94"/>
      <c r="G53" s="94"/>
      <c r="H53" s="94"/>
      <c r="I53" s="94"/>
      <c r="J53" s="94"/>
      <c r="K53" s="94"/>
      <c r="L53" s="94"/>
      <c r="M53" s="94"/>
      <c r="N53" s="94"/>
      <c r="O53" s="46"/>
    </row>
    <row r="54" spans="2:17" x14ac:dyDescent="0.35">
      <c r="B54" s="19">
        <v>2017</v>
      </c>
      <c r="C54" s="40"/>
      <c r="D54" s="40"/>
      <c r="E54" s="40"/>
      <c r="F54" s="40"/>
      <c r="G54" s="40"/>
      <c r="H54" s="40"/>
      <c r="J54" s="22">
        <f>100*J47/J14</f>
        <v>100.86103471956277</v>
      </c>
      <c r="K54" s="22">
        <f t="shared" ref="K54:M54" si="21">100*K47/K14</f>
        <v>82.786396547022605</v>
      </c>
      <c r="L54" s="22">
        <f t="shared" si="21"/>
        <v>105.46745061713131</v>
      </c>
      <c r="M54" s="22">
        <f t="shared" si="21"/>
        <v>79.715816917351276</v>
      </c>
      <c r="N54" s="22"/>
    </row>
    <row r="55" spans="2:17" x14ac:dyDescent="0.35">
      <c r="B55" s="19">
        <v>2018</v>
      </c>
      <c r="C55" s="40"/>
      <c r="D55" s="40"/>
      <c r="E55" s="40"/>
      <c r="F55" s="40"/>
      <c r="G55" s="40"/>
      <c r="H55" s="40"/>
      <c r="I55" s="21">
        <f>100*I48/I14</f>
        <v>87.489124480965629</v>
      </c>
      <c r="J55" s="22">
        <f t="shared" ref="J55:N58" si="22">100*J48/J15</f>
        <v>100.71944059292659</v>
      </c>
      <c r="K55" s="22">
        <f t="shared" si="22"/>
        <v>83.324141721289962</v>
      </c>
      <c r="L55" s="22">
        <f t="shared" si="22"/>
        <v>106.00391579825741</v>
      </c>
      <c r="M55" s="22">
        <f t="shared" si="22"/>
        <v>80.299452744368608</v>
      </c>
      <c r="N55" s="22">
        <f t="shared" si="22"/>
        <v>42.457038930381884</v>
      </c>
    </row>
    <row r="56" spans="2:17" x14ac:dyDescent="0.35">
      <c r="B56" s="19">
        <v>2019</v>
      </c>
      <c r="C56" s="40"/>
      <c r="D56" s="40"/>
      <c r="E56" s="40"/>
      <c r="F56" s="40"/>
      <c r="G56" s="40"/>
      <c r="H56" s="40"/>
      <c r="I56" s="21">
        <f t="shared" ref="I56:I58" si="23">100*I49/I15</f>
        <v>87.761749200469296</v>
      </c>
      <c r="J56" s="22">
        <f t="shared" si="22"/>
        <v>162.21629438764546</v>
      </c>
      <c r="K56" s="22">
        <f t="shared" si="22"/>
        <v>100.00091281656195</v>
      </c>
      <c r="L56" s="22">
        <f t="shared" si="22"/>
        <v>97.504900148426245</v>
      </c>
      <c r="M56" s="22">
        <f t="shared" si="22"/>
        <v>93.906305021636527</v>
      </c>
      <c r="N56" s="22">
        <f t="shared" si="22"/>
        <v>117.79752087570886</v>
      </c>
    </row>
    <row r="57" spans="2:17" x14ac:dyDescent="0.35">
      <c r="B57" s="19">
        <v>2020</v>
      </c>
      <c r="C57" s="40"/>
      <c r="D57" s="40"/>
      <c r="E57" s="40"/>
      <c r="F57" s="40"/>
      <c r="G57" s="40"/>
      <c r="H57" s="40"/>
      <c r="I57" s="21">
        <f t="shared" si="23"/>
        <v>88.021330975186302</v>
      </c>
      <c r="J57" s="22">
        <f t="shared" si="22"/>
        <v>162.20931995830546</v>
      </c>
      <c r="K57" s="22">
        <f t="shared" si="22"/>
        <v>100.00427682380702</v>
      </c>
      <c r="L57" s="22">
        <f t="shared" si="22"/>
        <v>121.18353191786159</v>
      </c>
      <c r="M57" s="22">
        <f t="shared" si="22"/>
        <v>94.0670653916725</v>
      </c>
      <c r="N57" s="22">
        <f t="shared" si="22"/>
        <v>118.10250438306143</v>
      </c>
    </row>
    <row r="58" spans="2:17" x14ac:dyDescent="0.35">
      <c r="B58" s="19">
        <v>2021</v>
      </c>
      <c r="C58" s="40"/>
      <c r="D58" s="40"/>
      <c r="E58" s="40"/>
      <c r="F58" s="40"/>
      <c r="G58" s="40"/>
      <c r="H58" s="40"/>
      <c r="I58" s="21">
        <f t="shared" si="23"/>
        <v>88.240909623506354</v>
      </c>
      <c r="J58" s="22">
        <f t="shared" si="22"/>
        <v>162.16307017237554</v>
      </c>
      <c r="K58" s="22">
        <f t="shared" si="22"/>
        <v>99.996597028709076</v>
      </c>
      <c r="L58" s="22">
        <f t="shared" si="22"/>
        <v>97.574838860500094</v>
      </c>
      <c r="M58" s="22">
        <f t="shared" si="22"/>
        <v>94.238979478990643</v>
      </c>
      <c r="N58" s="22">
        <f t="shared" si="22"/>
        <v>118.87828827465549</v>
      </c>
    </row>
    <row r="60" spans="2:17" x14ac:dyDescent="0.35">
      <c r="C60" s="95" t="s">
        <v>239</v>
      </c>
      <c r="D60" s="95"/>
      <c r="E60" s="95"/>
      <c r="F60" s="95"/>
      <c r="G60" s="95"/>
      <c r="H60" s="95"/>
      <c r="I60" s="95"/>
      <c r="J60" s="95"/>
      <c r="K60" s="95"/>
      <c r="L60" s="95"/>
      <c r="M60" s="95"/>
      <c r="N60" s="95"/>
      <c r="O60" s="47"/>
    </row>
    <row r="61" spans="2:17" x14ac:dyDescent="0.35">
      <c r="B61" s="19">
        <v>2017</v>
      </c>
      <c r="C61">
        <f>SUMIFS('DHIS-2 - Niger- Population_data'!D4:D363,'DHIS-2 - Niger- Population_data'!$B4:$B363,2017,'DHIS-2 - Niger- Population_data'!$J4:$J363,"Diffa")</f>
        <v>691357</v>
      </c>
      <c r="D61">
        <f>SUMIFS('DHIS-2 - Niger- Population_data'!E4:E363,'DHIS-2 - Niger- Population_data'!$B4:$B363,2017,'DHIS-2 - Niger- Population_data'!$J4:$J363,"Diffa")</f>
        <v>118857</v>
      </c>
      <c r="E61">
        <f>SUMIFS('DHIS-2 - Niger- Population_data'!F4:F363,'DHIS-2 - Niger- Population_data'!$B4:$B363,2017,'DHIS-2 - Niger- Population_data'!$J4:$J363,"Diffa")</f>
        <v>25229</v>
      </c>
      <c r="F61">
        <f>SUMIFS('DHIS-2 - Niger- Population_data'!G4:G363,'DHIS-2 - Niger- Population_data'!$B4:$B363,2017,'DHIS-2 - Niger- Population_data'!$J4:$J363,"Diffa")</f>
        <v>26271</v>
      </c>
      <c r="G61">
        <f>SUMIFS('DHIS-2 - Niger- Population_data'!H4:H363,'DHIS-2 - Niger- Population_data'!$B4:$B363,2017,'DHIS-2 - Niger- Population_data'!$J4:$J363,"Diffa")</f>
        <v>26271</v>
      </c>
      <c r="H61" s="22">
        <f>SUMIFS('DHIS-2 - Niger- Population_data'!I4:I363,'DHIS-2 - Niger- Population_data'!$B4:$B363,2017,'DHIS-2 - Niger- Population_data'!$J4:$J363,"Diffa")</f>
        <v>141403</v>
      </c>
      <c r="J61" s="21">
        <f>D61/C61*100</f>
        <v>17.191841552193729</v>
      </c>
      <c r="K61" s="21">
        <f>E61/C61*100</f>
        <v>3.649200051492933</v>
      </c>
      <c r="L61" s="21">
        <f>H61/C61*100</f>
        <v>20.45296424278629</v>
      </c>
      <c r="M61" s="21">
        <f>F61/C61*1000</f>
        <v>37.999181320215172</v>
      </c>
      <c r="N61" s="21"/>
      <c r="O61" s="22">
        <f>1000*(G61-F61)/G61</f>
        <v>0</v>
      </c>
      <c r="P61">
        <v>46.6</v>
      </c>
      <c r="Q61" s="48">
        <f>C61*$P$47/1000</f>
        <v>32217.236199999999</v>
      </c>
    </row>
    <row r="62" spans="2:17" x14ac:dyDescent="0.35">
      <c r="B62" s="19">
        <v>2018</v>
      </c>
      <c r="C62">
        <f>SUMIFS('DHIS-2 - Niger- Population_data'!D4:D363,'DHIS-2 - Niger- Population_data'!$B4:$B363,2018,'DHIS-2 - Niger- Population_data'!$J4:$J363,"Diffa")</f>
        <v>714242</v>
      </c>
      <c r="D62">
        <f>SUMIFS('DHIS-2 - Niger- Population_data'!E4:E363,'DHIS-2 - Niger- Population_data'!$B4:$B363,2018,'DHIS-2 - Niger- Population_data'!$J4:$J363,"Diffa")</f>
        <v>120881</v>
      </c>
      <c r="E62">
        <f>SUMIFS('DHIS-2 - Niger- Population_data'!F4:F363,'DHIS-2 - Niger- Population_data'!$B4:$B363,2018,'DHIS-2 - Niger- Population_data'!$J4:$J363,"Diffa")</f>
        <v>26124</v>
      </c>
      <c r="F62">
        <f>SUMIFS('DHIS-2 - Niger- Population_data'!G4:G363,'DHIS-2 - Niger- Population_data'!$B4:$B363,2018,'DHIS-2 - Niger- Population_data'!$J4:$J363,"Diffa")</f>
        <v>27211</v>
      </c>
      <c r="G62">
        <f>SUMIFS('DHIS-2 - Niger- Population_data'!H4:H363,'DHIS-2 - Niger- Population_data'!$B4:$B363,2018,'DHIS-2 - Niger- Population_data'!$J4:$J363,"Diffa")</f>
        <v>27211</v>
      </c>
      <c r="H62" s="22">
        <f>SUMIFS('DHIS-2 - Niger- Population_data'!I4:I363,'DHIS-2 - Niger- Population_data'!$B4:$B363,2018,'DHIS-2 - Niger- Population_data'!$J4:$J363,"Diffa")</f>
        <v>148734</v>
      </c>
      <c r="I62" s="21">
        <f>100*LN(C62/C61)/(B62-B61)</f>
        <v>3.2565507587235714</v>
      </c>
      <c r="J62" s="21">
        <f t="shared" ref="J62" si="24">D62/C62*100</f>
        <v>16.924375771797234</v>
      </c>
      <c r="K62" s="21">
        <f t="shared" ref="K62:K65" si="25">E62/C62*100</f>
        <v>3.6575838441312611</v>
      </c>
      <c r="L62" s="21">
        <f t="shared" ref="L62:L65" si="26">H62/C62*100</f>
        <v>20.824034430907172</v>
      </c>
      <c r="M62" s="21">
        <f t="shared" ref="M62:M65" si="27">F62/C62*1000</f>
        <v>38.097731581172766</v>
      </c>
      <c r="N62" s="21">
        <f>M62-10*I62</f>
        <v>5.5322239939370519</v>
      </c>
      <c r="O62" s="22">
        <f t="shared" ref="O62:O65" si="28">1000*(G62-F62)/G62</f>
        <v>0</v>
      </c>
      <c r="Q62" s="48">
        <f t="shared" ref="Q62:Q65" si="29">C62*$P$47/1000</f>
        <v>33283.677199999998</v>
      </c>
    </row>
    <row r="63" spans="2:17" x14ac:dyDescent="0.35">
      <c r="B63" s="19">
        <v>2019</v>
      </c>
      <c r="C63">
        <f>SUMIFS('DHIS-2 - Niger- Population_data'!D4:D363,'DHIS-2 - Niger- Population_data'!$B4:$B363,2019,'DHIS-2 - Niger- Population_data'!$J4:$J363,"Diffa")</f>
        <v>738021</v>
      </c>
      <c r="D63" s="22">
        <f>SUMIFS('DHIS-2 - Niger- Population_data'!E4:E363,'DHIS-2 - Niger- Population_data'!$B4:$B363,2019,'DHIS-2 - Niger- Population_data'!$J4:$J363,"Diffa")</f>
        <v>238403.22254714672</v>
      </c>
      <c r="E63" s="22">
        <f>SUMIFS('DHIS-2 - Niger- Population_data'!F4:F363,'DHIS-2 - Niger- Population_data'!$B4:$B363,2019,'DHIS-2 - Niger- Population_data'!$J4:$J363,"Diffa")</f>
        <v>31628.590823946703</v>
      </c>
      <c r="F63">
        <f>SUMIFS('DHIS-2 - Niger- Population_data'!G4:G363,'DHIS-2 - Niger- Population_data'!$B4:$B363,2019,'DHIS-2 - Niger- Population_data'!$J4:$J363,"Diffa")</f>
        <v>31628.590823946703</v>
      </c>
      <c r="G63">
        <f>SUMIFS('DHIS-2 - Niger- Population_data'!H4:H363,'DHIS-2 - Niger- Population_data'!$B4:$B363,2019,'DHIS-2 - Niger- Population_data'!$J4:$J363,"Diffa")</f>
        <v>31628.590823946703</v>
      </c>
      <c r="H63" s="22">
        <f>SUMIFS('DHIS-2 - Niger- Population_data'!I4:I363,'DHIS-2 - Niger- Population_data'!$B4:$B363,2019,'DHIS-2 - Niger- Population_data'!$J4:$J363,"Diffa")</f>
        <v>151910.34039007142</v>
      </c>
      <c r="I63" s="21">
        <f>100*LN(C63/C62)/(B63-B62)</f>
        <v>3.2750438992053703</v>
      </c>
      <c r="J63" s="21">
        <f>D63/C63*100</f>
        <v>32.30304050252591</v>
      </c>
      <c r="K63" s="21">
        <f t="shared" si="25"/>
        <v>4.2855949659896808</v>
      </c>
      <c r="L63" s="21">
        <f t="shared" si="26"/>
        <v>20.583471254892668</v>
      </c>
      <c r="M63" s="21">
        <f t="shared" si="27"/>
        <v>42.855949659896808</v>
      </c>
      <c r="N63" s="21">
        <f t="shared" ref="N63:N65" si="30">M63-10*I63</f>
        <v>10.105510667843106</v>
      </c>
      <c r="O63" s="22">
        <f t="shared" si="28"/>
        <v>0</v>
      </c>
      <c r="Q63" s="48">
        <f t="shared" si="29"/>
        <v>34391.778600000005</v>
      </c>
    </row>
    <row r="64" spans="2:17" x14ac:dyDescent="0.35">
      <c r="B64" s="19">
        <v>2020</v>
      </c>
      <c r="C64">
        <f>SUMIFS('DHIS-2 - Niger- Population_data'!D4:D363,'DHIS-2 - Niger- Population_data'!$B4:$B363,2020,'DHIS-2 - Niger- Population_data'!$J4:$J363,"Diffa")</f>
        <v>762737</v>
      </c>
      <c r="D64" s="22">
        <f>SUMIFS('DHIS-2 - Niger- Population_data'!E4:E363,'DHIS-2 - Niger- Population_data'!$B4:$B363,2020,'DHIS-2 - Niger- Population_data'!$J4:$J363,"Diffa")</f>
        <v>244688.33518188971</v>
      </c>
      <c r="E64" s="22">
        <f>SUMIFS('DHIS-2 - Niger- Population_data'!F4:F363,'DHIS-2 - Niger- Population_data'!$B4:$B363,2020,'DHIS-2 - Niger- Population_data'!$J4:$J363,"Diffa")</f>
        <v>32439.670033085142</v>
      </c>
      <c r="F64">
        <f>SUMIFS('DHIS-2 - Niger- Population_data'!G4:G363,'DHIS-2 - Niger- Population_data'!$B4:$B363,2020,'DHIS-2 - Niger- Population_data'!$J4:$J363,"Diffa")</f>
        <v>32439.670033085138</v>
      </c>
      <c r="G64">
        <f>SUMIFS('DHIS-2 - Niger- Population_data'!H4:H363,'DHIS-2 - Niger- Population_data'!$B4:$B363,2020,'DHIS-2 - Niger- Population_data'!$J4:$J363,"Diffa")</f>
        <v>32439.670033085138</v>
      </c>
      <c r="H64" s="22">
        <f>SUMIFS('DHIS-2 - Niger- Population_data'!I4:I363,'DHIS-2 - Niger- Population_data'!$B4:$B363,2020,'DHIS-2 - Niger- Population_data'!$J4:$J363,"Diffa")</f>
        <v>157580.56948852833</v>
      </c>
      <c r="I64" s="21">
        <f>100*LN(C64/C63)/(B64-B63)</f>
        <v>3.2941000379089203</v>
      </c>
      <c r="J64" s="21">
        <f t="shared" ref="J64" si="31">D64/C64*100</f>
        <v>32.080302277441596</v>
      </c>
      <c r="K64" s="21">
        <f t="shared" si="25"/>
        <v>4.2530610201268777</v>
      </c>
      <c r="L64" s="21">
        <f t="shared" si="26"/>
        <v>20.659882697250602</v>
      </c>
      <c r="M64" s="21">
        <f t="shared" si="27"/>
        <v>42.530610201268772</v>
      </c>
      <c r="N64" s="21">
        <f t="shared" si="30"/>
        <v>9.5896098221795683</v>
      </c>
      <c r="O64" s="22">
        <f t="shared" si="28"/>
        <v>0</v>
      </c>
      <c r="Q64" s="48">
        <f t="shared" si="29"/>
        <v>35543.544200000004</v>
      </c>
    </row>
    <row r="65" spans="2:17" x14ac:dyDescent="0.35">
      <c r="B65" s="19">
        <v>2021</v>
      </c>
      <c r="C65" s="22">
        <f>SUMIFS('DHIS-2 - Niger- Population_data'!D4:D363,'DHIS-2 - Niger- Population_data'!$B4:$B363,2021,'DHIS-2 - Niger- Population_data'!$J4:$J363,"Diffa")</f>
        <v>788474</v>
      </c>
      <c r="D65" s="22">
        <f>SUMIFS('DHIS-2 - Niger- Population_data'!E4:E363,'DHIS-2 - Niger- Population_data'!$B4:$B363,2021,'DHIS-2 - Niger- Population_data'!$J4:$J363,"Diffa")</f>
        <v>251375.22296374207</v>
      </c>
      <c r="E65" s="22">
        <f>SUMIFS('DHIS-2 - Niger- Population_data'!F4:F363,'DHIS-2 - Niger- Population_data'!$B4:$B363,2021,'DHIS-2 - Niger- Population_data'!$J4:$J363,"Diffa")</f>
        <v>33293.040188864528</v>
      </c>
      <c r="F65" s="22">
        <f>SUMIFS('DHIS-2 - Niger- Population_data'!G4:G363,'DHIS-2 - Niger- Population_data'!$B4:$B363,2021,'DHIS-2 - Niger- Population_data'!$J4:$J363,"Diffa")</f>
        <v>33293.040188864536</v>
      </c>
      <c r="G65" s="22">
        <f>SUMIFS('DHIS-2 - Niger- Population_data'!H4:H363,'DHIS-2 - Niger- Population_data'!$B4:$B363,2021,'DHIS-2 - Niger- Population_data'!$J4:$J363,"Diffa")</f>
        <v>33293.040188864536</v>
      </c>
      <c r="H65" s="22">
        <f>SUMIFS('DHIS-2 - Niger- Population_data'!I4:I363,'DHIS-2 - Niger- Population_data'!$B4:$B363,2021,'DHIS-2 - Niger- Population_data'!$J4:$J363,"Diffa")</f>
        <v>163458.92582530295</v>
      </c>
      <c r="I65" s="21">
        <f t="shared" ref="I65" si="32">100*LN(C65/C64)/(B65-B64)</f>
        <v>3.3186151998899995</v>
      </c>
      <c r="J65" s="21">
        <f>D65/C65*100</f>
        <v>31.881231716422111</v>
      </c>
      <c r="K65" s="21">
        <f t="shared" si="25"/>
        <v>4.2224651908451678</v>
      </c>
      <c r="L65" s="21">
        <f t="shared" si="26"/>
        <v>20.731048306640798</v>
      </c>
      <c r="M65" s="21">
        <f t="shared" si="27"/>
        <v>42.224651908451683</v>
      </c>
      <c r="N65" s="21">
        <f t="shared" si="30"/>
        <v>9.0384999095516889</v>
      </c>
      <c r="O65" s="22">
        <f t="shared" si="28"/>
        <v>0</v>
      </c>
      <c r="Q65" s="48">
        <f t="shared" si="29"/>
        <v>36742.888399999996</v>
      </c>
    </row>
    <row r="67" spans="2:17" x14ac:dyDescent="0.35">
      <c r="C67" s="94" t="s">
        <v>246</v>
      </c>
      <c r="D67" s="94"/>
      <c r="E67" s="94"/>
      <c r="F67" s="94"/>
      <c r="G67" s="94"/>
      <c r="H67" s="94"/>
      <c r="I67" s="94"/>
      <c r="J67" s="94"/>
      <c r="K67" s="94"/>
      <c r="L67" s="94"/>
      <c r="M67" s="94"/>
      <c r="N67" s="94"/>
      <c r="O67" s="46"/>
    </row>
    <row r="68" spans="2:17" x14ac:dyDescent="0.35">
      <c r="B68" s="19">
        <v>2017</v>
      </c>
      <c r="C68" s="40"/>
      <c r="D68" s="40"/>
      <c r="E68" s="40"/>
      <c r="F68" s="40"/>
      <c r="G68" s="40"/>
      <c r="H68" s="40"/>
      <c r="I68" s="22"/>
      <c r="J68" s="22">
        <f t="shared" ref="J68:M68" si="33">100*J61/J14</f>
        <v>85.042768515077768</v>
      </c>
      <c r="K68" s="22">
        <f t="shared" si="33"/>
        <v>83.671852042636857</v>
      </c>
      <c r="L68" s="22">
        <f t="shared" si="33"/>
        <v>97.904965088285323</v>
      </c>
      <c r="M68" s="22">
        <f t="shared" si="33"/>
        <v>81.648434293543559</v>
      </c>
      <c r="N68" s="22"/>
    </row>
    <row r="69" spans="2:17" x14ac:dyDescent="0.35">
      <c r="B69" s="19">
        <v>2018</v>
      </c>
      <c r="C69" s="40"/>
      <c r="D69" s="40"/>
      <c r="E69" s="40"/>
      <c r="F69" s="40"/>
      <c r="G69" s="40"/>
      <c r="H69" s="40"/>
      <c r="I69" s="22">
        <f t="shared" ref="I69:N72" si="34">100*I62/I15</f>
        <v>85.586090899436826</v>
      </c>
      <c r="J69" s="22">
        <f t="shared" si="34"/>
        <v>84.343385373484423</v>
      </c>
      <c r="K69" s="22">
        <f t="shared" si="34"/>
        <v>84.627127063749043</v>
      </c>
      <c r="L69" s="22">
        <f t="shared" si="34"/>
        <v>99.487943514263023</v>
      </c>
      <c r="M69" s="22">
        <f t="shared" si="34"/>
        <v>82.679163135425611</v>
      </c>
      <c r="N69" s="22">
        <f t="shared" si="34"/>
        <v>66.911272302093039</v>
      </c>
    </row>
    <row r="70" spans="2:17" x14ac:dyDescent="0.35">
      <c r="B70" s="19">
        <v>2019</v>
      </c>
      <c r="C70" s="40"/>
      <c r="D70" s="40"/>
      <c r="E70" s="40"/>
      <c r="F70" s="40"/>
      <c r="G70" s="40"/>
      <c r="H70" s="40"/>
      <c r="I70" s="22">
        <f t="shared" si="34"/>
        <v>86.572664530937629</v>
      </c>
      <c r="J70" s="22">
        <f t="shared" si="34"/>
        <v>162.21319179342555</v>
      </c>
      <c r="K70" s="22">
        <f t="shared" si="34"/>
        <v>100</v>
      </c>
      <c r="L70" s="22">
        <f t="shared" si="34"/>
        <v>98.07471024998442</v>
      </c>
      <c r="M70" s="22">
        <f t="shared" si="34"/>
        <v>93.906149965810215</v>
      </c>
      <c r="N70" s="22">
        <f t="shared" si="34"/>
        <v>125.79995851914735</v>
      </c>
    </row>
    <row r="71" spans="2:17" x14ac:dyDescent="0.35">
      <c r="B71" s="19">
        <v>2020</v>
      </c>
      <c r="C71" s="40"/>
      <c r="D71" s="40"/>
      <c r="E71" s="40"/>
      <c r="F71" s="40"/>
      <c r="G71" s="40"/>
      <c r="H71" s="40"/>
      <c r="I71" s="22">
        <f t="shared" si="34"/>
        <v>87.632350037481245</v>
      </c>
      <c r="J71" s="22">
        <f t="shared" si="34"/>
        <v>162.20583130059811</v>
      </c>
      <c r="K71" s="22">
        <f t="shared" si="34"/>
        <v>100</v>
      </c>
      <c r="L71" s="22">
        <f t="shared" si="34"/>
        <v>98.112531615939574</v>
      </c>
      <c r="M71" s="22">
        <f t="shared" si="34"/>
        <v>94.067215626631224</v>
      </c>
      <c r="N71" s="22">
        <f t="shared" si="34"/>
        <v>122.67634414966827</v>
      </c>
    </row>
    <row r="72" spans="2:17" x14ac:dyDescent="0.35">
      <c r="B72" s="19">
        <v>2021</v>
      </c>
      <c r="C72" s="40"/>
      <c r="D72" s="40"/>
      <c r="E72" s="40"/>
      <c r="F72" s="40"/>
      <c r="G72" s="40"/>
      <c r="H72" s="40"/>
      <c r="I72" s="22">
        <f t="shared" si="34"/>
        <v>88.875607924209945</v>
      </c>
      <c r="J72" s="22">
        <f t="shared" si="34"/>
        <v>162.16667820332418</v>
      </c>
      <c r="K72" s="22">
        <f t="shared" si="34"/>
        <v>100.00006638408696</v>
      </c>
      <c r="L72" s="22">
        <f t="shared" si="34"/>
        <v>98.148240420674099</v>
      </c>
      <c r="M72" s="22">
        <f t="shared" si="34"/>
        <v>94.238833880399255</v>
      </c>
      <c r="N72" s="22">
        <f t="shared" si="34"/>
        <v>118.66220177959418</v>
      </c>
    </row>
    <row r="74" spans="2:17" x14ac:dyDescent="0.35">
      <c r="C74" s="95" t="s">
        <v>240</v>
      </c>
      <c r="D74" s="95"/>
      <c r="E74" s="95"/>
      <c r="F74" s="95"/>
      <c r="G74" s="95"/>
      <c r="H74" s="95"/>
      <c r="I74" s="95"/>
      <c r="J74" s="95"/>
      <c r="K74" s="95"/>
      <c r="L74" s="95"/>
      <c r="M74" s="95"/>
      <c r="N74" s="95"/>
      <c r="O74" s="47"/>
    </row>
    <row r="75" spans="2:17" x14ac:dyDescent="0.35">
      <c r="B75" s="19">
        <v>2017</v>
      </c>
      <c r="C75" s="22">
        <f>SUMIFS('DHIS-2 - Niger- Population_data'!D4:D363,'DHIS-2 - Niger- Population_data'!$B4:$B363,2017,'DHIS-2 - Niger- Population_data'!$J4:$J363,"Dosso")</f>
        <v>2459813</v>
      </c>
      <c r="D75" s="22">
        <f>SUMIFS('DHIS-2 - Niger- Population_data'!E4:E363,'DHIS-2 - Niger- Population_data'!$B4:$B363,2017,'DHIS-2 - Niger- Population_data'!$J4:$J363,"Dosso")</f>
        <v>576888</v>
      </c>
      <c r="E75" s="22">
        <f>SUMIFS('DHIS-2 - Niger- Population_data'!F4:F363,'DHIS-2 - Niger- Population_data'!$B4:$B363,2017,'DHIS-2 - Niger- Population_data'!$J4:$J363,"Dosso")</f>
        <v>107768</v>
      </c>
      <c r="F75" s="22">
        <f>SUMIFS('DHIS-2 - Niger- Population_data'!G4:G363,'DHIS-2 - Niger- Population_data'!$B4:$B363,2017,'DHIS-2 - Niger- Population_data'!$J4:$J363,"Dosso")</f>
        <v>113643</v>
      </c>
      <c r="G75" s="22">
        <f>SUMIFS('DHIS-2 - Niger- Population_data'!H4:H363,'DHIS-2 - Niger- Population_data'!$B4:$B363,2017,'DHIS-2 - Niger- Population_data'!$J4:$J363,"Dosso")</f>
        <v>113643</v>
      </c>
      <c r="H75" s="22">
        <f>SUMIFS('DHIS-2 - Niger- Population_data'!I4:I363,'DHIS-2 - Niger- Population_data'!$B4:$B363,2017,'DHIS-2 - Niger- Population_data'!$J4:$J363,"Dosso")</f>
        <v>517508</v>
      </c>
      <c r="J75" s="21">
        <f>D75/C75*100</f>
        <v>23.452514479759234</v>
      </c>
      <c r="K75" s="21">
        <f>E75/C75*100</f>
        <v>4.3811460464677596</v>
      </c>
      <c r="L75" s="21">
        <f>H75/C75*100</f>
        <v>21.038509837942964</v>
      </c>
      <c r="M75" s="21">
        <f>F75/C75*1000</f>
        <v>46.19985340349043</v>
      </c>
      <c r="N75" s="21"/>
      <c r="O75" s="22">
        <f>1000*(G75-F75)/G75</f>
        <v>0</v>
      </c>
      <c r="P75">
        <v>46.6</v>
      </c>
      <c r="Q75" s="48">
        <f>C75*$P$47/1000</f>
        <v>114627.2858</v>
      </c>
    </row>
    <row r="76" spans="2:17" x14ac:dyDescent="0.35">
      <c r="B76" s="19">
        <v>2018</v>
      </c>
      <c r="C76" s="22">
        <f>SUMIFS('DHIS-2 - Niger- Population_data'!D4:D363,'DHIS-2 - Niger- Population_data'!$B4:$B363,2018,'DHIS-2 - Niger- Population_data'!$J4:$J363,"Dosso")</f>
        <v>2554379</v>
      </c>
      <c r="D76" s="22">
        <f>SUMIFS('DHIS-2 - Niger- Population_data'!E4:E363,'DHIS-2 - Niger- Population_data'!$B4:$B363,2018,'DHIS-2 - Niger- Population_data'!$J4:$J363,"Dosso")</f>
        <v>601874</v>
      </c>
      <c r="E76" s="22">
        <f>SUMIFS('DHIS-2 - Niger- Population_data'!F4:F363,'DHIS-2 - Niger- Population_data'!$B4:$B363,2018,'DHIS-2 - Niger- Population_data'!$J4:$J363,"Dosso")</f>
        <v>111486</v>
      </c>
      <c r="F76" s="22">
        <f>SUMIFS('DHIS-2 - Niger- Population_data'!G4:G363,'DHIS-2 - Niger- Population_data'!$B4:$B363,2018,'DHIS-2 - Niger- Population_data'!$J4:$J363,"Dosso")</f>
        <v>117502</v>
      </c>
      <c r="G76" s="22">
        <f>SUMIFS('DHIS-2 - Niger- Population_data'!H4:H363,'DHIS-2 - Niger- Population_data'!$B4:$B363,2018,'DHIS-2 - Niger- Population_data'!$J4:$J363,"Dosso")</f>
        <v>117502</v>
      </c>
      <c r="H76" s="22">
        <f>SUMIFS('DHIS-2 - Niger- Population_data'!I4:I363,'DHIS-2 - Niger- Population_data'!$B4:$B363,2018,'DHIS-2 - Niger- Population_data'!$J4:$J363,"Dosso")</f>
        <v>541181</v>
      </c>
      <c r="I76" s="21">
        <f>100*LN(C76/C75)/(B76-B75)</f>
        <v>3.7723810481239939</v>
      </c>
      <c r="J76" s="21">
        <f t="shared" ref="J76" si="35">D76/C76*100</f>
        <v>23.562439246486132</v>
      </c>
      <c r="K76" s="21">
        <f t="shared" ref="K76:K79" si="36">E76/C76*100</f>
        <v>4.3645050323385846</v>
      </c>
      <c r="L76" s="21">
        <f t="shared" ref="L76:L79" si="37">H76/C76*100</f>
        <v>21.186401861274305</v>
      </c>
      <c r="M76" s="21">
        <f t="shared" ref="M76:M79" si="38">F76/C76*1000</f>
        <v>46.000221580274506</v>
      </c>
      <c r="N76" s="21">
        <f>M76-10*I76</f>
        <v>8.2764110990345685</v>
      </c>
      <c r="O76" s="22">
        <f t="shared" ref="O76:O79" si="39">1000*(G76-F76)/G76</f>
        <v>0</v>
      </c>
      <c r="Q76" s="48">
        <f t="shared" ref="Q76:Q79" si="40">C76*$P$47/1000</f>
        <v>119034.06140000001</v>
      </c>
    </row>
    <row r="77" spans="2:17" x14ac:dyDescent="0.35">
      <c r="B77" s="19">
        <v>2019</v>
      </c>
      <c r="C77" s="22">
        <f>SUMIFS('DHIS-2 - Niger- Population_data'!D4:D363,'DHIS-2 - Niger- Population_data'!$B4:$B363,2019,'DHIS-2 - Niger- Population_data'!$J4:$J363,"Dosso")</f>
        <v>2634732.6873943992</v>
      </c>
      <c r="D77" s="22">
        <f>SUMIFS('DHIS-2 - Niger- Population_data'!E4:E363,'DHIS-2 - Niger- Population_data'!$B4:$B363,2019,'DHIS-2 - Niger- Population_data'!$J4:$J363,"Dosso")</f>
        <v>851098.76714230143</v>
      </c>
      <c r="E77" s="22">
        <f>SUMIFS('DHIS-2 - Niger- Population_data'!F4:F363,'DHIS-2 - Niger- Population_data'!$B4:$B363,2019,'DHIS-2 - Niger- Population_data'!$J4:$J363,"Dosso")</f>
        <v>112913.97141825891</v>
      </c>
      <c r="F77" s="22">
        <f>SUMIFS('DHIS-2 - Niger- Population_data'!G4:G363,'DHIS-2 - Niger- Population_data'!$B4:$B363,2019,'DHIS-2 - Niger- Population_data'!$J4:$J363,"Dosso")</f>
        <v>113098.4759338203</v>
      </c>
      <c r="G77" s="22">
        <f>SUMIFS('DHIS-2 - Niger- Population_data'!H4:H363,'DHIS-2 - Niger- Population_data'!$B4:$B363,2019,'DHIS-2 - Niger- Population_data'!$J4:$J363,"Dosso")</f>
        <v>113098.4759338203</v>
      </c>
      <c r="H77" s="22">
        <f>SUMIFS('DHIS-2 - Niger- Population_data'!I4:I363,'DHIS-2 - Niger- Population_data'!$B4:$B363,2019,'DHIS-2 - Niger- Population_data'!$J4:$J363,"Dosso")</f>
        <v>562747.74650950194</v>
      </c>
      <c r="I77" s="21">
        <f>100*LN(C77/C76)/(B77-B76)</f>
        <v>3.0972588662127087</v>
      </c>
      <c r="J77" s="21">
        <f>D77/C77*100</f>
        <v>32.303040502525882</v>
      </c>
      <c r="K77" s="21">
        <f t="shared" si="36"/>
        <v>4.2855949659896773</v>
      </c>
      <c r="L77" s="21">
        <f t="shared" si="37"/>
        <v>21.358817507442378</v>
      </c>
      <c r="M77" s="21">
        <f t="shared" si="38"/>
        <v>42.925977453017545</v>
      </c>
      <c r="N77" s="21">
        <f t="shared" ref="N77:N79" si="41">M77-10*I77</f>
        <v>11.953388790890457</v>
      </c>
      <c r="O77" s="22">
        <f t="shared" si="39"/>
        <v>0</v>
      </c>
      <c r="Q77" s="48">
        <f t="shared" si="40"/>
        <v>122778.543232579</v>
      </c>
    </row>
    <row r="78" spans="2:17" x14ac:dyDescent="0.35">
      <c r="B78" s="19">
        <v>2020</v>
      </c>
      <c r="C78" s="22">
        <f>SUMIFS('DHIS-2 - Niger- Population_data'!D4:D363,'DHIS-2 - Niger- Population_data'!$B4:$B363,2020,'DHIS-2 - Niger- Population_data'!$J4:$J363,"Dosso")</f>
        <v>2733875.0733479504</v>
      </c>
      <c r="D78" s="22">
        <f>SUMIFS('DHIS-2 - Niger- Population_data'!E4:E363,'DHIS-2 - Niger- Population_data'!$B4:$B363,2020,'DHIS-2 - Niger- Population_data'!$J4:$J363,"Dosso")</f>
        <v>877035.38741765055</v>
      </c>
      <c r="E78" s="22">
        <f>SUMIFS('DHIS-2 - Niger- Population_data'!F4:F363,'DHIS-2 - Niger- Population_data'!$B4:$B363,2020,'DHIS-2 - Niger- Population_data'!$J4:$J363,"Dosso")</f>
        <v>116273.37508352671</v>
      </c>
      <c r="F78" s="22">
        <f>SUMIFS('DHIS-2 - Niger- Population_data'!G4:G363,'DHIS-2 - Niger- Population_data'!$B4:$B363,2020,'DHIS-2 - Niger- Population_data'!$J4:$J363,"Dosso")</f>
        <v>116273.37508352671</v>
      </c>
      <c r="G78" s="22">
        <f>SUMIFS('DHIS-2 - Niger- Population_data'!H4:H363,'DHIS-2 - Niger- Population_data'!$B4:$B363,2020,'DHIS-2 - Niger- Population_data'!$J4:$J363,"Dosso")</f>
        <v>116273.37508352671</v>
      </c>
      <c r="H78" s="22">
        <f>SUMIFS('DHIS-2 - Niger- Population_data'!I4:I363,'DHIS-2 - Niger- Population_data'!$B4:$B363,2020,'DHIS-2 - Niger- Population_data'!$J4:$J363,"Dosso")</f>
        <v>586156.64660996001</v>
      </c>
      <c r="I78" s="21">
        <f>100*LN(C78/C77)/(B78-B77)</f>
        <v>3.6938313591784802</v>
      </c>
      <c r="J78" s="21">
        <f t="shared" ref="J78" si="42">D78/C78*100</f>
        <v>32.080302277441589</v>
      </c>
      <c r="K78" s="21">
        <f t="shared" si="36"/>
        <v>4.2530610201268759</v>
      </c>
      <c r="L78" s="21">
        <f t="shared" si="37"/>
        <v>21.440505907687381</v>
      </c>
      <c r="M78" s="21">
        <f t="shared" si="38"/>
        <v>42.530610201268757</v>
      </c>
      <c r="N78" s="21">
        <f t="shared" si="41"/>
        <v>5.5922966094839524</v>
      </c>
      <c r="O78" s="22">
        <f t="shared" si="39"/>
        <v>0</v>
      </c>
      <c r="Q78" s="48">
        <f t="shared" si="40"/>
        <v>127398.5784180145</v>
      </c>
    </row>
    <row r="79" spans="2:17" x14ac:dyDescent="0.35">
      <c r="B79" s="19">
        <v>2021</v>
      </c>
      <c r="C79" s="22">
        <f>SUMIFS('DHIS-2 - Niger- Population_data'!D4:D363,'DHIS-2 - Niger- Population_data'!$B4:$B363,2021,'DHIS-2 - Niger- Population_data'!$J4:$J363,"Dosso")</f>
        <v>2836984.1075112605</v>
      </c>
      <c r="D79" s="22">
        <f>SUMIFS('DHIS-2 - Niger- Population_data'!E4:E363,'DHIS-2 - Niger- Population_data'!$B4:$B363,2021,'DHIS-2 - Niger- Population_data'!$J4:$J363,"Dosso")</f>
        <v>904465.38889797637</v>
      </c>
      <c r="E79" s="22">
        <f>SUMIFS('DHIS-2 - Niger- Population_data'!F4:F363,'DHIS-2 - Niger- Population_data'!$B4:$B363,2021,'DHIS-2 - Niger- Population_data'!$J4:$J363,"Dosso")</f>
        <v>119790.58668341547</v>
      </c>
      <c r="F79" s="22">
        <f>SUMIFS('DHIS-2 - Niger- Population_data'!G4:G363,'DHIS-2 - Niger- Population_data'!$B4:$B363,2021,'DHIS-2 - Niger- Population_data'!$J4:$J363,"Dosso")</f>
        <v>119790.58668341547</v>
      </c>
      <c r="G79" s="22">
        <f>SUMIFS('DHIS-2 - Niger- Population_data'!H4:H363,'DHIS-2 - Niger- Population_data'!$B4:$B363,2021,'DHIS-2 - Niger- Population_data'!$J4:$J363,"Dosso")</f>
        <v>119790.58668341547</v>
      </c>
      <c r="H79" s="22">
        <f>SUMIFS('DHIS-2 - Niger- Population_data'!I4:I363,'DHIS-2 - Niger- Population_data'!$B4:$B363,2021,'DHIS-2 - Niger- Population_data'!$J4:$J363,"Dosso")</f>
        <v>610411.8535786256</v>
      </c>
      <c r="I79" s="21">
        <f t="shared" ref="I79" si="43">100*LN(C79/C78)/(B79-B78)</f>
        <v>3.7021510416944126</v>
      </c>
      <c r="J79" s="21">
        <f>D79/C79*100</f>
        <v>31.88122860834131</v>
      </c>
      <c r="K79" s="21">
        <f t="shared" si="36"/>
        <v>4.2224623806053518</v>
      </c>
      <c r="L79" s="21">
        <f t="shared" si="37"/>
        <v>21.516223935216484</v>
      </c>
      <c r="M79" s="21">
        <f t="shared" si="38"/>
        <v>42.224623806053515</v>
      </c>
      <c r="N79" s="21">
        <f t="shared" si="41"/>
        <v>5.2031133891093901</v>
      </c>
      <c r="O79" s="22">
        <f t="shared" si="39"/>
        <v>0</v>
      </c>
      <c r="Q79" s="48">
        <f t="shared" si="40"/>
        <v>132203.45941002475</v>
      </c>
    </row>
    <row r="81" spans="2:17" x14ac:dyDescent="0.35">
      <c r="C81" s="94" t="s">
        <v>246</v>
      </c>
      <c r="D81" s="94"/>
      <c r="E81" s="94"/>
      <c r="F81" s="94"/>
      <c r="G81" s="94"/>
      <c r="H81" s="94"/>
      <c r="I81" s="94"/>
      <c r="J81" s="94"/>
      <c r="K81" s="94"/>
      <c r="L81" s="94"/>
      <c r="M81" s="94"/>
      <c r="N81" s="94"/>
      <c r="O81" s="46"/>
    </row>
    <row r="82" spans="2:17" x14ac:dyDescent="0.35">
      <c r="B82" s="19">
        <v>2017</v>
      </c>
      <c r="C82" s="40"/>
      <c r="D82" s="40"/>
      <c r="E82" s="40"/>
      <c r="F82" s="40"/>
      <c r="G82" s="40"/>
      <c r="H82" s="40"/>
      <c r="I82" s="22"/>
      <c r="J82" s="22">
        <f t="shared" ref="J82:M82" si="44">100*J75/J14</f>
        <v>116.01239773781967</v>
      </c>
      <c r="K82" s="22">
        <f t="shared" si="44"/>
        <v>100.45451019525827</v>
      </c>
      <c r="L82" s="22">
        <f t="shared" si="44"/>
        <v>100.70787523719603</v>
      </c>
      <c r="M82" s="22">
        <f t="shared" si="44"/>
        <v>99.269130647809263</v>
      </c>
      <c r="N82" s="22"/>
    </row>
    <row r="83" spans="2:17" x14ac:dyDescent="0.35">
      <c r="B83" s="19">
        <v>2018</v>
      </c>
      <c r="C83" s="40"/>
      <c r="D83" s="40"/>
      <c r="E83" s="40"/>
      <c r="F83" s="40"/>
      <c r="G83" s="40"/>
      <c r="H83" s="40"/>
      <c r="I83" s="22">
        <f t="shared" ref="I83:N86" si="45">100*I76/I15</f>
        <v>99.142734510486036</v>
      </c>
      <c r="J83" s="22">
        <f t="shared" si="45"/>
        <v>117.42447228200811</v>
      </c>
      <c r="K83" s="22">
        <f t="shared" si="45"/>
        <v>100.98347370347645</v>
      </c>
      <c r="L83" s="22">
        <f t="shared" si="45"/>
        <v>101.21917338537132</v>
      </c>
      <c r="M83" s="22">
        <f t="shared" si="45"/>
        <v>99.82903617759608</v>
      </c>
      <c r="N83" s="22">
        <f t="shared" si="45"/>
        <v>100.10173075755404</v>
      </c>
    </row>
    <row r="84" spans="2:17" x14ac:dyDescent="0.35">
      <c r="B84" s="19">
        <v>2019</v>
      </c>
      <c r="C84" s="40"/>
      <c r="D84" s="40"/>
      <c r="E84" s="40"/>
      <c r="F84" s="40"/>
      <c r="G84" s="40"/>
      <c r="H84" s="40"/>
      <c r="I84" s="22">
        <f t="shared" si="45"/>
        <v>81.873086603560907</v>
      </c>
      <c r="J84" s="22">
        <f t="shared" si="45"/>
        <v>162.21319179342544</v>
      </c>
      <c r="K84" s="22">
        <f t="shared" si="45"/>
        <v>99.999999999999915</v>
      </c>
      <c r="L84" s="22">
        <f t="shared" si="45"/>
        <v>101.76902682664777</v>
      </c>
      <c r="M84" s="22">
        <f t="shared" si="45"/>
        <v>94.059595181579752</v>
      </c>
      <c r="N84" s="22">
        <f t="shared" si="45"/>
        <v>148.80354526192528</v>
      </c>
    </row>
    <row r="85" spans="2:17" x14ac:dyDescent="0.35">
      <c r="B85" s="19">
        <v>2020</v>
      </c>
      <c r="C85" s="40"/>
      <c r="D85" s="40"/>
      <c r="E85" s="40"/>
      <c r="F85" s="40"/>
      <c r="G85" s="40"/>
      <c r="H85" s="40"/>
      <c r="I85" s="22">
        <f t="shared" si="45"/>
        <v>98.266330385168402</v>
      </c>
      <c r="J85" s="22">
        <f t="shared" si="45"/>
        <v>162.20583130059805</v>
      </c>
      <c r="K85" s="22">
        <f t="shared" si="45"/>
        <v>99.999999999999957</v>
      </c>
      <c r="L85" s="22">
        <f t="shared" si="45"/>
        <v>101.81966396206403</v>
      </c>
      <c r="M85" s="22">
        <f t="shared" si="45"/>
        <v>94.067215626631182</v>
      </c>
      <c r="N85" s="22">
        <f t="shared" si="45"/>
        <v>71.540189452270084</v>
      </c>
    </row>
    <row r="86" spans="2:17" x14ac:dyDescent="0.35">
      <c r="B86" s="19">
        <v>2021</v>
      </c>
      <c r="C86" s="40"/>
      <c r="D86" s="40"/>
      <c r="E86" s="40"/>
      <c r="F86" s="40"/>
      <c r="G86" s="40"/>
      <c r="H86" s="40"/>
      <c r="I86" s="22">
        <f t="shared" si="45"/>
        <v>99.147055214097819</v>
      </c>
      <c r="J86" s="22">
        <f t="shared" si="45"/>
        <v>162.1666623937989</v>
      </c>
      <c r="K86" s="22">
        <f t="shared" si="45"/>
        <v>99.999999829561233</v>
      </c>
      <c r="L86" s="22">
        <f t="shared" si="45"/>
        <v>101.86554430352767</v>
      </c>
      <c r="M86" s="22">
        <f t="shared" si="45"/>
        <v>94.23877116023192</v>
      </c>
      <c r="N86" s="22">
        <f t="shared" si="45"/>
        <v>68.309221335294595</v>
      </c>
    </row>
    <row r="88" spans="2:17" x14ac:dyDescent="0.35">
      <c r="C88" s="95" t="s">
        <v>241</v>
      </c>
      <c r="D88" s="95"/>
      <c r="E88" s="95"/>
      <c r="F88" s="95"/>
      <c r="G88" s="95"/>
      <c r="H88" s="95"/>
      <c r="I88" s="95"/>
      <c r="J88" s="95"/>
      <c r="K88" s="95"/>
      <c r="L88" s="95"/>
      <c r="M88" s="95"/>
      <c r="N88" s="95"/>
      <c r="O88" s="47"/>
    </row>
    <row r="89" spans="2:17" x14ac:dyDescent="0.35">
      <c r="B89" s="19">
        <v>2017</v>
      </c>
      <c r="C89" s="22">
        <f>SUMIFS('DHIS-2 - Niger- Population_data'!D4:D363,'DHIS-2 - Niger- Population_data'!$B4:$B363,2017,'DHIS-2 - Niger- Population_data'!$J4:$J363,"Maradi")</f>
        <v>4160233</v>
      </c>
      <c r="D89" s="22">
        <f>SUMIFS('DHIS-2 - Niger- Population_data'!E4:E363,'DHIS-2 - Niger- Population_data'!$B4:$B363,2017,'DHIS-2 - Niger- Population_data'!$J4:$J363,"Maradi")</f>
        <v>887824</v>
      </c>
      <c r="E89" s="22">
        <f>SUMIFS('DHIS-2 - Niger- Population_data'!F4:F363,'DHIS-2 - Niger- Population_data'!$B4:$B363,2017,'DHIS-2 - Niger- Population_data'!$J4:$J363,"Maradi")</f>
        <v>193043</v>
      </c>
      <c r="F89" s="22">
        <f>SUMIFS('DHIS-2 - Niger- Population_data'!G4:G363,'DHIS-2 - Niger- Population_data'!$B4:$B363,2017,'DHIS-2 - Niger- Population_data'!$J4:$J363,"Maradi")</f>
        <v>244247</v>
      </c>
      <c r="G89" s="22">
        <f>SUMIFS('DHIS-2 - Niger- Population_data'!H4:H363,'DHIS-2 - Niger- Population_data'!$B4:$B363,2017,'DHIS-2 - Niger- Population_data'!$J4:$J363,"Maradi")</f>
        <v>244247</v>
      </c>
      <c r="H89" s="22">
        <f>SUMIFS('DHIS-2 - Niger- Population_data'!I4:I363,'DHIS-2 - Niger- Population_data'!$B4:$B363,2017,'DHIS-2 - Niger- Population_data'!$J4:$J363,"Maradi")</f>
        <v>817367</v>
      </c>
      <c r="J89" s="21">
        <f>D89/C89*100</f>
        <v>21.340727790967478</v>
      </c>
      <c r="K89" s="21">
        <f>E89/C89*100</f>
        <v>4.6401968351291867</v>
      </c>
      <c r="L89" s="21">
        <f>H89/C89*100</f>
        <v>19.647144763286096</v>
      </c>
      <c r="M89" s="21">
        <f>F89/C89*1000</f>
        <v>58.709932833088914</v>
      </c>
      <c r="N89" s="21"/>
      <c r="O89" s="22">
        <f>1000*(G89-F89)/G89</f>
        <v>0</v>
      </c>
      <c r="P89">
        <v>46.6</v>
      </c>
      <c r="Q89" s="48">
        <f>C89*$P$47/1000</f>
        <v>193866.8578</v>
      </c>
    </row>
    <row r="90" spans="2:17" x14ac:dyDescent="0.35">
      <c r="B90" s="19">
        <v>2018</v>
      </c>
      <c r="C90" s="22">
        <f>SUMIFS('DHIS-2 - Niger- Population_data'!D4:D363,'DHIS-2 - Niger- Population_data'!$B4:$B363,2018,'DHIS-2 - Niger- Population_data'!$J4:$J363,"Maradi")</f>
        <v>4340983</v>
      </c>
      <c r="D90" s="22">
        <f>SUMIFS('DHIS-2 - Niger- Population_data'!E4:E363,'DHIS-2 - Niger- Population_data'!$B4:$B363,2018,'DHIS-2 - Niger- Population_data'!$J4:$J363,"Maradi")</f>
        <v>923881</v>
      </c>
      <c r="E90" s="22">
        <f>SUMIFS('DHIS-2 - Niger- Population_data'!F4:F363,'DHIS-2 - Niger- Population_data'!$B4:$B363,2018,'DHIS-2 - Niger- Population_data'!$J4:$J363,"Maradi")</f>
        <v>200920</v>
      </c>
      <c r="F90" s="22">
        <f>SUMIFS('DHIS-2 - Niger- Population_data'!G4:G363,'DHIS-2 - Niger- Population_data'!$B4:$B363,2018,'DHIS-2 - Niger- Population_data'!$J4:$J363,"Maradi")</f>
        <v>208802</v>
      </c>
      <c r="G90" s="22">
        <f>SUMIFS('DHIS-2 - Niger- Population_data'!H4:H363,'DHIS-2 - Niger- Population_data'!$B4:$B363,2018,'DHIS-2 - Niger- Population_data'!$J4:$J363,"Maradi")</f>
        <v>208802</v>
      </c>
      <c r="H90" s="22">
        <f>SUMIFS('DHIS-2 - Niger- Population_data'!I4:I363,'DHIS-2 - Niger- Population_data'!$B4:$B363,2018,'DHIS-2 - Niger- Population_data'!$J4:$J363,"Maradi")</f>
        <v>859318</v>
      </c>
      <c r="I90" s="21">
        <f>100*LN(C90/C89)/(B90-B89)</f>
        <v>4.2529737841358815</v>
      </c>
      <c r="J90" s="21">
        <f t="shared" ref="J90" si="46">D90/C90*100</f>
        <v>21.282760149026153</v>
      </c>
      <c r="K90" s="21">
        <f t="shared" ref="K90:K93" si="47">E90/C90*100</f>
        <v>4.6284447554851056</v>
      </c>
      <c r="L90" s="21">
        <f t="shared" ref="L90:L93" si="48">H90/C90*100</f>
        <v>19.795470288641997</v>
      </c>
      <c r="M90" s="21">
        <f t="shared" ref="M90:M93" si="49">F90/C90*1000</f>
        <v>48.100165331216459</v>
      </c>
      <c r="N90" s="21">
        <f>M90-10*I90</f>
        <v>5.5704274898576429</v>
      </c>
      <c r="O90" s="22">
        <f t="shared" ref="O90:O93" si="50">1000*(G90-F90)/G90</f>
        <v>0</v>
      </c>
      <c r="Q90" s="48">
        <f t="shared" ref="Q90:Q93" si="51">C90*$P$47/1000</f>
        <v>202289.80780000001</v>
      </c>
    </row>
    <row r="91" spans="2:17" x14ac:dyDescent="0.35">
      <c r="B91" s="19">
        <v>2019</v>
      </c>
      <c r="C91" s="22">
        <f>SUMIFS('DHIS-2 - Niger- Population_data'!D4:D363,'DHIS-2 - Niger- Population_data'!$B4:$B363,2019,'DHIS-2 - Niger- Population_data'!$J4:$J363,"Maradi")</f>
        <v>4359398.2812257223</v>
      </c>
      <c r="D91" s="22">
        <f>SUMIFS('DHIS-2 - Niger- Population_data'!E4:E363,'DHIS-2 - Niger- Population_data'!$B4:$B363,2019,'DHIS-2 - Niger- Population_data'!$J4:$J363,"Maradi")</f>
        <v>1408218.1924507623</v>
      </c>
      <c r="E91" s="22">
        <f>SUMIFS('DHIS-2 - Niger- Population_data'!F4:F363,'DHIS-2 - Niger- Population_data'!$B4:$B363,2019,'DHIS-2 - Niger- Population_data'!$J4:$J363,"Maradi")</f>
        <v>186826.15328765006</v>
      </c>
      <c r="F91" s="22">
        <f>SUMIFS('DHIS-2 - Niger- Population_data'!G4:G363,'DHIS-2 - Niger- Population_data'!$B4:$B363,2019,'DHIS-2 - Niger- Population_data'!$J4:$J363,"Maradi")</f>
        <v>186826.15328765006</v>
      </c>
      <c r="G91" s="22">
        <f>SUMIFS('DHIS-2 - Niger- Population_data'!H4:H363,'DHIS-2 - Niger- Population_data'!$B4:$B363,2019,'DHIS-2 - Niger- Population_data'!$J4:$J363,"Maradi")</f>
        <v>186826.15328765006</v>
      </c>
      <c r="H91" s="22">
        <f>SUMIFS('DHIS-2 - Niger- Population_data'!I4:I363,'DHIS-2 - Niger- Population_data'!$B4:$B363,2019,'DHIS-2 - Niger- Population_data'!$J4:$J363,"Maradi")</f>
        <v>933858.2652115284</v>
      </c>
      <c r="I91" s="21">
        <f>100*LN(C91/C90)/(B91-B90)</f>
        <v>0.42332187822209794</v>
      </c>
      <c r="J91" s="21">
        <f>D91/C91*100</f>
        <v>32.303040502525882</v>
      </c>
      <c r="K91" s="21">
        <f t="shared" si="47"/>
        <v>4.2855949659896773</v>
      </c>
      <c r="L91" s="21">
        <f t="shared" si="48"/>
        <v>21.421723939134036</v>
      </c>
      <c r="M91" s="21">
        <f t="shared" si="49"/>
        <v>42.855949659896773</v>
      </c>
      <c r="N91" s="21">
        <f t="shared" ref="N91:N93" si="52">M91-10*I91</f>
        <v>38.622730877675792</v>
      </c>
      <c r="O91" s="22">
        <f t="shared" si="50"/>
        <v>0</v>
      </c>
      <c r="Q91" s="48">
        <f t="shared" si="51"/>
        <v>203147.95990511868</v>
      </c>
    </row>
    <row r="92" spans="2:17" x14ac:dyDescent="0.35">
      <c r="B92" s="19">
        <v>2020</v>
      </c>
      <c r="C92" s="22">
        <f>SUMIFS('DHIS-2 - Niger- Population_data'!D4:D363,'DHIS-2 - Niger- Population_data'!$B4:$B363,2020,'DHIS-2 - Niger- Population_data'!$J4:$J363,"Maradi")</f>
        <v>4523438.1282243757</v>
      </c>
      <c r="D92" s="22">
        <f>SUMIFS('DHIS-2 - Niger- Population_data'!E4:E363,'DHIS-2 - Niger- Population_data'!$B4:$B363,2020,'DHIS-2 - Niger- Population_data'!$J4:$J363,"Maradi")</f>
        <v>1451132.6248674258</v>
      </c>
      <c r="E92" s="22">
        <f>SUMIFS('DHIS-2 - Niger- Population_data'!F4:F363,'DHIS-2 - Niger- Population_data'!$B4:$B363,2020,'DHIS-2 - Niger- Population_data'!$J4:$J363,"Maradi")</f>
        <v>192384.58380106764</v>
      </c>
      <c r="F92" s="22">
        <f>SUMIFS('DHIS-2 - Niger- Population_data'!G4:G363,'DHIS-2 - Niger- Population_data'!$B4:$B363,2020,'DHIS-2 - Niger- Population_data'!$J4:$J363,"Maradi")</f>
        <v>192384.58380106767</v>
      </c>
      <c r="G92" s="22">
        <f>SUMIFS('DHIS-2 - Niger- Population_data'!H4:H363,'DHIS-2 - Niger- Population_data'!$B4:$B363,2020,'DHIS-2 - Niger- Population_data'!$J4:$J363,"Maradi")</f>
        <v>192384.58380106767</v>
      </c>
      <c r="H92" s="22">
        <f>SUMIFS('DHIS-2 - Niger- Population_data'!I4:I363,'DHIS-2 - Niger- Population_data'!$B4:$B363,2020,'DHIS-2 - Niger- Population_data'!$J4:$J363,"Maradi")</f>
        <v>972712.91915113013</v>
      </c>
      <c r="I92" s="21">
        <f>100*LN(C92/C91)/(B92-B91)</f>
        <v>3.6938313591784802</v>
      </c>
      <c r="J92" s="21">
        <f t="shared" ref="J92" si="53">D92/C92*100</f>
        <v>32.080302277441589</v>
      </c>
      <c r="K92" s="21">
        <f t="shared" si="47"/>
        <v>4.253061020126875</v>
      </c>
      <c r="L92" s="21">
        <f t="shared" si="48"/>
        <v>21.503840476601312</v>
      </c>
      <c r="M92" s="21">
        <f t="shared" si="49"/>
        <v>42.530610201268757</v>
      </c>
      <c r="N92" s="21">
        <f t="shared" si="52"/>
        <v>5.5922966094839524</v>
      </c>
      <c r="O92" s="22">
        <f t="shared" si="50"/>
        <v>0</v>
      </c>
      <c r="Q92" s="48">
        <f t="shared" si="51"/>
        <v>210792.21677525592</v>
      </c>
    </row>
    <row r="93" spans="2:17" x14ac:dyDescent="0.35">
      <c r="B93" s="19">
        <v>2021</v>
      </c>
      <c r="C93" s="22">
        <f>SUMIFS('DHIS-2 - Niger- Population_data'!D4:D363,'DHIS-2 - Niger- Population_data'!$B4:$B363,2021,'DHIS-2 - Niger- Population_data'!$J4:$J363,"Maradi")</f>
        <v>4694041.145547892</v>
      </c>
      <c r="D93" s="22">
        <f>SUMIFS('DHIS-2 - Niger- Population_data'!E4:E363,'DHIS-2 - Niger- Population_data'!$B4:$B363,2021,'DHIS-2 - Niger- Population_data'!$J4:$J363,"Maradi")</f>
        <v>1496517.9885817261</v>
      </c>
      <c r="E93" s="22">
        <f>SUMIFS('DHIS-2 - Niger- Population_data'!F4:F363,'DHIS-2 - Niger- Population_data'!$B4:$B363,2021,'DHIS-2 - Niger- Population_data'!$J4:$J363,"Maradi")</f>
        <v>198204.12150089614</v>
      </c>
      <c r="F93" s="22">
        <f>SUMIFS('DHIS-2 - Niger- Population_data'!G4:G363,'DHIS-2 - Niger- Population_data'!$B4:$B363,2021,'DHIS-2 - Niger- Population_data'!$J4:$J363,"Maradi")</f>
        <v>198204.12150089614</v>
      </c>
      <c r="G93" s="22">
        <f>SUMIFS('DHIS-2 - Niger- Population_data'!H4:H363,'DHIS-2 - Niger- Population_data'!$B4:$B363,2021,'DHIS-2 - Niger- Population_data'!$J4:$J363,"Maradi")</f>
        <v>198204.12150089614</v>
      </c>
      <c r="H93" s="22">
        <f>SUMIFS('DHIS-2 - Niger- Population_data'!I4:I363,'DHIS-2 - Niger- Population_data'!$B4:$B363,2021,'DHIS-2 - Niger- Population_data'!$J4:$J363,"Maradi")</f>
        <v>1012970.6479665209</v>
      </c>
      <c r="I93" s="21">
        <f t="shared" ref="I93" si="54">100*LN(C93/C92)/(B93-B92)</f>
        <v>3.7021510416944339</v>
      </c>
      <c r="J93" s="21">
        <f>D93/C93*100</f>
        <v>31.881228608341299</v>
      </c>
      <c r="K93" s="21">
        <f t="shared" si="47"/>
        <v>4.2224623806053501</v>
      </c>
      <c r="L93" s="21">
        <f t="shared" si="48"/>
        <v>21.579926902159404</v>
      </c>
      <c r="M93" s="21">
        <f t="shared" si="49"/>
        <v>42.224623806053501</v>
      </c>
      <c r="N93" s="21">
        <f t="shared" si="52"/>
        <v>5.2031133891091628</v>
      </c>
      <c r="O93" s="22">
        <f t="shared" si="50"/>
        <v>0</v>
      </c>
      <c r="Q93" s="48">
        <f t="shared" si="51"/>
        <v>218742.31738253176</v>
      </c>
    </row>
    <row r="95" spans="2:17" x14ac:dyDescent="0.35">
      <c r="C95" s="94" t="s">
        <v>246</v>
      </c>
      <c r="D95" s="94"/>
      <c r="E95" s="94"/>
      <c r="F95" s="94"/>
      <c r="G95" s="94"/>
      <c r="H95" s="94"/>
      <c r="I95" s="94"/>
      <c r="J95" s="94"/>
      <c r="K95" s="94"/>
      <c r="L95" s="94"/>
      <c r="M95" s="94"/>
      <c r="N95" s="94"/>
      <c r="O95" s="46"/>
    </row>
    <row r="96" spans="2:17" x14ac:dyDescent="0.35">
      <c r="B96" s="19">
        <v>2017</v>
      </c>
      <c r="C96" s="40"/>
      <c r="D96" s="40"/>
      <c r="E96" s="40"/>
      <c r="F96" s="40"/>
      <c r="G96" s="40"/>
      <c r="H96" s="40"/>
      <c r="I96" s="21"/>
      <c r="J96" s="21">
        <f t="shared" ref="J96:M96" si="55">100*J89/J14</f>
        <v>105.56603653893906</v>
      </c>
      <c r="K96" s="21">
        <f t="shared" si="55"/>
        <v>106.39423916449898</v>
      </c>
      <c r="L96" s="21">
        <f t="shared" si="55"/>
        <v>94.047640200243606</v>
      </c>
      <c r="M96" s="21">
        <f t="shared" si="55"/>
        <v>126.14940445442397</v>
      </c>
      <c r="N96" s="21"/>
    </row>
    <row r="97" spans="2:17" x14ac:dyDescent="0.35">
      <c r="B97" s="19">
        <v>2018</v>
      </c>
      <c r="C97" s="40"/>
      <c r="D97" s="40"/>
      <c r="E97" s="40"/>
      <c r="F97" s="40"/>
      <c r="G97" s="40"/>
      <c r="H97" s="40"/>
      <c r="I97" s="21">
        <f t="shared" ref="I97:N100" si="56">100*I90/I15</f>
        <v>111.77329261855141</v>
      </c>
      <c r="J97" s="21">
        <f t="shared" si="56"/>
        <v>106.06358930248028</v>
      </c>
      <c r="K97" s="21">
        <f t="shared" si="56"/>
        <v>107.09036323486234</v>
      </c>
      <c r="L97" s="21">
        <f t="shared" si="56"/>
        <v>94.573923052666217</v>
      </c>
      <c r="M97" s="21">
        <f t="shared" si="56"/>
        <v>104.38630467505037</v>
      </c>
      <c r="N97" s="21">
        <f t="shared" si="56"/>
        <v>67.373336839110337</v>
      </c>
    </row>
    <row r="98" spans="2:17" x14ac:dyDescent="0.35">
      <c r="B98" s="19">
        <v>2019</v>
      </c>
      <c r="C98" s="40"/>
      <c r="D98" s="40"/>
      <c r="E98" s="40"/>
      <c r="F98" s="40"/>
      <c r="G98" s="40"/>
      <c r="H98" s="40"/>
      <c r="I98" s="21">
        <f t="shared" si="56"/>
        <v>11.190110447319533</v>
      </c>
      <c r="J98" s="21">
        <f t="shared" si="56"/>
        <v>162.21319179342544</v>
      </c>
      <c r="K98" s="21">
        <f t="shared" si="56"/>
        <v>99.999999999999915</v>
      </c>
      <c r="L98" s="21">
        <f t="shared" si="56"/>
        <v>102.0687590722258</v>
      </c>
      <c r="M98" s="21">
        <f t="shared" si="56"/>
        <v>93.90614996581013</v>
      </c>
      <c r="N98" s="21">
        <f t="shared" si="56"/>
        <v>480.80083253673342</v>
      </c>
    </row>
    <row r="99" spans="2:17" x14ac:dyDescent="0.35">
      <c r="B99" s="19">
        <v>2020</v>
      </c>
      <c r="C99" s="40"/>
      <c r="D99" s="40"/>
      <c r="E99" s="40"/>
      <c r="F99" s="40"/>
      <c r="G99" s="40"/>
      <c r="H99" s="40"/>
      <c r="I99" s="21">
        <f t="shared" si="56"/>
        <v>98.266330385168402</v>
      </c>
      <c r="J99" s="21">
        <f t="shared" si="56"/>
        <v>162.20583130059805</v>
      </c>
      <c r="K99" s="21">
        <f t="shared" si="56"/>
        <v>99.999999999999943</v>
      </c>
      <c r="L99" s="21">
        <f t="shared" si="56"/>
        <v>102.1204359938325</v>
      </c>
      <c r="M99" s="21">
        <f t="shared" si="56"/>
        <v>94.067215626631182</v>
      </c>
      <c r="N99" s="21">
        <f t="shared" si="56"/>
        <v>71.540189452270084</v>
      </c>
    </row>
    <row r="100" spans="2:17" x14ac:dyDescent="0.35">
      <c r="B100" s="19">
        <v>2021</v>
      </c>
      <c r="C100" s="40"/>
      <c r="D100" s="40"/>
      <c r="E100" s="40"/>
      <c r="F100" s="40"/>
      <c r="G100" s="40"/>
      <c r="H100" s="40"/>
      <c r="I100" s="21">
        <f t="shared" si="56"/>
        <v>99.147055214098401</v>
      </c>
      <c r="J100" s="21">
        <f t="shared" si="56"/>
        <v>162.16666239379884</v>
      </c>
      <c r="K100" s="21">
        <f t="shared" si="56"/>
        <v>99.99999982956119</v>
      </c>
      <c r="L100" s="21">
        <f t="shared" si="56"/>
        <v>102.16713706538627</v>
      </c>
      <c r="M100" s="21">
        <f t="shared" si="56"/>
        <v>94.238771160231892</v>
      </c>
      <c r="N100" s="21">
        <f t="shared" si="56"/>
        <v>68.30922133529161</v>
      </c>
    </row>
    <row r="102" spans="2:17" x14ac:dyDescent="0.35">
      <c r="C102" s="95" t="s">
        <v>242</v>
      </c>
      <c r="D102" s="95"/>
      <c r="E102" s="95"/>
      <c r="F102" s="95"/>
      <c r="G102" s="95"/>
      <c r="H102" s="95"/>
      <c r="I102" s="95"/>
      <c r="J102" s="95"/>
      <c r="K102" s="95"/>
      <c r="L102" s="95"/>
      <c r="M102" s="95"/>
      <c r="N102" s="95"/>
      <c r="O102" s="47"/>
    </row>
    <row r="103" spans="2:17" x14ac:dyDescent="0.35">
      <c r="B103" s="19">
        <v>2017</v>
      </c>
      <c r="C103" s="22">
        <f>SUMIFS('DHIS-2 - Niger- Population_data'!D4:D363,'DHIS-2 - Niger- Population_data'!$B4:$B363,2017,'DHIS-2 - Niger- Population_data'!$J4:$J363,"Niamey")</f>
        <v>1203766</v>
      </c>
      <c r="D103" s="22">
        <f>SUMIFS('DHIS-2 - Niger- Population_data'!E4:E363,'DHIS-2 - Niger- Population_data'!$B4:$B363,2017,'DHIS-2 - Niger- Population_data'!$J4:$J363,"Niamey")</f>
        <v>204829</v>
      </c>
      <c r="E103" s="22">
        <f>SUMIFS('DHIS-2 - Niger- Population_data'!F4:F363,'DHIS-2 - Niger- Population_data'!$B4:$B363,2017,'DHIS-2 - Niger- Population_data'!$J4:$J363,"Niamey")</f>
        <v>42903</v>
      </c>
      <c r="F103" s="22">
        <f>SUMIFS('DHIS-2 - Niger- Population_data'!G4:G363,'DHIS-2 - Niger- Population_data'!$B4:$B363,2017,'DHIS-2 - Niger- Population_data'!$J4:$J363,"Niamey")</f>
        <v>44178</v>
      </c>
      <c r="G103" s="22">
        <f>SUMIFS('DHIS-2 - Niger- Population_data'!H4:H363,'DHIS-2 - Niger- Population_data'!$B4:$B363,2017,'DHIS-2 - Niger- Population_data'!$J4:$J363,"Niamey")</f>
        <v>44178</v>
      </c>
      <c r="H103" s="22">
        <f>SUMIFS('DHIS-2 - Niger- Population_data'!I4:I363,'DHIS-2 - Niger- Population_data'!$B4:$B363,2017,'DHIS-2 - Niger- Population_data'!$J4:$J363,"Niamey")</f>
        <v>296269</v>
      </c>
      <c r="J103" s="21">
        <f>D103/C103*100</f>
        <v>17.015682449911363</v>
      </c>
      <c r="K103" s="21">
        <f>E103/C103*100</f>
        <v>3.5640647767090945</v>
      </c>
      <c r="L103" s="21">
        <f>H103/C103*100</f>
        <v>24.611843165532171</v>
      </c>
      <c r="M103" s="21">
        <f>F103/C103*1000</f>
        <v>36.6998237198924</v>
      </c>
      <c r="N103" s="21"/>
      <c r="O103" s="22">
        <f>1000*(G103-F103)/G103</f>
        <v>0</v>
      </c>
      <c r="P103">
        <v>46.6</v>
      </c>
      <c r="Q103" s="48">
        <f>C103*$P$47/1000</f>
        <v>56095.495600000002</v>
      </c>
    </row>
    <row r="104" spans="2:17" x14ac:dyDescent="0.35">
      <c r="B104" s="19">
        <v>2018</v>
      </c>
      <c r="C104" s="22">
        <f>SUMIFS('DHIS-2 - Niger- Population_data'!D4:D363,'DHIS-2 - Niger- Population_data'!$B4:$B363,2018,'DHIS-2 - Niger- Population_data'!$J4:$J363,"Niamey")</f>
        <v>1243452</v>
      </c>
      <c r="D104" s="22">
        <f>SUMIFS('DHIS-2 - Niger- Population_data'!E4:E363,'DHIS-2 - Niger- Population_data'!$B4:$B363,2018,'DHIS-2 - Niger- Population_data'!$J4:$J363,"Niamey")</f>
        <v>208985</v>
      </c>
      <c r="E104" s="22">
        <f>SUMIFS('DHIS-2 - Niger- Population_data'!F4:F363,'DHIS-2 - Niger- Population_data'!$B4:$B363,2018,'DHIS-2 - Niger- Population_data'!$J4:$J363,"Niamey")</f>
        <v>43631</v>
      </c>
      <c r="F104" s="22">
        <f>SUMIFS('DHIS-2 - Niger- Population_data'!G4:G363,'DHIS-2 - Niger- Population_data'!$B4:$B363,2018,'DHIS-2 - Niger- Population_data'!$J4:$J363,"Niamey")</f>
        <v>44888</v>
      </c>
      <c r="G104" s="22">
        <f>SUMIFS('DHIS-2 - Niger- Population_data'!H4:H363,'DHIS-2 - Niger- Population_data'!$B4:$B363,2018,'DHIS-2 - Niger- Population_data'!$J4:$J363,"Niamey")</f>
        <v>44888</v>
      </c>
      <c r="H104" s="22">
        <f>SUMIFS('DHIS-2 - Niger- Population_data'!I4:I363,'DHIS-2 - Niger- Population_data'!$B4:$B363,2018,'DHIS-2 - Niger- Population_data'!$J4:$J363,"Niamey")</f>
        <v>305819</v>
      </c>
      <c r="I104" s="21">
        <f>100*LN(C104/C103)/(B104-B103)</f>
        <v>3.2436406954199097</v>
      </c>
      <c r="J104" s="21">
        <f t="shared" ref="J104" si="57">D104/C104*100</f>
        <v>16.806840955662143</v>
      </c>
      <c r="K104" s="21">
        <f t="shared" ref="K104:K107" si="58">E104/C104*100</f>
        <v>3.5088608165011594</v>
      </c>
      <c r="L104" s="21">
        <f t="shared" ref="L104:L107" si="59">H104/C104*100</f>
        <v>24.594355069596574</v>
      </c>
      <c r="M104" s="21">
        <f>F104/C104*1000</f>
        <v>36.099503639867081</v>
      </c>
      <c r="N104" s="21">
        <f>M104-10*I104</f>
        <v>3.6630966856679805</v>
      </c>
      <c r="O104" s="22">
        <f t="shared" ref="O104:O107" si="60">1000*(G104-F104)/G104</f>
        <v>0</v>
      </c>
      <c r="Q104" s="48">
        <f t="shared" ref="Q104:Q107" si="61">C104*$P$47/1000</f>
        <v>57944.8632</v>
      </c>
    </row>
    <row r="105" spans="2:17" x14ac:dyDescent="0.35">
      <c r="B105" s="19">
        <v>2019</v>
      </c>
      <c r="C105" s="22">
        <f>SUMIFS('DHIS-2 - Niger- Population_data'!D4:D363,'DHIS-2 - Niger- Population_data'!$B4:$B363,2019,'DHIS-2 - Niger- Population_data'!$J4:$J363,"Niamey")</f>
        <v>1283888</v>
      </c>
      <c r="D105" s="22">
        <f>SUMIFS('DHIS-2 - Niger- Population_data'!E4:E363,'DHIS-2 - Niger- Population_data'!$B4:$B363,2019,'DHIS-2 - Niger- Population_data'!$J4:$J363,"Niamey")</f>
        <v>414734.86064706976</v>
      </c>
      <c r="E105" s="22">
        <f>SUMIFS('DHIS-2 - Niger- Population_data'!F4:F363,'DHIS-2 - Niger- Population_data'!$B4:$B363,2019,'DHIS-2 - Niger- Population_data'!$J4:$J363,"Niamey")</f>
        <v>55022.239496945585</v>
      </c>
      <c r="F105" s="22">
        <f>SUMIFS('DHIS-2 - Niger- Population_data'!G4:G363,'DHIS-2 - Niger- Population_data'!$B4:$B363,2019,'DHIS-2 - Niger- Population_data'!$J4:$J363,"Niamey")</f>
        <v>55022.2394969456</v>
      </c>
      <c r="G105" s="22">
        <f>SUMIFS('DHIS-2 - Niger- Population_data'!H4:H363,'DHIS-2 - Niger- Population_data'!$B4:$B363,2019,'DHIS-2 - Niger- Population_data'!$J4:$J363,"Niamey")</f>
        <v>55022.2394969456</v>
      </c>
      <c r="H105" s="22">
        <f>SUMIFS('DHIS-2 - Niger- Population_data'!I4:I363,'DHIS-2 - Niger- Population_data'!$B4:$B363,2019,'DHIS-2 - Niger- Population_data'!$J4:$J363,"Niamey")</f>
        <v>271958.24037867662</v>
      </c>
      <c r="I105" s="21">
        <f>100*LN(C105/C104)/(B105-B104)</f>
        <v>3.2001591256375348</v>
      </c>
      <c r="J105" s="21">
        <f>D105/C105*100</f>
        <v>32.303040502525903</v>
      </c>
      <c r="K105" s="21">
        <f t="shared" si="58"/>
        <v>4.2855949659896799</v>
      </c>
      <c r="L105" s="21">
        <f t="shared" si="59"/>
        <v>21.182396001728858</v>
      </c>
      <c r="M105" s="21">
        <f t="shared" ref="M105:M107" si="62">F105/C105*1000</f>
        <v>42.855949659896815</v>
      </c>
      <c r="N105" s="21">
        <f t="shared" ref="N105:N107" si="63">M105-10*I105</f>
        <v>10.854358403521466</v>
      </c>
      <c r="O105" s="22">
        <f t="shared" si="60"/>
        <v>0</v>
      </c>
      <c r="Q105" s="48">
        <f t="shared" si="61"/>
        <v>59829.180800000002</v>
      </c>
    </row>
    <row r="106" spans="2:17" x14ac:dyDescent="0.35">
      <c r="B106" s="19">
        <v>2020</v>
      </c>
      <c r="C106" s="22">
        <f>SUMIFS('DHIS-2 - Niger- Population_data'!D4:D363,'DHIS-2 - Niger- Population_data'!$B4:$B363,2020,'DHIS-2 - Niger- Population_data'!$J4:$J363,"Niamey")</f>
        <v>1324669.9999999998</v>
      </c>
      <c r="D106" s="22">
        <f>SUMIFS('DHIS-2 - Niger- Population_data'!E4:E363,'DHIS-2 - Niger- Population_data'!$B4:$B363,2020,'DHIS-2 - Niger- Population_data'!$J4:$J363,"Niamey")</f>
        <v>424958.14017858577</v>
      </c>
      <c r="E106" s="22">
        <f>SUMIFS('DHIS-2 - Niger- Population_data'!F4:F363,'DHIS-2 - Niger- Population_data'!$B4:$B363,2020,'DHIS-2 - Niger- Population_data'!$J4:$J363,"Niamey")</f>
        <v>56339.02341531471</v>
      </c>
      <c r="F106" s="22">
        <f>SUMIFS('DHIS-2 - Niger- Population_data'!G4:G363,'DHIS-2 - Niger- Population_data'!$B4:$B363,2020,'DHIS-2 - Niger- Population_data'!$J4:$J363,"Niamey")</f>
        <v>56339.023415314718</v>
      </c>
      <c r="G106" s="22">
        <f>SUMIFS('DHIS-2 - Niger- Population_data'!H4:H363,'DHIS-2 - Niger- Population_data'!$B4:$B363,2020,'DHIS-2 - Niger- Population_data'!$J4:$J363,"Niamey")</f>
        <v>56339.023415314718</v>
      </c>
      <c r="H106" s="22">
        <f>SUMIFS('DHIS-2 - Niger- Population_data'!I4:I363,'DHIS-2 - Niger- Population_data'!$B4:$B363,2020,'DHIS-2 - Niger- Population_data'!$J4:$J363,"Niamey")</f>
        <v>281663.04135365644</v>
      </c>
      <c r="I106" s="21">
        <f>100*LN(C106/C105)/(B106-B105)</f>
        <v>3.1270397765758218</v>
      </c>
      <c r="J106" s="21">
        <f t="shared" ref="J106" si="64">D106/C106*100</f>
        <v>32.080302277441611</v>
      </c>
      <c r="K106" s="21">
        <f t="shared" si="58"/>
        <v>4.2530610201268786</v>
      </c>
      <c r="L106" s="21">
        <f t="shared" si="59"/>
        <v>21.262883688288895</v>
      </c>
      <c r="M106" s="21">
        <f t="shared" si="62"/>
        <v>42.530610201268793</v>
      </c>
      <c r="N106" s="21">
        <f t="shared" si="63"/>
        <v>11.260212435510574</v>
      </c>
      <c r="O106" s="22">
        <f t="shared" si="60"/>
        <v>0</v>
      </c>
      <c r="Q106" s="48">
        <f t="shared" si="61"/>
        <v>61729.621999999996</v>
      </c>
    </row>
    <row r="107" spans="2:17" x14ac:dyDescent="0.35">
      <c r="B107" s="19">
        <v>2021</v>
      </c>
      <c r="C107" s="22">
        <f>SUMIFS('DHIS-2 - Niger- Population_data'!D4:D363,'DHIS-2 - Niger- Population_data'!$B4:$B363,2021,'DHIS-2 - Niger- Population_data'!$J4:$J363,"Niamey")</f>
        <v>1365927</v>
      </c>
      <c r="D107" s="22">
        <f>SUMIFS('DHIS-2 - Niger- Population_data'!E4:E363,'DHIS-2 - Niger- Population_data'!$B4:$B363,2021,'DHIS-2 - Niger- Population_data'!$J4:$J363,"Niamey")</f>
        <v>435474.35194717307</v>
      </c>
      <c r="E107" s="22">
        <f>SUMIFS('DHIS-2 - Niger- Population_data'!F4:F363,'DHIS-2 - Niger- Population_data'!$B4:$B363,2021,'DHIS-2 - Niger- Population_data'!$J4:$J363,"Niamey")</f>
        <v>57675.792107355679</v>
      </c>
      <c r="F107" s="22">
        <f>SUMIFS('DHIS-2 - Niger- Population_data'!G4:G363,'DHIS-2 - Niger- Population_data'!$B4:$B363,2021,'DHIS-2 - Niger- Population_data'!$J4:$J363,"Niamey")</f>
        <v>57675.792107355686</v>
      </c>
      <c r="G107" s="22">
        <f>SUMIFS('DHIS-2 - Niger- Population_data'!H4:H363,'DHIS-2 - Niger- Population_data'!$B4:$B363,2021,'DHIS-2 - Niger- Population_data'!$J4:$J363,"Niamey")</f>
        <v>57675.792107355686</v>
      </c>
      <c r="H107" s="22">
        <f>SUMIFS('DHIS-2 - Niger- Population_data'!I4:I363,'DHIS-2 - Niger- Population_data'!$B4:$B363,2021,'DHIS-2 - Niger- Population_data'!$J4:$J363,"Niamey")</f>
        <v>291455.44908961089</v>
      </c>
      <c r="I107" s="21">
        <f t="shared" ref="I107" si="65">100*LN(C107/C106)/(B107-B106)</f>
        <v>3.0669947203145913</v>
      </c>
      <c r="J107" s="21">
        <f>D107/C107*100</f>
        <v>31.881231716422114</v>
      </c>
      <c r="K107" s="21">
        <f t="shared" si="58"/>
        <v>4.2224651908451687</v>
      </c>
      <c r="L107" s="21">
        <f t="shared" si="59"/>
        <v>21.337556772039125</v>
      </c>
      <c r="M107" s="21">
        <f t="shared" si="62"/>
        <v>42.224651908451683</v>
      </c>
      <c r="N107" s="21">
        <f t="shared" si="63"/>
        <v>11.55470470530577</v>
      </c>
      <c r="O107" s="22">
        <f t="shared" si="60"/>
        <v>0</v>
      </c>
      <c r="Q107" s="48">
        <f t="shared" si="61"/>
        <v>63652.198200000006</v>
      </c>
    </row>
    <row r="109" spans="2:17" x14ac:dyDescent="0.35">
      <c r="C109" s="94" t="s">
        <v>246</v>
      </c>
      <c r="D109" s="94"/>
      <c r="E109" s="94"/>
      <c r="F109" s="94"/>
      <c r="G109" s="94"/>
      <c r="H109" s="94"/>
      <c r="I109" s="94"/>
      <c r="J109" s="94"/>
      <c r="K109" s="94"/>
      <c r="L109" s="94"/>
      <c r="M109" s="94"/>
      <c r="N109" s="94"/>
      <c r="O109" s="46"/>
    </row>
    <row r="110" spans="2:17" x14ac:dyDescent="0.35">
      <c r="B110" s="19">
        <v>2017</v>
      </c>
      <c r="C110" s="40"/>
      <c r="D110" s="40"/>
      <c r="E110" s="40"/>
      <c r="F110" s="40"/>
      <c r="G110" s="40"/>
      <c r="H110" s="40"/>
      <c r="I110" s="22"/>
      <c r="J110" s="22">
        <f t="shared" ref="J110:M110" si="66">100*J103/J14</f>
        <v>84.171363452871873</v>
      </c>
      <c r="K110" s="22">
        <f t="shared" si="66"/>
        <v>81.719800630051722</v>
      </c>
      <c r="L110" s="22">
        <f t="shared" si="66"/>
        <v>117.81283227587163</v>
      </c>
      <c r="M110" s="22">
        <f t="shared" si="66"/>
        <v>78.856518521470562</v>
      </c>
      <c r="N110" s="22"/>
    </row>
    <row r="111" spans="2:17" x14ac:dyDescent="0.35">
      <c r="B111" s="19">
        <v>2018</v>
      </c>
      <c r="C111" s="40"/>
      <c r="D111" s="40"/>
      <c r="E111" s="40"/>
      <c r="F111" s="40"/>
      <c r="G111" s="40"/>
      <c r="H111" s="40"/>
      <c r="I111" s="22">
        <f t="shared" ref="I111:N114" si="67">100*I104/I15</f>
        <v>85.24679882838133</v>
      </c>
      <c r="J111" s="22">
        <f t="shared" si="67"/>
        <v>83.757645348224344</v>
      </c>
      <c r="K111" s="22">
        <f t="shared" si="67"/>
        <v>81.186056922116379</v>
      </c>
      <c r="L111" s="22">
        <f t="shared" si="67"/>
        <v>117.50085297122506</v>
      </c>
      <c r="M111" s="22">
        <f t="shared" si="67"/>
        <v>78.342636862490679</v>
      </c>
      <c r="N111" s="22">
        <f t="shared" si="67"/>
        <v>44.304507567343741</v>
      </c>
    </row>
    <row r="112" spans="2:17" x14ac:dyDescent="0.35">
      <c r="B112" s="19">
        <v>2019</v>
      </c>
      <c r="C112" s="40"/>
      <c r="D112" s="40"/>
      <c r="E112" s="40"/>
      <c r="F112" s="40"/>
      <c r="G112" s="40"/>
      <c r="H112" s="40"/>
      <c r="I112" s="22">
        <f t="shared" si="67"/>
        <v>84.593156902921891</v>
      </c>
      <c r="J112" s="22">
        <f t="shared" si="67"/>
        <v>162.21319179342552</v>
      </c>
      <c r="K112" s="22">
        <f t="shared" si="67"/>
        <v>99.999999999999986</v>
      </c>
      <c r="L112" s="22">
        <f t="shared" si="67"/>
        <v>100.92842575210324</v>
      </c>
      <c r="M112" s="22">
        <f t="shared" si="67"/>
        <v>93.906149965810229</v>
      </c>
      <c r="N112" s="22">
        <f t="shared" si="67"/>
        <v>135.12210137584299</v>
      </c>
    </row>
    <row r="113" spans="2:17" x14ac:dyDescent="0.35">
      <c r="B113" s="19">
        <v>2020</v>
      </c>
      <c r="C113" s="40"/>
      <c r="D113" s="40"/>
      <c r="E113" s="40"/>
      <c r="F113" s="40"/>
      <c r="G113" s="40"/>
      <c r="H113" s="40"/>
      <c r="I113" s="22">
        <f t="shared" si="67"/>
        <v>83.188075992972117</v>
      </c>
      <c r="J113" s="22">
        <f t="shared" si="67"/>
        <v>162.20583130059816</v>
      </c>
      <c r="K113" s="22">
        <f t="shared" si="67"/>
        <v>100.00000000000001</v>
      </c>
      <c r="L113" s="22">
        <f t="shared" si="67"/>
        <v>100.97614680023879</v>
      </c>
      <c r="M113" s="22">
        <f t="shared" si="67"/>
        <v>94.067215626631253</v>
      </c>
      <c r="N113" s="22">
        <f t="shared" si="67"/>
        <v>144.04774767187635</v>
      </c>
    </row>
    <row r="114" spans="2:17" x14ac:dyDescent="0.35">
      <c r="B114" s="19">
        <v>2021</v>
      </c>
      <c r="C114" s="40"/>
      <c r="D114" s="40"/>
      <c r="E114" s="40"/>
      <c r="F114" s="40"/>
      <c r="G114" s="40"/>
      <c r="H114" s="40"/>
      <c r="I114" s="22">
        <f t="shared" si="67"/>
        <v>82.136976976823561</v>
      </c>
      <c r="J114" s="22">
        <f t="shared" si="67"/>
        <v>162.16667820332418</v>
      </c>
      <c r="K114" s="22">
        <f t="shared" si="67"/>
        <v>100.00006638408698</v>
      </c>
      <c r="L114" s="22">
        <f t="shared" si="67"/>
        <v>101.0196696797541</v>
      </c>
      <c r="M114" s="22">
        <f t="shared" si="67"/>
        <v>94.238833880399255</v>
      </c>
      <c r="N114" s="22">
        <f t="shared" si="67"/>
        <v>151.69626762906356</v>
      </c>
    </row>
    <row r="116" spans="2:17" x14ac:dyDescent="0.35">
      <c r="C116" s="95" t="s">
        <v>243</v>
      </c>
      <c r="D116" s="95"/>
      <c r="E116" s="95"/>
      <c r="F116" s="95"/>
      <c r="G116" s="95"/>
      <c r="H116" s="95"/>
      <c r="I116" s="95"/>
      <c r="J116" s="95"/>
      <c r="K116" s="95"/>
      <c r="L116" s="95"/>
      <c r="M116" s="95"/>
      <c r="N116" s="95"/>
      <c r="O116" s="47"/>
    </row>
    <row r="117" spans="2:17" x14ac:dyDescent="0.35">
      <c r="B117" s="19">
        <v>2017</v>
      </c>
      <c r="C117">
        <f>SUMIFS('DHIS-2 - Niger- Population_data'!D4:D363,'DHIS-2 - Niger- Population_data'!$B4:$B363,2017,'DHIS-2 - Niger- Population_data'!$J4:$J363,"Tahoua")</f>
        <v>3983174</v>
      </c>
      <c r="D117">
        <f>SUMIFS('DHIS-2 - Niger- Population_data'!E4:E363,'DHIS-2 - Niger- Population_data'!$B4:$B363,2017,'DHIS-2 - Niger- Population_data'!$J4:$J363,"Tahoua")</f>
        <v>774269</v>
      </c>
      <c r="E117">
        <f>SUMIFS('DHIS-2 - Niger- Population_data'!F4:F363,'DHIS-2 - Niger- Population_data'!$B4:$B363,2017,'DHIS-2 - Niger- Population_data'!$J4:$J363,"Tahoua")</f>
        <v>164205</v>
      </c>
      <c r="F117">
        <f>SUMIFS('DHIS-2 - Niger- Population_data'!G4:G363,'DHIS-2 - Niger- Population_data'!$B4:$B363,2017,'DHIS-2 - Niger- Population_data'!$J4:$J363,"Tahoua")</f>
        <v>171276</v>
      </c>
      <c r="G117">
        <f>SUMIFS('DHIS-2 - Niger- Population_data'!H4:H363,'DHIS-2 - Niger- Population_data'!$B4:$B363,2017,'DHIS-2 - Niger- Population_data'!$J4:$J363,"Tahoua")</f>
        <v>171276</v>
      </c>
      <c r="H117" s="22">
        <f>SUMIFS('DHIS-2 - Niger- Population_data'!I4:I363,'DHIS-2 - Niger- Population_data'!$B4:$B363,2017,'DHIS-2 - Niger- Population_data'!$J4:$J363,"Tahoua")</f>
        <v>818651</v>
      </c>
      <c r="J117" s="21">
        <f>D117/C117*100</f>
        <v>19.438493020892384</v>
      </c>
      <c r="K117" s="21">
        <f>E117/C117*100</f>
        <v>4.1224661538762808</v>
      </c>
      <c r="L117" s="21">
        <f>H117/C117*100</f>
        <v>20.552730058993156</v>
      </c>
      <c r="M117" s="21">
        <f>F117/C117*1000</f>
        <v>42.999878990975539</v>
      </c>
      <c r="N117" s="21"/>
      <c r="O117" s="22">
        <f>1000*(G117-F117)/G117</f>
        <v>0</v>
      </c>
      <c r="P117">
        <v>46.6</v>
      </c>
      <c r="Q117" s="48">
        <f>C117*$P$47/1000</f>
        <v>185615.90840000001</v>
      </c>
    </row>
    <row r="118" spans="2:17" x14ac:dyDescent="0.35">
      <c r="B118" s="19">
        <v>2018</v>
      </c>
      <c r="C118">
        <f>SUMIFS('DHIS-2 - Niger- Population_data'!D4:D363,'DHIS-2 - Niger- Population_data'!$B4:$B363,2018,'DHIS-2 - Niger- Population_data'!$J4:$J363,"Tahoua")</f>
        <v>4131386</v>
      </c>
      <c r="D118">
        <f>SUMIFS('DHIS-2 - Niger- Population_data'!E4:E363,'DHIS-2 - Niger- Population_data'!$B4:$B363,2018,'DHIS-2 - Niger- Population_data'!$J4:$J363,"Tahoua")</f>
        <v>801216</v>
      </c>
      <c r="E118">
        <f>SUMIFS('DHIS-2 - Niger- Population_data'!F4:F363,'DHIS-2 - Niger- Population_data'!$B4:$B363,2018,'DHIS-2 - Niger- Population_data'!$J4:$J363,"Tahoua")</f>
        <v>169024</v>
      </c>
      <c r="F118">
        <f>SUMIFS('DHIS-2 - Niger- Population_data'!G4:G363,'DHIS-2 - Niger- Population_data'!$B4:$B363,2018,'DHIS-2 - Niger- Population_data'!$J4:$J363,"Tahoua")</f>
        <v>176411</v>
      </c>
      <c r="G118">
        <f>SUMIFS('DHIS-2 - Niger- Population_data'!H4:H363,'DHIS-2 - Niger- Population_data'!$B4:$B363,2018,'DHIS-2 - Niger- Population_data'!$J4:$J363,"Tahoua")</f>
        <v>176411</v>
      </c>
      <c r="H118" s="22">
        <f>SUMIFS('DHIS-2 - Niger- Population_data'!I4:I363,'DHIS-2 - Niger- Population_data'!$B4:$B363,2018,'DHIS-2 - Niger- Population_data'!$J4:$J363,"Tahoua")</f>
        <v>855300</v>
      </c>
      <c r="I118" s="21">
        <f>100*LN(C118/C117)/(B118-B117)</f>
        <v>3.6533954985082202</v>
      </c>
      <c r="J118" s="21">
        <f t="shared" ref="J118" si="68">D118/C118*100</f>
        <v>19.39339485586677</v>
      </c>
      <c r="K118" s="21">
        <f t="shared" ref="K118:K121" si="69">E118/C118*100</f>
        <v>4.091217814070145</v>
      </c>
      <c r="L118" s="21">
        <f t="shared" ref="L118:L121" si="70">H118/C118*100</f>
        <v>20.702495482145704</v>
      </c>
      <c r="M118" s="21">
        <f>F118/C118*1000</f>
        <v>42.700197948097802</v>
      </c>
      <c r="N118" s="21">
        <f>M118-10*I118</f>
        <v>6.1662429630155984</v>
      </c>
      <c r="O118" s="22">
        <f t="shared" ref="O118:O121" si="71">1000*(G118-F118)/G118</f>
        <v>0</v>
      </c>
      <c r="Q118" s="48">
        <f t="shared" ref="Q118:Q121" si="72">C118*$P$47/1000</f>
        <v>192522.5876</v>
      </c>
    </row>
    <row r="119" spans="2:17" x14ac:dyDescent="0.35">
      <c r="B119" s="19">
        <v>2019</v>
      </c>
      <c r="C119">
        <f>SUMIFS('DHIS-2 - Niger- Population_data'!D4:D363,'DHIS-2 - Niger- Population_data'!$B4:$B363,2019,'DHIS-2 - Niger- Population_data'!$J4:$J363,"Tahoua")</f>
        <v>4284435.0000000009</v>
      </c>
      <c r="D119" s="22">
        <f>SUMIFS('DHIS-2 - Niger- Population_data'!E4:E363,'DHIS-2 - Niger- Population_data'!$B4:$B363,2019,'DHIS-2 - Niger- Population_data'!$J4:$J363,"Tahoua")</f>
        <v>1384002.7733543958</v>
      </c>
      <c r="E119" s="22">
        <f>SUMIFS('DHIS-2 - Niger- Population_data'!F4:F363,'DHIS-2 - Niger- Population_data'!$B4:$B363,2019,'DHIS-2 - Niger- Population_data'!$J4:$J363,"Tahoua")</f>
        <v>183613.53068109998</v>
      </c>
      <c r="F119">
        <f>SUMIFS('DHIS-2 - Niger- Population_data'!G4:G363,'DHIS-2 - Niger- Population_data'!$B4:$B363,2019,'DHIS-2 - Niger- Population_data'!$J4:$J363,"Tahoua")</f>
        <v>183613.53068109998</v>
      </c>
      <c r="G119">
        <f>SUMIFS('DHIS-2 - Niger- Population_data'!H4:H363,'DHIS-2 - Niger- Population_data'!$B4:$B363,2019,'DHIS-2 - Niger- Population_data'!$J4:$J363,"Tahoua")</f>
        <v>183613.53068109998</v>
      </c>
      <c r="H119" s="22">
        <f>SUMIFS('DHIS-2 - Niger- Population_data'!I4:I363,'DHIS-2 - Niger- Population_data'!$B4:$B363,2019,'DHIS-2 - Niger- Population_data'!$J4:$J363,"Tahoua")</f>
        <v>905389.46479187196</v>
      </c>
      <c r="I119" s="21">
        <f>100*LN(C119/C118)/(B119-B118)</f>
        <v>3.6375744152378715</v>
      </c>
      <c r="J119" s="21">
        <f>D119/C119*100</f>
        <v>32.303040502525896</v>
      </c>
      <c r="K119" s="21">
        <f t="shared" si="69"/>
        <v>4.285594965989679</v>
      </c>
      <c r="L119" s="21">
        <f t="shared" si="70"/>
        <v>21.132062099013563</v>
      </c>
      <c r="M119" s="21">
        <f t="shared" ref="M119:M121" si="73">F119/C119*1000</f>
        <v>42.855949659896794</v>
      </c>
      <c r="N119" s="21">
        <f t="shared" ref="N119:N121" si="74">M119-10*I119</f>
        <v>6.4802055075180789</v>
      </c>
      <c r="O119" s="22">
        <f t="shared" si="71"/>
        <v>0</v>
      </c>
      <c r="Q119" s="48">
        <f t="shared" si="72"/>
        <v>199654.67100000006</v>
      </c>
    </row>
    <row r="120" spans="2:17" x14ac:dyDescent="0.35">
      <c r="B120" s="19">
        <v>2020</v>
      </c>
      <c r="C120">
        <f>SUMIFS('DHIS-2 - Niger- Population_data'!D4:D363,'DHIS-2 - Niger- Population_data'!$B4:$B363,2020,'DHIS-2 - Niger- Population_data'!$J4:$J363,"Tahoua")</f>
        <v>4442661.9999999991</v>
      </c>
      <c r="D120" s="22">
        <f>SUMIFS('DHIS-2 - Niger- Population_data'!E4:E363,'DHIS-2 - Niger- Population_data'!$B4:$B363,2020,'DHIS-2 - Niger- Population_data'!$J4:$J363,"Tahoua")</f>
        <v>1425219.3987650331</v>
      </c>
      <c r="E120" s="22">
        <f>SUMIFS('DHIS-2 - Niger- Population_data'!F4:F363,'DHIS-2 - Niger- Population_data'!$B4:$B363,2020,'DHIS-2 - Niger- Population_data'!$J4:$J363,"Tahoua")</f>
        <v>188949.12577798913</v>
      </c>
      <c r="F120">
        <f>SUMIFS('DHIS-2 - Niger- Population_data'!G4:G363,'DHIS-2 - Niger- Population_data'!$B4:$B363,2020,'DHIS-2 - Niger- Population_data'!$J4:$J363,"Tahoua")</f>
        <v>188949.12577798919</v>
      </c>
      <c r="G120">
        <f>SUMIFS('DHIS-2 - Niger- Population_data'!H4:H363,'DHIS-2 - Niger- Population_data'!$B4:$B363,2020,'DHIS-2 - Niger- Population_data'!$J4:$J363,"Tahoua")</f>
        <v>188949.12577798919</v>
      </c>
      <c r="H120" s="22">
        <f>SUMIFS('DHIS-2 - Niger- Population_data'!I4:I363,'DHIS-2 - Niger- Population_data'!$B4:$B363,2020,'DHIS-2 - Niger- Population_data'!$J4:$J363,"Tahoua")</f>
        <v>942386.66935509664</v>
      </c>
      <c r="I120" s="21">
        <f>100*LN(C120/C119)/(B120-B119)</f>
        <v>3.626505828880767</v>
      </c>
      <c r="J120" s="21">
        <f t="shared" ref="J120" si="75">D120/C120*100</f>
        <v>32.080302277441618</v>
      </c>
      <c r="K120" s="21">
        <f t="shared" si="69"/>
        <v>4.2530610201268786</v>
      </c>
      <c r="L120" s="21">
        <f t="shared" si="70"/>
        <v>21.212207216193736</v>
      </c>
      <c r="M120" s="21">
        <f t="shared" si="73"/>
        <v>42.5306102012688</v>
      </c>
      <c r="N120" s="21">
        <f t="shared" si="74"/>
        <v>6.2655519124611274</v>
      </c>
      <c r="O120" s="22">
        <f t="shared" si="71"/>
        <v>0</v>
      </c>
      <c r="Q120" s="48">
        <f t="shared" si="72"/>
        <v>207028.04919999995</v>
      </c>
    </row>
    <row r="121" spans="2:17" x14ac:dyDescent="0.35">
      <c r="B121" s="19">
        <v>2021</v>
      </c>
      <c r="C121">
        <f>SUMIFS('DHIS-2 - Niger- Population_data'!D4:D363,'DHIS-2 - Niger- Population_data'!$B4:$B363,2021,'DHIS-2 - Niger- Population_data'!$J4:$J363,"Tahoua")</f>
        <v>4606575.9999999991</v>
      </c>
      <c r="D121" s="22">
        <f>SUMIFS('DHIS-2 - Niger- Population_data'!E4:E363,'DHIS-2 - Niger- Population_data'!$B4:$B363,2021,'DHIS-2 - Niger- Population_data'!$J4:$J363,"Tahoua")</f>
        <v>1468633.1687530887</v>
      </c>
      <c r="E121" s="22">
        <f>SUMIFS('DHIS-2 - Niger- Population_data'!F4:F363,'DHIS-2 - Niger- Population_data'!$B4:$B363,2021,'DHIS-2 - Niger- Population_data'!$J4:$J363,"Tahoua")</f>
        <v>194511.06808982775</v>
      </c>
      <c r="F121">
        <f>SUMIFS('DHIS-2 - Niger- Population_data'!G4:G363,'DHIS-2 - Niger- Population_data'!$B4:$B363,2021,'DHIS-2 - Niger- Population_data'!$J4:$J363,"Tahoua")</f>
        <v>194511.06808982778</v>
      </c>
      <c r="G121">
        <f>SUMIFS('DHIS-2 - Niger- Population_data'!H4:H363,'DHIS-2 - Niger- Population_data'!$B4:$B363,2021,'DHIS-2 - Niger- Population_data'!$J4:$J363,"Tahoua")</f>
        <v>194511.06808982778</v>
      </c>
      <c r="H121" s="22">
        <f>SUMIFS('DHIS-2 - Niger- Population_data'!I4:I363,'DHIS-2 - Niger- Population_data'!$B4:$B363,2021,'DHIS-2 - Niger- Population_data'!$J4:$J363,"Tahoua")</f>
        <v>980582.7402552861</v>
      </c>
      <c r="I121" s="21">
        <f t="shared" ref="I121" si="76">100*LN(C121/C120)/(B121-B120)</f>
        <v>3.6231101521231683</v>
      </c>
      <c r="J121" s="21">
        <f>D121/C121*100</f>
        <v>31.881231716422111</v>
      </c>
      <c r="K121" s="21">
        <f t="shared" si="69"/>
        <v>4.2224651908451696</v>
      </c>
      <c r="L121" s="21">
        <f t="shared" si="70"/>
        <v>21.286585530235175</v>
      </c>
      <c r="M121" s="21">
        <f t="shared" si="73"/>
        <v>42.224651908451705</v>
      </c>
      <c r="N121" s="21">
        <f t="shared" si="74"/>
        <v>5.9935503872200186</v>
      </c>
      <c r="O121" s="22">
        <f t="shared" si="71"/>
        <v>0</v>
      </c>
      <c r="Q121" s="48">
        <f t="shared" si="72"/>
        <v>214666.44159999996</v>
      </c>
    </row>
    <row r="123" spans="2:17" x14ac:dyDescent="0.35">
      <c r="C123" s="94" t="s">
        <v>246</v>
      </c>
      <c r="D123" s="94"/>
      <c r="E123" s="94"/>
      <c r="F123" s="94"/>
      <c r="G123" s="94"/>
      <c r="H123" s="94"/>
      <c r="I123" s="94"/>
      <c r="J123" s="94"/>
      <c r="K123" s="94"/>
      <c r="L123" s="94"/>
      <c r="M123" s="94"/>
      <c r="N123" s="94"/>
      <c r="O123" s="46"/>
    </row>
    <row r="124" spans="2:17" x14ac:dyDescent="0.35">
      <c r="B124" s="19">
        <v>2017</v>
      </c>
      <c r="C124" s="40"/>
      <c r="D124" s="40"/>
      <c r="E124" s="40"/>
      <c r="F124" s="40"/>
      <c r="G124" s="40"/>
      <c r="H124" s="40"/>
      <c r="J124" s="22">
        <f t="shared" ref="J124:M124" si="77">100*J117/J14</f>
        <v>96.156264425713303</v>
      </c>
      <c r="K124" s="22">
        <f t="shared" si="77"/>
        <v>94.523285435337385</v>
      </c>
      <c r="L124" s="22">
        <f t="shared" si="77"/>
        <v>98.382527589094096</v>
      </c>
      <c r="M124" s="22">
        <f t="shared" si="77"/>
        <v>92.393379868877403</v>
      </c>
    </row>
    <row r="125" spans="2:17" x14ac:dyDescent="0.35">
      <c r="B125" s="19">
        <v>2018</v>
      </c>
      <c r="C125" s="40"/>
      <c r="D125" s="40"/>
      <c r="E125" s="40"/>
      <c r="F125" s="40"/>
      <c r="G125" s="40"/>
      <c r="H125" s="40"/>
      <c r="I125" s="22">
        <f t="shared" ref="I125:N128" si="78">100*I118/I15</f>
        <v>96.015650420715374</v>
      </c>
      <c r="J125" s="22">
        <f t="shared" si="78"/>
        <v>96.64785266433627</v>
      </c>
      <c r="K125" s="22">
        <f t="shared" si="78"/>
        <v>94.660307063725796</v>
      </c>
      <c r="L125" s="22">
        <f t="shared" si="78"/>
        <v>98.90728465541973</v>
      </c>
      <c r="M125" s="22">
        <f t="shared" si="78"/>
        <v>92.667371141079016</v>
      </c>
      <c r="N125" s="22">
        <f t="shared" si="78"/>
        <v>74.579619775224941</v>
      </c>
    </row>
    <row r="126" spans="2:17" x14ac:dyDescent="0.35">
      <c r="B126" s="19">
        <v>2019</v>
      </c>
      <c r="C126" s="40"/>
      <c r="D126" s="40"/>
      <c r="E126" s="40"/>
      <c r="F126" s="40"/>
      <c r="G126" s="40"/>
      <c r="H126" s="40"/>
      <c r="I126" s="22">
        <f t="shared" si="78"/>
        <v>96.155813249745492</v>
      </c>
      <c r="J126" s="22">
        <f t="shared" si="78"/>
        <v>162.21319179342549</v>
      </c>
      <c r="K126" s="22">
        <f t="shared" si="78"/>
        <v>99.999999999999957</v>
      </c>
      <c r="L126" s="22">
        <f t="shared" si="78"/>
        <v>100.68859822916393</v>
      </c>
      <c r="M126" s="22">
        <f t="shared" si="78"/>
        <v>93.906149965810187</v>
      </c>
      <c r="N126" s="22">
        <f t="shared" si="78"/>
        <v>80.669805894660513</v>
      </c>
    </row>
    <row r="127" spans="2:17" x14ac:dyDescent="0.35">
      <c r="B127" s="19">
        <v>2020</v>
      </c>
      <c r="C127" s="40"/>
      <c r="D127" s="40"/>
      <c r="E127" s="40"/>
      <c r="F127" s="40"/>
      <c r="G127" s="40"/>
      <c r="H127" s="40"/>
      <c r="I127" s="22">
        <f t="shared" si="78"/>
        <v>96.475281428059787</v>
      </c>
      <c r="J127" s="22">
        <f t="shared" si="78"/>
        <v>162.20583130059822</v>
      </c>
      <c r="K127" s="22">
        <f t="shared" si="78"/>
        <v>100.00000000000001</v>
      </c>
      <c r="L127" s="22">
        <f t="shared" si="78"/>
        <v>100.73548730359596</v>
      </c>
      <c r="M127" s="22">
        <f t="shared" si="78"/>
        <v>94.067215626631281</v>
      </c>
      <c r="N127" s="22">
        <f t="shared" si="78"/>
        <v>80.152896411169593</v>
      </c>
    </row>
    <row r="128" spans="2:17" x14ac:dyDescent="0.35">
      <c r="B128" s="19">
        <v>2021</v>
      </c>
      <c r="C128" s="40"/>
      <c r="D128" s="40"/>
      <c r="E128" s="40"/>
      <c r="F128" s="40"/>
      <c r="G128" s="40"/>
      <c r="H128" s="40"/>
      <c r="I128" s="22">
        <f t="shared" si="78"/>
        <v>97.030266527133591</v>
      </c>
      <c r="J128" s="22">
        <f t="shared" si="78"/>
        <v>162.16667820332418</v>
      </c>
      <c r="K128" s="22">
        <f t="shared" si="78"/>
        <v>100.00006638408699</v>
      </c>
      <c r="L128" s="22">
        <f t="shared" si="78"/>
        <v>100.7783534847833</v>
      </c>
      <c r="M128" s="22">
        <f t="shared" si="78"/>
        <v>94.238833880399298</v>
      </c>
      <c r="N128" s="22">
        <f t="shared" si="78"/>
        <v>78.686495828016518</v>
      </c>
    </row>
    <row r="130" spans="2:17" x14ac:dyDescent="0.35">
      <c r="C130" s="95" t="s">
        <v>244</v>
      </c>
      <c r="D130" s="95"/>
      <c r="E130" s="95"/>
      <c r="F130" s="95"/>
      <c r="G130" s="95"/>
      <c r="H130" s="95"/>
      <c r="I130" s="95"/>
      <c r="J130" s="95"/>
      <c r="K130" s="95"/>
      <c r="L130" s="95"/>
      <c r="M130" s="95"/>
      <c r="N130" s="95"/>
      <c r="O130" s="47"/>
    </row>
    <row r="131" spans="2:17" x14ac:dyDescent="0.35">
      <c r="B131" s="19">
        <v>2017</v>
      </c>
      <c r="C131" s="22">
        <f>SUMIFS('DHIS-2 - Niger- Population_data'!D4:D363,'DHIS-2 - Niger- Population_data'!$B4:$B363,2017,'DHIS-2 - Niger- Population_data'!$J4:$J363,"Tillaberi")</f>
        <v>3280333</v>
      </c>
      <c r="D131" s="22">
        <f>SUMIFS('DHIS-2 - Niger- Population_data'!E4:E363,'DHIS-2 - Niger- Population_data'!$B4:$B363,2017,'DHIS-2 - Niger- Population_data'!$J4:$J363,"Tillaberi")</f>
        <v>668541</v>
      </c>
      <c r="E131" s="22">
        <f>SUMIFS('DHIS-2 - Niger- Population_data'!F4:F363,'DHIS-2 - Niger- Population_data'!$B4:$B363,2017,'DHIS-2 - Niger- Population_data'!$J4:$J363,"Tillaberi")</f>
        <v>146024</v>
      </c>
      <c r="F131" s="22">
        <f>SUMIFS('DHIS-2 - Niger- Population_data'!G4:G363,'DHIS-2 - Niger- Population_data'!$B4:$B363,2017,'DHIS-2 - Niger- Population_data'!$J4:$J363,"Tillaberi")</f>
        <v>153847</v>
      </c>
      <c r="G131" s="22">
        <f>SUMIFS('DHIS-2 - Niger- Population_data'!H4:H363,'DHIS-2 - Niger- Population_data'!$B4:$B363,2017,'DHIS-2 - Niger- Population_data'!$J4:$J363,"Tillaberi")</f>
        <v>153847</v>
      </c>
      <c r="H131" s="22">
        <f>SUMIFS('DHIS-2 - Niger- Population_data'!I4:I363,'DHIS-2 - Niger- Population_data'!$B4:$B363,2017,'DHIS-2 - Niger- Population_data'!$J4:$J363,"Tillaberi")</f>
        <v>692179</v>
      </c>
      <c r="J131" s="21">
        <f>D131/C131*100</f>
        <v>20.380278465631385</v>
      </c>
      <c r="K131" s="21">
        <f>E131/C131*100</f>
        <v>4.4514992837617404</v>
      </c>
      <c r="L131" s="21">
        <f>H131/C131*100</f>
        <v>21.100876039109444</v>
      </c>
      <c r="M131" s="21">
        <f>F131/C131*1000</f>
        <v>46.899811695946724</v>
      </c>
      <c r="N131" s="21"/>
      <c r="O131" s="22">
        <f>1000*(G131-F131)/G131</f>
        <v>0</v>
      </c>
      <c r="P131">
        <v>46.6</v>
      </c>
      <c r="Q131" s="48">
        <f>C131*$P$47/1000</f>
        <v>152863.5178</v>
      </c>
    </row>
    <row r="132" spans="2:17" x14ac:dyDescent="0.35">
      <c r="B132" s="19">
        <v>2018</v>
      </c>
      <c r="C132" s="22">
        <f>SUMIFS('DHIS-2 - Niger- Population_data'!D4:D363,'DHIS-2 - Niger- Population_data'!$B4:$B363,2018,'DHIS-2 - Niger- Population_data'!$J4:$J363,"Tillaberi")</f>
        <v>3409675</v>
      </c>
      <c r="D132" s="22">
        <f>SUMIFS('DHIS-2 - Niger- Population_data'!E4:E363,'DHIS-2 - Niger- Population_data'!$B4:$B363,2018,'DHIS-2 - Niger- Population_data'!$J4:$J363,"Tillaberi")</f>
        <v>692564</v>
      </c>
      <c r="E132" s="22">
        <f>SUMIFS('DHIS-2 - Niger- Population_data'!F4:F363,'DHIS-2 - Niger- Population_data'!$B4:$B363,2018,'DHIS-2 - Niger- Population_data'!$J4:$J363,"Tillaberi")</f>
        <v>151207</v>
      </c>
      <c r="F132" s="22">
        <f>SUMIFS('DHIS-2 - Niger- Population_data'!G4:G363,'DHIS-2 - Niger- Population_data'!$B4:$B363,2018,'DHIS-2 - Niger- Population_data'!$J4:$J363,"Tillaberi")</f>
        <v>159233</v>
      </c>
      <c r="G132" s="22">
        <f>SUMIFS('DHIS-2 - Niger- Population_data'!H4:H363,'DHIS-2 - Niger- Population_data'!$B4:$B363,2018,'DHIS-2 - Niger- Population_data'!$J4:$J363,"Tillaberi")</f>
        <v>159233</v>
      </c>
      <c r="H132" s="22">
        <f>SUMIFS('DHIS-2 - Niger- Population_data'!I4:I363,'DHIS-2 - Niger- Population_data'!$B4:$B363,2018,'DHIS-2 - Niger- Population_data'!$J4:$J363,"Tillaberi")</f>
        <v>721391</v>
      </c>
      <c r="I132" s="21">
        <f>100*LN(C132/C131)/(B132-B131)</f>
        <v>3.8672037202404566</v>
      </c>
      <c r="J132" s="21">
        <f t="shared" ref="J132" si="79">D132/C132*100</f>
        <v>20.311730590158884</v>
      </c>
      <c r="K132" s="21">
        <f t="shared" ref="K132:K135" si="80">E132/C132*100</f>
        <v>4.4346455307324018</v>
      </c>
      <c r="L132" s="21">
        <f t="shared" ref="L132:L135" si="81">H132/C132*100</f>
        <v>21.157177736881081</v>
      </c>
      <c r="M132" s="21">
        <f>F132/C132*1000</f>
        <v>46.700345340831603</v>
      </c>
      <c r="N132" s="21">
        <f>M132-10*I132</f>
        <v>8.0283081384270361</v>
      </c>
      <c r="O132" s="22">
        <f t="shared" ref="O132:O135" si="82">1000*(G132-F132)/G132</f>
        <v>0</v>
      </c>
      <c r="Q132" s="48">
        <f t="shared" ref="Q132:Q135" si="83">C132*$P$47/1000</f>
        <v>158890.85500000001</v>
      </c>
    </row>
    <row r="133" spans="2:17" x14ac:dyDescent="0.35">
      <c r="B133" s="19">
        <v>2019</v>
      </c>
      <c r="C133" s="22">
        <f>SUMIFS('DHIS-2 - Niger- Population_data'!D4:D363,'DHIS-2 - Niger- Population_data'!$B4:$B363,2019,'DHIS-2 - Niger- Population_data'!$J4:$J363,"Tillaberi")</f>
        <v>3495100.0000000019</v>
      </c>
      <c r="D133" s="22">
        <f>SUMIFS('DHIS-2 - Niger- Population_data'!E4:E363,'DHIS-2 - Niger- Population_data'!$B4:$B363,2019,'DHIS-2 - Niger- Population_data'!$J4:$J363,"Tillaberi")</f>
        <v>1129023.5686037834</v>
      </c>
      <c r="E133" s="22">
        <f>SUMIFS('DHIS-2 - Niger- Population_data'!F4:F363,'DHIS-2 - Niger- Population_data'!$B4:$B363,2019,'DHIS-2 - Niger- Population_data'!$J4:$J363,"Tillaberi")</f>
        <v>149785.8296563054</v>
      </c>
      <c r="F133" s="22">
        <f>SUMIFS('DHIS-2 - Niger- Population_data'!G4:G363,'DHIS-2 - Niger- Population_data'!$B4:$B363,2019,'DHIS-2 - Niger- Population_data'!$J4:$J363,"Tillaberi")</f>
        <v>149785.82965630543</v>
      </c>
      <c r="G133" s="22">
        <f>SUMIFS('DHIS-2 - Niger- Population_data'!H4:H363,'DHIS-2 - Niger- Population_data'!$B4:$B363,2019,'DHIS-2 - Niger- Population_data'!$J4:$J363,"Tillaberi")</f>
        <v>149785.82965630543</v>
      </c>
      <c r="H133" s="22">
        <f>SUMIFS('DHIS-2 - Niger- Population_data'!I4:I363,'DHIS-2 - Niger- Population_data'!$B4:$B363,2019,'DHIS-2 - Niger- Population_data'!$J4:$J363,"Tillaberi")</f>
        <v>745079.84404487663</v>
      </c>
      <c r="I133" s="21">
        <f>100*LN(C133/C132)/(B133-B132)</f>
        <v>2.4745008744291783</v>
      </c>
      <c r="J133" s="21">
        <f>D133/C133*100</f>
        <v>32.303040502525903</v>
      </c>
      <c r="K133" s="21">
        <f t="shared" si="80"/>
        <v>4.2855949659896808</v>
      </c>
      <c r="L133" s="21">
        <f t="shared" si="81"/>
        <v>21.317840520868536</v>
      </c>
      <c r="M133" s="21">
        <f t="shared" ref="M133:M135" si="84">F133/C133*1000</f>
        <v>42.855949659896815</v>
      </c>
      <c r="N133" s="21">
        <f t="shared" ref="N133:N135" si="85">M133-10*I133</f>
        <v>18.110940915605031</v>
      </c>
      <c r="O133" s="22">
        <f t="shared" si="82"/>
        <v>0</v>
      </c>
      <c r="Q133" s="48">
        <f t="shared" si="83"/>
        <v>162871.66000000009</v>
      </c>
    </row>
    <row r="134" spans="2:17" x14ac:dyDescent="0.35">
      <c r="B134" s="19">
        <v>2020</v>
      </c>
      <c r="C134" s="22">
        <f>SUMIFS('DHIS-2 - Niger- Population_data'!D4:D363,'DHIS-2 - Niger- Population_data'!$B4:$B363,2020,'DHIS-2 - Niger- Population_data'!$J4:$J363,"Tillaberi")</f>
        <v>3626229</v>
      </c>
      <c r="D134" s="22">
        <f>SUMIFS('DHIS-2 - Niger- Population_data'!E4:E363,'DHIS-2 - Niger- Population_data'!$B4:$B363,2020,'DHIS-2 - Niger- Population_data'!$J4:$J363,"Tillaberi")</f>
        <v>1163305.224472248</v>
      </c>
      <c r="E134" s="22">
        <f>SUMIFS('DHIS-2 - Niger- Population_data'!F4:F363,'DHIS-2 - Niger- Population_data'!$B4:$B363,2020,'DHIS-2 - Niger- Population_data'!$J4:$J363,"Tillaberi")</f>
        <v>154225.73209953669</v>
      </c>
      <c r="F134" s="22">
        <f>SUMIFS('DHIS-2 - Niger- Population_data'!G4:G363,'DHIS-2 - Niger- Population_data'!$B4:$B363,2020,'DHIS-2 - Niger- Population_data'!$J4:$J363,"Tillaberi")</f>
        <v>154225.73209953669</v>
      </c>
      <c r="G134" s="22">
        <f>SUMIFS('DHIS-2 - Niger- Population_data'!H4:H363,'DHIS-2 - Niger- Population_data'!$B4:$B363,2020,'DHIS-2 - Niger- Population_data'!$J4:$J363,"Tillaberi")</f>
        <v>154225.73209953669</v>
      </c>
      <c r="H134" s="22">
        <f>SUMIFS('DHIS-2 - Niger- Population_data'!I4:I363,'DHIS-2 - Niger- Population_data'!$B4:$B363,2020,'DHIS-2 - Niger- Population_data'!$J4:$J363,"Tillaberi")</f>
        <v>775985.81052691711</v>
      </c>
      <c r="I134" s="21">
        <f>100*LN(C134/C133)/(B134-B133)</f>
        <v>3.6831277750452793</v>
      </c>
      <c r="J134" s="21">
        <f t="shared" ref="J134" si="86">D134/C134*100</f>
        <v>32.080302277441611</v>
      </c>
      <c r="K134" s="21">
        <f t="shared" si="80"/>
        <v>4.2530610201268786</v>
      </c>
      <c r="L134" s="21">
        <f t="shared" si="81"/>
        <v>21.399250034317113</v>
      </c>
      <c r="M134" s="21">
        <f t="shared" si="84"/>
        <v>42.530610201268786</v>
      </c>
      <c r="N134" s="21">
        <f t="shared" si="85"/>
        <v>5.6993324508159944</v>
      </c>
      <c r="O134" s="22">
        <f t="shared" si="82"/>
        <v>0</v>
      </c>
      <c r="Q134" s="48">
        <f t="shared" si="83"/>
        <v>168982.2714</v>
      </c>
    </row>
    <row r="135" spans="2:17" x14ac:dyDescent="0.35">
      <c r="B135" s="19">
        <v>2021</v>
      </c>
      <c r="C135" s="22">
        <f>SUMIFS('DHIS-2 - Niger- Population_data'!D4:D363,'DHIS-2 - Niger- Population_data'!$B4:$B363,2021,'DHIS-2 - Niger- Population_data'!$J4:$J363,"Tillaberi")</f>
        <v>3762347.9520259942</v>
      </c>
      <c r="D135" s="22">
        <f>SUMIFS('DHIS-2 - Niger- Population_data'!E4:E363,'DHIS-2 - Niger- Population_data'!$B4:$B363,2021,'DHIS-2 - Niger- Population_data'!$J4:$J363,"Tillaberi")</f>
        <v>1199482.8685634688</v>
      </c>
      <c r="E135" s="22">
        <f>SUMIFS('DHIS-2 - Niger- Population_data'!F4:F363,'DHIS-2 - Niger- Population_data'!$B4:$B363,2021,'DHIS-2 - Niger- Population_data'!$J4:$J363,"Tillaberi")</f>
        <v>158863.8326327737</v>
      </c>
      <c r="F135" s="22">
        <f>SUMIFS('DHIS-2 - Niger- Population_data'!G4:G363,'DHIS-2 - Niger- Population_data'!$B4:$B363,2021,'DHIS-2 - Niger- Population_data'!$J4:$J363,"Tillaberi")</f>
        <v>158863.8326327737</v>
      </c>
      <c r="G135" s="22">
        <f>SUMIFS('DHIS-2 - Niger- Population_data'!H4:H363,'DHIS-2 - Niger- Population_data'!$B4:$B363,2021,'DHIS-2 - Niger- Population_data'!$J4:$J363,"Tillaberi")</f>
        <v>158863.8326327737</v>
      </c>
      <c r="H135" s="22">
        <f>SUMIFS('DHIS-2 - Niger- Population_data'!I4:I363,'DHIS-2 - Niger- Population_data'!$B4:$B363,2021,'DHIS-2 - Niger- Population_data'!$J4:$J363,"Tillaberi")</f>
        <v>807953.54966334556</v>
      </c>
      <c r="I135" s="21">
        <f t="shared" ref="I135" si="87">100*LN(C135/C134)/(B135-B134)</f>
        <v>3.6849952506574724</v>
      </c>
      <c r="J135" s="21">
        <f>D135/C135*100</f>
        <v>31.881231716422104</v>
      </c>
      <c r="K135" s="21">
        <f t="shared" si="80"/>
        <v>4.2224651908451687</v>
      </c>
      <c r="L135" s="21">
        <f t="shared" si="81"/>
        <v>21.47471631985205</v>
      </c>
      <c r="M135" s="21">
        <f t="shared" si="84"/>
        <v>42.22465190845169</v>
      </c>
      <c r="N135" s="21">
        <f t="shared" si="85"/>
        <v>5.3746994018769669</v>
      </c>
      <c r="O135" s="22">
        <f t="shared" si="82"/>
        <v>0</v>
      </c>
      <c r="Q135" s="48">
        <f t="shared" si="83"/>
        <v>175325.41456441133</v>
      </c>
    </row>
    <row r="137" spans="2:17" x14ac:dyDescent="0.35">
      <c r="C137" s="94" t="s">
        <v>246</v>
      </c>
      <c r="D137" s="94"/>
      <c r="E137" s="94"/>
      <c r="F137" s="94"/>
      <c r="G137" s="94"/>
      <c r="H137" s="94"/>
      <c r="I137" s="94"/>
      <c r="J137" s="94"/>
      <c r="K137" s="94"/>
      <c r="L137" s="94"/>
      <c r="M137" s="94"/>
      <c r="N137" s="94"/>
      <c r="O137" s="46"/>
    </row>
    <row r="138" spans="2:17" x14ac:dyDescent="0.35">
      <c r="B138" s="19">
        <v>2017</v>
      </c>
      <c r="C138" s="40"/>
      <c r="D138" s="40"/>
      <c r="E138" s="40"/>
      <c r="F138" s="40"/>
      <c r="G138" s="40"/>
      <c r="H138" s="40"/>
      <c r="I138" s="22"/>
      <c r="J138" s="22">
        <f t="shared" ref="J138:M138" si="88">100*J131/J14</f>
        <v>100.81498823518143</v>
      </c>
      <c r="K138" s="22">
        <f t="shared" si="88"/>
        <v>102.06762692728675</v>
      </c>
      <c r="L138" s="22">
        <f t="shared" si="88"/>
        <v>101.00641195174813</v>
      </c>
      <c r="M138" s="22">
        <f t="shared" si="88"/>
        <v>100.7731235409255</v>
      </c>
      <c r="N138" s="22"/>
    </row>
    <row r="139" spans="2:17" x14ac:dyDescent="0.35">
      <c r="B139" s="19">
        <v>2018</v>
      </c>
      <c r="C139" s="40"/>
      <c r="D139" s="40"/>
      <c r="E139" s="40"/>
      <c r="F139" s="40"/>
      <c r="G139" s="40"/>
      <c r="H139" s="40"/>
      <c r="I139" s="22">
        <f t="shared" ref="I139:N142" si="89">100*I132/I15</f>
        <v>101.63478896821174</v>
      </c>
      <c r="J139" s="22">
        <f t="shared" si="89"/>
        <v>101.22441996489889</v>
      </c>
      <c r="K139" s="22">
        <f t="shared" si="89"/>
        <v>102.60634528286961</v>
      </c>
      <c r="L139" s="22">
        <f t="shared" si="89"/>
        <v>101.07955356066665</v>
      </c>
      <c r="M139" s="22">
        <f t="shared" si="89"/>
        <v>101.34843495047983</v>
      </c>
      <c r="N139" s="22">
        <f t="shared" si="89"/>
        <v>97.10096926012379</v>
      </c>
    </row>
    <row r="140" spans="2:17" x14ac:dyDescent="0.35">
      <c r="B140" s="19">
        <v>2019</v>
      </c>
      <c r="C140" s="40"/>
      <c r="D140" s="40"/>
      <c r="E140" s="40"/>
      <c r="F140" s="40"/>
      <c r="G140" s="40"/>
      <c r="H140" s="40"/>
      <c r="I140" s="22">
        <f t="shared" si="89"/>
        <v>65.411072546370036</v>
      </c>
      <c r="J140" s="22">
        <f t="shared" si="89"/>
        <v>162.21319179342552</v>
      </c>
      <c r="K140" s="22">
        <f t="shared" si="89"/>
        <v>100</v>
      </c>
      <c r="L140" s="22">
        <f t="shared" si="89"/>
        <v>101.57378249514602</v>
      </c>
      <c r="M140" s="22">
        <f t="shared" si="89"/>
        <v>93.906149965810229</v>
      </c>
      <c r="N140" s="22">
        <f t="shared" si="89"/>
        <v>225.45675234165358</v>
      </c>
    </row>
    <row r="141" spans="2:17" x14ac:dyDescent="0.35">
      <c r="B141" s="19">
        <v>2020</v>
      </c>
      <c r="C141" s="40"/>
      <c r="D141" s="40"/>
      <c r="E141" s="40"/>
      <c r="F141" s="40"/>
      <c r="G141" s="40"/>
      <c r="H141" s="40"/>
      <c r="I141" s="22">
        <f t="shared" si="89"/>
        <v>97.981584864200045</v>
      </c>
      <c r="J141" s="22">
        <f t="shared" si="89"/>
        <v>162.20583130059816</v>
      </c>
      <c r="K141" s="22">
        <f t="shared" si="89"/>
        <v>100.00000000000001</v>
      </c>
      <c r="L141" s="22">
        <f t="shared" si="89"/>
        <v>101.62374231818549</v>
      </c>
      <c r="M141" s="22">
        <f t="shared" si="89"/>
        <v>94.067215626631238</v>
      </c>
      <c r="N141" s="22">
        <f t="shared" si="89"/>
        <v>72.909459521760198</v>
      </c>
    </row>
    <row r="142" spans="2:17" x14ac:dyDescent="0.35">
      <c r="B142" s="19">
        <v>2021</v>
      </c>
      <c r="C142" s="40"/>
      <c r="D142" s="40"/>
      <c r="E142" s="40"/>
      <c r="F142" s="40"/>
      <c r="G142" s="40"/>
      <c r="H142" s="40"/>
      <c r="I142" s="22">
        <f t="shared" si="89"/>
        <v>98.687607141335619</v>
      </c>
      <c r="J142" s="22">
        <f t="shared" si="89"/>
        <v>162.16667820332415</v>
      </c>
      <c r="K142" s="22">
        <f t="shared" si="89"/>
        <v>100.00006638408698</v>
      </c>
      <c r="L142" s="22">
        <f t="shared" si="89"/>
        <v>101.66903232054355</v>
      </c>
      <c r="M142" s="22">
        <f t="shared" si="89"/>
        <v>94.238833880399255</v>
      </c>
      <c r="N142" s="22">
        <f t="shared" si="89"/>
        <v>70.561893158421512</v>
      </c>
    </row>
    <row r="144" spans="2:17" x14ac:dyDescent="0.35">
      <c r="C144" s="95" t="s">
        <v>245</v>
      </c>
      <c r="D144" s="95"/>
      <c r="E144" s="95"/>
      <c r="F144" s="95"/>
      <c r="G144" s="95"/>
      <c r="H144" s="95"/>
      <c r="I144" s="95"/>
      <c r="J144" s="95"/>
      <c r="K144" s="95"/>
      <c r="L144" s="95"/>
      <c r="M144" s="95"/>
      <c r="N144" s="95"/>
      <c r="O144" s="47"/>
    </row>
    <row r="145" spans="2:17" x14ac:dyDescent="0.35">
      <c r="B145" s="19">
        <v>2017</v>
      </c>
      <c r="C145">
        <f>SUMIFS('DHIS-2 - Niger- Population_data'!D4:D363,'DHIS-2 - Niger- Population_data'!$B4:$B363,2017,'DHIS-2 - Niger- Population_data'!$J4:$J363,"Zinder")</f>
        <v>4305953</v>
      </c>
      <c r="D145">
        <f>SUMIFS('DHIS-2 - Niger- Population_data'!E4:E363,'DHIS-2 - Niger- Population_data'!$B4:$B363,2017,'DHIS-2 - Niger- Population_data'!$J4:$J363,"Zinder")</f>
        <v>908340</v>
      </c>
      <c r="E145">
        <f>SUMIFS('DHIS-2 - Niger- Population_data'!F4:F363,'DHIS-2 - Niger- Population_data'!$B4:$B363,2017,'DHIS-2 - Niger- Population_data'!$J4:$J363,"Zinder")</f>
        <v>199479</v>
      </c>
      <c r="F145">
        <f>SUMIFS('DHIS-2 - Niger- Population_data'!G4:G363,'DHIS-2 - Niger- Population_data'!$B4:$B363,2017,'DHIS-2 - Niger- Population_data'!$J4:$J363,"Zinder")</f>
        <v>210131</v>
      </c>
      <c r="G145">
        <f>SUMIFS('DHIS-2 - Niger- Population_data'!H4:H363,'DHIS-2 - Niger- Population_data'!$B4:$B363,2017,'DHIS-2 - Niger- Population_data'!$J4:$J363,"Zinder")</f>
        <v>210131</v>
      </c>
      <c r="H145">
        <f>SUMIFS('DHIS-2 - Niger- Population_data'!I4:I363,'DHIS-2 - Niger- Population_data'!$B4:$B363,2017,'DHIS-2 - Niger- Population_data'!$J4:$J363,"Zinder")</f>
        <v>856596</v>
      </c>
      <c r="J145" s="21">
        <f>D145/C145*100</f>
        <v>21.094981761296509</v>
      </c>
      <c r="K145" s="21">
        <f>E145/C145*100</f>
        <v>4.6326330083026921</v>
      </c>
      <c r="L145" s="21">
        <f>H145/C145*100</f>
        <v>19.893296559437598</v>
      </c>
      <c r="M145" s="21">
        <f>F145/C145*1000</f>
        <v>48.800114631999001</v>
      </c>
      <c r="N145" s="21"/>
      <c r="O145" s="22">
        <f>1000*(G145-F145)/G145</f>
        <v>0</v>
      </c>
      <c r="P145">
        <v>46.6</v>
      </c>
      <c r="Q145" s="48">
        <f>C145*$P$47/1000</f>
        <v>200657.40980000002</v>
      </c>
    </row>
    <row r="146" spans="2:17" x14ac:dyDescent="0.35">
      <c r="B146" s="19">
        <v>2018</v>
      </c>
      <c r="C146">
        <f>SUMIFS('DHIS-2 - Niger- Population_data'!D4:D363,'DHIS-2 - Niger- Population_data'!$B4:$B363,2018,'DHIS-2 - Niger- Population_data'!$J4:$J363,"Zinder")</f>
        <v>4487009</v>
      </c>
      <c r="D146">
        <f>SUMIFS('DHIS-2 - Niger- Population_data'!E4:E363,'DHIS-2 - Niger- Population_data'!$B4:$B363,2018,'DHIS-2 - Niger- Population_data'!$J4:$J363,"Zinder")</f>
        <v>944646</v>
      </c>
      <c r="E146">
        <f>SUMIFS('DHIS-2 - Niger- Population_data'!F4:F363,'DHIS-2 - Niger- Population_data'!$B4:$B363,2018,'DHIS-2 - Niger- Population_data'!$J4:$J363,"Zinder")</f>
        <v>207475</v>
      </c>
      <c r="F146">
        <f>SUMIFS('DHIS-2 - Niger- Population_data'!G4:G363,'DHIS-2 - Niger- Population_data'!$B4:$B363,2018,'DHIS-2 - Niger- Population_data'!$J4:$J363,"Zinder")</f>
        <v>218517</v>
      </c>
      <c r="G146">
        <f>SUMIFS('DHIS-2 - Niger- Population_data'!H4:H363,'DHIS-2 - Niger- Population_data'!$B4:$B363,2018,'DHIS-2 - Niger- Population_data'!$J4:$J363,"Zinder")</f>
        <v>218517</v>
      </c>
      <c r="H146">
        <f>SUMIFS('DHIS-2 - Niger- Population_data'!I4:I363,'DHIS-2 - Niger- Population_data'!$B4:$B363,2018,'DHIS-2 - Niger- Population_data'!$J4:$J363,"Zinder")</f>
        <v>897022</v>
      </c>
      <c r="I146" s="21">
        <f>100*LN(C146/C145)/(B146-B145)</f>
        <v>4.1187848906072402</v>
      </c>
      <c r="J146" s="21">
        <f t="shared" ref="J146" si="90">D146/C146*100</f>
        <v>21.052910747448912</v>
      </c>
      <c r="K146" s="21">
        <f t="shared" ref="K146:K149" si="91">E146/C146*100</f>
        <v>4.6239042533678898</v>
      </c>
      <c r="L146" s="21">
        <f t="shared" ref="L146:L149" si="92">H146/C146*100</f>
        <v>19.991535564114091</v>
      </c>
      <c r="M146" s="21">
        <f>F146/C146*1000</f>
        <v>48.699924604563975</v>
      </c>
      <c r="N146" s="21">
        <f>M146-10*I146</f>
        <v>7.5120756984915715</v>
      </c>
      <c r="O146" s="22">
        <f t="shared" ref="O146:O149" si="93">1000*(G146-F146)/G146</f>
        <v>0</v>
      </c>
      <c r="Q146" s="48">
        <f t="shared" ref="Q146:Q149" si="94">C146*$P$47/1000</f>
        <v>209094.6194</v>
      </c>
    </row>
    <row r="147" spans="2:17" x14ac:dyDescent="0.35">
      <c r="B147" s="19">
        <v>2019</v>
      </c>
      <c r="C147" s="22">
        <f>SUMIFS('DHIS-2 - Niger- Population_data'!D4:D363,'DHIS-2 - Niger- Population_data'!$B4:$B363,2019,'DHIS-2 - Niger- Population_data'!$J4:$J363,"Zinder")</f>
        <v>4541739.6291750018</v>
      </c>
      <c r="D147" s="22">
        <f>SUMIFS('DHIS-2 - Niger- Population_data'!E4:E363,'DHIS-2 - Niger- Population_data'!$B4:$B363,2019,'DHIS-2 - Niger- Population_data'!$J4:$J363,"Zinder")</f>
        <v>1467119.9919316701</v>
      </c>
      <c r="E147" s="22">
        <f>SUMIFS('DHIS-2 - Niger- Population_data'!F4:F363,'DHIS-2 - Niger- Population_data'!$B4:$B363,2019,'DHIS-2 - Niger- Population_data'!$J4:$J363,"Zinder")</f>
        <v>194640.56491628216</v>
      </c>
      <c r="F147" s="22">
        <f>SUMIFS('DHIS-2 - Niger- Population_data'!G4:G363,'DHIS-2 - Niger- Population_data'!$B4:$B363,2019,'DHIS-2 - Niger- Population_data'!$J4:$J363,"Zinder")</f>
        <v>194640.56491628219</v>
      </c>
      <c r="G147" s="22">
        <f>SUMIFS('DHIS-2 - Niger- Population_data'!H4:H363,'DHIS-2 - Niger- Population_data'!$B4:$B363,2019,'DHIS-2 - Niger- Population_data'!$J4:$J363,"Zinder")</f>
        <v>194640.56491628219</v>
      </c>
      <c r="H147" s="22">
        <f>SUMIFS('DHIS-2 - Niger- Population_data'!I4:I363,'DHIS-2 - Niger- Population_data'!$B4:$B363,2019,'DHIS-2 - Niger- Population_data'!$J4:$J363,"Zinder")</f>
        <v>960254.97005189967</v>
      </c>
      <c r="I147" s="21">
        <f>100*LN(C147/C146)/(B147-B146)</f>
        <v>1.2123784105252797</v>
      </c>
      <c r="J147" s="21">
        <f>D147/C147*100</f>
        <v>32.303040502525896</v>
      </c>
      <c r="K147" s="21">
        <f t="shared" si="91"/>
        <v>4.285594965989679</v>
      </c>
      <c r="L147" s="21">
        <f t="shared" si="92"/>
        <v>21.14288903492973</v>
      </c>
      <c r="M147" s="21">
        <f t="shared" ref="M147:M149" si="95">F147/C147*1000</f>
        <v>42.855949659896794</v>
      </c>
      <c r="N147" s="21">
        <f t="shared" ref="N147:N149" si="96">M147-10*I147</f>
        <v>30.732165554643998</v>
      </c>
      <c r="O147" s="22">
        <f t="shared" si="93"/>
        <v>0</v>
      </c>
      <c r="Q147" s="48">
        <f t="shared" si="94"/>
        <v>211645.06671955509</v>
      </c>
    </row>
    <row r="148" spans="2:17" x14ac:dyDescent="0.35">
      <c r="B148" s="19">
        <v>2020</v>
      </c>
      <c r="C148" s="22">
        <f>SUMIFS('DHIS-2 - Niger- Population_data'!D4:D363,'DHIS-2 - Niger- Population_data'!$B4:$B363,2020,'DHIS-2 - Niger- Population_data'!$J4:$J363,"Zinder")</f>
        <v>4713853.3656603405</v>
      </c>
      <c r="D148" s="22">
        <f>SUMIFS('DHIS-2 - Niger- Population_data'!E4:E363,'DHIS-2 - Niger- Population_data'!$B4:$B363,2020,'DHIS-2 - Niger- Population_data'!$J4:$J363,"Zinder")</f>
        <v>1494147.3440643095</v>
      </c>
      <c r="E148" s="22">
        <f>SUMIFS('DHIS-2 - Niger- Population_data'!F4:F363,'DHIS-2 - Niger- Population_data'!$B4:$B363,2020,'DHIS-2 - Niger- Population_data'!$J4:$J363,"Zinder")</f>
        <v>200483.06004083878</v>
      </c>
      <c r="F148" s="22">
        <f>SUMIFS('DHIS-2 - Niger- Population_data'!G4:G363,'DHIS-2 - Niger- Population_data'!$B4:$B363,2020,'DHIS-2 - Niger- Population_data'!$J4:$J363,"Zinder")</f>
        <v>200483.06004083878</v>
      </c>
      <c r="G148" s="22">
        <f>SUMIFS('DHIS-2 - Niger- Population_data'!H4:H363,'DHIS-2 - Niger- Population_data'!$B4:$B363,2020,'DHIS-2 - Niger- Population_data'!$J4:$J363,"Zinder")</f>
        <v>200483.06004083878</v>
      </c>
      <c r="H148" s="22">
        <f>SUMIFS('DHIS-2 - Niger- Population_data'!I4:I363,'DHIS-2 - Niger- Population_data'!$B4:$B363,2020,'DHIS-2 - Niger- Population_data'!$J4:$J363,"Zinder")</f>
        <v>1000426.1831926147</v>
      </c>
      <c r="I148" s="21">
        <f>100*LN(C148/C147)/(B148-B147)</f>
        <v>3.7195580999440558</v>
      </c>
      <c r="J148" s="21">
        <f t="shared" ref="J148" si="97">D148/C148*100</f>
        <v>31.696941507534603</v>
      </c>
      <c r="K148" s="21">
        <f t="shared" si="91"/>
        <v>4.2530610201268768</v>
      </c>
      <c r="L148" s="21">
        <f t="shared" si="92"/>
        <v>21.223107839555588</v>
      </c>
      <c r="M148" s="21">
        <f t="shared" si="95"/>
        <v>42.530610201268772</v>
      </c>
      <c r="N148" s="21">
        <f t="shared" si="96"/>
        <v>5.3350292018282133</v>
      </c>
      <c r="O148" s="22">
        <f t="shared" si="93"/>
        <v>0</v>
      </c>
      <c r="Q148" s="48">
        <f t="shared" si="94"/>
        <v>219665.56683977187</v>
      </c>
    </row>
    <row r="149" spans="2:17" x14ac:dyDescent="0.35">
      <c r="B149" s="19">
        <v>2021</v>
      </c>
      <c r="C149" s="22">
        <f>SUMIFS('DHIS-2 - Niger- Population_data'!D4:D363,'DHIS-2 - Niger- Population_data'!$B4:$B363,2021,'DHIS-2 - Niger- Population_data'!$J4:$J363,"Zinder")</f>
        <v>4890379.66169006</v>
      </c>
      <c r="D149" s="22">
        <f>SUMIFS('DHIS-2 - Niger- Population_data'!E4:E363,'DHIS-2 - Niger- Population_data'!$B4:$B363,2021,'DHIS-2 - Niger- Population_data'!$J4:$J363,"Zinder")</f>
        <v>1559113.1197592372</v>
      </c>
      <c r="E149" s="22">
        <f>SUMIFS('DHIS-2 - Niger- Population_data'!F4:F363,'DHIS-2 - Niger- Population_data'!$B4:$B363,2021,'DHIS-2 - Niger- Population_data'!$J4:$J363,"Zinder")</f>
        <v>206494.4414836381</v>
      </c>
      <c r="F149" s="22">
        <f>SUMIFS('DHIS-2 - Niger- Population_data'!G4:G363,'DHIS-2 - Niger- Population_data'!$B4:$B363,2021,'DHIS-2 - Niger- Population_data'!$J4:$J363,"Zinder")</f>
        <v>206494.44148363813</v>
      </c>
      <c r="G149" s="22">
        <f>SUMIFS('DHIS-2 - Niger- Population_data'!H4:H363,'DHIS-2 - Niger- Population_data'!$B4:$B363,2021,'DHIS-2 - Niger- Population_data'!$J4:$J363,"Zinder")</f>
        <v>206494.44148363813</v>
      </c>
      <c r="H149" s="22">
        <f>SUMIFS('DHIS-2 - Niger- Population_data'!I4:I363,'DHIS-2 - Niger- Population_data'!$B4:$B363,2021,'DHIS-2 - Niger- Population_data'!$J4:$J363,"Zinder")</f>
        <v>1041531.6076343791</v>
      </c>
      <c r="I149" s="21">
        <f t="shared" ref="I149" si="98">100*LN(C149/C148)/(B149-B148)</f>
        <v>3.6764243009288116</v>
      </c>
      <c r="J149" s="21">
        <f>D149/C149*100</f>
        <v>31.881228608341328</v>
      </c>
      <c r="K149" s="21">
        <f t="shared" si="91"/>
        <v>4.2224623806053527</v>
      </c>
      <c r="L149" s="21">
        <f t="shared" si="92"/>
        <v>21.297561328284225</v>
      </c>
      <c r="M149" s="21">
        <f t="shared" si="95"/>
        <v>42.224623806053529</v>
      </c>
      <c r="N149" s="21">
        <f t="shared" si="96"/>
        <v>5.4603807967654134</v>
      </c>
      <c r="O149" s="22">
        <f t="shared" si="93"/>
        <v>0</v>
      </c>
      <c r="Q149" s="48">
        <f t="shared" si="94"/>
        <v>227891.6922347568</v>
      </c>
    </row>
    <row r="151" spans="2:17" x14ac:dyDescent="0.35">
      <c r="C151" s="94" t="s">
        <v>246</v>
      </c>
      <c r="D151" s="94"/>
      <c r="E151" s="94"/>
      <c r="F151" s="94"/>
      <c r="G151" s="94"/>
      <c r="H151" s="94"/>
      <c r="I151" s="94"/>
      <c r="J151" s="94"/>
      <c r="K151" s="94"/>
      <c r="L151" s="94"/>
      <c r="M151" s="94"/>
      <c r="N151" s="94"/>
      <c r="O151" s="46"/>
    </row>
    <row r="152" spans="2:17" x14ac:dyDescent="0.35">
      <c r="B152" s="19">
        <v>2017</v>
      </c>
      <c r="C152" s="40"/>
      <c r="D152" s="40"/>
      <c r="E152" s="40"/>
      <c r="F152" s="40"/>
      <c r="G152" s="40"/>
      <c r="H152" s="40"/>
      <c r="I152" s="22"/>
      <c r="J152" s="22">
        <f t="shared" ref="J152:M152" si="99">100*J145/J14</f>
        <v>104.35040628482351</v>
      </c>
      <c r="K152" s="22">
        <f t="shared" si="99"/>
        <v>106.22080953878043</v>
      </c>
      <c r="L152" s="22">
        <f t="shared" si="99"/>
        <v>95.225928233340383</v>
      </c>
      <c r="M152" s="22">
        <f t="shared" si="99"/>
        <v>104.85628412548132</v>
      </c>
      <c r="N152" s="22"/>
    </row>
    <row r="153" spans="2:17" x14ac:dyDescent="0.35">
      <c r="B153" s="19">
        <v>2018</v>
      </c>
      <c r="C153" s="40"/>
      <c r="D153" s="40"/>
      <c r="E153" s="40"/>
      <c r="F153" s="40"/>
      <c r="G153" s="40"/>
      <c r="H153" s="40"/>
      <c r="I153" s="22">
        <f t="shared" ref="I153:N156" si="100">100*I146/I15</f>
        <v>108.24664627088673</v>
      </c>
      <c r="J153" s="22">
        <f t="shared" si="100"/>
        <v>104.9181245056398</v>
      </c>
      <c r="K153" s="22">
        <f t="shared" si="100"/>
        <v>106.9853076391517</v>
      </c>
      <c r="L153" s="22">
        <f t="shared" si="100"/>
        <v>95.510635442188828</v>
      </c>
      <c r="M153" s="22">
        <f t="shared" si="100"/>
        <v>105.68789384440629</v>
      </c>
      <c r="N153" s="22">
        <f t="shared" si="100"/>
        <v>90.857229057711308</v>
      </c>
    </row>
    <row r="154" spans="2:17" x14ac:dyDescent="0.35">
      <c r="B154" s="19">
        <v>2019</v>
      </c>
      <c r="C154" s="40"/>
      <c r="D154" s="40"/>
      <c r="E154" s="40"/>
      <c r="F154" s="40"/>
      <c r="G154" s="40"/>
      <c r="H154" s="40"/>
      <c r="I154" s="22">
        <f t="shared" si="100"/>
        <v>32.048067949386194</v>
      </c>
      <c r="J154" s="22">
        <f t="shared" si="100"/>
        <v>162.21319179342549</v>
      </c>
      <c r="K154" s="22">
        <f t="shared" si="100"/>
        <v>99.999999999999957</v>
      </c>
      <c r="L154" s="22">
        <f t="shared" si="100"/>
        <v>100.74018566986933</v>
      </c>
      <c r="M154" s="22">
        <f t="shared" si="100"/>
        <v>93.906149965810187</v>
      </c>
      <c r="N154" s="22">
        <f t="shared" si="100"/>
        <v>382.57395188153868</v>
      </c>
    </row>
    <row r="155" spans="2:17" x14ac:dyDescent="0.35">
      <c r="B155" s="19">
        <v>2020</v>
      </c>
      <c r="C155" s="40"/>
      <c r="D155" s="40"/>
      <c r="E155" s="40"/>
      <c r="F155" s="40"/>
      <c r="G155" s="40"/>
      <c r="H155" s="40"/>
      <c r="I155" s="22">
        <f t="shared" si="100"/>
        <v>98.950734236340935</v>
      </c>
      <c r="J155" s="22">
        <f t="shared" si="100"/>
        <v>160.26746576298507</v>
      </c>
      <c r="K155" s="22">
        <f t="shared" si="100"/>
        <v>99.999999999999986</v>
      </c>
      <c r="L155" s="22">
        <f t="shared" si="100"/>
        <v>100.78725370372005</v>
      </c>
      <c r="M155" s="22">
        <f t="shared" si="100"/>
        <v>94.067215626631224</v>
      </c>
      <c r="N155" s="22">
        <f t="shared" si="100"/>
        <v>68.249062323502784</v>
      </c>
    </row>
    <row r="156" spans="2:17" x14ac:dyDescent="0.35">
      <c r="B156" s="19">
        <v>2021</v>
      </c>
      <c r="C156" s="40"/>
      <c r="D156" s="40"/>
      <c r="E156" s="40"/>
      <c r="F156" s="40"/>
      <c r="G156" s="40"/>
      <c r="H156" s="40"/>
      <c r="I156" s="22">
        <f t="shared" si="100"/>
        <v>98.458069119678939</v>
      </c>
      <c r="J156" s="22">
        <f t="shared" si="100"/>
        <v>162.16666239379896</v>
      </c>
      <c r="K156" s="22">
        <f t="shared" si="100"/>
        <v>99.999999829561261</v>
      </c>
      <c r="L156" s="22">
        <f t="shared" si="100"/>
        <v>100.83031686115446</v>
      </c>
      <c r="M156" s="22">
        <f t="shared" si="100"/>
        <v>94.238771160231963</v>
      </c>
      <c r="N156" s="22">
        <f t="shared" si="100"/>
        <v>71.686763775310666</v>
      </c>
    </row>
  </sheetData>
  <mergeCells count="25">
    <mergeCell ref="C2:N2"/>
    <mergeCell ref="C43:N43"/>
    <mergeCell ref="C102:N102"/>
    <mergeCell ref="C109:N109"/>
    <mergeCell ref="C116:N116"/>
    <mergeCell ref="C44:N44"/>
    <mergeCell ref="C45:N45"/>
    <mergeCell ref="C53:N53"/>
    <mergeCell ref="C60:N60"/>
    <mergeCell ref="C67:N67"/>
    <mergeCell ref="C74:N74"/>
    <mergeCell ref="P3:Q3"/>
    <mergeCell ref="P44:Q44"/>
    <mergeCell ref="C81:N81"/>
    <mergeCell ref="C88:N88"/>
    <mergeCell ref="C95:N95"/>
    <mergeCell ref="C3:N3"/>
    <mergeCell ref="C13:N13"/>
    <mergeCell ref="C4:H4"/>
    <mergeCell ref="C20:N20"/>
    <mergeCell ref="C123:N123"/>
    <mergeCell ref="C130:N130"/>
    <mergeCell ref="C137:N137"/>
    <mergeCell ref="C144:N144"/>
    <mergeCell ref="C151:N151"/>
  </mergeCells>
  <pageMargins left="0.7" right="0.7" top="0.75" bottom="0.75" header="0.3" footer="0.3"/>
  <pageSetup orientation="portrait" horizontalDpi="300" verticalDpi="3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220CE-2AB1-4E75-925E-DFA33D14BD2A}">
  <dimension ref="B1:O81"/>
  <sheetViews>
    <sheetView zoomScale="60" zoomScaleNormal="60" workbookViewId="0">
      <selection activeCell="M28" sqref="M28"/>
    </sheetView>
  </sheetViews>
  <sheetFormatPr defaultRowHeight="14.5" x14ac:dyDescent="0.35"/>
  <cols>
    <col min="2" max="2" width="23.6328125" customWidth="1"/>
    <col min="3" max="4" width="11.08984375" bestFit="1" customWidth="1"/>
    <col min="5" max="5" width="12.54296875" bestFit="1" customWidth="1"/>
    <col min="6" max="6" width="12.453125" customWidth="1"/>
    <col min="7" max="7" width="15.1796875" customWidth="1"/>
    <col min="8" max="8" width="16.26953125" customWidth="1"/>
  </cols>
  <sheetData>
    <row r="1" spans="2:12" ht="23.5" x14ac:dyDescent="0.55000000000000004">
      <c r="B1" s="71" t="s">
        <v>14</v>
      </c>
    </row>
    <row r="2" spans="2:12" ht="18.5" x14ac:dyDescent="0.45">
      <c r="D2" s="41"/>
    </row>
    <row r="3" spans="2:12" ht="21" x14ac:dyDescent="0.5">
      <c r="B3" s="73" t="s">
        <v>318</v>
      </c>
      <c r="C3" s="41"/>
      <c r="D3" s="41"/>
    </row>
    <row r="5" spans="2:12" ht="36.5" customHeight="1" x14ac:dyDescent="0.35">
      <c r="B5" s="105" t="s">
        <v>299</v>
      </c>
      <c r="C5" s="105"/>
      <c r="D5" s="105"/>
      <c r="E5" s="105"/>
      <c r="F5" s="105"/>
      <c r="G5" s="105"/>
      <c r="H5" s="105"/>
      <c r="I5" s="105"/>
      <c r="J5" s="105"/>
      <c r="K5" s="105"/>
      <c r="L5" s="105"/>
    </row>
    <row r="6" spans="2:12" ht="15" thickBot="1" x14ac:dyDescent="0.4"/>
    <row r="7" spans="2:12" s="53" customFormat="1" ht="29" customHeight="1" x14ac:dyDescent="0.35">
      <c r="B7" s="59"/>
      <c r="C7" s="106" t="s">
        <v>297</v>
      </c>
      <c r="D7" s="104" t="s">
        <v>298</v>
      </c>
      <c r="E7" s="104"/>
      <c r="F7" s="104"/>
      <c r="G7" s="104"/>
      <c r="H7" s="104"/>
      <c r="I7" s="104"/>
      <c r="J7" s="104"/>
      <c r="K7" s="104"/>
      <c r="L7" s="108" t="s">
        <v>300</v>
      </c>
    </row>
    <row r="8" spans="2:12" s="53" customFormat="1" ht="19" customHeight="1" x14ac:dyDescent="0.35">
      <c r="B8" s="60"/>
      <c r="C8" s="107"/>
      <c r="D8" s="58" t="s">
        <v>224</v>
      </c>
      <c r="E8" s="58" t="s">
        <v>225</v>
      </c>
      <c r="F8" s="58" t="s">
        <v>226</v>
      </c>
      <c r="G8" s="58" t="s">
        <v>227</v>
      </c>
      <c r="H8" s="58" t="s">
        <v>228</v>
      </c>
      <c r="I8" s="58" t="s">
        <v>229</v>
      </c>
      <c r="J8" s="58" t="s">
        <v>230</v>
      </c>
      <c r="K8" s="58" t="s">
        <v>231</v>
      </c>
      <c r="L8" s="109"/>
    </row>
    <row r="9" spans="2:12" s="53" customFormat="1" ht="17.5" customHeight="1" x14ac:dyDescent="0.35">
      <c r="B9" s="61" t="s">
        <v>307</v>
      </c>
      <c r="C9" s="54">
        <v>0.03</v>
      </c>
      <c r="D9" s="54"/>
      <c r="E9" s="54"/>
      <c r="F9" s="54"/>
      <c r="G9" s="54"/>
      <c r="H9" s="54"/>
      <c r="I9" s="54"/>
      <c r="J9" s="54"/>
      <c r="K9" s="54"/>
      <c r="L9" s="55" t="s">
        <v>301</v>
      </c>
    </row>
    <row r="10" spans="2:12" s="53" customFormat="1" ht="22.5" customHeight="1" x14ac:dyDescent="0.35">
      <c r="B10" s="61" t="s">
        <v>306</v>
      </c>
      <c r="C10" s="54">
        <v>0.02</v>
      </c>
      <c r="D10" s="54"/>
      <c r="E10" s="54"/>
      <c r="F10" s="54"/>
      <c r="G10" s="54"/>
      <c r="H10" s="54"/>
      <c r="I10" s="54"/>
      <c r="J10" s="54"/>
      <c r="K10" s="54"/>
      <c r="L10" s="55" t="s">
        <v>301</v>
      </c>
    </row>
    <row r="11" spans="2:12" s="53" customFormat="1" ht="20.5" customHeight="1" x14ac:dyDescent="0.35">
      <c r="B11" s="61" t="s">
        <v>305</v>
      </c>
      <c r="C11" s="54">
        <v>3.5000000000000003E-2</v>
      </c>
      <c r="D11" s="54">
        <v>2.7699999999999999E-2</v>
      </c>
      <c r="E11" s="54">
        <v>1.2800000000000001E-2</v>
      </c>
      <c r="F11" s="54">
        <v>4.1300000000000003E-2</v>
      </c>
      <c r="G11" s="54">
        <v>3.4599999999999999E-2</v>
      </c>
      <c r="H11" s="54">
        <v>3.6200000000000003E-2</v>
      </c>
      <c r="I11" s="54">
        <v>3.6200000000000003E-2</v>
      </c>
      <c r="J11" s="54">
        <v>4.0500000000000001E-2</v>
      </c>
      <c r="K11" s="54">
        <v>2.81E-2</v>
      </c>
      <c r="L11" s="55" t="s">
        <v>302</v>
      </c>
    </row>
    <row r="12" spans="2:12" s="53" customFormat="1" ht="37" customHeight="1" thickBot="1" x14ac:dyDescent="0.4">
      <c r="B12" s="62" t="s">
        <v>304</v>
      </c>
      <c r="C12" s="56">
        <v>2.4E-2</v>
      </c>
      <c r="D12" s="56"/>
      <c r="E12" s="56"/>
      <c r="F12" s="56"/>
      <c r="G12" s="56"/>
      <c r="H12" s="56"/>
      <c r="I12" s="56"/>
      <c r="J12" s="56"/>
      <c r="K12" s="56"/>
      <c r="L12" s="57" t="s">
        <v>303</v>
      </c>
    </row>
    <row r="15" spans="2:12" ht="21" x14ac:dyDescent="0.35">
      <c r="B15" s="110" t="s">
        <v>232</v>
      </c>
      <c r="C15" s="110"/>
      <c r="D15" s="110"/>
      <c r="E15" s="110"/>
      <c r="F15" s="110"/>
      <c r="G15" s="110"/>
      <c r="H15" s="110"/>
      <c r="I15" s="110"/>
      <c r="J15" s="110"/>
      <c r="K15" s="110"/>
      <c r="L15" s="66"/>
    </row>
    <row r="16" spans="2:12" ht="18.5" x14ac:dyDescent="0.45">
      <c r="C16" s="103" t="s">
        <v>331</v>
      </c>
      <c r="D16" s="103"/>
      <c r="E16" s="103"/>
      <c r="F16" s="103"/>
      <c r="G16" s="103"/>
      <c r="H16" s="103"/>
      <c r="I16" s="103"/>
      <c r="J16" s="103"/>
      <c r="K16" s="103"/>
      <c r="L16" s="67" t="s">
        <v>317</v>
      </c>
    </row>
    <row r="17" spans="2:15" s="4" customFormat="1" ht="65.5" customHeight="1" x14ac:dyDescent="0.35">
      <c r="B17" s="68" t="s">
        <v>133</v>
      </c>
      <c r="C17" s="37" t="s">
        <v>308</v>
      </c>
      <c r="D17" s="37" t="s">
        <v>309</v>
      </c>
      <c r="E17" s="37" t="s">
        <v>310</v>
      </c>
      <c r="F17" s="37" t="s">
        <v>315</v>
      </c>
      <c r="G17" s="37" t="s">
        <v>311</v>
      </c>
      <c r="H17" s="37" t="s">
        <v>312</v>
      </c>
      <c r="I17" s="37" t="s">
        <v>313</v>
      </c>
      <c r="J17" s="37" t="s">
        <v>314</v>
      </c>
      <c r="K17" s="37" t="s">
        <v>316</v>
      </c>
      <c r="L17" s="80" t="s">
        <v>313</v>
      </c>
      <c r="M17" s="80" t="s">
        <v>314</v>
      </c>
      <c r="N17" s="80" t="s">
        <v>316</v>
      </c>
    </row>
    <row r="18" spans="2:15" x14ac:dyDescent="0.35">
      <c r="B18" s="19">
        <v>2017</v>
      </c>
      <c r="C18" s="64">
        <f>'ANALYSIS - POP ASSESS - NIGER'!F6*1000</f>
        <v>984608</v>
      </c>
      <c r="D18" s="64">
        <f>SUMIF('Adjusted data-Niger (Exported)'!E2:E4321,2017,'Adjusted data-Niger (Exported)'!H2:H4321)</f>
        <v>832378</v>
      </c>
      <c r="E18" s="64">
        <f>SUMIF('Adjusted data-Niger (Exported)'!E2:E4321,2017,'Adjusted data-Niger (Exported)'!N2:N4321)</f>
        <v>1000413</v>
      </c>
      <c r="F18" s="64">
        <f>SUMIF('Adjusted data-Niger (Exported)'!E2:E4321,2017,'Adjusted data-Niger (Exported)'!M2:M4321)</f>
        <v>1128167</v>
      </c>
      <c r="G18" s="65">
        <f>C18/((1+$C$11)*(1-$C$10)*(1-$C$9))</f>
        <v>1000749.0819426532</v>
      </c>
      <c r="H18" s="65">
        <f>C18-C18*$C$12</f>
        <v>960977.40800000005</v>
      </c>
      <c r="I18" s="22">
        <f>100*D18/G18</f>
        <v>83.175494738819907</v>
      </c>
      <c r="J18" s="22">
        <f>100*E18/H18</f>
        <v>104.10369605692124</v>
      </c>
      <c r="K18" s="22">
        <f>100*F18/C18</f>
        <v>114.58032028990218</v>
      </c>
    </row>
    <row r="19" spans="2:15" x14ac:dyDescent="0.35">
      <c r="B19" s="19">
        <v>2018</v>
      </c>
      <c r="C19" s="64">
        <f>'ANALYSIS - POP ASSESS - NIGER'!F7*1000</f>
        <v>974237</v>
      </c>
      <c r="D19" s="64">
        <f>SUMIF('Adjusted data-Niger (Exported)'!E2:E4321,2018,'Adjusted data-Niger (Exported)'!H2:H4321)</f>
        <v>834904</v>
      </c>
      <c r="E19" s="64">
        <f>SUMIF('Adjusted data-Niger (Exported)'!E2:E4321,2018,'Adjusted data-Niger (Exported)'!N2:N4321)</f>
        <v>994961</v>
      </c>
      <c r="F19" s="64">
        <f>SUMIF('Adjusted data-Niger (Exported)'!E2:E4321,2018,'Adjusted data-Niger (Exported)'!M2:M4321)</f>
        <v>1099015</v>
      </c>
      <c r="G19" s="65">
        <f t="shared" ref="G19:G22" si="0">C19/((1+$C$11)*(1-$C$10)*(1-$C$9))</f>
        <v>990208.06589481758</v>
      </c>
      <c r="H19" s="65">
        <f t="shared" ref="H19:H21" si="1">C19-C19*$C$12</f>
        <v>950855.31200000003</v>
      </c>
      <c r="I19" s="22">
        <f t="shared" ref="I19:I22" si="2">100*D19/G19</f>
        <v>84.316016881313274</v>
      </c>
      <c r="J19" s="22">
        <f t="shared" ref="J19:J22" si="3">100*E19/H19</f>
        <v>104.63852780158838</v>
      </c>
      <c r="K19" s="22">
        <f t="shared" ref="K19:K22" si="4">100*F19/C19</f>
        <v>112.80776648803115</v>
      </c>
    </row>
    <row r="20" spans="2:15" x14ac:dyDescent="0.35">
      <c r="B20" s="19">
        <v>2019</v>
      </c>
      <c r="C20" s="64">
        <f>'ANALYSIS - POP ASSESS - NIGER'!F8*1000</f>
        <v>940570.1907326238</v>
      </c>
      <c r="D20" s="64">
        <f>SUMIF('Adjusted data-Niger (Exported)'!E2:E4321,2019,'Adjusted data-Niger (Exported)'!H2:H4321)</f>
        <v>878933</v>
      </c>
      <c r="E20" s="64">
        <f>SUMIF('Adjusted data-Niger (Exported)'!E2:E4321,2019,'Adjusted data-Niger (Exported)'!N2:N4321)</f>
        <v>1035084</v>
      </c>
      <c r="F20" s="64">
        <f>SUMIF('Adjusted data-Niger (Exported)'!E2:E4321,2019,'Adjusted data-Niger (Exported)'!M2:M4321)</f>
        <v>1097064</v>
      </c>
      <c r="G20" s="65">
        <f t="shared" si="0"/>
        <v>955989.3428433442</v>
      </c>
      <c r="H20" s="65">
        <f t="shared" si="1"/>
        <v>917996.50615504081</v>
      </c>
      <c r="I20" s="22">
        <f t="shared" si="2"/>
        <v>91.939623237413926</v>
      </c>
      <c r="J20" s="22">
        <f t="shared" si="3"/>
        <v>112.75467750257256</v>
      </c>
      <c r="K20" s="22">
        <f t="shared" si="4"/>
        <v>116.63818509339329</v>
      </c>
    </row>
    <row r="21" spans="2:15" x14ac:dyDescent="0.35">
      <c r="B21" s="19">
        <v>2020</v>
      </c>
      <c r="C21" s="64">
        <f>'ANALYSIS - POP ASSESS - NIGER'!F9*1000</f>
        <v>967724.38880851027</v>
      </c>
      <c r="D21" s="64">
        <f>SUMIF('Adjusted data-Niger (Exported)'!E2:E4321,2020,'Adjusted data-Niger (Exported)'!H2:H4321)</f>
        <v>933475</v>
      </c>
      <c r="E21" s="64">
        <f>SUMIF('Adjusted data-Niger (Exported)'!E2:E4321,2020,'Adjusted data-Niger (Exported)'!N2:N4321)</f>
        <v>1064549</v>
      </c>
      <c r="F21" s="64">
        <f>SUMIF('Adjusted data-Niger (Exported)'!E2:E4321,2020,'Adjusted data-Niger (Exported)'!M2:M4321)</f>
        <v>1173416</v>
      </c>
      <c r="G21" s="65">
        <f t="shared" si="0"/>
        <v>983588.69080246321</v>
      </c>
      <c r="H21" s="65">
        <f t="shared" si="1"/>
        <v>944499.00347710599</v>
      </c>
      <c r="I21" s="22">
        <f t="shared" si="2"/>
        <v>94.905015554664644</v>
      </c>
      <c r="J21" s="22">
        <f t="shared" si="3"/>
        <v>112.71044184069422</v>
      </c>
      <c r="K21" s="22">
        <f t="shared" si="4"/>
        <v>121.25518521288309</v>
      </c>
    </row>
    <row r="22" spans="2:15" x14ac:dyDescent="0.35">
      <c r="B22" s="19">
        <v>2021</v>
      </c>
      <c r="C22" s="64">
        <f>'ANALYSIS - POP ASSESS - NIGER'!F10*1000</f>
        <v>996162.87308382045</v>
      </c>
      <c r="D22" s="64">
        <f>SUMIF('Adjusted data-Niger (Exported)'!E2:E4321,2021,'Adjusted data-Niger (Exported)'!H2:H4321)</f>
        <v>951413</v>
      </c>
      <c r="E22" s="64">
        <f>SUMIF('Adjusted data-Niger (Exported)'!E2:E4321,2021,'Adjusted data-Niger (Exported)'!N2:N4321)</f>
        <v>1053597</v>
      </c>
      <c r="F22" s="64">
        <f>SUMIF('Adjusted data-Niger (Exported)'!E2:E4321,2021,'Adjusted data-Niger (Exported)'!M2:M4321)</f>
        <v>1168854</v>
      </c>
      <c r="G22" s="65">
        <f t="shared" si="0"/>
        <v>1012493.3787903298</v>
      </c>
      <c r="H22" s="65">
        <f>C22-C22*$C$12</f>
        <v>972254.96412980871</v>
      </c>
      <c r="I22" s="22">
        <f t="shared" si="2"/>
        <v>93.967330545577965</v>
      </c>
      <c r="J22" s="22">
        <f t="shared" si="3"/>
        <v>108.36632764770653</v>
      </c>
      <c r="K22" s="22">
        <f t="shared" si="4"/>
        <v>117.33563171066392</v>
      </c>
    </row>
    <row r="25" spans="2:15" ht="18.5" x14ac:dyDescent="0.45">
      <c r="B25" s="102" t="s">
        <v>234</v>
      </c>
      <c r="C25" s="102"/>
      <c r="D25" s="102"/>
      <c r="E25" s="102"/>
      <c r="F25" s="102"/>
      <c r="G25" s="102"/>
      <c r="H25" s="102"/>
      <c r="I25" s="102"/>
      <c r="J25" s="102"/>
      <c r="K25" s="102"/>
    </row>
    <row r="26" spans="2:15" ht="18.5" x14ac:dyDescent="0.45">
      <c r="C26" s="103" t="s">
        <v>331</v>
      </c>
      <c r="D26" s="103"/>
      <c r="E26" s="103"/>
      <c r="F26" s="103"/>
      <c r="G26" s="103"/>
      <c r="H26" s="103"/>
      <c r="I26" s="103"/>
      <c r="J26" s="103"/>
      <c r="K26" s="103"/>
      <c r="L26" s="69"/>
      <c r="M26" s="69"/>
      <c r="N26" s="69"/>
      <c r="O26" s="69"/>
    </row>
    <row r="27" spans="2:15" ht="18.5" x14ac:dyDescent="0.45">
      <c r="C27" s="101" t="s">
        <v>233</v>
      </c>
      <c r="D27" s="101"/>
      <c r="E27" s="101"/>
      <c r="F27" s="101"/>
      <c r="G27" s="101"/>
      <c r="H27" s="101"/>
      <c r="I27" s="101"/>
      <c r="J27" s="101"/>
      <c r="K27" s="101"/>
      <c r="L27" s="70"/>
      <c r="M27" s="70"/>
      <c r="N27" s="70"/>
      <c r="O27" s="69"/>
    </row>
    <row r="28" spans="2:15" x14ac:dyDescent="0.35">
      <c r="B28" s="19">
        <v>2017</v>
      </c>
      <c r="C28">
        <f>'ANALYSIS - POP ASSESS - NIGER'!F47</f>
        <v>21015</v>
      </c>
      <c r="D28">
        <f>SUMIFS('Adjusted data-Niger (Exported)'!$H$2:$H$4321,'Adjusted data-Niger (Exported)'!$E$2:$E$4321,2017,'Adjusted data-Niger (Exported)'!$B$2:$B$4321, "Agadez")</f>
        <v>21615</v>
      </c>
      <c r="E28">
        <f>SUMIFS('Adjusted data-Niger (Exported)'!$N$2:$N$4321,'Adjusted data-Niger (Exported)'!$E$2:$E$4321,2017,'Adjusted data-Niger (Exported)'!$B$2:$B$4321, "Agadez")</f>
        <v>22191</v>
      </c>
      <c r="F28">
        <f>SUMIFS('Adjusted data-Niger (Exported)'!$M$2:$M$4321,'Adjusted data-Niger (Exported)'!$E$2:$E$4321,2017,'Adjusted data-Niger (Exported)'!$B$2:$B$4321, "Agadez")</f>
        <v>23687</v>
      </c>
      <c r="G28" s="65">
        <f>C28/((1+$D$11)*(1-$C$10)*(1-$C$9))</f>
        <v>21511.229209675901</v>
      </c>
      <c r="H28" s="65">
        <f>C28-C28*$C$12</f>
        <v>20510.64</v>
      </c>
      <c r="I28" s="22">
        <f t="shared" ref="I28" si="5">100*D28/G28</f>
        <v>100.4824028850821</v>
      </c>
      <c r="J28" s="22">
        <f t="shared" ref="J28" si="6">100*E28/H28</f>
        <v>108.19262587613063</v>
      </c>
      <c r="K28" s="22">
        <f t="shared" ref="K28" si="7">100*F28/C28</f>
        <v>112.71472757554127</v>
      </c>
      <c r="L28" s="69"/>
      <c r="M28" s="69"/>
      <c r="N28" s="69"/>
      <c r="O28" s="69"/>
    </row>
    <row r="29" spans="2:15" x14ac:dyDescent="0.35">
      <c r="B29" s="19">
        <v>2018</v>
      </c>
      <c r="C29">
        <f>'ANALYSIS - POP ASSESS - NIGER'!F48</f>
        <v>21673</v>
      </c>
      <c r="D29">
        <f>SUMIFS('Adjusted data-Niger (Exported)'!$H$2:$H$4321,'Adjusted data-Niger (Exported)'!$E$2:$E$4321,2018,'Adjusted data-Niger (Exported)'!$B$2:$B$4321, "Agadez")</f>
        <v>21605</v>
      </c>
      <c r="E29">
        <f>SUMIFS('Adjusted data-Niger (Exported)'!$N$2:$N$4321,'Adjusted data-Niger (Exported)'!$E$2:$E$4321,2018,'Adjusted data-Niger (Exported)'!$B$2:$B$4321, "Agadez")</f>
        <v>21089</v>
      </c>
      <c r="F29">
        <f>SUMIFS('Adjusted data-Niger (Exported)'!$M$2:$M$4321,'Adjusted data-Niger (Exported)'!$E$2:$E$4321,2018,'Adjusted data-Niger (Exported)'!$B$2:$B$4321, "Agadez")</f>
        <v>23533</v>
      </c>
      <c r="G29" s="65">
        <f t="shared" ref="G29:G32" si="8">C29/((1+$D$11)*(1-$C$10)*(1-$C$9))</f>
        <v>22184.766626757355</v>
      </c>
      <c r="H29" s="65">
        <f t="shared" ref="H29:H32" si="9">C29-C29*$C$12</f>
        <v>21152.847999999998</v>
      </c>
      <c r="I29" s="22">
        <f t="shared" ref="I29:I32" si="10">100*D29/G29</f>
        <v>97.386645365662346</v>
      </c>
      <c r="J29" s="22">
        <f t="shared" ref="J29:J32" si="11">100*E29/H29</f>
        <v>99.698158848397156</v>
      </c>
      <c r="K29" s="22">
        <f t="shared" ref="K29:K32" si="12">100*F29/C29</f>
        <v>108.58210676879067</v>
      </c>
    </row>
    <row r="30" spans="2:15" x14ac:dyDescent="0.35">
      <c r="B30" s="19">
        <v>2019</v>
      </c>
      <c r="C30">
        <f>'ANALYSIS - POP ASSESS - NIGER'!F49</f>
        <v>25954.805936573648</v>
      </c>
      <c r="D30">
        <f>SUMIFS('Adjusted data-Niger (Exported)'!$H$2:$H$4321,'Adjusted data-Niger (Exported)'!$E$2:$E$4321,2019,'Adjusted data-Niger (Exported)'!$B$2:$B$4321, "Agadez")</f>
        <v>21933</v>
      </c>
      <c r="E30">
        <f>SUMIFS('Adjusted data-Niger (Exported)'!$N$2:$N$4321,'Adjusted data-Niger (Exported)'!$E$2:$E$4321,2019,'Adjusted data-Niger (Exported)'!$B$2:$B$4321, "Agadez")</f>
        <v>22669</v>
      </c>
      <c r="F30">
        <f>SUMIFS('Adjusted data-Niger (Exported)'!$M$2:$M$4321,'Adjusted data-Niger (Exported)'!$E$2:$E$4321,2019,'Adjusted data-Niger (Exported)'!$B$2:$B$4321, "Agadez")</f>
        <v>25290</v>
      </c>
      <c r="G30" s="65">
        <f t="shared" si="8"/>
        <v>26567.679257401502</v>
      </c>
      <c r="H30" s="65">
        <f t="shared" si="9"/>
        <v>25331.890594095879</v>
      </c>
      <c r="I30" s="22">
        <f t="shared" si="10"/>
        <v>82.55519719092392</v>
      </c>
      <c r="J30" s="22">
        <f t="shared" si="11"/>
        <v>89.487991098791014</v>
      </c>
      <c r="K30" s="22">
        <f t="shared" si="12"/>
        <v>97.438601782659248</v>
      </c>
    </row>
    <row r="31" spans="2:15" x14ac:dyDescent="0.35">
      <c r="B31" s="19">
        <v>2020</v>
      </c>
      <c r="C31">
        <f>'ANALYSIS - POP ASSESS - NIGER'!F50</f>
        <v>26629.818557151018</v>
      </c>
      <c r="D31">
        <f>SUMIFS('Adjusted data-Niger (Exported)'!$H$2:$H$4321,'Adjusted data-Niger (Exported)'!$E$2:$E$4321,2020,'Adjusted data-Niger (Exported)'!$B$2:$B$4321, "Agadez")</f>
        <v>23174</v>
      </c>
      <c r="E31">
        <f>SUMIFS('Adjusted data-Niger (Exported)'!$N$2:$N$4321,'Adjusted data-Niger (Exported)'!$E$2:$E$4321,2020,'Adjusted data-Niger (Exported)'!$B$2:$B$4321, "Agadez")</f>
        <v>22233</v>
      </c>
      <c r="F31">
        <f>SUMIFS('Adjusted data-Niger (Exported)'!$M$2:$M$4321,'Adjusted data-Niger (Exported)'!$E$2:$E$4321,2020,'Adjusted data-Niger (Exported)'!$B$2:$B$4321, "Agadez")</f>
        <v>24104</v>
      </c>
      <c r="G31" s="65">
        <f t="shared" si="8"/>
        <v>27258.63101570099</v>
      </c>
      <c r="H31" s="65">
        <f t="shared" si="9"/>
        <v>25990.702911779394</v>
      </c>
      <c r="I31" s="22">
        <f t="shared" si="10"/>
        <v>85.015274562584452</v>
      </c>
      <c r="J31" s="22">
        <f t="shared" si="11"/>
        <v>85.542126642229661</v>
      </c>
      <c r="K31" s="22">
        <f t="shared" si="12"/>
        <v>90.515074101123574</v>
      </c>
    </row>
    <row r="32" spans="2:15" x14ac:dyDescent="0.35">
      <c r="B32" s="19">
        <v>2021</v>
      </c>
      <c r="C32">
        <f>'ANALYSIS - POP ASSESS - NIGER'!F51</f>
        <v>27329.990397049169</v>
      </c>
      <c r="D32">
        <f>SUMIFS('Adjusted data-Niger (Exported)'!$H$2:$H$4321,'Adjusted data-Niger (Exported)'!$E$2:$E$4321,2021,'Adjusted data-Niger (Exported)'!$B$2:$B$4321, "Agadez")</f>
        <v>25300</v>
      </c>
      <c r="E32">
        <f>SUMIFS('Adjusted data-Niger (Exported)'!$N$2:$N$4321,'Adjusted data-Niger (Exported)'!$E$2:$E$4321,2021,'Adjusted data-Niger (Exported)'!$B$2:$B$4321, "Agadez")</f>
        <v>25747</v>
      </c>
      <c r="F32">
        <f>SUMIFS('Adjusted data-Niger (Exported)'!$M$2:$M$4321,'Adjusted data-Niger (Exported)'!$E$2:$E$4321,2021,'Adjusted data-Niger (Exported)'!$B$2:$B$4321, "Agadez")</f>
        <v>27363</v>
      </c>
      <c r="G32" s="65">
        <f t="shared" si="8"/>
        <v>27975.33608037906</v>
      </c>
      <c r="H32" s="65">
        <f t="shared" si="9"/>
        <v>26674.070627519988</v>
      </c>
      <c r="I32" s="22">
        <f t="shared" si="10"/>
        <v>90.436804502751087</v>
      </c>
      <c r="J32" s="22">
        <f t="shared" si="11"/>
        <v>96.524450128119867</v>
      </c>
      <c r="K32" s="22">
        <f t="shared" si="12"/>
        <v>100.12078161196278</v>
      </c>
    </row>
    <row r="34" spans="2:11" ht="18.5" x14ac:dyDescent="0.45">
      <c r="C34" s="101" t="s">
        <v>239</v>
      </c>
      <c r="D34" s="101"/>
      <c r="E34" s="101"/>
      <c r="F34" s="101"/>
      <c r="G34" s="101"/>
      <c r="H34" s="101"/>
      <c r="I34" s="101"/>
      <c r="J34" s="101"/>
      <c r="K34" s="101"/>
    </row>
    <row r="35" spans="2:11" x14ac:dyDescent="0.35">
      <c r="B35" s="19">
        <v>2017</v>
      </c>
      <c r="C35">
        <f>'ANALYSIS - POP ASSESS - NIGER'!F61</f>
        <v>26271</v>
      </c>
      <c r="D35">
        <f>SUMIFS('Adjusted data-Niger (Exported)'!$H$2:$H$4321,'Adjusted data-Niger (Exported)'!$E$2:$E$4321,2017,'Adjusted data-Niger (Exported)'!$B$2:$B$4321, "Diffa")</f>
        <v>38988</v>
      </c>
      <c r="E35">
        <f>SUMIFS('Adjusted data-Niger (Exported)'!$N$2:$N$4321,'Adjusted data-Niger (Exported)'!$E$2:$E$4321,2017,'Adjusted data-Niger (Exported)'!$B$2:$B$4321, "Diffa")</f>
        <v>42480</v>
      </c>
      <c r="F35">
        <f>SUMIFS('Adjusted data-Niger (Exported)'!$M$2:$M$4321,'Adjusted data-Niger (Exported)'!$E$2:$E$4321,2017,'Adjusted data-Niger (Exported)'!$B$2:$B$4321, "Diffa")</f>
        <v>47119</v>
      </c>
      <c r="G35" s="65">
        <f>C35/((1+$E$11)*(1-$C$10)*(1-$C$9))</f>
        <v>27286.956703822882</v>
      </c>
      <c r="H35" s="65">
        <f>C35-C35*$C$12</f>
        <v>25640.495999999999</v>
      </c>
      <c r="I35" s="22">
        <f t="shared" ref="I35:I39" si="13">100*D35/G35</f>
        <v>142.88145220143883</v>
      </c>
      <c r="J35" s="22">
        <f t="shared" ref="J35:J39" si="14">100*E35/H35</f>
        <v>165.67542219152079</v>
      </c>
      <c r="K35" s="22">
        <f t="shared" ref="K35:K39" si="15">100*F35/C35</f>
        <v>179.35746640782611</v>
      </c>
    </row>
    <row r="36" spans="2:11" x14ac:dyDescent="0.35">
      <c r="B36" s="19">
        <v>2018</v>
      </c>
      <c r="C36">
        <f>'ANALYSIS - POP ASSESS - NIGER'!F62</f>
        <v>27211</v>
      </c>
      <c r="D36">
        <f>SUMIFS('Adjusted data-Niger (Exported)'!$H$2:$H$4321,'Adjusted data-Niger (Exported)'!$E$2:$E$4321,2018,'Adjusted data-Niger (Exported)'!$B$2:$B$4321, "Diffa")</f>
        <v>33062</v>
      </c>
      <c r="E36">
        <f>SUMIFS('Adjusted data-Niger (Exported)'!$N$2:$N$4321,'Adjusted data-Niger (Exported)'!$E$2:$E$4321,2018,'Adjusted data-Niger (Exported)'!$B$2:$B$4321, "Diffa")</f>
        <v>31576</v>
      </c>
      <c r="F36">
        <f>SUMIFS('Adjusted data-Niger (Exported)'!$M$2:$M$4321,'Adjusted data-Niger (Exported)'!$E$2:$E$4321,2018,'Adjusted data-Niger (Exported)'!$B$2:$B$4321, "Diffa")</f>
        <v>35490</v>
      </c>
      <c r="G36" s="65">
        <f t="shared" ref="G36:G39" si="16">C36/((1+$E$11)*(1-$C$10)*(1-$C$9))</f>
        <v>28263.308548122433</v>
      </c>
      <c r="H36" s="65">
        <f t="shared" ref="H36:H39" si="17">C36-C36*$C$12</f>
        <v>26557.936000000002</v>
      </c>
      <c r="I36" s="22">
        <f t="shared" si="13"/>
        <v>116.97851984917862</v>
      </c>
      <c r="J36" s="22">
        <f t="shared" si="14"/>
        <v>118.89478158242417</v>
      </c>
      <c r="K36" s="22">
        <f t="shared" si="15"/>
        <v>130.42519569291829</v>
      </c>
    </row>
    <row r="37" spans="2:11" x14ac:dyDescent="0.35">
      <c r="B37" s="19">
        <v>2019</v>
      </c>
      <c r="C37">
        <f>'ANALYSIS - POP ASSESS - NIGER'!F63</f>
        <v>31628.590823946703</v>
      </c>
      <c r="D37">
        <f>SUMIFS('Adjusted data-Niger (Exported)'!$H$2:$H$4321,'Adjusted data-Niger (Exported)'!$E$2:$E$4321,2019,'Adjusted data-Niger (Exported)'!$B$2:$B$4321, "Diffa")</f>
        <v>42031</v>
      </c>
      <c r="E37">
        <f>SUMIFS('Adjusted data-Niger (Exported)'!$N$2:$N$4321,'Adjusted data-Niger (Exported)'!$E$2:$E$4321,2019,'Adjusted data-Niger (Exported)'!$B$2:$B$4321, "Diffa")</f>
        <v>33940</v>
      </c>
      <c r="F37">
        <f>SUMIFS('Adjusted data-Niger (Exported)'!$M$2:$M$4321,'Adjusted data-Niger (Exported)'!$E$2:$E$4321,2019,'Adjusted data-Niger (Exported)'!$B$2:$B$4321, "Diffa")</f>
        <v>29732</v>
      </c>
      <c r="G37" s="65">
        <f t="shared" si="16"/>
        <v>32851.737216549176</v>
      </c>
      <c r="H37" s="65">
        <f t="shared" si="17"/>
        <v>30869.504644171982</v>
      </c>
      <c r="I37" s="22">
        <f t="shared" si="13"/>
        <v>127.9414836510586</v>
      </c>
      <c r="J37" s="22">
        <f t="shared" si="14"/>
        <v>109.94669461405728</v>
      </c>
      <c r="K37" s="22">
        <f t="shared" si="15"/>
        <v>94.00355572430135</v>
      </c>
    </row>
    <row r="38" spans="2:11" x14ac:dyDescent="0.35">
      <c r="B38" s="19">
        <v>2020</v>
      </c>
      <c r="C38">
        <f>'ANALYSIS - POP ASSESS - NIGER'!F64</f>
        <v>32439.670033085138</v>
      </c>
      <c r="D38">
        <f>SUMIFS('Adjusted data-Niger (Exported)'!$H$2:$H$4321,'Adjusted data-Niger (Exported)'!$E$2:$E$4321,2020,'Adjusted data-Niger (Exported)'!$B$2:$B$4321, "Diffa")</f>
        <v>42044</v>
      </c>
      <c r="E38">
        <f>SUMIFS('Adjusted data-Niger (Exported)'!$N$2:$N$4321,'Adjusted data-Niger (Exported)'!$E$2:$E$4321,2020,'Adjusted data-Niger (Exported)'!$B$2:$B$4321, "Diffa")</f>
        <v>36501</v>
      </c>
      <c r="F38">
        <f>SUMIFS('Adjusted data-Niger (Exported)'!$M$2:$M$4321,'Adjusted data-Niger (Exported)'!$E$2:$E$4321,2020,'Adjusted data-Niger (Exported)'!$B$2:$B$4321, "Diffa")</f>
        <v>34491</v>
      </c>
      <c r="G38" s="65">
        <f t="shared" si="16"/>
        <v>33694.182622629312</v>
      </c>
      <c r="H38" s="65">
        <f t="shared" si="17"/>
        <v>31661.117952291093</v>
      </c>
      <c r="I38" s="22">
        <f t="shared" si="13"/>
        <v>124.78118395358514</v>
      </c>
      <c r="J38" s="22">
        <f t="shared" si="14"/>
        <v>115.28651658795478</v>
      </c>
      <c r="K38" s="22">
        <f t="shared" si="15"/>
        <v>106.32352291136968</v>
      </c>
    </row>
    <row r="39" spans="2:11" x14ac:dyDescent="0.35">
      <c r="B39" s="19">
        <v>2021</v>
      </c>
      <c r="C39">
        <f>'ANALYSIS - POP ASSESS - NIGER'!F65</f>
        <v>33293.040188864536</v>
      </c>
      <c r="D39">
        <f>SUMIFS('Adjusted data-Niger (Exported)'!$H$2:$H$4321,'Adjusted data-Niger (Exported)'!$E$2:$E$4321,2021,'Adjusted data-Niger (Exported)'!$B$2:$B$4321, "Diffa")</f>
        <v>41379</v>
      </c>
      <c r="E39">
        <f>SUMIFS('Adjusted data-Niger (Exported)'!$N$2:$N$4321,'Adjusted data-Niger (Exported)'!$E$2:$E$4321,2021,'Adjusted data-Niger (Exported)'!$B$2:$B$4321, "Diffa")</f>
        <v>37257</v>
      </c>
      <c r="F39">
        <f>SUMIFS('Adjusted data-Niger (Exported)'!$M$2:$M$4321,'Adjusted data-Niger (Exported)'!$E$2:$E$4321,2021,'Adjusted data-Niger (Exported)'!$B$2:$B$4321, "Diffa")</f>
        <v>40621</v>
      </c>
      <c r="G39" s="65">
        <f t="shared" si="16"/>
        <v>34580.554458230814</v>
      </c>
      <c r="H39" s="65">
        <f t="shared" si="17"/>
        <v>32494.007224331788</v>
      </c>
      <c r="I39" s="22">
        <f t="shared" si="13"/>
        <v>119.65973550245094</v>
      </c>
      <c r="J39" s="22">
        <f t="shared" si="14"/>
        <v>114.65806523272279</v>
      </c>
      <c r="K39" s="22">
        <f t="shared" si="15"/>
        <v>122.01048558366993</v>
      </c>
    </row>
    <row r="41" spans="2:11" ht="18.5" x14ac:dyDescent="0.45">
      <c r="C41" s="101" t="s">
        <v>240</v>
      </c>
      <c r="D41" s="101"/>
      <c r="E41" s="101"/>
      <c r="F41" s="101"/>
      <c r="G41" s="101"/>
      <c r="H41" s="101"/>
      <c r="I41" s="101"/>
      <c r="J41" s="101"/>
      <c r="K41" s="101"/>
    </row>
    <row r="42" spans="2:11" x14ac:dyDescent="0.35">
      <c r="B42" s="19">
        <v>2017</v>
      </c>
      <c r="C42" s="22">
        <f>'ANALYSIS - POP ASSESS - NIGER'!F75</f>
        <v>113643</v>
      </c>
      <c r="D42">
        <f>SUMIFS('Adjusted data-Niger (Exported)'!$H$2:$H$4321,'Adjusted data-Niger (Exported)'!$E$2:$E$4321,2017,'Adjusted data-Niger (Exported)'!$B$2:$B$4321, "Dosso")</f>
        <v>107649</v>
      </c>
      <c r="E42">
        <f>SUMIFS('Adjusted data-Niger (Exported)'!$N$2:$N$4321,'Adjusted data-Niger (Exported)'!$E$2:$E$4321,2017,'Adjusted data-Niger (Exported)'!$B$2:$B$4321, "Dosso")</f>
        <v>121721</v>
      </c>
      <c r="F42">
        <f>SUMIFS('Adjusted data-Niger (Exported)'!$M$2:$M$4321,'Adjusted data-Niger (Exported)'!$E$2:$E$4321,2017,'Adjusted data-Niger (Exported)'!$B$2:$B$4321, "Dosso")</f>
        <v>134486</v>
      </c>
      <c r="G42" s="65">
        <f>C42/((1+$F$11)*(1-$C$10)*(1-$C$9))</f>
        <v>114807.16996098174</v>
      </c>
      <c r="H42" s="65">
        <f>C42-C42*$C$12</f>
        <v>110915.568</v>
      </c>
      <c r="I42" s="22">
        <f t="shared" ref="I42:I46" si="18">100*D42/G42</f>
        <v>93.765049723449749</v>
      </c>
      <c r="J42" s="22">
        <f t="shared" ref="J42:J46" si="19">100*E42/H42</f>
        <v>109.74203368818343</v>
      </c>
      <c r="K42" s="22">
        <f t="shared" ref="K42:K46" si="20">100*F42/C42</f>
        <v>118.34076889909629</v>
      </c>
    </row>
    <row r="43" spans="2:11" x14ac:dyDescent="0.35">
      <c r="B43" s="19">
        <v>2018</v>
      </c>
      <c r="C43" s="22">
        <f>'ANALYSIS - POP ASSESS - NIGER'!F76</f>
        <v>117502</v>
      </c>
      <c r="D43">
        <f>SUMIFS('Adjusted data-Niger (Exported)'!$H$2:$H$4321,'Adjusted data-Niger (Exported)'!$E$2:$E$4321,2018,'Adjusted data-Niger (Exported)'!$B$2:$B$4321, "Dosso")</f>
        <v>98961</v>
      </c>
      <c r="E43">
        <f>SUMIFS('Adjusted data-Niger (Exported)'!$N$2:$N$4321,'Adjusted data-Niger (Exported)'!$E$2:$E$4321,2018,'Adjusted data-Niger (Exported)'!$B$2:$B$4321, "Dosso")</f>
        <v>108751</v>
      </c>
      <c r="F43">
        <f>SUMIFS('Adjusted data-Niger (Exported)'!$M$2:$M$4321,'Adjusted data-Niger (Exported)'!$E$2:$E$4321,2018,'Adjusted data-Niger (Exported)'!$B$2:$B$4321, "Dosso")</f>
        <v>117910</v>
      </c>
      <c r="G43" s="65">
        <f t="shared" ref="G43:G46" si="21">C43/((1+$F$11)*(1-$C$10)*(1-$C$9))</f>
        <v>118705.70193285355</v>
      </c>
      <c r="H43" s="65">
        <f t="shared" ref="H43:H46" si="22">C43-C43*$C$12</f>
        <v>114681.952</v>
      </c>
      <c r="I43" s="22">
        <f t="shared" si="18"/>
        <v>83.366677748957471</v>
      </c>
      <c r="J43" s="22">
        <f t="shared" si="19"/>
        <v>94.828347532835849</v>
      </c>
      <c r="K43" s="22">
        <f t="shared" si="20"/>
        <v>100.34722813228711</v>
      </c>
    </row>
    <row r="44" spans="2:11" x14ac:dyDescent="0.35">
      <c r="B44" s="19">
        <v>2019</v>
      </c>
      <c r="C44" s="22">
        <f>'ANALYSIS - POP ASSESS - NIGER'!F77</f>
        <v>113098.4759338203</v>
      </c>
      <c r="D44">
        <f>SUMIFS('Adjusted data-Niger (Exported)'!$H$2:$H$4321,'Adjusted data-Niger (Exported)'!$E$2:$E$4321,2019,'Adjusted data-Niger (Exported)'!$B$2:$B$4321, "Dosso")</f>
        <v>102758</v>
      </c>
      <c r="E44">
        <f>SUMIFS('Adjusted data-Niger (Exported)'!$N$2:$N$4321,'Adjusted data-Niger (Exported)'!$E$2:$E$4321,2019,'Adjusted data-Niger (Exported)'!$B$2:$B$4321, "Dosso")</f>
        <v>113715</v>
      </c>
      <c r="F44">
        <f>SUMIFS('Adjusted data-Niger (Exported)'!$M$2:$M$4321,'Adjusted data-Niger (Exported)'!$E$2:$E$4321,2019,'Adjusted data-Niger (Exported)'!$B$2:$B$4321, "Dosso")</f>
        <v>120571</v>
      </c>
      <c r="G44" s="65">
        <f t="shared" si="21"/>
        <v>114257.06773723071</v>
      </c>
      <c r="H44" s="65">
        <f t="shared" si="22"/>
        <v>110384.11251140862</v>
      </c>
      <c r="I44" s="22">
        <f t="shared" si="18"/>
        <v>89.935793062993397</v>
      </c>
      <c r="J44" s="22">
        <f t="shared" si="19"/>
        <v>103.01754248216393</v>
      </c>
      <c r="K44" s="22">
        <f t="shared" si="20"/>
        <v>106.607095280888</v>
      </c>
    </row>
    <row r="45" spans="2:11" x14ac:dyDescent="0.35">
      <c r="B45" s="19">
        <v>2020</v>
      </c>
      <c r="C45" s="22">
        <f>'ANALYSIS - POP ASSESS - NIGER'!F78</f>
        <v>116273.37508352671</v>
      </c>
      <c r="D45">
        <f>SUMIFS('Adjusted data-Niger (Exported)'!$H$2:$H$4321,'Adjusted data-Niger (Exported)'!$E$2:$E$4321,2020,'Adjusted data-Niger (Exported)'!$B$2:$B$4321, "Dosso")</f>
        <v>111209</v>
      </c>
      <c r="E45">
        <f>SUMIFS('Adjusted data-Niger (Exported)'!$N$2:$N$4321,'Adjusted data-Niger (Exported)'!$E$2:$E$4321,2020,'Adjusted data-Niger (Exported)'!$B$2:$B$4321, "Dosso")</f>
        <v>117474</v>
      </c>
      <c r="F45">
        <f>SUMIFS('Adjusted data-Niger (Exported)'!$M$2:$M$4321,'Adjusted data-Niger (Exported)'!$E$2:$E$4321,2020,'Adjusted data-Niger (Exported)'!$B$2:$B$4321, "Dosso")</f>
        <v>128197</v>
      </c>
      <c r="G45" s="65">
        <f t="shared" si="21"/>
        <v>117464.49086306618</v>
      </c>
      <c r="H45" s="65">
        <f t="shared" si="22"/>
        <v>113482.81408152207</v>
      </c>
      <c r="I45" s="22">
        <f t="shared" si="18"/>
        <v>94.674568614647555</v>
      </c>
      <c r="J45" s="22">
        <f t="shared" si="19"/>
        <v>103.51699590002306</v>
      </c>
      <c r="K45" s="22">
        <f t="shared" si="20"/>
        <v>110.25481965059308</v>
      </c>
    </row>
    <row r="46" spans="2:11" x14ac:dyDescent="0.35">
      <c r="B46" s="19">
        <v>2021</v>
      </c>
      <c r="C46" s="22">
        <f>'ANALYSIS - POP ASSESS - NIGER'!F79</f>
        <v>119790.58668341547</v>
      </c>
      <c r="D46">
        <f>SUMIFS('Adjusted data-Niger (Exported)'!$H$2:$H$4321,'Adjusted data-Niger (Exported)'!$E$2:$E$4321,2021,'Adjusted data-Niger (Exported)'!$B$2:$B$4321, "Dosso")</f>
        <v>113437</v>
      </c>
      <c r="E46">
        <f>SUMIFS('Adjusted data-Niger (Exported)'!$N$2:$N$4321,'Adjusted data-Niger (Exported)'!$E$2:$E$4321,2021,'Adjusted data-Niger (Exported)'!$B$2:$B$4321, "Dosso")</f>
        <v>119938</v>
      </c>
      <c r="F46">
        <f>SUMIFS('Adjusted data-Niger (Exported)'!$M$2:$M$4321,'Adjusted data-Niger (Exported)'!$E$2:$E$4321,2021,'Adjusted data-Niger (Exported)'!$B$2:$B$4321, "Dosso")</f>
        <v>125036</v>
      </c>
      <c r="G46" s="65">
        <f t="shared" si="21"/>
        <v>121017.73312116537</v>
      </c>
      <c r="H46" s="65">
        <f t="shared" si="22"/>
        <v>116915.61260301351</v>
      </c>
      <c r="I46" s="22">
        <f t="shared" si="18"/>
        <v>93.73584934566955</v>
      </c>
      <c r="J46" s="22">
        <f t="shared" si="19"/>
        <v>102.58510162132836</v>
      </c>
      <c r="K46" s="22">
        <f t="shared" si="20"/>
        <v>104.37881928940476</v>
      </c>
    </row>
    <row r="48" spans="2:11" ht="18.5" x14ac:dyDescent="0.45">
      <c r="C48" s="101" t="s">
        <v>241</v>
      </c>
      <c r="D48" s="101"/>
      <c r="E48" s="101"/>
      <c r="F48" s="101"/>
      <c r="G48" s="101"/>
      <c r="H48" s="101"/>
      <c r="I48" s="101"/>
      <c r="J48" s="101"/>
      <c r="K48" s="101"/>
    </row>
    <row r="49" spans="2:11" x14ac:dyDescent="0.35">
      <c r="B49" s="19">
        <v>2017</v>
      </c>
      <c r="C49" s="22">
        <f>'ANALYSIS - POP ASSESS - NIGER'!F89</f>
        <v>244247</v>
      </c>
      <c r="D49">
        <f>SUMIFS('Adjusted data-Niger (Exported)'!$H$2:$H$4321,'Adjusted data-Niger (Exported)'!$E$2:$E$4321,2017,'Adjusted data-Niger (Exported)'!$B$2:$B$4321, "Maradi")</f>
        <v>169108</v>
      </c>
      <c r="E49">
        <f>SUMIFS('Adjusted data-Niger (Exported)'!$N$2:$N$4321,'Adjusted data-Niger (Exported)'!$E$2:$E$4321,2017,'Adjusted data-Niger (Exported)'!$B$2:$B$4321, "Maradi")</f>
        <v>208081</v>
      </c>
      <c r="F49">
        <f>SUMIFS('Adjusted data-Niger (Exported)'!$M$2:$M$4321,'Adjusted data-Niger (Exported)'!$E$2:$E$4321,2017,'Adjusted data-Niger (Exported)'!$B$2:$B$4321, "Maradi")</f>
        <v>233276</v>
      </c>
      <c r="G49" s="65">
        <f>C49/((1+$G$11)*(1-$C$10)*(1-$C$9))</f>
        <v>248347.02056580581</v>
      </c>
      <c r="H49" s="65">
        <f>C49-C49*$C$12</f>
        <v>238385.07199999999</v>
      </c>
      <c r="I49" s="22">
        <f t="shared" ref="I49:I53" si="23">100*D49/G49</f>
        <v>68.093428145311918</v>
      </c>
      <c r="J49" s="22">
        <f t="shared" ref="J49:J53" si="24">100*E49/H49</f>
        <v>87.287764394911449</v>
      </c>
      <c r="K49" s="22">
        <f t="shared" ref="K49:K53" si="25">100*F49/C49</f>
        <v>95.508235515686991</v>
      </c>
    </row>
    <row r="50" spans="2:11" x14ac:dyDescent="0.35">
      <c r="B50" s="19">
        <v>2018</v>
      </c>
      <c r="C50" s="22">
        <f>'ANALYSIS - POP ASSESS - NIGER'!F90</f>
        <v>208802</v>
      </c>
      <c r="D50">
        <f>SUMIFS('Adjusted data-Niger (Exported)'!$H$2:$H$4321,'Adjusted data-Niger (Exported)'!$E$2:$E$4321,2018,'Adjusted data-Niger (Exported)'!$B$2:$B$4321, "Maradi")</f>
        <v>171456</v>
      </c>
      <c r="E50">
        <f>SUMIFS('Adjusted data-Niger (Exported)'!$N$2:$N$4321,'Adjusted data-Niger (Exported)'!$E$2:$E$4321,2018,'Adjusted data-Niger (Exported)'!$B$2:$B$4321, "Maradi")</f>
        <v>219585</v>
      </c>
      <c r="F50">
        <f>SUMIFS('Adjusted data-Niger (Exported)'!$M$2:$M$4321,'Adjusted data-Niger (Exported)'!$E$2:$E$4321,2018,'Adjusted data-Niger (Exported)'!$B$2:$B$4321, "Maradi")</f>
        <v>245051</v>
      </c>
      <c r="G50" s="65">
        <f t="shared" ref="G50:G53" si="26">C50/((1+$G$11)*(1-$C$10)*(1-$C$9))</f>
        <v>212307.02767354925</v>
      </c>
      <c r="H50" s="65">
        <f t="shared" ref="H50:H53" si="27">C50-C50*$C$12</f>
        <v>203790.75200000001</v>
      </c>
      <c r="I50" s="22">
        <f t="shared" si="23"/>
        <v>80.758513685960864</v>
      </c>
      <c r="J50" s="22">
        <f t="shared" si="24"/>
        <v>107.75022803782578</v>
      </c>
      <c r="K50" s="22">
        <f t="shared" si="25"/>
        <v>117.36046589592054</v>
      </c>
    </row>
    <row r="51" spans="2:11" x14ac:dyDescent="0.35">
      <c r="B51" s="19">
        <v>2019</v>
      </c>
      <c r="C51" s="22">
        <f>'ANALYSIS - POP ASSESS - NIGER'!F91</f>
        <v>186826.15328765006</v>
      </c>
      <c r="D51">
        <f>SUMIFS('Adjusted data-Niger (Exported)'!$H$2:$H$4321,'Adjusted data-Niger (Exported)'!$E$2:$E$4321,2019,'Adjusted data-Niger (Exported)'!$B$2:$B$4321, "Maradi")</f>
        <v>183383</v>
      </c>
      <c r="E51">
        <f>SUMIFS('Adjusted data-Niger (Exported)'!$N$2:$N$4321,'Adjusted data-Niger (Exported)'!$E$2:$E$4321,2019,'Adjusted data-Niger (Exported)'!$B$2:$B$4321, "Maradi")</f>
        <v>230404</v>
      </c>
      <c r="F51">
        <f>SUMIFS('Adjusted data-Niger (Exported)'!$M$2:$M$4321,'Adjusted data-Niger (Exported)'!$E$2:$E$4321,2019,'Adjusted data-Niger (Exported)'!$B$2:$B$4321, "Maradi")</f>
        <v>245418</v>
      </c>
      <c r="G51" s="65">
        <f t="shared" si="26"/>
        <v>189962.28626250647</v>
      </c>
      <c r="H51" s="65">
        <f t="shared" si="27"/>
        <v>182342.32560874647</v>
      </c>
      <c r="I51" s="22">
        <f t="shared" si="23"/>
        <v>96.536530280850258</v>
      </c>
      <c r="J51" s="22">
        <f t="shared" si="24"/>
        <v>126.35793649708071</v>
      </c>
      <c r="K51" s="22">
        <f t="shared" si="25"/>
        <v>131.36169411042684</v>
      </c>
    </row>
    <row r="52" spans="2:11" x14ac:dyDescent="0.35">
      <c r="B52" s="19">
        <v>2020</v>
      </c>
      <c r="C52" s="22">
        <f>'ANALYSIS - POP ASSESS - NIGER'!F92</f>
        <v>192384.58380106767</v>
      </c>
      <c r="D52">
        <f>SUMIFS('Adjusted data-Niger (Exported)'!$H$2:$H$4321,'Adjusted data-Niger (Exported)'!$E$2:$E$4321,2020,'Adjusted data-Niger (Exported)'!$B$2:$B$4321, "Maradi")</f>
        <v>200105</v>
      </c>
      <c r="E52">
        <f>SUMIFS('Adjusted data-Niger (Exported)'!$N$2:$N$4321,'Adjusted data-Niger (Exported)'!$E$2:$E$4321,2020,'Adjusted data-Niger (Exported)'!$B$2:$B$4321, "Maradi")</f>
        <v>247816</v>
      </c>
      <c r="F52">
        <f>SUMIFS('Adjusted data-Niger (Exported)'!$M$2:$M$4321,'Adjusted data-Niger (Exported)'!$E$2:$E$4321,2020,'Adjusted data-Niger (Exported)'!$B$2:$B$4321, "Maradi")</f>
        <v>272904</v>
      </c>
      <c r="G52" s="65">
        <f t="shared" si="26"/>
        <v>195614.02264833444</v>
      </c>
      <c r="H52" s="65">
        <f t="shared" si="27"/>
        <v>187767.35378984205</v>
      </c>
      <c r="I52" s="22">
        <f t="shared" si="23"/>
        <v>102.29583610155557</v>
      </c>
      <c r="J52" s="22">
        <f t="shared" si="24"/>
        <v>131.98034429210054</v>
      </c>
      <c r="K52" s="22">
        <f t="shared" si="25"/>
        <v>141.85336195242763</v>
      </c>
    </row>
    <row r="53" spans="2:11" x14ac:dyDescent="0.35">
      <c r="B53" s="19">
        <v>2021</v>
      </c>
      <c r="C53" s="22">
        <f>'ANALYSIS - POP ASSESS - NIGER'!F93</f>
        <v>198204.12150089614</v>
      </c>
      <c r="D53">
        <f>SUMIFS('Adjusted data-Niger (Exported)'!$H$2:$H$4321,'Adjusted data-Niger (Exported)'!$E$2:$E$4321,2021,'Adjusted data-Niger (Exported)'!$B$2:$B$4321, "Maradi")</f>
        <v>198863</v>
      </c>
      <c r="E53">
        <f>SUMIFS('Adjusted data-Niger (Exported)'!$N$2:$N$4321,'Adjusted data-Niger (Exported)'!$E$2:$E$4321,2021,'Adjusted data-Niger (Exported)'!$B$2:$B$4321, "Maradi")</f>
        <v>233475</v>
      </c>
      <c r="F53">
        <f>SUMIFS('Adjusted data-Niger (Exported)'!$M$2:$M$4321,'Adjusted data-Niger (Exported)'!$E$2:$E$4321,2021,'Adjusted data-Niger (Exported)'!$B$2:$B$4321, "Maradi")</f>
        <v>259086</v>
      </c>
      <c r="G53" s="65">
        <f t="shared" si="26"/>
        <v>201531.24926247008</v>
      </c>
      <c r="H53" s="65">
        <f t="shared" si="27"/>
        <v>193447.22258487463</v>
      </c>
      <c r="I53" s="22">
        <f t="shared" si="23"/>
        <v>98.676012145890581</v>
      </c>
      <c r="J53" s="22">
        <f t="shared" si="24"/>
        <v>120.69183360725856</v>
      </c>
      <c r="K53" s="22">
        <f t="shared" si="25"/>
        <v>130.71675706745009</v>
      </c>
    </row>
    <row r="55" spans="2:11" ht="18.5" x14ac:dyDescent="0.45">
      <c r="C55" s="101" t="s">
        <v>242</v>
      </c>
      <c r="D55" s="101"/>
      <c r="E55" s="101"/>
      <c r="F55" s="101"/>
      <c r="G55" s="101"/>
      <c r="H55" s="101"/>
      <c r="I55" s="101"/>
      <c r="J55" s="101"/>
      <c r="K55" s="101"/>
    </row>
    <row r="56" spans="2:11" x14ac:dyDescent="0.35">
      <c r="B56" s="19">
        <v>2017</v>
      </c>
      <c r="C56" s="22">
        <f>'ANALYSIS - POP ASSESS - NIGER'!F103</f>
        <v>44178</v>
      </c>
      <c r="D56">
        <f>SUMIFS('Adjusted data-Niger (Exported)'!$H$2:$H$4321,'Adjusted data-Niger (Exported)'!$E$2:$E$4321,2017,'Adjusted data-Niger (Exported)'!$B$2:$B$4321, "Niamey")</f>
        <v>53967</v>
      </c>
      <c r="E56">
        <f>SUMIFS('Adjusted data-Niger (Exported)'!$N$2:$N$4321,'Adjusted data-Niger (Exported)'!$E$2:$E$4321,2017,'Adjusted data-Niger (Exported)'!$B$2:$B$4321, "Niamey")</f>
        <v>55618</v>
      </c>
      <c r="F56">
        <f>SUMIFS('Adjusted data-Niger (Exported)'!$M$2:$M$4321,'Adjusted data-Niger (Exported)'!$E$2:$E$4321,2017,'Adjusted data-Niger (Exported)'!$B$2:$B$4321, "Niamey")</f>
        <v>62983</v>
      </c>
      <c r="G56" s="65">
        <f>C56/((1+$H$11)*(1-$C$10)*(1-$C$9))</f>
        <v>44850.227771909151</v>
      </c>
      <c r="H56" s="65">
        <f>C56-C56*$C$12</f>
        <v>43117.728000000003</v>
      </c>
      <c r="I56" s="22">
        <f t="shared" ref="I56:I60" si="28">100*D56/G56</f>
        <v>120.32714811272579</v>
      </c>
      <c r="J56" s="22">
        <f t="shared" ref="J56:J60" si="29">100*E56/H56</f>
        <v>128.99102661438931</v>
      </c>
      <c r="K56" s="22">
        <f t="shared" ref="K56:K60" si="30">100*F56/C56</f>
        <v>142.56643578251618</v>
      </c>
    </row>
    <row r="57" spans="2:11" x14ac:dyDescent="0.35">
      <c r="B57" s="19">
        <v>2018</v>
      </c>
      <c r="C57" s="22">
        <f>'ANALYSIS - POP ASSESS - NIGER'!F104</f>
        <v>44888</v>
      </c>
      <c r="D57">
        <f>SUMIFS('Adjusted data-Niger (Exported)'!$H$2:$H$4321,'Adjusted data-Niger (Exported)'!$E$2:$E$4321,2018,'Adjusted data-Niger (Exported)'!$B$2:$B$4321, "Niamey")</f>
        <v>50703</v>
      </c>
      <c r="E57">
        <f>SUMIFS('Adjusted data-Niger (Exported)'!$N$2:$N$4321,'Adjusted data-Niger (Exported)'!$E$2:$E$4321,2018,'Adjusted data-Niger (Exported)'!$B$2:$B$4321, "Niamey")</f>
        <v>53766</v>
      </c>
      <c r="F57">
        <f>SUMIFS('Adjusted data-Niger (Exported)'!$M$2:$M$4321,'Adjusted data-Niger (Exported)'!$E$2:$E$4321,2018,'Adjusted data-Niger (Exported)'!$B$2:$B$4321, "Niamey")</f>
        <v>63885</v>
      </c>
      <c r="G57" s="65">
        <f t="shared" ref="G57:G60" si="31">C57/((1+$H$11)*(1-$C$10)*(1-$C$9))</f>
        <v>45571.03137818502</v>
      </c>
      <c r="H57" s="65">
        <f t="shared" ref="H57:H60" si="32">C57-C57*$C$12</f>
        <v>43810.688000000002</v>
      </c>
      <c r="I57" s="22">
        <f t="shared" si="28"/>
        <v>111.26147130449118</v>
      </c>
      <c r="J57" s="22">
        <f t="shared" si="29"/>
        <v>122.72347788740501</v>
      </c>
      <c r="K57" s="22">
        <f t="shared" si="30"/>
        <v>142.32088754232757</v>
      </c>
    </row>
    <row r="58" spans="2:11" x14ac:dyDescent="0.35">
      <c r="B58" s="19">
        <v>2019</v>
      </c>
      <c r="C58" s="22">
        <f>'ANALYSIS - POP ASSESS - NIGER'!F105</f>
        <v>55022.2394969456</v>
      </c>
      <c r="D58">
        <f>SUMIFS('Adjusted data-Niger (Exported)'!$H$2:$H$4321,'Adjusted data-Niger (Exported)'!$E$2:$E$4321,2019,'Adjusted data-Niger (Exported)'!$B$2:$B$4321, "Niamey")</f>
        <v>49579</v>
      </c>
      <c r="E58">
        <f>SUMIFS('Adjusted data-Niger (Exported)'!$N$2:$N$4321,'Adjusted data-Niger (Exported)'!$E$2:$E$4321,2019,'Adjusted data-Niger (Exported)'!$B$2:$B$4321, "Niamey")</f>
        <v>53146</v>
      </c>
      <c r="F58">
        <f>SUMIFS('Adjusted data-Niger (Exported)'!$M$2:$M$4321,'Adjusted data-Niger (Exported)'!$E$2:$E$4321,2019,'Adjusted data-Niger (Exported)'!$B$2:$B$4321, "Niamey")</f>
        <v>63415</v>
      </c>
      <c r="G58" s="65">
        <f t="shared" si="31"/>
        <v>55859.476978553714</v>
      </c>
      <c r="H58" s="65">
        <f t="shared" si="32"/>
        <v>53701.705749018904</v>
      </c>
      <c r="I58" s="22">
        <f t="shared" si="28"/>
        <v>88.756649152005139</v>
      </c>
      <c r="J58" s="22">
        <f t="shared" si="29"/>
        <v>98.965199072789119</v>
      </c>
      <c r="K58" s="22">
        <f t="shared" si="30"/>
        <v>115.2533967715369</v>
      </c>
    </row>
    <row r="59" spans="2:11" x14ac:dyDescent="0.35">
      <c r="B59" s="19">
        <v>2020</v>
      </c>
      <c r="C59" s="22">
        <f>'ANALYSIS - POP ASSESS - NIGER'!F106</f>
        <v>56339.023415314718</v>
      </c>
      <c r="D59">
        <f>SUMIFS('Adjusted data-Niger (Exported)'!$H$2:$H$4321,'Adjusted data-Niger (Exported)'!$E$2:$E$4321,2020,'Adjusted data-Niger (Exported)'!$B$2:$B$4321, "Niamey")</f>
        <v>53088</v>
      </c>
      <c r="E59">
        <f>SUMIFS('Adjusted data-Niger (Exported)'!$N$2:$N$4321,'Adjusted data-Niger (Exported)'!$E$2:$E$4321,2020,'Adjusted data-Niger (Exported)'!$B$2:$B$4321, "Niamey")</f>
        <v>54320</v>
      </c>
      <c r="F59">
        <f>SUMIFS('Adjusted data-Niger (Exported)'!$M$2:$M$4321,'Adjusted data-Niger (Exported)'!$E$2:$E$4321,2020,'Adjusted data-Niger (Exported)'!$B$2:$B$4321, "Niamey")</f>
        <v>62856</v>
      </c>
      <c r="G59" s="65">
        <f t="shared" si="31"/>
        <v>57196.297537774182</v>
      </c>
      <c r="H59" s="65">
        <f t="shared" si="32"/>
        <v>54986.886853347161</v>
      </c>
      <c r="I59" s="22">
        <f t="shared" si="28"/>
        <v>92.817196716166919</v>
      </c>
      <c r="J59" s="22">
        <f t="shared" si="29"/>
        <v>98.787189289101264</v>
      </c>
      <c r="K59" s="22">
        <f t="shared" si="30"/>
        <v>111.56742909198842</v>
      </c>
    </row>
    <row r="60" spans="2:11" x14ac:dyDescent="0.35">
      <c r="B60" s="19">
        <v>2021</v>
      </c>
      <c r="C60" s="22">
        <f>'ANALYSIS - POP ASSESS - NIGER'!F107</f>
        <v>57675.792107355686</v>
      </c>
      <c r="D60">
        <f>SUMIFS('Adjusted data-Niger (Exported)'!$H$2:$H$4321,'Adjusted data-Niger (Exported)'!$E$2:$E$4321,2021,'Adjusted data-Niger (Exported)'!$B$2:$B$4321, "Niamey")</f>
        <v>55451</v>
      </c>
      <c r="E60">
        <f>SUMIFS('Adjusted data-Niger (Exported)'!$N$2:$N$4321,'Adjusted data-Niger (Exported)'!$E$2:$E$4321,2021,'Adjusted data-Niger (Exported)'!$B$2:$B$4321, "Niamey")</f>
        <v>58217</v>
      </c>
      <c r="F60">
        <f>SUMIFS('Adjusted data-Niger (Exported)'!$M$2:$M$4321,'Adjusted data-Niger (Exported)'!$E$2:$E$4321,2021,'Adjusted data-Niger (Exported)'!$B$2:$B$4321, "Niamey")</f>
        <v>65572</v>
      </c>
      <c r="G60" s="65">
        <f t="shared" si="31"/>
        <v>58553.406965914764</v>
      </c>
      <c r="H60" s="65">
        <f t="shared" si="32"/>
        <v>56291.573096779153</v>
      </c>
      <c r="I60" s="22">
        <f t="shared" si="28"/>
        <v>94.701577368980864</v>
      </c>
      <c r="J60" s="22">
        <f t="shared" si="29"/>
        <v>103.42045318206077</v>
      </c>
      <c r="K60" s="22">
        <f t="shared" si="30"/>
        <v>113.69067957999881</v>
      </c>
    </row>
    <row r="62" spans="2:11" ht="18.5" x14ac:dyDescent="0.45">
      <c r="C62" s="101" t="s">
        <v>243</v>
      </c>
      <c r="D62" s="101"/>
      <c r="E62" s="101"/>
      <c r="F62" s="101"/>
      <c r="G62" s="101"/>
      <c r="H62" s="101"/>
      <c r="I62" s="101"/>
      <c r="J62" s="101"/>
      <c r="K62" s="101"/>
    </row>
    <row r="63" spans="2:11" x14ac:dyDescent="0.35">
      <c r="B63" s="19">
        <v>2017</v>
      </c>
      <c r="C63">
        <f>'ANALYSIS - POP ASSESS - NIGER'!F117</f>
        <v>171276</v>
      </c>
      <c r="D63">
        <f>SUMIFS('Adjusted data-Niger (Exported)'!$H$2:$H$4321,'Adjusted data-Niger (Exported)'!$E$2:$E$4321,2017,'Adjusted data-Niger (Exported)'!$B$2:$B$4321, "Tahoua")</f>
        <v>143306</v>
      </c>
      <c r="E63">
        <f>SUMIFS('Adjusted data-Niger (Exported)'!$N$2:$N$4321,'Adjusted data-Niger (Exported)'!$E$2:$E$4321,2017,'Adjusted data-Niger (Exported)'!$B$2:$B$4321, "Tahoua")</f>
        <v>173336</v>
      </c>
      <c r="F63">
        <f>SUMIFS('Adjusted data-Niger (Exported)'!$M$2:$M$4321,'Adjusted data-Niger (Exported)'!$E$2:$E$4321,2017,'Adjusted data-Niger (Exported)'!$B$2:$B$4321, "Tahoua")</f>
        <v>188659</v>
      </c>
      <c r="G63" s="65">
        <f>C63/((1+$I$11)*(1-$C$10)*(1-$C$9))</f>
        <v>173882.19502606528</v>
      </c>
      <c r="H63" s="65">
        <f>C63-C63*$C$12</f>
        <v>167165.37599999999</v>
      </c>
      <c r="I63" s="22">
        <f t="shared" ref="I63:I67" si="33">100*D63/G63</f>
        <v>82.415568758214803</v>
      </c>
      <c r="J63" s="22">
        <f t="shared" ref="J63:J67" si="34">100*E63/H63</f>
        <v>103.69132899865581</v>
      </c>
      <c r="K63" s="22">
        <f t="shared" ref="K63:K67" si="35">100*F63/C63</f>
        <v>110.14911604661482</v>
      </c>
    </row>
    <row r="64" spans="2:11" x14ac:dyDescent="0.35">
      <c r="B64" s="19">
        <v>2018</v>
      </c>
      <c r="C64">
        <f>'ANALYSIS - POP ASSESS - NIGER'!F118</f>
        <v>176411</v>
      </c>
      <c r="D64">
        <f>SUMIFS('Adjusted data-Niger (Exported)'!$H$2:$H$4321,'Adjusted data-Niger (Exported)'!$E$2:$E$4321,2018,'Adjusted data-Niger (Exported)'!$B$2:$B$4321, "Tahoua")</f>
        <v>137243</v>
      </c>
      <c r="E64">
        <f>SUMIFS('Adjusted data-Niger (Exported)'!$N$2:$N$4321,'Adjusted data-Niger (Exported)'!$E$2:$E$4321,2018,'Adjusted data-Niger (Exported)'!$B$2:$B$4321, "Tahoua")</f>
        <v>156004</v>
      </c>
      <c r="F64">
        <f>SUMIFS('Adjusted data-Niger (Exported)'!$M$2:$M$4321,'Adjusted data-Niger (Exported)'!$E$2:$E$4321,2018,'Adjusted data-Niger (Exported)'!$B$2:$B$4321, "Tahoua")</f>
        <v>177108</v>
      </c>
      <c r="G64" s="65">
        <f t="shared" ref="G64:G67" si="36">C64/((1+$I$11)*(1-$C$10)*(1-$C$9))</f>
        <v>179095.3309672295</v>
      </c>
      <c r="H64" s="65">
        <f t="shared" ref="H64:H67" si="37">C64-C64*$C$12</f>
        <v>172177.136</v>
      </c>
      <c r="I64" s="22">
        <f t="shared" si="33"/>
        <v>76.631255130326338</v>
      </c>
      <c r="J64" s="22">
        <f t="shared" si="34"/>
        <v>90.606687754406607</v>
      </c>
      <c r="K64" s="22">
        <f t="shared" si="35"/>
        <v>100.39510007879328</v>
      </c>
    </row>
    <row r="65" spans="2:11" x14ac:dyDescent="0.35">
      <c r="B65" s="19">
        <v>2019</v>
      </c>
      <c r="C65">
        <f>'ANALYSIS - POP ASSESS - NIGER'!F119</f>
        <v>183613.53068109998</v>
      </c>
      <c r="D65">
        <f>SUMIFS('Adjusted data-Niger (Exported)'!$H$2:$H$4321,'Adjusted data-Niger (Exported)'!$E$2:$E$4321,2019,'Adjusted data-Niger (Exported)'!$B$2:$B$4321, "Tahoua")</f>
        <v>147953</v>
      </c>
      <c r="E65">
        <f>SUMIFS('Adjusted data-Niger (Exported)'!$N$2:$N$4321,'Adjusted data-Niger (Exported)'!$E$2:$E$4321,2019,'Adjusted data-Niger (Exported)'!$B$2:$B$4321, "Tahoua")</f>
        <v>177080</v>
      </c>
      <c r="F65">
        <f>SUMIFS('Adjusted data-Niger (Exported)'!$M$2:$M$4321,'Adjusted data-Niger (Exported)'!$E$2:$E$4321,2019,'Adjusted data-Niger (Exported)'!$B$2:$B$4321, "Tahoua")</f>
        <v>193154</v>
      </c>
      <c r="G65" s="65">
        <f t="shared" si="36"/>
        <v>186407.45785349637</v>
      </c>
      <c r="H65" s="65">
        <f t="shared" si="37"/>
        <v>179206.80594475358</v>
      </c>
      <c r="I65" s="22">
        <f t="shared" si="33"/>
        <v>79.370751419334866</v>
      </c>
      <c r="J65" s="22">
        <f t="shared" si="34"/>
        <v>98.813211399231548</v>
      </c>
      <c r="K65" s="22">
        <f t="shared" si="35"/>
        <v>105.19595112817144</v>
      </c>
    </row>
    <row r="66" spans="2:11" x14ac:dyDescent="0.35">
      <c r="B66" s="19">
        <v>2020</v>
      </c>
      <c r="C66">
        <f>'ANALYSIS - POP ASSESS - NIGER'!F120</f>
        <v>188949.12577798919</v>
      </c>
      <c r="D66">
        <f>SUMIFS('Adjusted data-Niger (Exported)'!$H$2:$H$4321,'Adjusted data-Niger (Exported)'!$E$2:$E$4321,2020,'Adjusted data-Niger (Exported)'!$B$2:$B$4321, "Tahoua")</f>
        <v>159393</v>
      </c>
      <c r="E66">
        <f>SUMIFS('Adjusted data-Niger (Exported)'!$N$2:$N$4321,'Adjusted data-Niger (Exported)'!$E$2:$E$4321,2020,'Adjusted data-Niger (Exported)'!$B$2:$B$4321, "Tahoua")</f>
        <v>194867</v>
      </c>
      <c r="F66">
        <f>SUMIFS('Adjusted data-Niger (Exported)'!$M$2:$M$4321,'Adjusted data-Niger (Exported)'!$E$2:$E$4321,2020,'Adjusted data-Niger (Exported)'!$B$2:$B$4321, "Tahoua")</f>
        <v>211770</v>
      </c>
      <c r="G66" s="65">
        <f t="shared" si="36"/>
        <v>191824.24121612398</v>
      </c>
      <c r="H66" s="65">
        <f t="shared" si="37"/>
        <v>184414.34675931744</v>
      </c>
      <c r="I66" s="22">
        <f t="shared" si="33"/>
        <v>83.093251921385445</v>
      </c>
      <c r="J66" s="22">
        <f t="shared" si="34"/>
        <v>105.66802606433029</v>
      </c>
      <c r="K66" s="22">
        <f t="shared" si="35"/>
        <v>112.07778767329403</v>
      </c>
    </row>
    <row r="67" spans="2:11" x14ac:dyDescent="0.35">
      <c r="B67" s="19">
        <v>2021</v>
      </c>
      <c r="C67">
        <f>'ANALYSIS - POP ASSESS - NIGER'!F121</f>
        <v>194511.06808982778</v>
      </c>
      <c r="D67">
        <f>SUMIFS('Adjusted data-Niger (Exported)'!$H$2:$H$4321,'Adjusted data-Niger (Exported)'!$E$2:$E$4321,2021,'Adjusted data-Niger (Exported)'!$B$2:$B$4321, "Tahoua")</f>
        <v>165999</v>
      </c>
      <c r="E67">
        <f>SUMIFS('Adjusted data-Niger (Exported)'!$N$2:$N$4321,'Adjusted data-Niger (Exported)'!$E$2:$E$4321,2021,'Adjusted data-Niger (Exported)'!$B$2:$B$4321, "Tahoua")</f>
        <v>191003</v>
      </c>
      <c r="F67">
        <f>SUMIFS('Adjusted data-Niger (Exported)'!$M$2:$M$4321,'Adjusted data-Niger (Exported)'!$E$2:$E$4321,2021,'Adjusted data-Niger (Exported)'!$B$2:$B$4321, "Tahoua")</f>
        <v>209271</v>
      </c>
      <c r="G67" s="65">
        <f t="shared" si="36"/>
        <v>197470.81597143612</v>
      </c>
      <c r="H67" s="65">
        <f t="shared" si="37"/>
        <v>189842.80245567192</v>
      </c>
      <c r="I67" s="22">
        <f t="shared" si="33"/>
        <v>84.062548272455373</v>
      </c>
      <c r="J67" s="22">
        <f t="shared" si="34"/>
        <v>100.61113591314529</v>
      </c>
      <c r="K67" s="22">
        <f t="shared" si="35"/>
        <v>107.58822212798496</v>
      </c>
    </row>
    <row r="69" spans="2:11" ht="18.5" x14ac:dyDescent="0.45">
      <c r="C69" s="101" t="s">
        <v>244</v>
      </c>
      <c r="D69" s="101"/>
      <c r="E69" s="101"/>
      <c r="F69" s="101"/>
      <c r="G69" s="101"/>
      <c r="H69" s="101"/>
      <c r="I69" s="101"/>
      <c r="J69" s="101"/>
      <c r="K69" s="101"/>
    </row>
    <row r="70" spans="2:11" x14ac:dyDescent="0.35">
      <c r="B70" s="19">
        <v>2017</v>
      </c>
      <c r="C70" s="22">
        <f>'ANALYSIS - POP ASSESS - NIGER'!F131</f>
        <v>153847</v>
      </c>
      <c r="D70">
        <f>SUMIFS('Adjusted data-Niger (Exported)'!$H$2:$H$4321,'Adjusted data-Niger (Exported)'!$E$2:$E$4321,2017,'Adjusted data-Niger (Exported)'!$B$2:$B$4321, "Tillaberi")</f>
        <v>131759</v>
      </c>
      <c r="E70">
        <f>SUMIFS('Adjusted data-Niger (Exported)'!$N$2:$N$4321,'Adjusted data-Niger (Exported)'!$E$2:$E$4321,2017,'Adjusted data-Niger (Exported)'!$B$2:$B$4321, "Tillaberi")</f>
        <v>146232</v>
      </c>
      <c r="F70">
        <f>SUMIFS('Adjusted data-Niger (Exported)'!$M$2:$M$4321,'Adjusted data-Niger (Exported)'!$E$2:$E$4321,2017,'Adjusted data-Niger (Exported)'!$B$2:$B$4321, "Tillaberi")</f>
        <v>150428</v>
      </c>
      <c r="G70" s="65">
        <f>C70/((1+$J$11)*(1-$C$10)*(1-$C$9))</f>
        <v>155542.52237363835</v>
      </c>
      <c r="H70" s="65">
        <f>C70-C70*$C$12</f>
        <v>150154.67199999999</v>
      </c>
      <c r="I70" s="22">
        <f t="shared" ref="I70:I74" si="38">100*D70/G70</f>
        <v>84.709311633441004</v>
      </c>
      <c r="J70" s="22">
        <f t="shared" ref="J70:J74" si="39">100*E70/H70</f>
        <v>97.387579122413186</v>
      </c>
      <c r="K70" s="22">
        <f t="shared" ref="K70:K74" si="40">100*F70/C70</f>
        <v>97.777662222857771</v>
      </c>
    </row>
    <row r="71" spans="2:11" x14ac:dyDescent="0.35">
      <c r="B71" s="19">
        <v>2018</v>
      </c>
      <c r="C71" s="22">
        <f>'ANALYSIS - POP ASSESS - NIGER'!F132</f>
        <v>159233</v>
      </c>
      <c r="D71">
        <f>SUMIFS('Adjusted data-Niger (Exported)'!$H$2:$H$4321,'Adjusted data-Niger (Exported)'!$E$2:$E$4321,2018,'Adjusted data-Niger (Exported)'!$B$2:$B$4321, "Tillaberi")</f>
        <v>142723</v>
      </c>
      <c r="E71">
        <f>SUMIFS('Adjusted data-Niger (Exported)'!$N$2:$N$4321,'Adjusted data-Niger (Exported)'!$E$2:$E$4321,2018,'Adjusted data-Niger (Exported)'!$B$2:$B$4321, "Tillaberi")</f>
        <v>158922</v>
      </c>
      <c r="F71">
        <f>SUMIFS('Adjusted data-Niger (Exported)'!$M$2:$M$4321,'Adjusted data-Niger (Exported)'!$E$2:$E$4321,2018,'Adjusted data-Niger (Exported)'!$B$2:$B$4321, "Tillaberi")</f>
        <v>166088</v>
      </c>
      <c r="G71" s="65">
        <f t="shared" ref="G71:G74" si="41">C71/((1+$J$11)*(1-$C$10)*(1-$C$9))</f>
        <v>160987.88058994684</v>
      </c>
      <c r="H71" s="65">
        <f t="shared" ref="H71:H74" si="42">C71-C71*$C$12</f>
        <v>155411.408</v>
      </c>
      <c r="I71" s="22">
        <f t="shared" si="38"/>
        <v>88.654499628782972</v>
      </c>
      <c r="J71" s="22">
        <f t="shared" si="39"/>
        <v>102.25890238379412</v>
      </c>
      <c r="K71" s="22">
        <f t="shared" si="40"/>
        <v>104.30501215200367</v>
      </c>
    </row>
    <row r="72" spans="2:11" x14ac:dyDescent="0.35">
      <c r="B72" s="19">
        <v>2019</v>
      </c>
      <c r="C72" s="22">
        <f>'ANALYSIS - POP ASSESS - NIGER'!F133</f>
        <v>149785.82965630543</v>
      </c>
      <c r="D72">
        <f>SUMIFS('Adjusted data-Niger (Exported)'!$H$2:$H$4321,'Adjusted data-Niger (Exported)'!$E$2:$E$4321,2019,'Adjusted data-Niger (Exported)'!$B$2:$B$4321, "Tillaberi")</f>
        <v>142287</v>
      </c>
      <c r="E72">
        <f>SUMIFS('Adjusted data-Niger (Exported)'!$N$2:$N$4321,'Adjusted data-Niger (Exported)'!$E$2:$E$4321,2019,'Adjusted data-Niger (Exported)'!$B$2:$B$4321, "Tillaberi")</f>
        <v>159375</v>
      </c>
      <c r="F72">
        <f>SUMIFS('Adjusted data-Niger (Exported)'!$M$2:$M$4321,'Adjusted data-Niger (Exported)'!$E$2:$E$4321,2019,'Adjusted data-Niger (Exported)'!$B$2:$B$4321, "Tillaberi")</f>
        <v>171130</v>
      </c>
      <c r="G72" s="65">
        <f t="shared" si="41"/>
        <v>151436.59454243415</v>
      </c>
      <c r="H72" s="65">
        <f t="shared" si="42"/>
        <v>146190.96974455411</v>
      </c>
      <c r="I72" s="22">
        <f t="shared" si="38"/>
        <v>93.958135039895964</v>
      </c>
      <c r="J72" s="22">
        <f t="shared" si="39"/>
        <v>109.01836158449659</v>
      </c>
      <c r="K72" s="22">
        <f t="shared" si="40"/>
        <v>114.24979278258186</v>
      </c>
    </row>
    <row r="73" spans="2:11" x14ac:dyDescent="0.35">
      <c r="B73" s="19">
        <v>2020</v>
      </c>
      <c r="C73" s="22">
        <f>'ANALYSIS - POP ASSESS - NIGER'!F134</f>
        <v>154225.73209953669</v>
      </c>
      <c r="D73">
        <f>SUMIFS('Adjusted data-Niger (Exported)'!$H$2:$H$4321,'Adjusted data-Niger (Exported)'!$E$2:$E$4321,2020,'Adjusted data-Niger (Exported)'!$B$2:$B$4321, "Tillaberi")</f>
        <v>152795</v>
      </c>
      <c r="E73">
        <f>SUMIFS('Adjusted data-Niger (Exported)'!$N$2:$N$4321,'Adjusted data-Niger (Exported)'!$E$2:$E$4321,2020,'Adjusted data-Niger (Exported)'!$B$2:$B$4321, "Tillaberi")</f>
        <v>155532</v>
      </c>
      <c r="F73">
        <f>SUMIFS('Adjusted data-Niger (Exported)'!$M$2:$M$4321,'Adjusted data-Niger (Exported)'!$E$2:$E$4321,2020,'Adjusted data-Niger (Exported)'!$B$2:$B$4321, "Tillaberi")</f>
        <v>167317</v>
      </c>
      <c r="G73" s="65">
        <f t="shared" si="41"/>
        <v>155925.42841708279</v>
      </c>
      <c r="H73" s="65">
        <f t="shared" si="42"/>
        <v>150524.31452914781</v>
      </c>
      <c r="I73" s="22">
        <f t="shared" si="38"/>
        <v>97.992355417033551</v>
      </c>
      <c r="J73" s="22">
        <f t="shared" si="39"/>
        <v>103.32682828453106</v>
      </c>
      <c r="K73" s="22">
        <f t="shared" si="40"/>
        <v>108.48838110362431</v>
      </c>
    </row>
    <row r="74" spans="2:11" x14ac:dyDescent="0.35">
      <c r="B74" s="19">
        <v>2021</v>
      </c>
      <c r="C74" s="22">
        <f>'ANALYSIS - POP ASSESS - NIGER'!F135</f>
        <v>158863.8326327737</v>
      </c>
      <c r="D74">
        <f>SUMIFS('Adjusted data-Niger (Exported)'!$H$2:$H$4321,'Adjusted data-Niger (Exported)'!$E$2:$E$4321,2021,'Adjusted data-Niger (Exported)'!$B$2:$B$4321, "Tillaberi")</f>
        <v>157155</v>
      </c>
      <c r="E74">
        <f>SUMIFS('Adjusted data-Niger (Exported)'!$N$2:$N$4321,'Adjusted data-Niger (Exported)'!$E$2:$E$4321,2021,'Adjusted data-Niger (Exported)'!$B$2:$B$4321, "Tillaberi")</f>
        <v>156835</v>
      </c>
      <c r="F74">
        <f>SUMIFS('Adjusted data-Niger (Exported)'!$M$2:$M$4321,'Adjusted data-Niger (Exported)'!$E$2:$E$4321,2021,'Adjusted data-Niger (Exported)'!$B$2:$B$4321, "Tillaberi")</f>
        <v>174612</v>
      </c>
      <c r="G74" s="65">
        <f t="shared" si="41"/>
        <v>160614.6446901476</v>
      </c>
      <c r="H74" s="65">
        <f t="shared" si="42"/>
        <v>155051.10064958714</v>
      </c>
      <c r="I74" s="22">
        <f t="shared" si="38"/>
        <v>97.845996735340151</v>
      </c>
      <c r="J74" s="22">
        <f t="shared" si="39"/>
        <v>101.15052350027779</v>
      </c>
      <c r="K74" s="22">
        <f t="shared" si="40"/>
        <v>109.91299725446599</v>
      </c>
    </row>
    <row r="76" spans="2:11" ht="18.5" x14ac:dyDescent="0.45">
      <c r="C76" s="101" t="s">
        <v>245</v>
      </c>
      <c r="D76" s="101"/>
      <c r="E76" s="101"/>
      <c r="F76" s="101"/>
      <c r="G76" s="101"/>
      <c r="H76" s="101"/>
      <c r="I76" s="101"/>
      <c r="J76" s="101"/>
      <c r="K76" s="101"/>
    </row>
    <row r="77" spans="2:11" x14ac:dyDescent="0.35">
      <c r="B77" s="19">
        <v>2017</v>
      </c>
      <c r="C77">
        <f>'ANALYSIS - POP ASSESS - NIGER'!F145</f>
        <v>210131</v>
      </c>
      <c r="D77">
        <f>SUMIFS('Adjusted data-Niger (Exported)'!$H$2:$H$4321,'Adjusted data-Niger (Exported)'!$E$2:$E$4321,2017,'Adjusted data-Niger (Exported)'!$B$2:$B$4321, "Zinder")</f>
        <v>165986</v>
      </c>
      <c r="E77">
        <f>SUMIFS('Adjusted data-Niger (Exported)'!$N$2:$N$4321,'Adjusted data-Niger (Exported)'!$E$2:$E$4321,2017,'Adjusted data-Niger (Exported)'!$B$2:$B$4321, "Zinder")</f>
        <v>230754</v>
      </c>
      <c r="F77">
        <f>SUMIFS('Adjusted data-Niger (Exported)'!$M$2:$M$4321,'Adjusted data-Niger (Exported)'!$E$2:$E$4321,2017,'Adjusted data-Niger (Exported)'!$B$2:$B$4321, "Zinder")</f>
        <v>287529</v>
      </c>
      <c r="G77" s="65">
        <f>C77/((1+$K$11)*(1-$C$10)*(1-$C$9))</f>
        <v>215009.15787515359</v>
      </c>
      <c r="H77" s="65">
        <f>C77-C77*$C$12</f>
        <v>205087.856</v>
      </c>
      <c r="I77" s="22">
        <f t="shared" ref="I77:I81" si="43">100*D77/G77</f>
        <v>77.199502402767791</v>
      </c>
      <c r="J77" s="22">
        <f t="shared" ref="J77:J81" si="44">100*E77/H77</f>
        <v>112.51470686787033</v>
      </c>
      <c r="K77" s="22">
        <f t="shared" ref="K77:K81" si="45">100*F77/C77</f>
        <v>136.83321356677502</v>
      </c>
    </row>
    <row r="78" spans="2:11" x14ac:dyDescent="0.35">
      <c r="B78" s="19">
        <v>2018</v>
      </c>
      <c r="C78">
        <f>'ANALYSIS - POP ASSESS - NIGER'!F146</f>
        <v>218517</v>
      </c>
      <c r="D78">
        <f>SUMIFS('Adjusted data-Niger (Exported)'!$H$2:$H$4321,'Adjusted data-Niger (Exported)'!$E$2:$E$4321,2018,'Adjusted data-Niger (Exported)'!$B$2:$B$4321, "Zinder")</f>
        <v>179151</v>
      </c>
      <c r="E78">
        <f>SUMIFS('Adjusted data-Niger (Exported)'!$N$2:$N$4321,'Adjusted data-Niger (Exported)'!$E$2:$E$4321,2018,'Adjusted data-Niger (Exported)'!$B$2:$B$4321, "Zinder")</f>
        <v>245268</v>
      </c>
      <c r="F78">
        <f>SUMIFS('Adjusted data-Niger (Exported)'!$M$2:$M$4321,'Adjusted data-Niger (Exported)'!$E$2:$E$4321,2018,'Adjusted data-Niger (Exported)'!$B$2:$B$4321, "Zinder")</f>
        <v>269950</v>
      </c>
      <c r="G78" s="65">
        <f t="shared" ref="G78:G81" si="46">C78/((1+$K$11)*(1-$C$10)*(1-$C$9))</f>
        <v>223589.83753660781</v>
      </c>
      <c r="H78" s="65">
        <f t="shared" ref="H78:H80" si="47">C78-C78*$C$12</f>
        <v>213272.592</v>
      </c>
      <c r="I78" s="22">
        <f t="shared" si="43"/>
        <v>80.124840186740627</v>
      </c>
      <c r="J78" s="22">
        <f t="shared" si="44"/>
        <v>115.0021189783261</v>
      </c>
      <c r="K78" s="22">
        <f t="shared" si="45"/>
        <v>123.53729915750262</v>
      </c>
    </row>
    <row r="79" spans="2:11" x14ac:dyDescent="0.35">
      <c r="B79" s="19">
        <v>2019</v>
      </c>
      <c r="C79">
        <f>'ANALYSIS - POP ASSESS - NIGER'!F147</f>
        <v>194640.56491628219</v>
      </c>
      <c r="D79">
        <f>SUMIFS('Adjusted data-Niger (Exported)'!$H$2:$H$4321,'Adjusted data-Niger (Exported)'!$E$2:$E$4321,2019,'Adjusted data-Niger (Exported)'!$B$2:$B$4321, "Zinder")</f>
        <v>189009</v>
      </c>
      <c r="E79">
        <f>SUMIFS('Adjusted data-Niger (Exported)'!$N$2:$N$4321,'Adjusted data-Niger (Exported)'!$E$2:$E$4321,2019,'Adjusted data-Niger (Exported)'!$B$2:$B$4321, "Zinder")</f>
        <v>244755</v>
      </c>
      <c r="F79">
        <f>SUMIFS('Adjusted data-Niger (Exported)'!$M$2:$M$4321,'Adjusted data-Niger (Exported)'!$E$2:$E$4321,2019,'Adjusted data-Niger (Exported)'!$B$2:$B$4321, "Zinder")</f>
        <v>248354</v>
      </c>
      <c r="G79" s="65">
        <f t="shared" si="46"/>
        <v>199159.11479502785</v>
      </c>
      <c r="H79" s="65">
        <f t="shared" si="47"/>
        <v>189969.19135829143</v>
      </c>
      <c r="I79" s="22">
        <f t="shared" si="43"/>
        <v>94.903514807507435</v>
      </c>
      <c r="J79" s="22">
        <f t="shared" si="44"/>
        <v>128.83931244323708</v>
      </c>
      <c r="K79" s="22">
        <f t="shared" si="45"/>
        <v>127.59621824300642</v>
      </c>
    </row>
    <row r="80" spans="2:11" x14ac:dyDescent="0.35">
      <c r="B80" s="19">
        <v>2020</v>
      </c>
      <c r="C80">
        <f>'ANALYSIS - POP ASSESS - NIGER'!F148</f>
        <v>200483.06004083878</v>
      </c>
      <c r="D80">
        <f>SUMIFS('Adjusted data-Niger (Exported)'!$H$2:$H$4321,'Adjusted data-Niger (Exported)'!$E$2:$E$4321,2020,'Adjusted data-Niger (Exported)'!$B$2:$B$4321, "Zinder")</f>
        <v>191667</v>
      </c>
      <c r="E80">
        <f>SUMIFS('Adjusted data-Niger (Exported)'!$N$2:$N$4321,'Adjusted data-Niger (Exported)'!$E$2:$E$4321,2020,'Adjusted data-Niger (Exported)'!$B$2:$B$4321, "Zinder")</f>
        <v>235806</v>
      </c>
      <c r="F80">
        <f>SUMIFS('Adjusted data-Niger (Exported)'!$M$2:$M$4321,'Adjusted data-Niger (Exported)'!$E$2:$E$4321,2020,'Adjusted data-Niger (Exported)'!$B$2:$B$4321, "Zinder")</f>
        <v>271777</v>
      </c>
      <c r="G80" s="65">
        <f t="shared" si="46"/>
        <v>205137.24251830811</v>
      </c>
      <c r="H80" s="65">
        <f t="shared" si="47"/>
        <v>195671.46659985866</v>
      </c>
      <c r="I80" s="22">
        <f t="shared" si="43"/>
        <v>93.433546072402763</v>
      </c>
      <c r="J80" s="22">
        <f t="shared" si="44"/>
        <v>120.5111834124569</v>
      </c>
      <c r="K80" s="22">
        <f t="shared" si="45"/>
        <v>135.56107929749203</v>
      </c>
    </row>
    <row r="81" spans="2:11" x14ac:dyDescent="0.35">
      <c r="B81" s="19">
        <v>2021</v>
      </c>
      <c r="C81">
        <f>'ANALYSIS - POP ASSESS - NIGER'!F149</f>
        <v>206494.44148363813</v>
      </c>
      <c r="D81">
        <f>SUMIFS('Adjusted data-Niger (Exported)'!$H$2:$H$4321,'Adjusted data-Niger (Exported)'!$E$2:$E$4321,2021,'Adjusted data-Niger (Exported)'!$B$2:$B$4321, "Zinder")</f>
        <v>193829</v>
      </c>
      <c r="E81">
        <f>SUMIFS('Adjusted data-Niger (Exported)'!$N$2:$N$4321,'Adjusted data-Niger (Exported)'!$E$2:$E$4321,2021,'Adjusted data-Niger (Exported)'!$B$2:$B$4321, "Zinder")</f>
        <v>231125</v>
      </c>
      <c r="F81">
        <f>SUMIFS('Adjusted data-Niger (Exported)'!$M$2:$M$4321,'Adjusted data-Niger (Exported)'!$E$2:$E$4321,2021,'Adjusted data-Niger (Exported)'!$B$2:$B$4321, "Zinder")</f>
        <v>267293</v>
      </c>
      <c r="G81" s="65">
        <f t="shared" si="46"/>
        <v>211288.17722895343</v>
      </c>
      <c r="H81" s="65">
        <f>C81-C81*$C$12</f>
        <v>201538.57488803082</v>
      </c>
      <c r="I81" s="22">
        <f t="shared" si="43"/>
        <v>91.736794051645148</v>
      </c>
      <c r="J81" s="22">
        <f t="shared" si="44"/>
        <v>114.68027901279274</v>
      </c>
      <c r="K81" s="22">
        <f t="shared" si="45"/>
        <v>129.4431937632468</v>
      </c>
    </row>
  </sheetData>
  <mergeCells count="16">
    <mergeCell ref="C16:K16"/>
    <mergeCell ref="D7:K7"/>
    <mergeCell ref="B5:L5"/>
    <mergeCell ref="C7:C8"/>
    <mergeCell ref="L7:L8"/>
    <mergeCell ref="B15:K15"/>
    <mergeCell ref="B25:K25"/>
    <mergeCell ref="C26:K26"/>
    <mergeCell ref="C27:K27"/>
    <mergeCell ref="C34:K34"/>
    <mergeCell ref="C41:K41"/>
    <mergeCell ref="C48:K48"/>
    <mergeCell ref="C55:K55"/>
    <mergeCell ref="C62:K62"/>
    <mergeCell ref="C69:K69"/>
    <mergeCell ref="C76:K76"/>
  </mergeCells>
  <pageMargins left="0.7" right="0.7" top="0.75" bottom="0.75" header="0.3" footer="0.3"/>
  <pageSetup orientation="portrait" horizontalDpi="300" verticalDpi="3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52106-1110-4CA6-BD5F-8CD053D16416}">
  <dimension ref="B1:Q376"/>
  <sheetViews>
    <sheetView topLeftCell="I11" zoomScale="70" zoomScaleNormal="70" workbookViewId="0">
      <selection activeCell="L14" sqref="L14"/>
    </sheetView>
  </sheetViews>
  <sheetFormatPr defaultRowHeight="14.5" x14ac:dyDescent="0.35"/>
  <cols>
    <col min="2" max="2" width="17.08984375" customWidth="1"/>
    <col min="3" max="3" width="12.08984375" customWidth="1"/>
    <col min="4" max="4" width="12.6328125" customWidth="1"/>
    <col min="5" max="5" width="11.6328125" customWidth="1"/>
    <col min="6" max="6" width="12.7265625" bestFit="1" customWidth="1"/>
    <col min="7" max="7" width="11.1796875" bestFit="1" customWidth="1"/>
    <col min="8" max="8" width="13.6328125" customWidth="1"/>
    <col min="9" max="9" width="16.36328125" customWidth="1"/>
    <col min="10" max="10" width="3.36328125" customWidth="1"/>
    <col min="11" max="11" width="11.1796875" style="64" customWidth="1"/>
    <col min="12" max="12" width="11.81640625" customWidth="1"/>
    <col min="13" max="13" width="14" customWidth="1"/>
    <col min="14" max="15" width="12.7265625" bestFit="1" customWidth="1"/>
    <col min="16" max="16" width="12.36328125" customWidth="1"/>
    <col min="17" max="17" width="12.453125" customWidth="1"/>
  </cols>
  <sheetData>
    <row r="1" spans="2:17" ht="23.5" x14ac:dyDescent="0.55000000000000004">
      <c r="B1" s="71" t="s">
        <v>14</v>
      </c>
    </row>
    <row r="3" spans="2:17" ht="21" x14ac:dyDescent="0.5">
      <c r="B3" s="73" t="s">
        <v>324</v>
      </c>
    </row>
    <row r="5" spans="2:17" ht="21.5" thickBot="1" x14ac:dyDescent="0.55000000000000004">
      <c r="B5" s="73" t="s">
        <v>319</v>
      </c>
    </row>
    <row r="6" spans="2:17" x14ac:dyDescent="0.35">
      <c r="B6" s="75"/>
      <c r="C6" s="88" t="s">
        <v>322</v>
      </c>
      <c r="D6" s="76" t="s">
        <v>323</v>
      </c>
    </row>
    <row r="7" spans="2:17" x14ac:dyDescent="0.35">
      <c r="B7" s="77" t="s">
        <v>320</v>
      </c>
      <c r="C7" s="74">
        <v>0.83</v>
      </c>
      <c r="D7" s="78" t="s">
        <v>302</v>
      </c>
    </row>
    <row r="8" spans="2:17" x14ac:dyDescent="0.35">
      <c r="B8" s="77" t="s">
        <v>321</v>
      </c>
      <c r="C8" s="74">
        <v>0.84</v>
      </c>
      <c r="D8" s="78" t="s">
        <v>302</v>
      </c>
    </row>
    <row r="9" spans="2:17" ht="29" x14ac:dyDescent="0.35">
      <c r="B9" s="84" t="s">
        <v>307</v>
      </c>
      <c r="C9" s="54">
        <v>0.03</v>
      </c>
      <c r="D9" s="78" t="s">
        <v>301</v>
      </c>
    </row>
    <row r="10" spans="2:17" x14ac:dyDescent="0.35">
      <c r="B10" s="84" t="s">
        <v>306</v>
      </c>
      <c r="C10" s="54">
        <v>0.02</v>
      </c>
      <c r="D10" s="78" t="s">
        <v>301</v>
      </c>
    </row>
    <row r="11" spans="2:17" ht="29" x14ac:dyDescent="0.35">
      <c r="B11" s="84" t="s">
        <v>305</v>
      </c>
      <c r="C11" s="54">
        <v>3.5000000000000003E-2</v>
      </c>
      <c r="D11" s="78" t="s">
        <v>302</v>
      </c>
    </row>
    <row r="12" spans="2:17" ht="43.5" x14ac:dyDescent="0.35">
      <c r="B12" s="84" t="s">
        <v>304</v>
      </c>
      <c r="C12" s="54">
        <v>2.4E-2</v>
      </c>
      <c r="D12" s="78" t="s">
        <v>303</v>
      </c>
    </row>
    <row r="13" spans="2:17" ht="38.25" customHeight="1" x14ac:dyDescent="0.35">
      <c r="B13" s="85" t="s">
        <v>346</v>
      </c>
      <c r="C13" s="83">
        <f>C14-C12</f>
        <v>2.1600000000000001E-2</v>
      </c>
      <c r="D13" s="78" t="s">
        <v>303</v>
      </c>
    </row>
    <row r="14" spans="2:17" ht="25.5" customHeight="1" thickBot="1" x14ac:dyDescent="0.4">
      <c r="B14" s="86" t="s">
        <v>330</v>
      </c>
      <c r="C14" s="87">
        <v>4.5600000000000002E-2</v>
      </c>
      <c r="D14" s="79" t="s">
        <v>303</v>
      </c>
    </row>
    <row r="15" spans="2:17" ht="25.5" customHeight="1" x14ac:dyDescent="0.35">
      <c r="B15" s="82"/>
    </row>
    <row r="16" spans="2:17" ht="18.5" x14ac:dyDescent="0.45">
      <c r="B16" s="102" t="s">
        <v>232</v>
      </c>
      <c r="C16" s="102"/>
      <c r="D16" s="102"/>
      <c r="E16" s="102"/>
      <c r="F16" s="102"/>
      <c r="G16" s="102"/>
      <c r="H16" s="102"/>
      <c r="I16" s="102"/>
      <c r="K16" s="102" t="s">
        <v>232</v>
      </c>
      <c r="L16" s="102"/>
      <c r="M16" s="102"/>
      <c r="N16" s="102"/>
      <c r="O16" s="102"/>
      <c r="P16" s="102"/>
      <c r="Q16" s="102"/>
    </row>
    <row r="17" spans="2:17" x14ac:dyDescent="0.35">
      <c r="C17" s="111" t="s">
        <v>334</v>
      </c>
      <c r="D17" s="111"/>
      <c r="E17" s="111"/>
      <c r="F17" s="111"/>
      <c r="G17" s="111"/>
      <c r="H17" s="111"/>
      <c r="I17" s="111"/>
      <c r="J17" s="81"/>
      <c r="K17" s="112" t="s">
        <v>335</v>
      </c>
      <c r="L17" s="112"/>
      <c r="M17" s="112"/>
      <c r="N17" s="112"/>
      <c r="O17" s="112"/>
      <c r="P17" s="112"/>
      <c r="Q17" s="112"/>
    </row>
    <row r="18" spans="2:17" s="4" customFormat="1" ht="77" customHeight="1" x14ac:dyDescent="0.35">
      <c r="B18" s="68" t="s">
        <v>133</v>
      </c>
      <c r="C18" s="37" t="s">
        <v>325</v>
      </c>
      <c r="D18" s="37" t="s">
        <v>326</v>
      </c>
      <c r="E18" s="37" t="s">
        <v>327</v>
      </c>
      <c r="F18" s="37" t="s">
        <v>328</v>
      </c>
      <c r="G18" s="37" t="s">
        <v>4</v>
      </c>
      <c r="H18" s="37" t="s">
        <v>333</v>
      </c>
      <c r="I18" s="37" t="s">
        <v>329</v>
      </c>
      <c r="K18" s="91" t="s">
        <v>310</v>
      </c>
      <c r="L18" s="37" t="s">
        <v>332</v>
      </c>
      <c r="M18" s="37" t="s">
        <v>329</v>
      </c>
      <c r="N18" s="37" t="s">
        <v>4</v>
      </c>
      <c r="O18" s="37" t="s">
        <v>328</v>
      </c>
      <c r="P18" s="37" t="s">
        <v>327</v>
      </c>
      <c r="Q18" s="37" t="s">
        <v>326</v>
      </c>
    </row>
    <row r="19" spans="2:17" x14ac:dyDescent="0.35">
      <c r="B19" s="19">
        <v>2017</v>
      </c>
      <c r="C19" s="64">
        <f>SUMIF('Adjusted data-Niger (Exported)'!E2:E4321,2017,'Adjusted data-Niger (Exported)'!H2:H4321)</f>
        <v>832378</v>
      </c>
      <c r="D19" s="65">
        <f>C19/$C$7</f>
        <v>1002865.0602409639</v>
      </c>
      <c r="E19" s="65">
        <f>D19*(1-$C$9)</f>
        <v>972779.10843373497</v>
      </c>
      <c r="F19" s="65">
        <f>E19*(1+$C$11)</f>
        <v>1006826.3772289156</v>
      </c>
      <c r="G19" s="65">
        <f>F19*(1-$C$10)</f>
        <v>986689.84968433727</v>
      </c>
      <c r="H19" s="65">
        <f>G19-G19*$C$12</f>
        <v>963009.29329191323</v>
      </c>
      <c r="I19" s="65">
        <f>H19-(H19*$C$13)</f>
        <v>942208.29255680786</v>
      </c>
      <c r="K19" s="64">
        <f>SUMIF('Adjusted data-Niger (Exported)'!E2:E4321,2017,'Adjusted data-Niger (Exported)'!N2:N4321)</f>
        <v>1000413</v>
      </c>
      <c r="L19" s="65">
        <f>K19/$C$8</f>
        <v>1190967.8571428573</v>
      </c>
      <c r="M19" s="65">
        <f>L19-L19*$C$13</f>
        <v>1165242.9514285715</v>
      </c>
      <c r="N19" s="65">
        <f>L19/(1-$C$12)</f>
        <v>1220253.9519906326</v>
      </c>
      <c r="O19" s="65">
        <f>N19/(1-$C$10)</f>
        <v>1245157.0938679925</v>
      </c>
      <c r="P19" s="65">
        <f>O19/(1+$C$11)</f>
        <v>1203050.3322396064</v>
      </c>
      <c r="Q19" s="65">
        <f>P19/(1-$C$9)</f>
        <v>1240258.0744738211</v>
      </c>
    </row>
    <row r="20" spans="2:17" x14ac:dyDescent="0.35">
      <c r="B20" s="19">
        <v>2018</v>
      </c>
      <c r="C20" s="64">
        <f>SUMIF('Adjusted data-Niger (Exported)'!E2:E4321,2018,'Adjusted data-Niger (Exported)'!H2:H4321)</f>
        <v>834904</v>
      </c>
      <c r="D20" s="65">
        <f t="shared" ref="D20:D23" si="0">C20/$C$7</f>
        <v>1005908.4337349398</v>
      </c>
      <c r="E20" s="65">
        <f t="shared" ref="E20:E23" si="1">D20*(1-$C$9)</f>
        <v>975731.18072289159</v>
      </c>
      <c r="F20" s="65">
        <f t="shared" ref="F20:F23" si="2">E20*(1+$C$11)</f>
        <v>1009881.7720481927</v>
      </c>
      <c r="G20" s="65">
        <f t="shared" ref="G20:G23" si="3">F20*(1-$C$10)</f>
        <v>989684.13660722878</v>
      </c>
      <c r="H20" s="65">
        <f t="shared" ref="H20:H23" si="4">G20-G20*$C$12</f>
        <v>965931.7173286553</v>
      </c>
      <c r="I20" s="65">
        <f t="shared" ref="I20:I23" si="5">H20-(H20*$C$13)</f>
        <v>945067.59223435633</v>
      </c>
      <c r="K20" s="64">
        <f>SUMIF('Adjusted data-Niger (Exported)'!E2:E4321,2018,'Adjusted data-Niger (Exported)'!N2:N4321)</f>
        <v>994961</v>
      </c>
      <c r="L20" s="65">
        <f t="shared" ref="L20:L23" si="6">K20/$C$8</f>
        <v>1184477.3809523811</v>
      </c>
      <c r="M20" s="65">
        <f t="shared" ref="M20:M23" si="7">L20-L20*$C$13</f>
        <v>1158892.6695238096</v>
      </c>
      <c r="N20" s="65">
        <f t="shared" ref="N20:N23" si="8">L20/(1-$C$12)</f>
        <v>1213603.87392662</v>
      </c>
      <c r="O20" s="65">
        <f t="shared" ref="O20:O23" si="9">N20/(1-$C$10)</f>
        <v>1238371.2999251224</v>
      </c>
      <c r="P20" s="65">
        <f t="shared" ref="P20:P23" si="10">O20/(1+$C$11)</f>
        <v>1196494.0095894902</v>
      </c>
      <c r="Q20" s="65">
        <f t="shared" ref="Q20:Q23" si="11">P20/(1-$C$9)</f>
        <v>1233498.9789582375</v>
      </c>
    </row>
    <row r="21" spans="2:17" x14ac:dyDescent="0.35">
      <c r="B21" s="19">
        <v>2019</v>
      </c>
      <c r="C21" s="64">
        <f>SUMIF('Adjusted data-Niger (Exported)'!E2:E4321,2019,'Adjusted data-Niger (Exported)'!H2:H4321)</f>
        <v>878933</v>
      </c>
      <c r="D21" s="65">
        <f t="shared" si="0"/>
        <v>1058955.4216867471</v>
      </c>
      <c r="E21" s="65">
        <f t="shared" si="1"/>
        <v>1027186.7590361447</v>
      </c>
      <c r="F21" s="65">
        <f t="shared" si="2"/>
        <v>1063138.2956024096</v>
      </c>
      <c r="G21" s="65">
        <f t="shared" si="3"/>
        <v>1041875.5296903615</v>
      </c>
      <c r="H21" s="65">
        <f t="shared" si="4"/>
        <v>1016870.5169777928</v>
      </c>
      <c r="I21" s="65">
        <f t="shared" si="5"/>
        <v>994906.11381107254</v>
      </c>
      <c r="K21" s="64">
        <f>SUMIF('Adjusted data-Niger (Exported)'!E2:E4321,2019,'Adjusted data-Niger (Exported)'!N2:N4321)</f>
        <v>1035084</v>
      </c>
      <c r="L21" s="65">
        <f t="shared" si="6"/>
        <v>1232242.8571428573</v>
      </c>
      <c r="M21" s="65">
        <f t="shared" si="7"/>
        <v>1205626.4114285714</v>
      </c>
      <c r="N21" s="65">
        <f t="shared" si="8"/>
        <v>1262543.911007026</v>
      </c>
      <c r="O21" s="65">
        <f t="shared" si="9"/>
        <v>1288310.1132724755</v>
      </c>
      <c r="P21" s="65">
        <f t="shared" si="10"/>
        <v>1244744.0707946625</v>
      </c>
      <c r="Q21" s="65">
        <f t="shared" si="11"/>
        <v>1283241.3100975901</v>
      </c>
    </row>
    <row r="22" spans="2:17" x14ac:dyDescent="0.35">
      <c r="B22" s="19">
        <v>2020</v>
      </c>
      <c r="C22" s="64">
        <f>SUMIF('Adjusted data-Niger (Exported)'!E2:E4321,2020,'Adjusted data-Niger (Exported)'!H2:H4321)</f>
        <v>933475</v>
      </c>
      <c r="D22" s="65">
        <f t="shared" si="0"/>
        <v>1124668.6746987952</v>
      </c>
      <c r="E22" s="65">
        <f t="shared" si="1"/>
        <v>1090928.6144578313</v>
      </c>
      <c r="F22" s="65">
        <f t="shared" si="2"/>
        <v>1129111.1159638553</v>
      </c>
      <c r="G22" s="65">
        <f t="shared" si="3"/>
        <v>1106528.8936445781</v>
      </c>
      <c r="H22" s="65">
        <f t="shared" si="4"/>
        <v>1079972.2001971081</v>
      </c>
      <c r="I22" s="65">
        <f t="shared" si="5"/>
        <v>1056644.8006728506</v>
      </c>
      <c r="K22" s="64">
        <f>SUMIF('Adjusted data-Niger (Exported)'!E2:E4321,2020,'Adjusted data-Niger (Exported)'!N2:N4321)</f>
        <v>1064549</v>
      </c>
      <c r="L22" s="65">
        <f t="shared" si="6"/>
        <v>1267320.2380952381</v>
      </c>
      <c r="M22" s="65">
        <f t="shared" si="7"/>
        <v>1239946.1209523811</v>
      </c>
      <c r="N22" s="65">
        <f t="shared" si="8"/>
        <v>1298483.8505074161</v>
      </c>
      <c r="O22" s="65">
        <f t="shared" si="9"/>
        <v>1324983.5209259349</v>
      </c>
      <c r="P22" s="65">
        <f t="shared" si="10"/>
        <v>1280177.3149042851</v>
      </c>
      <c r="Q22" s="65">
        <f t="shared" si="11"/>
        <v>1319770.4277363764</v>
      </c>
    </row>
    <row r="23" spans="2:17" x14ac:dyDescent="0.35">
      <c r="B23" s="19">
        <v>2021</v>
      </c>
      <c r="C23" s="64">
        <f>SUMIF('Adjusted data-Niger (Exported)'!E2:E4321,2021,'Adjusted data-Niger (Exported)'!H2:H4321)</f>
        <v>951413</v>
      </c>
      <c r="D23" s="65">
        <f t="shared" si="0"/>
        <v>1146280.7228915663</v>
      </c>
      <c r="E23" s="65">
        <f t="shared" si="1"/>
        <v>1111892.3012048192</v>
      </c>
      <c r="F23" s="65">
        <f t="shared" si="2"/>
        <v>1150808.5317469877</v>
      </c>
      <c r="G23" s="65">
        <f t="shared" si="3"/>
        <v>1127792.3611120479</v>
      </c>
      <c r="H23" s="65">
        <f t="shared" si="4"/>
        <v>1100725.3444453587</v>
      </c>
      <c r="I23" s="65">
        <f t="shared" si="5"/>
        <v>1076949.6770053389</v>
      </c>
      <c r="K23" s="64">
        <f>SUMIF('Adjusted data-Niger (Exported)'!E2:E4321,2021,'Adjusted data-Niger (Exported)'!N2:N4321)</f>
        <v>1053597</v>
      </c>
      <c r="L23" s="65">
        <f t="shared" si="6"/>
        <v>1254282.142857143</v>
      </c>
      <c r="M23" s="65">
        <f t="shared" si="7"/>
        <v>1227189.6485714286</v>
      </c>
      <c r="N23" s="65">
        <f t="shared" si="8"/>
        <v>1285125.1463700235</v>
      </c>
      <c r="O23" s="65">
        <f t="shared" si="9"/>
        <v>1311352.1901734935</v>
      </c>
      <c r="P23" s="65">
        <f t="shared" si="10"/>
        <v>1267006.9470275301</v>
      </c>
      <c r="Q23" s="65">
        <f t="shared" si="11"/>
        <v>1306192.7288943608</v>
      </c>
    </row>
    <row r="25" spans="2:17" x14ac:dyDescent="0.35">
      <c r="C25" s="111" t="s">
        <v>343</v>
      </c>
      <c r="D25" s="111"/>
      <c r="E25" s="111"/>
      <c r="F25" s="111"/>
      <c r="G25" s="111"/>
      <c r="H25" s="111"/>
      <c r="I25" s="111"/>
      <c r="K25" s="70"/>
      <c r="L25" s="70"/>
      <c r="M25" s="70"/>
      <c r="N25" s="70"/>
      <c r="O25" s="70"/>
      <c r="P25" s="70"/>
      <c r="Q25" s="70"/>
    </row>
    <row r="26" spans="2:17" ht="29" x14ac:dyDescent="0.35">
      <c r="B26" s="68" t="s">
        <v>133</v>
      </c>
      <c r="C26" t="s">
        <v>337</v>
      </c>
      <c r="D26" t="s">
        <v>344</v>
      </c>
      <c r="E26" s="4" t="s">
        <v>338</v>
      </c>
      <c r="F26" t="s">
        <v>315</v>
      </c>
      <c r="G26" t="s">
        <v>339</v>
      </c>
      <c r="H26" t="s">
        <v>340</v>
      </c>
      <c r="I26" t="s">
        <v>341</v>
      </c>
      <c r="N26" s="4"/>
    </row>
    <row r="27" spans="2:17" x14ac:dyDescent="0.35">
      <c r="B27" s="19">
        <v>2017</v>
      </c>
      <c r="C27">
        <f>SUMIF('Adjusted data-Niger (Exported)'!E2:E4321,2017,'Adjusted data-Niger (Exported)'!I2:I4321)</f>
        <v>341505</v>
      </c>
      <c r="D27">
        <f>SUMIF('Adjusted data-Niger (Exported)'!E2:E4321,2017,'Adjusted data-Niger (Exported)'!J2:J4321)</f>
        <v>593537</v>
      </c>
      <c r="E27">
        <f>SUMIF('Adjusted data-Niger (Exported)'!$E$2:$E$4321,2017,'Adjusted data-Niger (Exported)'!$K$2:$K$4321)</f>
        <v>303585</v>
      </c>
      <c r="F27">
        <f>SUMIF('Adjusted data-Niger (Exported)'!$E$2:$E$4321,2017,'Adjusted data-Niger (Exported)'!$M$2:$M$4321)</f>
        <v>1128167</v>
      </c>
      <c r="G27">
        <f>SUMIF('Adjusted data-Niger (Exported)'!$E$2:$E$4321,2017,'Adjusted data-Niger (Exported)'!$N$2:$N$4321)</f>
        <v>1000413</v>
      </c>
      <c r="H27">
        <f>SUMIF('Adjusted data-Niger (Exported)'!$E$2:$E$4321,2017,'Adjusted data-Niger (Exported)'!$O$2:$O$4321)</f>
        <v>943813</v>
      </c>
      <c r="I27">
        <f>SUMIF('Adjusted data-Niger (Exported)'!$E$2:$E$4321,2017,'Adjusted data-Niger (Exported)'!$P$2:$P$4321)</f>
        <v>921602</v>
      </c>
    </row>
    <row r="28" spans="2:17" x14ac:dyDescent="0.35">
      <c r="B28" s="19">
        <v>2018</v>
      </c>
      <c r="C28">
        <f>SUMIF('Adjusted data-Niger (Exported)'!E2:E4321,2018,'Adjusted data-Niger (Exported)'!I2:I4321)</f>
        <v>346536</v>
      </c>
      <c r="D28">
        <f>SUMIF('Adjusted data-Niger (Exported)'!E2:E4321,2018,'Adjusted data-Niger (Exported)'!J2:J4321)</f>
        <v>622218</v>
      </c>
      <c r="E28">
        <f>SUMIF('Adjusted data-Niger (Exported)'!$E$2:$E$4321,2018,'Adjusted data-Niger (Exported)'!$K$2:$K$4321)</f>
        <v>333750</v>
      </c>
      <c r="F28">
        <f>SUMIF('Adjusted data-Niger (Exported)'!$E$2:$E$4321,2018,'Adjusted data-Niger (Exported)'!$M$2:$M$4321)</f>
        <v>1099015</v>
      </c>
      <c r="G28">
        <f>SUMIF('Adjusted data-Niger (Exported)'!$E$2:$E$4321,2018,'Adjusted data-Niger (Exported)'!$N$2:$N$4321)</f>
        <v>994961</v>
      </c>
      <c r="H28">
        <f>SUMIF('Adjusted data-Niger (Exported)'!$E$2:$E$4321,2018,'Adjusted data-Niger (Exported)'!$O$2:$O$4321)</f>
        <v>937265</v>
      </c>
      <c r="I28">
        <f>SUMIF('Adjusted data-Niger (Exported)'!$E$2:$E$4321,2018,'Adjusted data-Niger (Exported)'!$P$2:$P$4321)</f>
        <v>924294</v>
      </c>
    </row>
    <row r="29" spans="2:17" x14ac:dyDescent="0.35">
      <c r="B29" s="19">
        <v>2019</v>
      </c>
      <c r="C29">
        <f>SUMIF('Adjusted data-Niger (Exported)'!E2:E4321,2019,'Adjusted data-Niger (Exported)'!I2:I4321)</f>
        <v>381370</v>
      </c>
      <c r="D29">
        <f>SUMIF('Adjusted data-Niger (Exported)'!E2:E4321,2019,'Adjusted data-Niger (Exported)'!J2:J4321)</f>
        <v>666677</v>
      </c>
      <c r="E29">
        <f>SUMIF('Adjusted data-Niger (Exported)'!$E$2:$E$4321,2019,'Adjusted data-Niger (Exported)'!$K$2:$K$4321)</f>
        <v>388492</v>
      </c>
      <c r="F29">
        <f>SUMIF('Adjusted data-Niger (Exported)'!$E$2:$E$4321,2019,'Adjusted data-Niger (Exported)'!$M$2:$M$4321)</f>
        <v>1097064</v>
      </c>
      <c r="G29">
        <f>SUMIF('Adjusted data-Niger (Exported)'!$E$2:$E$4321,2019,'Adjusted data-Niger (Exported)'!$N$2:$N$4321)</f>
        <v>1035084</v>
      </c>
      <c r="H29">
        <f>SUMIF('Adjusted data-Niger (Exported)'!$E$2:$E$4321,2019,'Adjusted data-Niger (Exported)'!$O$2:$O$4321)</f>
        <v>984409</v>
      </c>
      <c r="I29">
        <f>SUMIF('Adjusted data-Niger (Exported)'!$E$2:$E$4321,2019,'Adjusted data-Niger (Exported)'!$P$2:$P$4321)</f>
        <v>975580</v>
      </c>
    </row>
    <row r="30" spans="2:17" x14ac:dyDescent="0.35">
      <c r="B30" s="19">
        <v>2020</v>
      </c>
      <c r="C30">
        <f>SUMIF('Adjusted data-Niger (Exported)'!E2:E4321,2020,'Adjusted data-Niger (Exported)'!I2:I4321)</f>
        <v>413770</v>
      </c>
      <c r="D30">
        <f>SUMIF('Adjusted data-Niger (Exported)'!E2:E4321,2020,'Adjusted data-Niger (Exported)'!J2:J4321)</f>
        <v>730067</v>
      </c>
      <c r="E30">
        <f>SUMIF('Adjusted data-Niger (Exported)'!$E$2:$E$4321,2020,'Adjusted data-Niger (Exported)'!$K$2:$K$4321)</f>
        <v>434494</v>
      </c>
      <c r="F30">
        <f>SUMIF('Adjusted data-Niger (Exported)'!$E$2:$E$4321,2020,'Adjusted data-Niger (Exported)'!$M$2:$M$4321)</f>
        <v>1173416</v>
      </c>
      <c r="G30">
        <f>SUMIF('Adjusted data-Niger (Exported)'!$E$2:$E$4321,2020,'Adjusted data-Niger (Exported)'!$N$2:$N$4321)</f>
        <v>1064549</v>
      </c>
      <c r="H30">
        <f>SUMIF('Adjusted data-Niger (Exported)'!$E$2:$E$4321,2020,'Adjusted data-Niger (Exported)'!$O$2:$O$4321)</f>
        <v>1001378</v>
      </c>
      <c r="I30">
        <f>SUMIF('Adjusted data-Niger (Exported)'!$E$2:$E$4321,2020,'Adjusted data-Niger (Exported)'!$P$2:$P$4321)</f>
        <v>997038</v>
      </c>
    </row>
    <row r="31" spans="2:17" x14ac:dyDescent="0.35">
      <c r="B31" s="19">
        <v>2021</v>
      </c>
      <c r="C31">
        <f>SUMIF('Adjusted data-Niger (Exported)'!E2:E4321,2021,'Adjusted data-Niger (Exported)'!I2:I4321)</f>
        <v>419907</v>
      </c>
      <c r="D31">
        <f>SUMIF('Adjusted data-Niger (Exported)'!E2:E4321,2021,'Adjusted data-Niger (Exported)'!J2:J4321)</f>
        <v>750390</v>
      </c>
      <c r="E31">
        <f>SUMIF('Adjusted data-Niger (Exported)'!$E$2:$E$4321,2021,'Adjusted data-Niger (Exported)'!$K$2:$K$4321)</f>
        <v>442909</v>
      </c>
      <c r="F31">
        <f>SUMIF('Adjusted data-Niger (Exported)'!$E$2:$E$4321,2021,'Adjusted data-Niger (Exported)'!$M$2:$M$4321)</f>
        <v>1168854</v>
      </c>
      <c r="G31">
        <f>SUMIF('Adjusted data-Niger (Exported)'!$E$2:$E$4321,2021,'Adjusted data-Niger (Exported)'!$N$2:$N$4321)</f>
        <v>1053597</v>
      </c>
      <c r="H31">
        <f>SUMIF('Adjusted data-Niger (Exported)'!$E$2:$E$4321,2021,'Adjusted data-Niger (Exported)'!$O$2:$O$4321)</f>
        <v>996420</v>
      </c>
      <c r="I31">
        <f>SUMIF('Adjusted data-Niger (Exported)'!$E$2:$E$4321,2021,'Adjusted data-Niger (Exported)'!$P$2:$P$4321)</f>
        <v>997376</v>
      </c>
    </row>
    <row r="33" spans="2:17" x14ac:dyDescent="0.35">
      <c r="C33" s="111" t="s">
        <v>336</v>
      </c>
      <c r="D33" s="111"/>
      <c r="E33" s="111"/>
      <c r="F33" s="111"/>
      <c r="G33" s="111"/>
      <c r="H33" s="111"/>
      <c r="I33" s="111"/>
      <c r="K33" s="112" t="s">
        <v>342</v>
      </c>
      <c r="L33" s="112"/>
      <c r="M33" s="112"/>
      <c r="N33" s="112"/>
      <c r="O33" s="112"/>
      <c r="P33" s="112"/>
      <c r="Q33" s="112"/>
    </row>
    <row r="34" spans="2:17" ht="29" x14ac:dyDescent="0.35">
      <c r="B34" s="68" t="s">
        <v>133</v>
      </c>
      <c r="C34" t="s">
        <v>337</v>
      </c>
      <c r="D34" t="s">
        <v>344</v>
      </c>
      <c r="E34" s="4" t="s">
        <v>338</v>
      </c>
      <c r="F34" t="s">
        <v>315</v>
      </c>
      <c r="G34" t="s">
        <v>339</v>
      </c>
      <c r="H34" t="s">
        <v>340</v>
      </c>
      <c r="I34" t="s">
        <v>341</v>
      </c>
      <c r="K34" s="64" t="s">
        <v>309</v>
      </c>
      <c r="L34" t="s">
        <v>337</v>
      </c>
      <c r="M34" t="s">
        <v>344</v>
      </c>
      <c r="N34" s="4" t="s">
        <v>338</v>
      </c>
      <c r="O34" t="s">
        <v>315</v>
      </c>
      <c r="P34" t="s">
        <v>340</v>
      </c>
      <c r="Q34" t="s">
        <v>341</v>
      </c>
    </row>
    <row r="35" spans="2:17" x14ac:dyDescent="0.35">
      <c r="B35" s="19">
        <v>2017</v>
      </c>
      <c r="C35" s="90">
        <f>100*C27/D19</f>
        <v>34.052936286158449</v>
      </c>
      <c r="D35" s="90">
        <f>100*D27/D19</f>
        <v>59.184133891092742</v>
      </c>
      <c r="E35" s="90">
        <f>100*E27/E19</f>
        <v>31.208009852185267</v>
      </c>
      <c r="F35" s="90">
        <f>100*F27/G19</f>
        <v>114.33856346661763</v>
      </c>
      <c r="G35" s="90">
        <f>100*G27/H19</f>
        <v>103.88404421106129</v>
      </c>
      <c r="H35" s="90">
        <f>100*H27/H19</f>
        <v>98.006634678852024</v>
      </c>
      <c r="I35" s="90">
        <f>100*I27/I19</f>
        <v>97.812979070594892</v>
      </c>
      <c r="J35" s="90"/>
      <c r="K35" s="89">
        <f>100*C19/Q19</f>
        <v>67.113290139484562</v>
      </c>
      <c r="L35" s="90">
        <f>100*C27/Q19</f>
        <v>27.534995097281133</v>
      </c>
      <c r="M35" s="90">
        <f>100*D27/Q19</f>
        <v>47.855927102253119</v>
      </c>
      <c r="N35" s="90">
        <f>100*E27/P19</f>
        <v>25.23460505886268</v>
      </c>
      <c r="O35" s="90">
        <f>100*F27/N19</f>
        <v>92.453460048999744</v>
      </c>
      <c r="P35" s="90">
        <f>100*H27/L19</f>
        <v>79.247562756581516</v>
      </c>
      <c r="Q35" s="90">
        <f>100*I27/M19</f>
        <v>79.090974021351414</v>
      </c>
    </row>
    <row r="36" spans="2:17" x14ac:dyDescent="0.35">
      <c r="B36" s="19">
        <v>2018</v>
      </c>
      <c r="C36" s="90">
        <f t="shared" ref="C36:C39" si="12">100*C28/D20</f>
        <v>34.45005413796077</v>
      </c>
      <c r="D36" s="90">
        <f t="shared" ref="D36:E36" si="13">100*D28/D20</f>
        <v>61.856325996761299</v>
      </c>
      <c r="E36" s="90">
        <f t="shared" si="13"/>
        <v>34.205117822793575</v>
      </c>
      <c r="F36" s="90">
        <f t="shared" ref="F36:G36" si="14">100*F28/G20</f>
        <v>111.04704615834019</v>
      </c>
      <c r="G36" s="90">
        <f t="shared" si="14"/>
        <v>103.00531415943428</v>
      </c>
      <c r="H36" s="90">
        <f t="shared" ref="H36:I36" si="15">100*H28/H20</f>
        <v>97.032221137956327</v>
      </c>
      <c r="I36" s="90">
        <f t="shared" si="15"/>
        <v>97.801893493644954</v>
      </c>
      <c r="J36" s="90"/>
      <c r="K36" s="89">
        <f t="shared" ref="K36:K39" si="16">100*C20/Q20</f>
        <v>67.685828220557227</v>
      </c>
      <c r="L36" s="90">
        <f t="shared" ref="L36:L39" si="17">100*C28/Q20</f>
        <v>28.093740320131442</v>
      </c>
      <c r="M36" s="90">
        <f t="shared" ref="M36:M39" si="18">100*D28/Q20</f>
        <v>50.443333202067159</v>
      </c>
      <c r="N36" s="90">
        <f t="shared" ref="N36:N39" si="19">100*E28/P20</f>
        <v>27.893996737560563</v>
      </c>
      <c r="O36" s="90">
        <f t="shared" ref="O36:O39" si="20">100*F28/N20</f>
        <v>90.557967357514499</v>
      </c>
      <c r="P36" s="90">
        <f t="shared" ref="P36:Q36" si="21">100*H28/L20</f>
        <v>79.128990985576309</v>
      </c>
      <c r="Q36" s="90">
        <f t="shared" si="21"/>
        <v>79.756652562121531</v>
      </c>
    </row>
    <row r="37" spans="2:17" x14ac:dyDescent="0.35">
      <c r="B37" s="19">
        <v>2019</v>
      </c>
      <c r="C37" s="90">
        <f t="shared" si="12"/>
        <v>36.01379172246348</v>
      </c>
      <c r="D37" s="90">
        <f t="shared" ref="D37:E37" si="22">100*D29/D21</f>
        <v>62.956096767330379</v>
      </c>
      <c r="E37" s="90">
        <f t="shared" si="22"/>
        <v>37.820970391454367</v>
      </c>
      <c r="F37" s="90">
        <f t="shared" ref="F37:G37" si="23">100*F29/G21</f>
        <v>105.29703104996047</v>
      </c>
      <c r="G37" s="90">
        <f t="shared" si="23"/>
        <v>101.79113099633756</v>
      </c>
      <c r="H37" s="90">
        <f t="shared" ref="H37:I37" si="24">100*H29/H21</f>
        <v>96.807703986317691</v>
      </c>
      <c r="I37" s="90">
        <f t="shared" si="24"/>
        <v>98.057493712945217</v>
      </c>
      <c r="J37" s="90"/>
      <c r="K37" s="89">
        <f t="shared" si="16"/>
        <v>68.493197116071443</v>
      </c>
      <c r="L37" s="90">
        <f t="shared" si="17"/>
        <v>29.719273919805225</v>
      </c>
      <c r="M37" s="90">
        <f t="shared" si="18"/>
        <v>51.952582476424439</v>
      </c>
      <c r="N37" s="90">
        <f t="shared" si="19"/>
        <v>31.210592531843204</v>
      </c>
      <c r="O37" s="90">
        <f t="shared" si="20"/>
        <v>86.89313618604865</v>
      </c>
      <c r="P37" s="90">
        <f t="shared" ref="P37:Q37" si="25">100*H29/L21</f>
        <v>79.887580138423544</v>
      </c>
      <c r="Q37" s="90">
        <f t="shared" si="25"/>
        <v>80.918930669743318</v>
      </c>
    </row>
    <row r="38" spans="2:17" x14ac:dyDescent="0.35">
      <c r="B38" s="19">
        <v>2020</v>
      </c>
      <c r="C38" s="90">
        <f t="shared" si="12"/>
        <v>36.790390744262034</v>
      </c>
      <c r="D38" s="90">
        <f t="shared" ref="D38:E38" si="26">100*D30/D22</f>
        <v>64.91396234500121</v>
      </c>
      <c r="E38" s="90">
        <f t="shared" si="26"/>
        <v>39.827903883145872</v>
      </c>
      <c r="F38" s="90">
        <f t="shared" ref="F38:G38" si="27">100*F30/G22</f>
        <v>106.04476817004893</v>
      </c>
      <c r="G38" s="90">
        <f t="shared" si="27"/>
        <v>98.571889147304603</v>
      </c>
      <c r="H38" s="90">
        <f t="shared" ref="H38:I38" si="28">100*H30/H22</f>
        <v>92.722571915947128</v>
      </c>
      <c r="I38" s="90">
        <f t="shared" si="28"/>
        <v>94.358861120132886</v>
      </c>
      <c r="J38" s="90"/>
      <c r="K38" s="89">
        <f t="shared" si="16"/>
        <v>70.73010429556777</v>
      </c>
      <c r="L38" s="90">
        <f t="shared" si="17"/>
        <v>31.351664752004154</v>
      </c>
      <c r="M38" s="90">
        <f t="shared" si="18"/>
        <v>55.317726830126439</v>
      </c>
      <c r="N38" s="90">
        <f t="shared" si="19"/>
        <v>33.940142114804289</v>
      </c>
      <c r="O38" s="90">
        <f t="shared" si="20"/>
        <v>90.368162803215256</v>
      </c>
      <c r="P38" s="90">
        <f t="shared" ref="P38:Q38" si="29">100*H30/L22</f>
        <v>79.015387736966545</v>
      </c>
      <c r="Q38" s="90">
        <f t="shared" si="29"/>
        <v>80.409784195638466</v>
      </c>
    </row>
    <row r="39" spans="2:17" x14ac:dyDescent="0.35">
      <c r="B39" s="19">
        <v>2021</v>
      </c>
      <c r="C39" s="90">
        <f t="shared" si="12"/>
        <v>36.632126111373289</v>
      </c>
      <c r="D39" s="90">
        <f t="shared" ref="D39:E39" si="30">100*D31/D23</f>
        <v>65.463021842249361</v>
      </c>
      <c r="E39" s="90">
        <f t="shared" si="30"/>
        <v>39.83380400422547</v>
      </c>
      <c r="F39" s="90">
        <f t="shared" ref="F39:G39" si="31">100*F31/G23</f>
        <v>103.64088641702305</v>
      </c>
      <c r="G39" s="90">
        <f t="shared" si="31"/>
        <v>95.718428336079967</v>
      </c>
      <c r="H39" s="90">
        <f t="shared" ref="H39:I39" si="32">100*H31/H23</f>
        <v>90.523944508798706</v>
      </c>
      <c r="I39" s="90">
        <f t="shared" si="32"/>
        <v>92.611198210615697</v>
      </c>
      <c r="J39" s="90"/>
      <c r="K39" s="89">
        <f t="shared" si="16"/>
        <v>72.838638506687488</v>
      </c>
      <c r="L39" s="90">
        <f t="shared" si="17"/>
        <v>32.147399898285627</v>
      </c>
      <c r="M39" s="90">
        <f t="shared" si="18"/>
        <v>57.448643174975771</v>
      </c>
      <c r="N39" s="90">
        <f t="shared" si="19"/>
        <v>34.957109038674929</v>
      </c>
      <c r="O39" s="90">
        <f t="shared" si="20"/>
        <v>90.952542894484324</v>
      </c>
      <c r="P39" s="90">
        <f t="shared" ref="P39:Q39" si="33">100*H31/L23</f>
        <v>79.441456268383448</v>
      </c>
      <c r="Q39" s="90">
        <f t="shared" si="33"/>
        <v>81.273175760653245</v>
      </c>
    </row>
    <row r="58" spans="2:17" ht="18.75" customHeight="1" x14ac:dyDescent="0.5">
      <c r="B58" s="114" t="s">
        <v>345</v>
      </c>
      <c r="C58" s="114"/>
      <c r="D58" s="114"/>
      <c r="E58" s="114"/>
      <c r="F58" s="114"/>
      <c r="G58" s="114"/>
      <c r="H58" s="114"/>
      <c r="I58" s="114"/>
      <c r="J58" s="114"/>
      <c r="K58" s="114"/>
      <c r="L58" s="114"/>
      <c r="M58" s="114"/>
      <c r="N58" s="114"/>
      <c r="O58" s="114"/>
      <c r="P58" s="114"/>
      <c r="Q58" s="114"/>
    </row>
    <row r="59" spans="2:17" ht="18.5" x14ac:dyDescent="0.45">
      <c r="B59" s="113" t="s">
        <v>233</v>
      </c>
      <c r="C59" s="113"/>
      <c r="D59" s="113"/>
      <c r="E59" s="113"/>
      <c r="F59" s="113"/>
      <c r="G59" s="113"/>
      <c r="H59" s="113"/>
      <c r="I59" s="113"/>
      <c r="K59" s="113" t="s">
        <v>233</v>
      </c>
      <c r="L59" s="113"/>
      <c r="M59" s="113"/>
      <c r="N59" s="113"/>
      <c r="O59" s="113"/>
      <c r="P59" s="113"/>
      <c r="Q59" s="113"/>
    </row>
    <row r="60" spans="2:17" x14ac:dyDescent="0.35">
      <c r="C60" s="111" t="s">
        <v>334</v>
      </c>
      <c r="D60" s="111"/>
      <c r="E60" s="111"/>
      <c r="F60" s="111"/>
      <c r="G60" s="111"/>
      <c r="H60" s="111"/>
      <c r="I60" s="111"/>
      <c r="J60" s="81"/>
      <c r="K60" s="112" t="s">
        <v>335</v>
      </c>
      <c r="L60" s="112"/>
      <c r="M60" s="112"/>
      <c r="N60" s="112"/>
      <c r="O60" s="112"/>
      <c r="P60" s="112"/>
      <c r="Q60" s="112"/>
    </row>
    <row r="61" spans="2:17" ht="58" x14ac:dyDescent="0.35">
      <c r="B61" s="68" t="s">
        <v>133</v>
      </c>
      <c r="C61" s="37" t="s">
        <v>325</v>
      </c>
      <c r="D61" s="37" t="s">
        <v>326</v>
      </c>
      <c r="E61" s="37" t="s">
        <v>327</v>
      </c>
      <c r="F61" s="37" t="s">
        <v>328</v>
      </c>
      <c r="G61" s="37" t="s">
        <v>4</v>
      </c>
      <c r="H61" s="37" t="s">
        <v>333</v>
      </c>
      <c r="I61" s="37" t="s">
        <v>329</v>
      </c>
      <c r="J61" s="4"/>
      <c r="K61" s="91" t="s">
        <v>310</v>
      </c>
      <c r="L61" s="37" t="s">
        <v>332</v>
      </c>
      <c r="M61" s="37" t="s">
        <v>329</v>
      </c>
      <c r="N61" s="37" t="s">
        <v>4</v>
      </c>
      <c r="O61" s="37" t="s">
        <v>328</v>
      </c>
      <c r="P61" s="37" t="s">
        <v>327</v>
      </c>
      <c r="Q61" s="37" t="s">
        <v>326</v>
      </c>
    </row>
    <row r="62" spans="2:17" x14ac:dyDescent="0.35">
      <c r="B62" s="19">
        <v>2017</v>
      </c>
      <c r="C62">
        <f>SUMIFS('Adjusted data-Niger (Exported)'!$H$2:$H$4321,'Adjusted data-Niger (Exported)'!$E$2:$E$4321,2017,'Adjusted data-Niger (Exported)'!$B$2:$B$4321, "Agadez")</f>
        <v>21615</v>
      </c>
      <c r="D62" s="65">
        <f>C62/$C$7</f>
        <v>26042.168674698798</v>
      </c>
      <c r="E62" s="65">
        <f>D62*(1-$C$9)</f>
        <v>25260.903614457835</v>
      </c>
      <c r="F62" s="65">
        <f>E62*(1+$C$11)</f>
        <v>26145.035240963858</v>
      </c>
      <c r="G62" s="65">
        <f>F62*(1-$C$10)</f>
        <v>25622.134536144582</v>
      </c>
      <c r="H62" s="65">
        <f>G62-G62*$C$12</f>
        <v>25007.203307277112</v>
      </c>
      <c r="I62" s="65">
        <f>H62-(H62*$C$13)</f>
        <v>24467.047715839926</v>
      </c>
      <c r="K62" s="64">
        <f>SUMIFS('Adjusted data-Niger (Exported)'!$N$2:$N$4321,'Adjusted data-Niger (Exported)'!$E$2:$E$4321,2017,'Adjusted data-Niger (Exported)'!$B$2:$B$4321, "Agadez")</f>
        <v>22191</v>
      </c>
      <c r="L62" s="65">
        <f>K62/$C$8</f>
        <v>26417.857142857145</v>
      </c>
      <c r="M62" s="65">
        <f>L62-L62*$C$13</f>
        <v>25847.231428571431</v>
      </c>
      <c r="N62" s="65">
        <f>L62/(1-$C$12)</f>
        <v>27067.476580796254</v>
      </c>
      <c r="O62" s="65">
        <f>N62/(1-$C$10)</f>
        <v>27619.874062036994</v>
      </c>
      <c r="P62" s="65">
        <f>O62/(1+$C$11)</f>
        <v>26685.868658972944</v>
      </c>
      <c r="Q62" s="65">
        <f>P62/(1-$C$9)</f>
        <v>27511.204803064891</v>
      </c>
    </row>
    <row r="63" spans="2:17" x14ac:dyDescent="0.35">
      <c r="B63" s="19">
        <v>2018</v>
      </c>
      <c r="C63">
        <f>SUMIFS('Adjusted data-Niger (Exported)'!$H$2:$H$4321,'Adjusted data-Niger (Exported)'!$E$2:$E$4321,2018,'Adjusted data-Niger (Exported)'!$B$2:$B$4321, "Agadez")</f>
        <v>21605</v>
      </c>
      <c r="D63" s="65">
        <f t="shared" ref="D63:D66" si="34">C63/$C$7</f>
        <v>26030.120481927712</v>
      </c>
      <c r="E63" s="65">
        <f t="shared" ref="E63:E66" si="35">D63*(1-$C$9)</f>
        <v>25249.216867469881</v>
      </c>
      <c r="F63" s="65">
        <f t="shared" ref="F63:F66" si="36">E63*(1+$C$11)</f>
        <v>26132.939457831326</v>
      </c>
      <c r="G63" s="65">
        <f t="shared" ref="G63:G66" si="37">F63*(1-$C$10)</f>
        <v>25610.280668674699</v>
      </c>
      <c r="H63" s="65">
        <f t="shared" ref="H63:H66" si="38">G63-G63*$C$12</f>
        <v>24995.633932626508</v>
      </c>
      <c r="I63" s="65">
        <f t="shared" ref="I63:I66" si="39">H63-(H63*$C$13)</f>
        <v>24455.728239681775</v>
      </c>
      <c r="K63" s="64">
        <f>SUMIFS('Adjusted data-Niger (Exported)'!$N$2:$N$4321,'Adjusted data-Niger (Exported)'!$E$2:$E$4321,2018,'Adjusted data-Niger (Exported)'!$B$2:$B$4321, "Agadez")</f>
        <v>21089</v>
      </c>
      <c r="L63" s="65">
        <f t="shared" ref="L63:L66" si="40">K63/$C$8</f>
        <v>25105.952380952382</v>
      </c>
      <c r="M63" s="65">
        <f t="shared" ref="M63:M66" si="41">L63-L63*$C$13</f>
        <v>24563.663809523809</v>
      </c>
      <c r="N63" s="65">
        <f t="shared" ref="N63:N66" si="42">L63/(1-$C$12)</f>
        <v>25723.311865729898</v>
      </c>
      <c r="O63" s="65">
        <f t="shared" ref="O63:O66" si="43">N63/(1-$C$10)</f>
        <v>26248.277414010099</v>
      </c>
      <c r="P63" s="65">
        <f t="shared" ref="P63:P66" si="44">O63/(1+$C$11)</f>
        <v>25360.654506289953</v>
      </c>
      <c r="Q63" s="65">
        <f t="shared" ref="Q63:Q66" si="45">P63/(1-$C$9)</f>
        <v>26145.004645659745</v>
      </c>
    </row>
    <row r="64" spans="2:17" x14ac:dyDescent="0.35">
      <c r="B64" s="19">
        <v>2019</v>
      </c>
      <c r="C64">
        <f>SUMIFS('Adjusted data-Niger (Exported)'!$H$2:$H$4321,'Adjusted data-Niger (Exported)'!$E$2:$E$4321,2019,'Adjusted data-Niger (Exported)'!$B$2:$B$4321, "Agadez")</f>
        <v>21933</v>
      </c>
      <c r="D64" s="65">
        <f t="shared" si="34"/>
        <v>26425.30120481928</v>
      </c>
      <c r="E64" s="65">
        <f t="shared" si="35"/>
        <v>25632.542168674699</v>
      </c>
      <c r="F64" s="65">
        <f t="shared" si="36"/>
        <v>26529.681144578313</v>
      </c>
      <c r="G64" s="65">
        <f t="shared" si="37"/>
        <v>25999.087521686746</v>
      </c>
      <c r="H64" s="65">
        <f t="shared" si="38"/>
        <v>25375.109421166264</v>
      </c>
      <c r="I64" s="65">
        <f t="shared" si="39"/>
        <v>24827.007057669074</v>
      </c>
      <c r="K64" s="64">
        <f>SUMIFS('Adjusted data-Niger (Exported)'!$N$2:$N$4321,'Adjusted data-Niger (Exported)'!$E$2:$E$4321,2019,'Adjusted data-Niger (Exported)'!$B$2:$B$4321, "Agadez")</f>
        <v>22669</v>
      </c>
      <c r="L64" s="65">
        <f t="shared" si="40"/>
        <v>26986.904761904763</v>
      </c>
      <c r="M64" s="65">
        <f t="shared" si="41"/>
        <v>26403.987619047621</v>
      </c>
      <c r="N64" s="65">
        <f t="shared" si="42"/>
        <v>27650.51717408275</v>
      </c>
      <c r="O64" s="65">
        <f t="shared" si="43"/>
        <v>28214.81344294158</v>
      </c>
      <c r="P64" s="65">
        <f t="shared" si="44"/>
        <v>27260.689316851771</v>
      </c>
      <c r="Q64" s="65">
        <f t="shared" si="45"/>
        <v>28103.803419434815</v>
      </c>
    </row>
    <row r="65" spans="2:17" x14ac:dyDescent="0.35">
      <c r="B65" s="19">
        <v>2020</v>
      </c>
      <c r="C65">
        <f>SUMIFS('Adjusted data-Niger (Exported)'!$H$2:$H$4321,'Adjusted data-Niger (Exported)'!$E$2:$E$4321,2020,'Adjusted data-Niger (Exported)'!$B$2:$B$4321, "Agadez")</f>
        <v>23174</v>
      </c>
      <c r="D65" s="65">
        <f t="shared" si="34"/>
        <v>27920.481927710844</v>
      </c>
      <c r="E65" s="65">
        <f t="shared" si="35"/>
        <v>27082.867469879518</v>
      </c>
      <c r="F65" s="65">
        <f t="shared" si="36"/>
        <v>28030.767831325298</v>
      </c>
      <c r="G65" s="65">
        <f t="shared" si="37"/>
        <v>27470.152474698793</v>
      </c>
      <c r="H65" s="65">
        <f t="shared" si="38"/>
        <v>26810.868815306021</v>
      </c>
      <c r="I65" s="65">
        <f t="shared" si="39"/>
        <v>26231.754048895411</v>
      </c>
      <c r="K65" s="64">
        <f>SUMIFS('Adjusted data-Niger (Exported)'!$N$2:$N$4321,'Adjusted data-Niger (Exported)'!$E$2:$E$4321,2020,'Adjusted data-Niger (Exported)'!$B$2:$B$4321, "Agadez")</f>
        <v>22233</v>
      </c>
      <c r="L65" s="65">
        <f t="shared" si="40"/>
        <v>26467.857142857145</v>
      </c>
      <c r="M65" s="65">
        <f t="shared" si="41"/>
        <v>25896.151428571429</v>
      </c>
      <c r="N65" s="65">
        <f t="shared" si="42"/>
        <v>27118.706088992978</v>
      </c>
      <c r="O65" s="65">
        <f t="shared" si="43"/>
        <v>27672.149070400999</v>
      </c>
      <c r="P65" s="65">
        <f t="shared" si="44"/>
        <v>26736.375913430918</v>
      </c>
      <c r="Q65" s="65">
        <f t="shared" si="45"/>
        <v>27563.274137557648</v>
      </c>
    </row>
    <row r="66" spans="2:17" x14ac:dyDescent="0.35">
      <c r="B66" s="19">
        <v>2021</v>
      </c>
      <c r="C66">
        <f>SUMIFS('Adjusted data-Niger (Exported)'!$H$2:$H$4321,'Adjusted data-Niger (Exported)'!$E$2:$E$4321,2021,'Adjusted data-Niger (Exported)'!$B$2:$B$4321, "Agadez")</f>
        <v>25300</v>
      </c>
      <c r="D66" s="65">
        <f t="shared" si="34"/>
        <v>30481.927710843374</v>
      </c>
      <c r="E66" s="65">
        <f t="shared" si="35"/>
        <v>29567.469879518074</v>
      </c>
      <c r="F66" s="65">
        <f t="shared" si="36"/>
        <v>30602.331325301206</v>
      </c>
      <c r="G66" s="65">
        <f t="shared" si="37"/>
        <v>29990.284698795182</v>
      </c>
      <c r="H66" s="65">
        <f t="shared" si="38"/>
        <v>29270.517866024096</v>
      </c>
      <c r="I66" s="65">
        <f t="shared" si="39"/>
        <v>28638.274680117975</v>
      </c>
      <c r="K66" s="64">
        <f>SUMIFS('Adjusted data-Niger (Exported)'!$N$2:$N$4321,'Adjusted data-Niger (Exported)'!$E$2:$E$4321,2021,'Adjusted data-Niger (Exported)'!$B$2:$B$4321, "Agadez")</f>
        <v>25747</v>
      </c>
      <c r="L66" s="65">
        <f t="shared" si="40"/>
        <v>30651.190476190477</v>
      </c>
      <c r="M66" s="65">
        <f t="shared" si="41"/>
        <v>29989.124761904764</v>
      </c>
      <c r="N66" s="65">
        <f t="shared" si="42"/>
        <v>31404.908274785324</v>
      </c>
      <c r="O66" s="65">
        <f t="shared" si="43"/>
        <v>32045.824770189109</v>
      </c>
      <c r="P66" s="65">
        <f t="shared" si="44"/>
        <v>30962.149536414599</v>
      </c>
      <c r="Q66" s="65">
        <f t="shared" si="45"/>
        <v>31919.741790118143</v>
      </c>
    </row>
    <row r="68" spans="2:17" x14ac:dyDescent="0.35">
      <c r="C68" s="111" t="s">
        <v>343</v>
      </c>
      <c r="D68" s="111"/>
      <c r="E68" s="111"/>
      <c r="F68" s="111"/>
      <c r="G68" s="111"/>
      <c r="H68" s="111"/>
      <c r="I68" s="111"/>
    </row>
    <row r="69" spans="2:17" ht="29" x14ac:dyDescent="0.35">
      <c r="B69" s="68" t="s">
        <v>133</v>
      </c>
      <c r="C69" t="s">
        <v>337</v>
      </c>
      <c r="D69" t="s">
        <v>344</v>
      </c>
      <c r="E69" s="4" t="s">
        <v>338</v>
      </c>
      <c r="F69" t="s">
        <v>315</v>
      </c>
      <c r="G69" t="s">
        <v>339</v>
      </c>
      <c r="H69" t="s">
        <v>340</v>
      </c>
      <c r="I69" t="s">
        <v>341</v>
      </c>
    </row>
    <row r="70" spans="2:17" x14ac:dyDescent="0.35">
      <c r="B70" s="19">
        <v>2017</v>
      </c>
      <c r="C70">
        <f>SUMIFS('Adjusted data-Niger (Exported)'!$I$2:$I$4321,'Adjusted data-Niger (Exported)'!$E$2:$E$4321,2017,'Adjusted data-Niger (Exported)'!$B$2:$B$4321, "Agadez")</f>
        <v>9811</v>
      </c>
      <c r="D70">
        <f>SUMIFS('Adjusted data-Niger (Exported)'!$J$2:$J$4321,'Adjusted data-Niger (Exported)'!$E$2:$E$4321,2017,'Adjusted data-Niger (Exported)'!$B$2:$B$4321, "Agadez")</f>
        <v>14757</v>
      </c>
      <c r="E70">
        <f>SUMIFS('Adjusted data-Niger (Exported)'!$K$2:$K$4321,'Adjusted data-Niger (Exported)'!$E$2:$E$4321,2017,'Adjusted data-Niger (Exported)'!$B$2:$B$4321, "Agadez")</f>
        <v>12944</v>
      </c>
      <c r="F70">
        <f>SUMIFS('Adjusted data-Niger (Exported)'!$M$2:$M$4321,'Adjusted data-Niger (Exported)'!$E$2:$E$4321,2017,'Adjusted data-Niger (Exported)'!$B$2:$B$4321, "Agadez")</f>
        <v>23687</v>
      </c>
      <c r="G70">
        <f>SUMIFS('Adjusted data-Niger (Exported)'!$N$2:$N$4321,'Adjusted data-Niger (Exported)'!$E$2:$E$4321,2017,'Adjusted data-Niger (Exported)'!$B$2:$B$4321, "Agadez")</f>
        <v>22191</v>
      </c>
      <c r="H70">
        <f>SUMIFS('Adjusted data-Niger (Exported)'!$O$2:$O$4321,'Adjusted data-Niger (Exported)'!$E$2:$E$4321,2017,'Adjusted data-Niger (Exported)'!$B$2:$B$4321, "Agadez")</f>
        <v>20281</v>
      </c>
      <c r="I70">
        <f>SUMIFS('Adjusted data-Niger (Exported)'!$P$2:$P$4321,'Adjusted data-Niger (Exported)'!$E$2:$E$4321,2017,'Adjusted data-Niger (Exported)'!$B$2:$B$4321, "Agadez")</f>
        <v>19831</v>
      </c>
    </row>
    <row r="71" spans="2:17" x14ac:dyDescent="0.35">
      <c r="B71" s="19">
        <v>2018</v>
      </c>
      <c r="C71">
        <f>SUMIFS('Adjusted data-Niger (Exported)'!$I$2:$I$4321,'Adjusted data-Niger (Exported)'!$E$2:$E$4321,2018,'Adjusted data-Niger (Exported)'!$B$2:$B$4321, "Agadez")</f>
        <v>10225</v>
      </c>
      <c r="D71">
        <f>SUMIFS('Adjusted data-Niger (Exported)'!$J$2:$J$4321,'Adjusted data-Niger (Exported)'!$E$2:$E$4321,2018,'Adjusted data-Niger (Exported)'!$B$2:$B$4321, "Agadez")</f>
        <v>14666</v>
      </c>
      <c r="E71">
        <f>SUMIFS('Adjusted data-Niger (Exported)'!$K$2:$K$4321,'Adjusted data-Niger (Exported)'!$E$2:$E$4321,2018,'Adjusted data-Niger (Exported)'!$B$2:$B$4321, "Agadez")</f>
        <v>13585</v>
      </c>
      <c r="F71">
        <f>SUMIFS('Adjusted data-Niger (Exported)'!$M$2:$M$4321,'Adjusted data-Niger (Exported)'!$E$2:$E$4321,2018,'Adjusted data-Niger (Exported)'!$B$2:$B$4321, "Agadez")</f>
        <v>23533</v>
      </c>
      <c r="G71">
        <f>SUMIFS('Adjusted data-Niger (Exported)'!$N$2:$N$4321,'Adjusted data-Niger (Exported)'!$E$2:$E$4321,2018,'Adjusted data-Niger (Exported)'!$B$2:$B$4321, "Agadez")</f>
        <v>21089</v>
      </c>
      <c r="H71">
        <f>SUMIFS('Adjusted data-Niger (Exported)'!$O$2:$O$4321,'Adjusted data-Niger (Exported)'!$E$2:$E$4321,2018,'Adjusted data-Niger (Exported)'!$B$2:$B$4321, "Agadez")</f>
        <v>18983</v>
      </c>
      <c r="I71">
        <f>SUMIFS('Adjusted data-Niger (Exported)'!$P$2:$P$4321,'Adjusted data-Niger (Exported)'!$E$2:$E$4321,2018,'Adjusted data-Niger (Exported)'!$B$2:$B$4321, "Agadez")</f>
        <v>18824</v>
      </c>
    </row>
    <row r="72" spans="2:17" x14ac:dyDescent="0.35">
      <c r="B72" s="19">
        <v>2019</v>
      </c>
      <c r="C72">
        <f>SUMIFS('Adjusted data-Niger (Exported)'!$I$2:$I$4321,'Adjusted data-Niger (Exported)'!$E$2:$E$4321,2019,'Adjusted data-Niger (Exported)'!$B$2:$B$4321, "Agadez")</f>
        <v>10400</v>
      </c>
      <c r="D72">
        <f>SUMIFS('Adjusted data-Niger (Exported)'!$J$2:$J$4321,'Adjusted data-Niger (Exported)'!$E$2:$E$4321,2019,'Adjusted data-Niger (Exported)'!$B$2:$B$4321, "Agadez")</f>
        <v>15937</v>
      </c>
      <c r="E72">
        <f>SUMIFS('Adjusted data-Niger (Exported)'!$K$2:$K$4321,'Adjusted data-Niger (Exported)'!$E$2:$E$4321,2019,'Adjusted data-Niger (Exported)'!$B$2:$B$4321, "Agadez")</f>
        <v>13489</v>
      </c>
      <c r="F72">
        <f>SUMIFS('Adjusted data-Niger (Exported)'!$M$2:$M$4321,'Adjusted data-Niger (Exported)'!$E$2:$E$4321,2019,'Adjusted data-Niger (Exported)'!$B$2:$B$4321, "Agadez")</f>
        <v>25290</v>
      </c>
      <c r="G72">
        <f>SUMIFS('Adjusted data-Niger (Exported)'!$N$2:$N$4321,'Adjusted data-Niger (Exported)'!$E$2:$E$4321,2019,'Adjusted data-Niger (Exported)'!$B$2:$B$4321, "Agadez")</f>
        <v>22669</v>
      </c>
      <c r="H72">
        <f>SUMIFS('Adjusted data-Niger (Exported)'!$O$2:$O$4321,'Adjusted data-Niger (Exported)'!$E$2:$E$4321,2019,'Adjusted data-Niger (Exported)'!$B$2:$B$4321, "Agadez")</f>
        <v>20906</v>
      </c>
      <c r="I72">
        <f>SUMIFS('Adjusted data-Niger (Exported)'!$P$2:$P$4321,'Adjusted data-Niger (Exported)'!$E$2:$E$4321,2019,'Adjusted data-Niger (Exported)'!$B$2:$B$4321, "Agadez")</f>
        <v>19542</v>
      </c>
    </row>
    <row r="73" spans="2:17" x14ac:dyDescent="0.35">
      <c r="B73" s="19">
        <v>2020</v>
      </c>
      <c r="C73">
        <f>SUMIFS('Adjusted data-Niger (Exported)'!$I$2:$I$4321,'Adjusted data-Niger (Exported)'!$E$2:$E$4321,2020,'Adjusted data-Niger (Exported)'!$B$2:$B$4321, "Agadez")</f>
        <v>10648</v>
      </c>
      <c r="D73">
        <f>SUMIFS('Adjusted data-Niger (Exported)'!$J$2:$J$4321,'Adjusted data-Niger (Exported)'!$E$2:$E$4321,2020,'Adjusted data-Niger (Exported)'!$B$2:$B$4321, "Agadez")</f>
        <v>16769</v>
      </c>
      <c r="E73">
        <f>SUMIFS('Adjusted data-Niger (Exported)'!$K$2:$K$4321,'Adjusted data-Niger (Exported)'!$E$2:$E$4321,2020,'Adjusted data-Niger (Exported)'!$B$2:$B$4321, "Agadez")</f>
        <v>14259</v>
      </c>
      <c r="F73">
        <f>SUMIFS('Adjusted data-Niger (Exported)'!$M$2:$M$4321,'Adjusted data-Niger (Exported)'!$E$2:$E$4321,2020,'Adjusted data-Niger (Exported)'!$B$2:$B$4321, "Agadez")</f>
        <v>24104</v>
      </c>
      <c r="G73">
        <f>SUMIFS('Adjusted data-Niger (Exported)'!$N$2:$N$4321,'Adjusted data-Niger (Exported)'!$E$2:$E$4321,2020,'Adjusted data-Niger (Exported)'!$B$2:$B$4321, "Agadez")</f>
        <v>22233</v>
      </c>
      <c r="H73">
        <f>SUMIFS('Adjusted data-Niger (Exported)'!$O$2:$O$4321,'Adjusted data-Niger (Exported)'!$E$2:$E$4321,2020,'Adjusted data-Niger (Exported)'!$B$2:$B$4321, "Agadez")</f>
        <v>19959</v>
      </c>
      <c r="I73">
        <f>SUMIFS('Adjusted data-Niger (Exported)'!$P$2:$P$4321,'Adjusted data-Niger (Exported)'!$E$2:$E$4321,2020,'Adjusted data-Niger (Exported)'!$B$2:$B$4321, "Agadez")</f>
        <v>18377</v>
      </c>
    </row>
    <row r="74" spans="2:17" x14ac:dyDescent="0.35">
      <c r="B74" s="19">
        <v>2021</v>
      </c>
      <c r="C74">
        <f>SUMIFS('Adjusted data-Niger (Exported)'!$I$2:$I$4321,'Adjusted data-Niger (Exported)'!$E$2:$E$4321,2021,'Adjusted data-Niger (Exported)'!$B$2:$B$4321, "Agadez")</f>
        <v>10545</v>
      </c>
      <c r="D74">
        <f>SUMIFS('Adjusted data-Niger (Exported)'!$J$2:$J$4321,'Adjusted data-Niger (Exported)'!$E$2:$E$4321,2021,'Adjusted data-Niger (Exported)'!$B$2:$B$4321, "Agadez")</f>
        <v>17450</v>
      </c>
      <c r="E74">
        <f>SUMIFS('Adjusted data-Niger (Exported)'!$K$2:$K$4321,'Adjusted data-Niger (Exported)'!$E$2:$E$4321,2021,'Adjusted data-Niger (Exported)'!$B$2:$B$4321, "Agadez")</f>
        <v>14537</v>
      </c>
      <c r="F74">
        <f>SUMIFS('Adjusted data-Niger (Exported)'!$M$2:$M$4321,'Adjusted data-Niger (Exported)'!$E$2:$E$4321,2021,'Adjusted data-Niger (Exported)'!$B$2:$B$4321, "Agadez")</f>
        <v>27363</v>
      </c>
      <c r="G74">
        <f>SUMIFS('Adjusted data-Niger (Exported)'!$N$2:$N$4321,'Adjusted data-Niger (Exported)'!$E$2:$E$4321,2021,'Adjusted data-Niger (Exported)'!$B$2:$B$4321, "Agadez")</f>
        <v>25747</v>
      </c>
      <c r="H74">
        <f>SUMIFS('Adjusted data-Niger (Exported)'!$O$2:$O$4321,'Adjusted data-Niger (Exported)'!$E$2:$E$4321,2021,'Adjusted data-Niger (Exported)'!$B$2:$B$4321, "Agadez")</f>
        <v>23548</v>
      </c>
      <c r="I74">
        <f>SUMIFS('Adjusted data-Niger (Exported)'!$P$2:$P$4321,'Adjusted data-Niger (Exported)'!$E$2:$E$4321,2021,'Adjusted data-Niger (Exported)'!$B$2:$B$4321, "Agadez")</f>
        <v>22925</v>
      </c>
    </row>
    <row r="76" spans="2:17" x14ac:dyDescent="0.35">
      <c r="C76" s="111" t="s">
        <v>336</v>
      </c>
      <c r="D76" s="111"/>
      <c r="E76" s="111"/>
      <c r="F76" s="111"/>
      <c r="G76" s="111"/>
      <c r="H76" s="111"/>
      <c r="I76" s="111"/>
      <c r="K76" s="112" t="s">
        <v>342</v>
      </c>
      <c r="L76" s="112"/>
      <c r="M76" s="112"/>
      <c r="N76" s="112"/>
      <c r="O76" s="112"/>
      <c r="P76" s="112"/>
      <c r="Q76" s="112"/>
    </row>
    <row r="77" spans="2:17" ht="29" x14ac:dyDescent="0.35">
      <c r="B77" s="68" t="s">
        <v>133</v>
      </c>
      <c r="C77" t="s">
        <v>337</v>
      </c>
      <c r="D77" t="s">
        <v>344</v>
      </c>
      <c r="E77" s="4" t="s">
        <v>338</v>
      </c>
      <c r="F77" t="s">
        <v>315</v>
      </c>
      <c r="G77" t="s">
        <v>339</v>
      </c>
      <c r="H77" t="s">
        <v>340</v>
      </c>
      <c r="I77" t="s">
        <v>341</v>
      </c>
      <c r="K77" s="64" t="s">
        <v>309</v>
      </c>
      <c r="L77" t="s">
        <v>337</v>
      </c>
      <c r="M77" t="s">
        <v>344</v>
      </c>
      <c r="N77" s="4" t="s">
        <v>338</v>
      </c>
      <c r="O77" t="s">
        <v>315</v>
      </c>
      <c r="P77" t="s">
        <v>340</v>
      </c>
      <c r="Q77" t="s">
        <v>341</v>
      </c>
    </row>
    <row r="78" spans="2:17" x14ac:dyDescent="0.35">
      <c r="B78" s="19">
        <v>2017</v>
      </c>
      <c r="C78" s="90">
        <f>100*C70/D62</f>
        <v>37.673513763590094</v>
      </c>
      <c r="D78" s="90">
        <f>100*D70/D62</f>
        <v>56.665787647467027</v>
      </c>
      <c r="E78" s="90">
        <f>100*E70/E62</f>
        <v>51.241239021202816</v>
      </c>
      <c r="F78" s="90">
        <f>100*F70/G62</f>
        <v>92.447410915688039</v>
      </c>
      <c r="G78" s="90">
        <f>100*G70/H62</f>
        <v>88.738431592398044</v>
      </c>
      <c r="H78" s="90">
        <f>100*H70/H62</f>
        <v>81.100632289010164</v>
      </c>
      <c r="I78" s="90">
        <f>100*I70/I62</f>
        <v>81.051871195564971</v>
      </c>
      <c r="J78" s="90"/>
      <c r="K78" s="89">
        <f>100*C62/Q62</f>
        <v>78.567987678940099</v>
      </c>
      <c r="L78" s="90">
        <f>100*C70/Q62</f>
        <v>35.661833315664182</v>
      </c>
      <c r="M78" s="90">
        <f>100*D70/Q62</f>
        <v>53.639962719320799</v>
      </c>
      <c r="N78" s="90">
        <f>100*E70/P62</f>
        <v>48.505072723752868</v>
      </c>
      <c r="O78" s="90">
        <f>100*F70/N62</f>
        <v>87.510928214140861</v>
      </c>
      <c r="P78" s="90">
        <f>100*H70/L62</f>
        <v>76.770041908881979</v>
      </c>
      <c r="Q78" s="90">
        <f>100*I70/M62</f>
        <v>76.723884547568559</v>
      </c>
    </row>
    <row r="79" spans="2:17" x14ac:dyDescent="0.35">
      <c r="B79" s="19">
        <v>2018</v>
      </c>
      <c r="C79" s="90">
        <f t="shared" ref="C79:C82" si="46">100*C71/D63</f>
        <v>39.281416338810459</v>
      </c>
      <c r="D79" s="90">
        <f t="shared" ref="D79:E79" si="47">100*D71/D63</f>
        <v>56.342420735940749</v>
      </c>
      <c r="E79" s="90">
        <f t="shared" si="47"/>
        <v>53.803648926246069</v>
      </c>
      <c r="F79" s="90">
        <f t="shared" ref="F79:G79" si="48">100*F71/G63</f>
        <v>91.888879721589575</v>
      </c>
      <c r="G79" s="90">
        <f t="shared" si="48"/>
        <v>84.370734732487719</v>
      </c>
      <c r="H79" s="90">
        <f t="shared" ref="H79:I79" si="49">100*H71/H63</f>
        <v>75.945263285448078</v>
      </c>
      <c r="I79" s="90">
        <f t="shared" si="49"/>
        <v>76.9717418165297</v>
      </c>
      <c r="J79" s="90"/>
      <c r="K79" s="89">
        <f t="shared" ref="K79:K82" si="50">100*C63/Q63</f>
        <v>82.635288433909622</v>
      </c>
      <c r="L79" s="90">
        <f t="shared" ref="L79:L82" si="51">100*C71/Q63</f>
        <v>39.108809268073401</v>
      </c>
      <c r="M79" s="90">
        <f t="shared" ref="M79:M82" si="52">100*D71/Q63</f>
        <v>56.094845645531983</v>
      </c>
      <c r="N79" s="90">
        <f t="shared" ref="N79:N82" si="53">100*E71/P63</f>
        <v>53.567229491772963</v>
      </c>
      <c r="O79" s="90">
        <f t="shared" ref="O79:O82" si="54">100*F71/N63</f>
        <v>91.485109393522691</v>
      </c>
      <c r="P79" s="90">
        <f t="shared" ref="P79:P82" si="55">100*H71/L63</f>
        <v>75.611551045568774</v>
      </c>
      <c r="Q79" s="90">
        <f t="shared" ref="Q79:Q82" si="56">100*I71/M63</f>
        <v>76.633519111678979</v>
      </c>
    </row>
    <row r="80" spans="2:17" x14ac:dyDescent="0.35">
      <c r="B80" s="19">
        <v>2019</v>
      </c>
      <c r="C80" s="90">
        <f t="shared" si="46"/>
        <v>39.356221219167459</v>
      </c>
      <c r="D80" s="90">
        <f t="shared" ref="D80:E80" si="57">100*D72/D64</f>
        <v>60.309624766333826</v>
      </c>
      <c r="E80" s="90">
        <f t="shared" si="57"/>
        <v>52.62451110481264</v>
      </c>
      <c r="F80" s="90">
        <f t="shared" ref="F80:G80" si="58">100*F72/G64</f>
        <v>97.272644583794445</v>
      </c>
      <c r="G80" s="90">
        <f t="shared" si="58"/>
        <v>89.335575361464237</v>
      </c>
      <c r="H80" s="90">
        <f t="shared" ref="H80:I80" si="59">100*H72/H64</f>
        <v>82.387822070085647</v>
      </c>
      <c r="I80" s="90">
        <f t="shared" si="59"/>
        <v>78.712669451485368</v>
      </c>
      <c r="J80" s="90"/>
      <c r="K80" s="89">
        <f t="shared" si="50"/>
        <v>78.042817453072999</v>
      </c>
      <c r="L80" s="90">
        <f t="shared" si="51"/>
        <v>37.0056673283162</v>
      </c>
      <c r="M80" s="90">
        <f t="shared" si="52"/>
        <v>56.707626943401465</v>
      </c>
      <c r="N80" s="90">
        <f t="shared" si="53"/>
        <v>49.481507394097662</v>
      </c>
      <c r="O80" s="90">
        <f t="shared" si="54"/>
        <v>91.463027041333973</v>
      </c>
      <c r="P80" s="90">
        <f t="shared" si="55"/>
        <v>77.467201905686181</v>
      </c>
      <c r="Q80" s="90">
        <f t="shared" si="56"/>
        <v>74.01154811140178</v>
      </c>
    </row>
    <row r="81" spans="2:17" x14ac:dyDescent="0.35">
      <c r="B81" s="19">
        <v>2020</v>
      </c>
      <c r="C81" s="90">
        <f t="shared" si="46"/>
        <v>38.136877535168722</v>
      </c>
      <c r="D81" s="90">
        <f t="shared" ref="D81:E81" si="60">100*D73/D65</f>
        <v>60.05985155778027</v>
      </c>
      <c r="E81" s="90">
        <f t="shared" si="60"/>
        <v>52.649521014930528</v>
      </c>
      <c r="F81" s="90">
        <f t="shared" ref="F81:G81" si="61">100*F73/G65</f>
        <v>87.746145647356101</v>
      </c>
      <c r="G81" s="90">
        <f t="shared" si="61"/>
        <v>82.925324625464697</v>
      </c>
      <c r="H81" s="90">
        <f t="shared" ref="H81:I81" si="62">100*H73/H65</f>
        <v>74.443689749455757</v>
      </c>
      <c r="I81" s="90">
        <f t="shared" si="62"/>
        <v>70.056314060225162</v>
      </c>
      <c r="J81" s="90"/>
      <c r="K81" s="89">
        <f t="shared" si="50"/>
        <v>84.075643134220996</v>
      </c>
      <c r="L81" s="90">
        <f t="shared" si="51"/>
        <v>38.631114528919703</v>
      </c>
      <c r="M81" s="90">
        <f t="shared" si="52"/>
        <v>60.838200557424358</v>
      </c>
      <c r="N81" s="90">
        <f t="shared" si="53"/>
        <v>53.331835422156239</v>
      </c>
      <c r="O81" s="90">
        <f t="shared" si="54"/>
        <v>88.883296721090261</v>
      </c>
      <c r="P81" s="90">
        <f t="shared" si="55"/>
        <v>75.408446903251914</v>
      </c>
      <c r="Q81" s="90">
        <f t="shared" si="56"/>
        <v>70.964212773812065</v>
      </c>
    </row>
    <row r="82" spans="2:17" x14ac:dyDescent="0.35">
      <c r="B82" s="19">
        <v>2021</v>
      </c>
      <c r="C82" s="90">
        <f t="shared" si="46"/>
        <v>34.594268774703558</v>
      </c>
      <c r="D82" s="90">
        <f t="shared" ref="D82:E82" si="63">100*D74/D66</f>
        <v>57.247035573122531</v>
      </c>
      <c r="E82" s="90">
        <f t="shared" si="63"/>
        <v>49.165518927509062</v>
      </c>
      <c r="F82" s="90">
        <f t="shared" ref="F82:G82" si="64">100*F74/G66</f>
        <v>91.239547322801073</v>
      </c>
      <c r="G82" s="90">
        <f t="shared" si="64"/>
        <v>87.962229154428329</v>
      </c>
      <c r="H82" s="90">
        <f t="shared" ref="H82:I82" si="65">100*H74/H66</f>
        <v>80.44955032153176</v>
      </c>
      <c r="I82" s="90">
        <f t="shared" si="65"/>
        <v>80.050213415669219</v>
      </c>
      <c r="J82" s="90"/>
      <c r="K82" s="89">
        <f t="shared" si="50"/>
        <v>79.261292796022829</v>
      </c>
      <c r="L82" s="90">
        <f t="shared" si="51"/>
        <v>33.035981523085404</v>
      </c>
      <c r="M82" s="90">
        <f t="shared" si="52"/>
        <v>54.668362027296375</v>
      </c>
      <c r="N82" s="90">
        <f t="shared" si="53"/>
        <v>46.950874592550583</v>
      </c>
      <c r="O82" s="90">
        <f t="shared" si="54"/>
        <v>87.129692469025514</v>
      </c>
      <c r="P82" s="90">
        <f t="shared" si="55"/>
        <v>76.825727269196406</v>
      </c>
      <c r="Q82" s="90">
        <f t="shared" si="56"/>
        <v>76.444378360523771</v>
      </c>
    </row>
    <row r="101" spans="2:17" ht="18.5" x14ac:dyDescent="0.45">
      <c r="B101" s="113" t="s">
        <v>239</v>
      </c>
      <c r="C101" s="113"/>
      <c r="D101" s="113"/>
      <c r="E101" s="113"/>
      <c r="F101" s="113"/>
      <c r="G101" s="113"/>
      <c r="H101" s="113"/>
      <c r="I101" s="113"/>
      <c r="K101" s="113" t="s">
        <v>239</v>
      </c>
      <c r="L101" s="113"/>
      <c r="M101" s="113"/>
      <c r="N101" s="113"/>
      <c r="O101" s="113"/>
      <c r="P101" s="113"/>
      <c r="Q101" s="113"/>
    </row>
    <row r="102" spans="2:17" x14ac:dyDescent="0.35">
      <c r="C102" s="111" t="s">
        <v>334</v>
      </c>
      <c r="D102" s="111"/>
      <c r="E102" s="111"/>
      <c r="F102" s="111"/>
      <c r="G102" s="111"/>
      <c r="H102" s="111"/>
      <c r="I102" s="111"/>
      <c r="J102" s="81"/>
      <c r="K102" s="112" t="s">
        <v>335</v>
      </c>
      <c r="L102" s="112"/>
      <c r="M102" s="112"/>
      <c r="N102" s="112"/>
      <c r="O102" s="112"/>
      <c r="P102" s="112"/>
      <c r="Q102" s="112"/>
    </row>
    <row r="103" spans="2:17" ht="58" x14ac:dyDescent="0.35">
      <c r="B103" s="68" t="s">
        <v>133</v>
      </c>
      <c r="C103" s="37" t="s">
        <v>325</v>
      </c>
      <c r="D103" s="37" t="s">
        <v>326</v>
      </c>
      <c r="E103" s="37" t="s">
        <v>327</v>
      </c>
      <c r="F103" s="37" t="s">
        <v>328</v>
      </c>
      <c r="G103" s="37" t="s">
        <v>4</v>
      </c>
      <c r="H103" s="37" t="s">
        <v>333</v>
      </c>
      <c r="I103" s="37" t="s">
        <v>329</v>
      </c>
      <c r="J103" s="4"/>
      <c r="K103" s="91" t="s">
        <v>310</v>
      </c>
      <c r="L103" s="37" t="s">
        <v>332</v>
      </c>
      <c r="M103" s="37" t="s">
        <v>329</v>
      </c>
      <c r="N103" s="37" t="s">
        <v>4</v>
      </c>
      <c r="O103" s="37" t="s">
        <v>328</v>
      </c>
      <c r="P103" s="37" t="s">
        <v>327</v>
      </c>
      <c r="Q103" s="37" t="s">
        <v>326</v>
      </c>
    </row>
    <row r="104" spans="2:17" x14ac:dyDescent="0.35">
      <c r="B104" s="19">
        <v>2017</v>
      </c>
      <c r="C104">
        <f>SUMIFS('Adjusted data-Niger (Exported)'!$H$2:$H$4321,'Adjusted data-Niger (Exported)'!$E$2:$E$4321,2017,'Adjusted data-Niger (Exported)'!$B$2:$B$4321, "Diffa")</f>
        <v>38988</v>
      </c>
      <c r="D104" s="65">
        <f>C104/$C$7</f>
        <v>46973.493975903613</v>
      </c>
      <c r="E104" s="65">
        <f>D104*(1-$C$9)</f>
        <v>45564.289156626503</v>
      </c>
      <c r="F104" s="65">
        <f>E104*(1+$C$11)</f>
        <v>47159.03927710843</v>
      </c>
      <c r="G104" s="65">
        <f>F104*(1-$C$10)</f>
        <v>46215.858491566258</v>
      </c>
      <c r="H104" s="65">
        <f>G104-G104*$C$12</f>
        <v>45106.677887768667</v>
      </c>
      <c r="I104" s="65">
        <f>H104-(H104*$C$13)</f>
        <v>44132.373645392865</v>
      </c>
      <c r="K104" s="64">
        <f>SUMIFS('Adjusted data-Niger (Exported)'!$N$2:$N$4321,'Adjusted data-Niger (Exported)'!$E$2:$E$4321,2017,'Adjusted data-Niger (Exported)'!$B$2:$B$4321, "Diffa")</f>
        <v>42480</v>
      </c>
      <c r="L104" s="65">
        <f>K104/$C$8</f>
        <v>50571.428571428572</v>
      </c>
      <c r="M104" s="65">
        <f>L104-L104*$C$13</f>
        <v>49479.085714285713</v>
      </c>
      <c r="N104" s="65">
        <f>L104/(1-$C$12)</f>
        <v>51814.988290398127</v>
      </c>
      <c r="O104" s="65">
        <f>N104/(1-$C$10)</f>
        <v>52872.437031018497</v>
      </c>
      <c r="P104" s="65">
        <f>O104/(1+$C$11)</f>
        <v>51084.480223206279</v>
      </c>
      <c r="Q104" s="65">
        <f>P104/(1-$C$9)</f>
        <v>52664.412601243588</v>
      </c>
    </row>
    <row r="105" spans="2:17" x14ac:dyDescent="0.35">
      <c r="B105" s="19">
        <v>2018</v>
      </c>
      <c r="C105">
        <f>SUMIFS('Adjusted data-Niger (Exported)'!$H$2:$H$4321,'Adjusted data-Niger (Exported)'!$E$2:$E$4321,2018,'Adjusted data-Niger (Exported)'!$B$2:$B$4321, "Diffa")</f>
        <v>33062</v>
      </c>
      <c r="D105" s="65">
        <f t="shared" ref="D105:D108" si="66">C105/$C$7</f>
        <v>39833.734939759037</v>
      </c>
      <c r="E105" s="65">
        <f t="shared" ref="E105:E108" si="67">D105*(1-$C$9)</f>
        <v>38638.722891566264</v>
      </c>
      <c r="F105" s="65">
        <f t="shared" ref="F105:F108" si="68">E105*(1+$C$11)</f>
        <v>39991.078192771078</v>
      </c>
      <c r="G105" s="65">
        <f t="shared" ref="G105:G108" si="69">F105*(1-$C$10)</f>
        <v>39191.256628915653</v>
      </c>
      <c r="H105" s="65">
        <f t="shared" ref="H105:H108" si="70">G105-G105*$C$12</f>
        <v>38250.666469821677</v>
      </c>
      <c r="I105" s="65">
        <f t="shared" ref="I105:I108" si="71">H105-(H105*$C$13)</f>
        <v>37424.452074073532</v>
      </c>
      <c r="K105" s="64">
        <f>SUMIFS('Adjusted data-Niger (Exported)'!$N$2:$N$4321,'Adjusted data-Niger (Exported)'!$E$2:$E$4321,2018,'Adjusted data-Niger (Exported)'!$B$2:$B$4321, "Diffa")</f>
        <v>31576</v>
      </c>
      <c r="L105" s="65">
        <f t="shared" ref="L105:L108" si="72">K105/$C$8</f>
        <v>37590.476190476191</v>
      </c>
      <c r="M105" s="65">
        <f t="shared" ref="M105:M108" si="73">L105-L105*$C$13</f>
        <v>36778.521904761903</v>
      </c>
      <c r="N105" s="65">
        <f t="shared" ref="N105:N108" si="74">L105/(1-$C$12)</f>
        <v>38514.832162373146</v>
      </c>
      <c r="O105" s="65">
        <f t="shared" ref="O105:O108" si="75">N105/(1-$C$10)</f>
        <v>39300.84914527872</v>
      </c>
      <c r="P105" s="65">
        <f t="shared" ref="P105:P108" si="76">O105/(1+$C$11)</f>
        <v>37971.834922974609</v>
      </c>
      <c r="Q105" s="65">
        <f t="shared" ref="Q105:Q108" si="77">P105/(1-$C$9)</f>
        <v>39146.221570076916</v>
      </c>
    </row>
    <row r="106" spans="2:17" x14ac:dyDescent="0.35">
      <c r="B106" s="19">
        <v>2019</v>
      </c>
      <c r="C106">
        <f>SUMIFS('Adjusted data-Niger (Exported)'!$H$2:$H$4321,'Adjusted data-Niger (Exported)'!$E$2:$E$4321,2019,'Adjusted data-Niger (Exported)'!$B$2:$B$4321, "Diffa")</f>
        <v>42031</v>
      </c>
      <c r="D106" s="65">
        <f t="shared" si="66"/>
        <v>50639.759036144584</v>
      </c>
      <c r="E106" s="65">
        <f t="shared" si="67"/>
        <v>49120.566265060246</v>
      </c>
      <c r="F106" s="65">
        <f t="shared" si="68"/>
        <v>50839.786084337349</v>
      </c>
      <c r="G106" s="65">
        <f t="shared" si="69"/>
        <v>49822.990362650598</v>
      </c>
      <c r="H106" s="65">
        <f t="shared" si="70"/>
        <v>48627.238593946982</v>
      </c>
      <c r="I106" s="65">
        <f t="shared" si="71"/>
        <v>47576.890240317727</v>
      </c>
      <c r="K106" s="64">
        <f>SUMIFS('Adjusted data-Niger (Exported)'!$N$2:$N$4321,'Adjusted data-Niger (Exported)'!$E$2:$E$4321,2019,'Adjusted data-Niger (Exported)'!$B$2:$B$4321, "Diffa")</f>
        <v>33940</v>
      </c>
      <c r="L106" s="65">
        <f t="shared" si="72"/>
        <v>40404.761904761908</v>
      </c>
      <c r="M106" s="65">
        <f t="shared" si="73"/>
        <v>39532.019047619047</v>
      </c>
      <c r="N106" s="65">
        <f t="shared" si="74"/>
        <v>41398.321623731463</v>
      </c>
      <c r="O106" s="65">
        <f t="shared" si="75"/>
        <v>42243.18533033823</v>
      </c>
      <c r="P106" s="65">
        <f t="shared" si="76"/>
        <v>40814.671816751914</v>
      </c>
      <c r="Q106" s="65">
        <f t="shared" si="77"/>
        <v>42076.98125438342</v>
      </c>
    </row>
    <row r="107" spans="2:17" x14ac:dyDescent="0.35">
      <c r="B107" s="19">
        <v>2020</v>
      </c>
      <c r="C107">
        <f>SUMIFS('Adjusted data-Niger (Exported)'!$H$2:$H$4321,'Adjusted data-Niger (Exported)'!$E$2:$E$4321,2020,'Adjusted data-Niger (Exported)'!$B$2:$B$4321, "Diffa")</f>
        <v>42044</v>
      </c>
      <c r="D107" s="65">
        <f t="shared" si="66"/>
        <v>50655.421686746988</v>
      </c>
      <c r="E107" s="65">
        <f t="shared" si="67"/>
        <v>49135.759036144576</v>
      </c>
      <c r="F107" s="65">
        <f t="shared" si="68"/>
        <v>50855.510602409631</v>
      </c>
      <c r="G107" s="65">
        <f t="shared" si="69"/>
        <v>49838.400390361436</v>
      </c>
      <c r="H107" s="65">
        <f t="shared" si="70"/>
        <v>48642.278780992761</v>
      </c>
      <c r="I107" s="65">
        <f t="shared" si="71"/>
        <v>47591.605559323318</v>
      </c>
      <c r="K107" s="64">
        <f>SUMIFS('Adjusted data-Niger (Exported)'!$N$2:$N$4321,'Adjusted data-Niger (Exported)'!$E$2:$E$4321,2020,'Adjusted data-Niger (Exported)'!$B$2:$B$4321, "Diffa")</f>
        <v>36501</v>
      </c>
      <c r="L107" s="65">
        <f t="shared" si="72"/>
        <v>43453.571428571428</v>
      </c>
      <c r="M107" s="65">
        <f t="shared" si="73"/>
        <v>42514.974285714285</v>
      </c>
      <c r="N107" s="65">
        <f t="shared" si="74"/>
        <v>44522.101873536303</v>
      </c>
      <c r="O107" s="65">
        <f t="shared" si="75"/>
        <v>45430.716197486021</v>
      </c>
      <c r="P107" s="65">
        <f t="shared" si="76"/>
        <v>43894.411785010649</v>
      </c>
      <c r="Q107" s="65">
        <f t="shared" si="77"/>
        <v>45251.970912382116</v>
      </c>
    </row>
    <row r="108" spans="2:17" x14ac:dyDescent="0.35">
      <c r="B108" s="19">
        <v>2021</v>
      </c>
      <c r="C108">
        <f>SUMIFS('Adjusted data-Niger (Exported)'!$H$2:$H$4321,'Adjusted data-Niger (Exported)'!$E$2:$E$4321,2021,'Adjusted data-Niger (Exported)'!$B$2:$B$4321, "Diffa")</f>
        <v>41379</v>
      </c>
      <c r="D108" s="65">
        <f t="shared" si="66"/>
        <v>49854.216867469884</v>
      </c>
      <c r="E108" s="65">
        <f t="shared" si="67"/>
        <v>48358.590361445786</v>
      </c>
      <c r="F108" s="65">
        <f t="shared" si="68"/>
        <v>50051.141024096381</v>
      </c>
      <c r="G108" s="65">
        <f t="shared" si="69"/>
        <v>49050.118203614453</v>
      </c>
      <c r="H108" s="65">
        <f t="shared" si="70"/>
        <v>47872.915366727706</v>
      </c>
      <c r="I108" s="65">
        <f t="shared" si="71"/>
        <v>46838.86039480639</v>
      </c>
      <c r="K108" s="64">
        <f>SUMIFS('Adjusted data-Niger (Exported)'!$N$2:$N$4321,'Adjusted data-Niger (Exported)'!$E$2:$E$4321,2021,'Adjusted data-Niger (Exported)'!$B$2:$B$4321, "Diffa")</f>
        <v>37257</v>
      </c>
      <c r="L108" s="65">
        <f t="shared" si="72"/>
        <v>44353.571428571428</v>
      </c>
      <c r="M108" s="65">
        <f t="shared" si="73"/>
        <v>43395.534285714282</v>
      </c>
      <c r="N108" s="65">
        <f t="shared" si="74"/>
        <v>45444.233021077285</v>
      </c>
      <c r="O108" s="65">
        <f t="shared" si="75"/>
        <v>46371.666348038045</v>
      </c>
      <c r="P108" s="65">
        <f t="shared" si="76"/>
        <v>44803.54236525415</v>
      </c>
      <c r="Q108" s="65">
        <f t="shared" si="77"/>
        <v>46189.218933251701</v>
      </c>
    </row>
    <row r="110" spans="2:17" x14ac:dyDescent="0.35">
      <c r="C110" s="111" t="s">
        <v>343</v>
      </c>
      <c r="D110" s="111"/>
      <c r="E110" s="111"/>
      <c r="F110" s="111"/>
      <c r="G110" s="111"/>
      <c r="H110" s="111"/>
      <c r="I110" s="111"/>
    </row>
    <row r="111" spans="2:17" ht="29" x14ac:dyDescent="0.35">
      <c r="B111" s="68" t="s">
        <v>133</v>
      </c>
      <c r="C111" t="s">
        <v>337</v>
      </c>
      <c r="D111" t="s">
        <v>344</v>
      </c>
      <c r="E111" s="4" t="s">
        <v>338</v>
      </c>
      <c r="F111" t="s">
        <v>315</v>
      </c>
      <c r="G111" t="s">
        <v>339</v>
      </c>
      <c r="H111" t="s">
        <v>340</v>
      </c>
      <c r="I111" t="s">
        <v>341</v>
      </c>
    </row>
    <row r="112" spans="2:17" x14ac:dyDescent="0.35">
      <c r="B112" s="19">
        <v>2017</v>
      </c>
      <c r="C112">
        <f>SUMIFS('Adjusted data-Niger (Exported)'!$I$2:$I$4321,'Adjusted data-Niger (Exported)'!$E$2:$E$4321,2017,'Adjusted data-Niger (Exported)'!$B$2:$B$4321, "Diffa")</f>
        <v>16720</v>
      </c>
      <c r="D112">
        <f>SUMIFS('Adjusted data-Niger (Exported)'!$J$2:$J$4321,'Adjusted data-Niger (Exported)'!$E$2:$E$4321,2017,'Adjusted data-Niger (Exported)'!$B$2:$B$4321, "Diffa")</f>
        <v>32495</v>
      </c>
      <c r="E112">
        <f>SUMIFS('Adjusted data-Niger (Exported)'!$K$2:$K$4321,'Adjusted data-Niger (Exported)'!$E$2:$E$4321,2017,'Adjusted data-Niger (Exported)'!$B$2:$B$4321, "Diffa")</f>
        <v>7729</v>
      </c>
      <c r="F112">
        <f>SUMIFS('Adjusted data-Niger (Exported)'!$M$2:$M$4321,'Adjusted data-Niger (Exported)'!$E$2:$E$4321,2017,'Adjusted data-Niger (Exported)'!$B$2:$B$4321, "Diffa")</f>
        <v>47119</v>
      </c>
      <c r="G112">
        <f>SUMIFS('Adjusted data-Niger (Exported)'!$N$2:$N$4321,'Adjusted data-Niger (Exported)'!$E$2:$E$4321,2017,'Adjusted data-Niger (Exported)'!$B$2:$B$4321, "Diffa")</f>
        <v>42480</v>
      </c>
      <c r="H112">
        <f>SUMIFS('Adjusted data-Niger (Exported)'!$O$2:$O$4321,'Adjusted data-Niger (Exported)'!$E$2:$E$4321,2017,'Adjusted data-Niger (Exported)'!$B$2:$B$4321, "Diffa")</f>
        <v>39512</v>
      </c>
      <c r="I112">
        <f>SUMIFS('Adjusted data-Niger (Exported)'!$P$2:$P$4321,'Adjusted data-Niger (Exported)'!$E$2:$E$4321,2017,'Adjusted data-Niger (Exported)'!$B$2:$B$4321, "Diffa")</f>
        <v>38238</v>
      </c>
    </row>
    <row r="113" spans="2:17" x14ac:dyDescent="0.35">
      <c r="B113" s="19">
        <v>2018</v>
      </c>
      <c r="C113">
        <f>SUMIFS('Adjusted data-Niger (Exported)'!$I$2:$I$4321,'Adjusted data-Niger (Exported)'!$E$2:$E$4321,2018,'Adjusted data-Niger (Exported)'!$B$2:$B$4321, "Diffa")</f>
        <v>13870</v>
      </c>
      <c r="D113">
        <f>SUMIFS('Adjusted data-Niger (Exported)'!$J$2:$J$4321,'Adjusted data-Niger (Exported)'!$E$2:$E$4321,2018,'Adjusted data-Niger (Exported)'!$B$2:$B$4321, "Diffa")</f>
        <v>25181</v>
      </c>
      <c r="E113">
        <f>SUMIFS('Adjusted data-Niger (Exported)'!$K$2:$K$4321,'Adjusted data-Niger (Exported)'!$E$2:$E$4321,2018,'Adjusted data-Niger (Exported)'!$B$2:$B$4321, "Diffa")</f>
        <v>8270</v>
      </c>
      <c r="F113">
        <f>SUMIFS('Adjusted data-Niger (Exported)'!$M$2:$M$4321,'Adjusted data-Niger (Exported)'!$E$2:$E$4321,2018,'Adjusted data-Niger (Exported)'!$B$2:$B$4321, "Diffa")</f>
        <v>35490</v>
      </c>
      <c r="G113">
        <f>SUMIFS('Adjusted data-Niger (Exported)'!$N$2:$N$4321,'Adjusted data-Niger (Exported)'!$E$2:$E$4321,2018,'Adjusted data-Niger (Exported)'!$B$2:$B$4321, "Diffa")</f>
        <v>31576</v>
      </c>
      <c r="H113">
        <f>SUMIFS('Adjusted data-Niger (Exported)'!$O$2:$O$4321,'Adjusted data-Niger (Exported)'!$E$2:$E$4321,2018,'Adjusted data-Niger (Exported)'!$B$2:$B$4321, "Diffa")</f>
        <v>29187</v>
      </c>
      <c r="I113">
        <f>SUMIFS('Adjusted data-Niger (Exported)'!$P$2:$P$4321,'Adjusted data-Niger (Exported)'!$E$2:$E$4321,2018,'Adjusted data-Niger (Exported)'!$B$2:$B$4321, "Diffa")</f>
        <v>27590</v>
      </c>
    </row>
    <row r="114" spans="2:17" x14ac:dyDescent="0.35">
      <c r="B114" s="19">
        <v>2019</v>
      </c>
      <c r="C114">
        <f>SUMIFS('Adjusted data-Niger (Exported)'!$I$2:$I$4321,'Adjusted data-Niger (Exported)'!$E$2:$E$4321,2019,'Adjusted data-Niger (Exported)'!$B$2:$B$4321, "Diffa")</f>
        <v>16644</v>
      </c>
      <c r="D114">
        <f>SUMIFS('Adjusted data-Niger (Exported)'!$J$2:$J$4321,'Adjusted data-Niger (Exported)'!$E$2:$E$4321,2019,'Adjusted data-Niger (Exported)'!$B$2:$B$4321, "Diffa")</f>
        <v>26786</v>
      </c>
      <c r="E114">
        <f>SUMIFS('Adjusted data-Niger (Exported)'!$K$2:$K$4321,'Adjusted data-Niger (Exported)'!$E$2:$E$4321,2019,'Adjusted data-Niger (Exported)'!$B$2:$B$4321, "Diffa")</f>
        <v>9764</v>
      </c>
      <c r="F114">
        <f>SUMIFS('Adjusted data-Niger (Exported)'!$M$2:$M$4321,'Adjusted data-Niger (Exported)'!$E$2:$E$4321,2019,'Adjusted data-Niger (Exported)'!$B$2:$B$4321, "Diffa")</f>
        <v>29732</v>
      </c>
      <c r="G114">
        <f>SUMIFS('Adjusted data-Niger (Exported)'!$N$2:$N$4321,'Adjusted data-Niger (Exported)'!$E$2:$E$4321,2019,'Adjusted data-Niger (Exported)'!$B$2:$B$4321, "Diffa")</f>
        <v>33940</v>
      </c>
      <c r="H114">
        <f>SUMIFS('Adjusted data-Niger (Exported)'!$O$2:$O$4321,'Adjusted data-Niger (Exported)'!$E$2:$E$4321,2019,'Adjusted data-Niger (Exported)'!$B$2:$B$4321, "Diffa")</f>
        <v>31550</v>
      </c>
      <c r="I114">
        <f>SUMIFS('Adjusted data-Niger (Exported)'!$P$2:$P$4321,'Adjusted data-Niger (Exported)'!$E$2:$E$4321,2019,'Adjusted data-Niger (Exported)'!$B$2:$B$4321, "Diffa")</f>
        <v>30110</v>
      </c>
    </row>
    <row r="115" spans="2:17" x14ac:dyDescent="0.35">
      <c r="B115" s="19">
        <v>2020</v>
      </c>
      <c r="C115">
        <f>SUMIFS('Adjusted data-Niger (Exported)'!$I$2:$I$4321,'Adjusted data-Niger (Exported)'!$E$2:$E$4321,2020,'Adjusted data-Niger (Exported)'!$B$2:$B$4321, "Diffa")</f>
        <v>17414</v>
      </c>
      <c r="D115">
        <f>SUMIFS('Adjusted data-Niger (Exported)'!$J$2:$J$4321,'Adjusted data-Niger (Exported)'!$E$2:$E$4321,2020,'Adjusted data-Niger (Exported)'!$B$2:$B$4321, "Diffa")</f>
        <v>30592</v>
      </c>
      <c r="E115">
        <f>SUMIFS('Adjusted data-Niger (Exported)'!$K$2:$K$4321,'Adjusted data-Niger (Exported)'!$E$2:$E$4321,2020,'Adjusted data-Niger (Exported)'!$B$2:$B$4321, "Diffa")</f>
        <v>11213</v>
      </c>
      <c r="F115">
        <f>SUMIFS('Adjusted data-Niger (Exported)'!$M$2:$M$4321,'Adjusted data-Niger (Exported)'!$E$2:$E$4321,2020,'Adjusted data-Niger (Exported)'!$B$2:$B$4321, "Diffa")</f>
        <v>34491</v>
      </c>
      <c r="G115">
        <f>SUMIFS('Adjusted data-Niger (Exported)'!$N$2:$N$4321,'Adjusted data-Niger (Exported)'!$E$2:$E$4321,2020,'Adjusted data-Niger (Exported)'!$B$2:$B$4321, "Diffa")</f>
        <v>36501</v>
      </c>
      <c r="H115">
        <f>SUMIFS('Adjusted data-Niger (Exported)'!$O$2:$O$4321,'Adjusted data-Niger (Exported)'!$E$2:$E$4321,2020,'Adjusted data-Niger (Exported)'!$B$2:$B$4321, "Diffa")</f>
        <v>33891</v>
      </c>
      <c r="I115">
        <f>SUMIFS('Adjusted data-Niger (Exported)'!$P$2:$P$4321,'Adjusted data-Niger (Exported)'!$E$2:$E$4321,2020,'Adjusted data-Niger (Exported)'!$B$2:$B$4321, "Diffa")</f>
        <v>32750</v>
      </c>
    </row>
    <row r="116" spans="2:17" x14ac:dyDescent="0.35">
      <c r="B116" s="19">
        <v>2021</v>
      </c>
      <c r="C116">
        <f>SUMIFS('Adjusted data-Niger (Exported)'!$I$2:$I$4321,'Adjusted data-Niger (Exported)'!$E$2:$E$4321,2021,'Adjusted data-Niger (Exported)'!$B$2:$B$4321, "Diffa")</f>
        <v>16078</v>
      </c>
      <c r="D116">
        <f>SUMIFS('Adjusted data-Niger (Exported)'!$J$2:$J$4321,'Adjusted data-Niger (Exported)'!$E$2:$E$4321,2021,'Adjusted data-Niger (Exported)'!$B$2:$B$4321, "Diffa")</f>
        <v>28772</v>
      </c>
      <c r="E116">
        <f>SUMIFS('Adjusted data-Niger (Exported)'!$K$2:$K$4321,'Adjusted data-Niger (Exported)'!$E$2:$E$4321,2021,'Adjusted data-Niger (Exported)'!$B$2:$B$4321, "Diffa")</f>
        <v>10535</v>
      </c>
      <c r="F116">
        <f>SUMIFS('Adjusted data-Niger (Exported)'!$M$2:$M$4321,'Adjusted data-Niger (Exported)'!$E$2:$E$4321,2021,'Adjusted data-Niger (Exported)'!$B$2:$B$4321, "Diffa")</f>
        <v>40621</v>
      </c>
      <c r="G116">
        <f>SUMIFS('Adjusted data-Niger (Exported)'!$N$2:$N$4321,'Adjusted data-Niger (Exported)'!$E$2:$E$4321,2021,'Adjusted data-Niger (Exported)'!$B$2:$B$4321, "Diffa")</f>
        <v>37257</v>
      </c>
      <c r="H116">
        <f>SUMIFS('Adjusted data-Niger (Exported)'!$O$2:$O$4321,'Adjusted data-Niger (Exported)'!$E$2:$E$4321,2021,'Adjusted data-Niger (Exported)'!$B$2:$B$4321, "Diffa")</f>
        <v>35319</v>
      </c>
      <c r="I116">
        <f>SUMIFS('Adjusted data-Niger (Exported)'!$P$2:$P$4321,'Adjusted data-Niger (Exported)'!$E$2:$E$4321,2021,'Adjusted data-Niger (Exported)'!$B$2:$B$4321, "Diffa")</f>
        <v>35294</v>
      </c>
    </row>
    <row r="118" spans="2:17" x14ac:dyDescent="0.35">
      <c r="C118" s="111" t="s">
        <v>336</v>
      </c>
      <c r="D118" s="111"/>
      <c r="E118" s="111"/>
      <c r="F118" s="111"/>
      <c r="G118" s="111"/>
      <c r="H118" s="111"/>
      <c r="I118" s="111"/>
      <c r="K118" s="112" t="s">
        <v>342</v>
      </c>
      <c r="L118" s="112"/>
      <c r="M118" s="112"/>
      <c r="N118" s="112"/>
      <c r="O118" s="112"/>
      <c r="P118" s="112"/>
      <c r="Q118" s="112"/>
    </row>
    <row r="119" spans="2:17" ht="29" x14ac:dyDescent="0.35">
      <c r="B119" s="68" t="s">
        <v>133</v>
      </c>
      <c r="C119" t="s">
        <v>337</v>
      </c>
      <c r="D119" t="s">
        <v>344</v>
      </c>
      <c r="E119" s="4" t="s">
        <v>338</v>
      </c>
      <c r="F119" t="s">
        <v>315</v>
      </c>
      <c r="G119" t="s">
        <v>339</v>
      </c>
      <c r="H119" t="s">
        <v>340</v>
      </c>
      <c r="I119" t="s">
        <v>341</v>
      </c>
      <c r="K119" s="64" t="s">
        <v>309</v>
      </c>
      <c r="L119" t="s">
        <v>337</v>
      </c>
      <c r="M119" t="s">
        <v>344</v>
      </c>
      <c r="N119" s="4" t="s">
        <v>338</v>
      </c>
      <c r="O119" t="s">
        <v>315</v>
      </c>
      <c r="P119" t="s">
        <v>340</v>
      </c>
      <c r="Q119" t="s">
        <v>341</v>
      </c>
    </row>
    <row r="120" spans="2:17" x14ac:dyDescent="0.35">
      <c r="B120" s="19">
        <v>2017</v>
      </c>
      <c r="C120" s="90">
        <f>100*C112/D104</f>
        <v>35.594541910331387</v>
      </c>
      <c r="D120" s="90">
        <f>100*D112/D104</f>
        <v>69.177310967477169</v>
      </c>
      <c r="E120" s="90">
        <f>100*E112/E104</f>
        <v>16.962845559669962</v>
      </c>
      <c r="F120" s="90">
        <f>100*F112/G104</f>
        <v>101.95418096279344</v>
      </c>
      <c r="G120" s="90">
        <f>100*G112/H104</f>
        <v>94.176742755686448</v>
      </c>
      <c r="H120" s="90">
        <f>100*H112/H104</f>
        <v>87.596785775957699</v>
      </c>
      <c r="I120" s="90">
        <f>100*I112/I104</f>
        <v>86.643878045729821</v>
      </c>
      <c r="J120" s="90"/>
      <c r="K120" s="89">
        <f>100*C104/Q104</f>
        <v>74.031016533315253</v>
      </c>
      <c r="L120" s="90">
        <f>100*C112/Q104</f>
        <v>31.748194224813556</v>
      </c>
      <c r="M120" s="90">
        <f>100*D112/Q104</f>
        <v>61.702007854983044</v>
      </c>
      <c r="N120" s="90">
        <f>100*E112/P104</f>
        <v>15.129839759999999</v>
      </c>
      <c r="O120" s="90">
        <f>100*F112/N104</f>
        <v>90.937007909604517</v>
      </c>
      <c r="P120" s="90">
        <f>100*H112/L104</f>
        <v>78.131073446327676</v>
      </c>
      <c r="Q120" s="90">
        <f>100*I112/M104</f>
        <v>77.281136965228598</v>
      </c>
    </row>
    <row r="121" spans="2:17" x14ac:dyDescent="0.35">
      <c r="B121" s="19">
        <v>2018</v>
      </c>
      <c r="C121" s="90">
        <f t="shared" ref="C121:C124" si="78">100*C113/D105</f>
        <v>34.819732623555744</v>
      </c>
      <c r="D121" s="90">
        <f t="shared" ref="D121:E121" si="79">100*D113/D105</f>
        <v>63.215262234589559</v>
      </c>
      <c r="E121" s="90">
        <f t="shared" si="79"/>
        <v>21.403398924981307</v>
      </c>
      <c r="F121" s="90">
        <f t="shared" ref="F121:G121" si="80">100*F113/G105</f>
        <v>90.555912345548947</v>
      </c>
      <c r="G121" s="90">
        <f t="shared" si="80"/>
        <v>82.550195628387982</v>
      </c>
      <c r="H121" s="90">
        <f t="shared" ref="H121:I121" si="81">100*H113/H105</f>
        <v>76.304552818778816</v>
      </c>
      <c r="I121" s="90">
        <f t="shared" si="81"/>
        <v>73.721854218176986</v>
      </c>
      <c r="J121" s="90"/>
      <c r="K121" s="89">
        <f t="shared" ref="K121:K124" si="82">100*C105/Q105</f>
        <v>84.457704151126421</v>
      </c>
      <c r="L121" s="90">
        <f t="shared" ref="L121:L124" si="83">100*C113/Q105</f>
        <v>35.43126116315176</v>
      </c>
      <c r="M121" s="90">
        <f t="shared" ref="M121:M124" si="84">100*D113/Q105</f>
        <v>64.325492959576394</v>
      </c>
      <c r="N121" s="90">
        <f t="shared" ref="N121:N124" si="85">100*E113/P105</f>
        <v>21.779300412465162</v>
      </c>
      <c r="O121" s="90">
        <f t="shared" ref="O121:O124" si="86">100*F113/N105</f>
        <v>92.146318723080824</v>
      </c>
      <c r="P121" s="90">
        <f t="shared" ref="P121:P124" si="87">100*H113/L105</f>
        <v>77.644666835571314</v>
      </c>
      <c r="Q121" s="90">
        <f t="shared" ref="Q121:Q124" si="88">100*I113/M105</f>
        <v>75.016609072665815</v>
      </c>
    </row>
    <row r="122" spans="2:17" x14ac:dyDescent="0.35">
      <c r="B122" s="19">
        <v>2019</v>
      </c>
      <c r="C122" s="90">
        <f t="shared" si="78"/>
        <v>32.867454973709876</v>
      </c>
      <c r="D122" s="90">
        <f t="shared" ref="D122:E122" si="89">100*D114/D106</f>
        <v>52.895196402655181</v>
      </c>
      <c r="E122" s="90">
        <f t="shared" si="89"/>
        <v>19.877621009726006</v>
      </c>
      <c r="F122" s="90">
        <f t="shared" ref="F122:G122" si="90">100*F114/G106</f>
        <v>59.675261929457278</v>
      </c>
      <c r="G122" s="90">
        <f t="shared" si="90"/>
        <v>69.796272585844065</v>
      </c>
      <c r="H122" s="90">
        <f t="shared" ref="H122:I122" si="91">100*H114/H106</f>
        <v>64.881331764389515</v>
      </c>
      <c r="I122" s="90">
        <f t="shared" si="91"/>
        <v>63.287028319652784</v>
      </c>
      <c r="J122" s="90"/>
      <c r="K122" s="89">
        <f t="shared" si="82"/>
        <v>99.890721118738455</v>
      </c>
      <c r="L122" s="90">
        <f t="shared" si="83"/>
        <v>39.556069622428275</v>
      </c>
      <c r="M122" s="90">
        <f t="shared" si="84"/>
        <v>63.659509787693089</v>
      </c>
      <c r="N122" s="90">
        <f t="shared" si="85"/>
        <v>23.922769840801411</v>
      </c>
      <c r="O122" s="90">
        <f t="shared" si="86"/>
        <v>71.819336711844429</v>
      </c>
      <c r="P122" s="90">
        <f t="shared" si="87"/>
        <v>78.084855627578065</v>
      </c>
      <c r="Q122" s="90">
        <f t="shared" si="88"/>
        <v>76.166107184483607</v>
      </c>
    </row>
    <row r="123" spans="2:17" x14ac:dyDescent="0.35">
      <c r="B123" s="19">
        <v>2020</v>
      </c>
      <c r="C123" s="90">
        <f t="shared" si="78"/>
        <v>34.377366568356962</v>
      </c>
      <c r="D123" s="90">
        <f t="shared" ref="D123:E123" si="92">100*D115/D107</f>
        <v>60.392350870516601</v>
      </c>
      <c r="E123" s="90">
        <f t="shared" si="92"/>
        <v>22.820447307533492</v>
      </c>
      <c r="F123" s="90">
        <f t="shared" ref="F123:G123" si="93">100*F115/G107</f>
        <v>69.205672192220746</v>
      </c>
      <c r="G123" s="90">
        <f t="shared" si="93"/>
        <v>75.039658738732783</v>
      </c>
      <c r="H123" s="90">
        <f t="shared" ref="H123:I123" si="94">100*H115/H107</f>
        <v>69.67395617419777</v>
      </c>
      <c r="I123" s="90">
        <f t="shared" si="94"/>
        <v>68.814656734320224</v>
      </c>
      <c r="J123" s="90"/>
      <c r="K123" s="89">
        <f t="shared" si="82"/>
        <v>92.91087029426086</v>
      </c>
      <c r="L123" s="90">
        <f t="shared" si="83"/>
        <v>38.482301762540637</v>
      </c>
      <c r="M123" s="90">
        <f t="shared" si="84"/>
        <v>67.603685283085056</v>
      </c>
      <c r="N123" s="90">
        <f t="shared" si="85"/>
        <v>25.545393010207938</v>
      </c>
      <c r="O123" s="90">
        <f t="shared" si="86"/>
        <v>77.469388345524777</v>
      </c>
      <c r="P123" s="90">
        <f t="shared" si="87"/>
        <v>77.993589216733795</v>
      </c>
      <c r="Q123" s="90">
        <f t="shared" si="88"/>
        <v>77.031682484174823</v>
      </c>
    </row>
    <row r="124" spans="2:17" x14ac:dyDescent="0.35">
      <c r="B124" s="19">
        <v>2021</v>
      </c>
      <c r="C124" s="90">
        <f t="shared" si="78"/>
        <v>32.250030208559892</v>
      </c>
      <c r="D124" s="90">
        <f t="shared" ref="D124:E124" si="95">100*D116/D108</f>
        <v>57.712269508687974</v>
      </c>
      <c r="E124" s="90">
        <f t="shared" si="95"/>
        <v>21.785167684290276</v>
      </c>
      <c r="F124" s="90">
        <f t="shared" ref="F124:G124" si="96">100*F116/G108</f>
        <v>82.815294820240979</v>
      </c>
      <c r="G124" s="90">
        <f t="shared" si="96"/>
        <v>77.824798666625796</v>
      </c>
      <c r="H124" s="90">
        <f t="shared" ref="H124:I124" si="97">100*H116/H108</f>
        <v>73.776580618583253</v>
      </c>
      <c r="I124" s="90">
        <f t="shared" si="97"/>
        <v>75.351961389550553</v>
      </c>
      <c r="J124" s="90"/>
      <c r="K124" s="89">
        <f t="shared" si="82"/>
        <v>89.585840496235761</v>
      </c>
      <c r="L124" s="90">
        <f t="shared" si="83"/>
        <v>34.80898870196183</v>
      </c>
      <c r="M124" s="90">
        <f t="shared" si="84"/>
        <v>62.291592420254126</v>
      </c>
      <c r="N124" s="90">
        <f t="shared" si="85"/>
        <v>23.513765751187695</v>
      </c>
      <c r="O124" s="90">
        <f t="shared" si="86"/>
        <v>89.386479426684915</v>
      </c>
      <c r="P124" s="90">
        <f t="shared" si="87"/>
        <v>79.630566068121425</v>
      </c>
      <c r="Q124" s="90">
        <f t="shared" si="88"/>
        <v>81.33094932678064</v>
      </c>
    </row>
    <row r="143" spans="2:17" ht="18.5" x14ac:dyDescent="0.45">
      <c r="B143" s="113" t="s">
        <v>240</v>
      </c>
      <c r="C143" s="113"/>
      <c r="D143" s="113"/>
      <c r="E143" s="113"/>
      <c r="F143" s="113"/>
      <c r="G143" s="113"/>
      <c r="H143" s="113"/>
      <c r="I143" s="113"/>
      <c r="K143" s="113" t="s">
        <v>240</v>
      </c>
      <c r="L143" s="113"/>
      <c r="M143" s="113"/>
      <c r="N143" s="113"/>
      <c r="O143" s="113"/>
      <c r="P143" s="113"/>
      <c r="Q143" s="113"/>
    </row>
    <row r="144" spans="2:17" x14ac:dyDescent="0.35">
      <c r="C144" s="111" t="s">
        <v>334</v>
      </c>
      <c r="D144" s="111"/>
      <c r="E144" s="111"/>
      <c r="F144" s="111"/>
      <c r="G144" s="111"/>
      <c r="H144" s="111"/>
      <c r="I144" s="111"/>
      <c r="J144" s="81"/>
      <c r="K144" s="112" t="s">
        <v>335</v>
      </c>
      <c r="L144" s="112"/>
      <c r="M144" s="112"/>
      <c r="N144" s="112"/>
      <c r="O144" s="112"/>
      <c r="P144" s="112"/>
      <c r="Q144" s="112"/>
    </row>
    <row r="145" spans="2:17" ht="58" x14ac:dyDescent="0.35">
      <c r="B145" s="68" t="s">
        <v>133</v>
      </c>
      <c r="C145" s="37" t="s">
        <v>325</v>
      </c>
      <c r="D145" s="37" t="s">
        <v>326</v>
      </c>
      <c r="E145" s="37" t="s">
        <v>327</v>
      </c>
      <c r="F145" s="37" t="s">
        <v>328</v>
      </c>
      <c r="G145" s="37" t="s">
        <v>4</v>
      </c>
      <c r="H145" s="37" t="s">
        <v>333</v>
      </c>
      <c r="I145" s="37" t="s">
        <v>329</v>
      </c>
      <c r="J145" s="4"/>
      <c r="K145" s="91" t="s">
        <v>310</v>
      </c>
      <c r="L145" s="37" t="s">
        <v>332</v>
      </c>
      <c r="M145" s="37" t="s">
        <v>329</v>
      </c>
      <c r="N145" s="37" t="s">
        <v>4</v>
      </c>
      <c r="O145" s="37" t="s">
        <v>328</v>
      </c>
      <c r="P145" s="37" t="s">
        <v>327</v>
      </c>
      <c r="Q145" s="37" t="s">
        <v>326</v>
      </c>
    </row>
    <row r="146" spans="2:17" x14ac:dyDescent="0.35">
      <c r="B146" s="19">
        <v>2017</v>
      </c>
      <c r="C146">
        <f>SUMIFS('Adjusted data-Niger (Exported)'!$H$2:$H$4321,'Adjusted data-Niger (Exported)'!$E$2:$E$4321,2017,'Adjusted data-Niger (Exported)'!$B$2:$B$4321, "Dosso")</f>
        <v>107649</v>
      </c>
      <c r="D146" s="65">
        <f>C146/$C$7</f>
        <v>129697.59036144579</v>
      </c>
      <c r="E146" s="65">
        <f>D146*(1-$C$9)</f>
        <v>125806.66265060242</v>
      </c>
      <c r="F146" s="65">
        <f>E146*(1+$C$11)</f>
        <v>130209.8958433735</v>
      </c>
      <c r="G146" s="65">
        <f>F146*(1-$C$10)</f>
        <v>127605.69792650602</v>
      </c>
      <c r="H146" s="65">
        <f>G146-G146*$C$12</f>
        <v>124543.16117626987</v>
      </c>
      <c r="I146" s="65">
        <f>H146-(H146*$C$13)</f>
        <v>121853.02889486245</v>
      </c>
      <c r="K146" s="64">
        <f>SUMIFS('Adjusted data-Niger (Exported)'!$N$2:$N$4321,'Adjusted data-Niger (Exported)'!$E$2:$E$4321,2017,'Adjusted data-Niger (Exported)'!$B$2:$B$4321, "Dosso")</f>
        <v>121721</v>
      </c>
      <c r="L146" s="65">
        <f>K146/$C$8</f>
        <v>144905.9523809524</v>
      </c>
      <c r="M146" s="65">
        <f>L146-L146*$C$13</f>
        <v>141775.98380952384</v>
      </c>
      <c r="N146" s="65">
        <f>L146/(1-$C$12)</f>
        <v>148469.21350507418</v>
      </c>
      <c r="O146" s="65">
        <f>N146/(1-$C$10)</f>
        <v>151499.19745415731</v>
      </c>
      <c r="P146" s="65">
        <f>O146/(1+$C$11)</f>
        <v>146376.03618759161</v>
      </c>
      <c r="Q146" s="65">
        <f>P146/(1-$C$9)</f>
        <v>150903.13009030063</v>
      </c>
    </row>
    <row r="147" spans="2:17" x14ac:dyDescent="0.35">
      <c r="B147" s="19">
        <v>2018</v>
      </c>
      <c r="C147">
        <f>SUMIFS('Adjusted data-Niger (Exported)'!$H$2:$H$4321,'Adjusted data-Niger (Exported)'!$E$2:$E$4321,2018,'Adjusted data-Niger (Exported)'!$B$2:$B$4321, "Dosso")</f>
        <v>98961</v>
      </c>
      <c r="D147" s="65">
        <f t="shared" ref="D147:D150" si="98">C147/$C$7</f>
        <v>119230.12048192772</v>
      </c>
      <c r="E147" s="65">
        <f t="shared" ref="E147:E150" si="99">D147*(1-$C$9)</f>
        <v>115653.21686746989</v>
      </c>
      <c r="F147" s="65">
        <f t="shared" ref="F147:F150" si="100">E147*(1+$C$11)</f>
        <v>119701.07945783132</v>
      </c>
      <c r="G147" s="65">
        <f t="shared" ref="G147:G150" si="101">F147*(1-$C$10)</f>
        <v>117307.05786867469</v>
      </c>
      <c r="H147" s="65">
        <f t="shared" ref="H147:H150" si="102">G147-G147*$C$12</f>
        <v>114491.68847982649</v>
      </c>
      <c r="I147" s="65">
        <f t="shared" ref="I147:I150" si="103">H147-(H147*$C$13)</f>
        <v>112018.66800866224</v>
      </c>
      <c r="K147" s="64">
        <f>SUMIFS('Adjusted data-Niger (Exported)'!$N$2:$N$4321,'Adjusted data-Niger (Exported)'!$E$2:$E$4321,2018,'Adjusted data-Niger (Exported)'!$B$2:$B$4321, "Dosso")</f>
        <v>108751</v>
      </c>
      <c r="L147" s="65">
        <f t="shared" ref="L147:L150" si="104">K147/$C$8</f>
        <v>129465.4761904762</v>
      </c>
      <c r="M147" s="65">
        <f t="shared" ref="M147:M150" si="105">L147-L147*$C$13</f>
        <v>126669.02190476192</v>
      </c>
      <c r="N147" s="65">
        <f t="shared" ref="N147:N150" si="106">L147/(1-$C$12)</f>
        <v>132649.05347384856</v>
      </c>
      <c r="O147" s="65">
        <f t="shared" ref="O147:O150" si="107">N147/(1-$C$10)</f>
        <v>135356.17701413119</v>
      </c>
      <c r="P147" s="65">
        <f t="shared" ref="P147:P150" si="108">O147/(1+$C$11)</f>
        <v>130778.91498949873</v>
      </c>
      <c r="Q147" s="65">
        <f t="shared" ref="Q147:Q150" si="109">P147/(1-$C$9)</f>
        <v>134823.62370051417</v>
      </c>
    </row>
    <row r="148" spans="2:17" x14ac:dyDescent="0.35">
      <c r="B148" s="19">
        <v>2019</v>
      </c>
      <c r="C148">
        <f>SUMIFS('Adjusted data-Niger (Exported)'!$H$2:$H$4321,'Adjusted data-Niger (Exported)'!$E$2:$E$4321,2019,'Adjusted data-Niger (Exported)'!$B$2:$B$4321, "Dosso")</f>
        <v>102758</v>
      </c>
      <c r="D148" s="65">
        <f t="shared" si="98"/>
        <v>123804.81927710844</v>
      </c>
      <c r="E148" s="65">
        <f t="shared" si="99"/>
        <v>120090.67469879519</v>
      </c>
      <c r="F148" s="65">
        <f t="shared" si="100"/>
        <v>124293.84831325301</v>
      </c>
      <c r="G148" s="65">
        <f t="shared" si="101"/>
        <v>121807.97134698795</v>
      </c>
      <c r="H148" s="65">
        <f t="shared" si="102"/>
        <v>118884.58003466023</v>
      </c>
      <c r="I148" s="65">
        <f t="shared" si="103"/>
        <v>116316.67310591157</v>
      </c>
      <c r="K148" s="64">
        <f>SUMIFS('Adjusted data-Niger (Exported)'!$N$2:$N$4321,'Adjusted data-Niger (Exported)'!$E$2:$E$4321,2019,'Adjusted data-Niger (Exported)'!$B$2:$B$4321, "Dosso")</f>
        <v>113715</v>
      </c>
      <c r="L148" s="65">
        <f t="shared" si="104"/>
        <v>135375</v>
      </c>
      <c r="M148" s="65">
        <f t="shared" si="105"/>
        <v>132450.9</v>
      </c>
      <c r="N148" s="65">
        <f t="shared" si="106"/>
        <v>138703.89344262297</v>
      </c>
      <c r="O148" s="65">
        <f t="shared" si="107"/>
        <v>141534.58514553364</v>
      </c>
      <c r="P148" s="65">
        <f t="shared" si="108"/>
        <v>136748.39144496006</v>
      </c>
      <c r="Q148" s="65">
        <f t="shared" si="109"/>
        <v>140977.72313913409</v>
      </c>
    </row>
    <row r="149" spans="2:17" x14ac:dyDescent="0.35">
      <c r="B149" s="19">
        <v>2020</v>
      </c>
      <c r="C149">
        <f>SUMIFS('Adjusted data-Niger (Exported)'!$H$2:$H$4321,'Adjusted data-Niger (Exported)'!$E$2:$E$4321,2020,'Adjusted data-Niger (Exported)'!$B$2:$B$4321, "Dosso")</f>
        <v>111209</v>
      </c>
      <c r="D149" s="65">
        <f t="shared" si="98"/>
        <v>133986.7469879518</v>
      </c>
      <c r="E149" s="65">
        <f t="shared" si="99"/>
        <v>129967.14457831325</v>
      </c>
      <c r="F149" s="65">
        <f t="shared" si="100"/>
        <v>134515.9946385542</v>
      </c>
      <c r="G149" s="65">
        <f t="shared" si="101"/>
        <v>131825.67474578312</v>
      </c>
      <c r="H149" s="65">
        <f t="shared" si="102"/>
        <v>128661.85855188433</v>
      </c>
      <c r="I149" s="65">
        <f t="shared" si="103"/>
        <v>125882.76240716362</v>
      </c>
      <c r="K149" s="64">
        <f>SUMIFS('Adjusted data-Niger (Exported)'!$N$2:$N$4321,'Adjusted data-Niger (Exported)'!$E$2:$E$4321,2020,'Adjusted data-Niger (Exported)'!$B$2:$B$4321, "Dosso")</f>
        <v>117474</v>
      </c>
      <c r="L149" s="65">
        <f t="shared" si="104"/>
        <v>139850</v>
      </c>
      <c r="M149" s="65">
        <f t="shared" si="105"/>
        <v>136829.24</v>
      </c>
      <c r="N149" s="65">
        <f t="shared" si="106"/>
        <v>143288.93442622951</v>
      </c>
      <c r="O149" s="65">
        <f t="shared" si="107"/>
        <v>146213.19839411174</v>
      </c>
      <c r="P149" s="65">
        <f t="shared" si="108"/>
        <v>141268.79071894856</v>
      </c>
      <c r="Q149" s="65">
        <f t="shared" si="109"/>
        <v>145637.92857623563</v>
      </c>
    </row>
    <row r="150" spans="2:17" x14ac:dyDescent="0.35">
      <c r="B150" s="19">
        <v>2021</v>
      </c>
      <c r="C150">
        <f>SUMIFS('Adjusted data-Niger (Exported)'!$H$2:$H$4321,'Adjusted data-Niger (Exported)'!$E$2:$E$4321,2021,'Adjusted data-Niger (Exported)'!$B$2:$B$4321, "Dosso")</f>
        <v>113437</v>
      </c>
      <c r="D150" s="65">
        <f t="shared" si="98"/>
        <v>136671.0843373494</v>
      </c>
      <c r="E150" s="65">
        <f t="shared" si="99"/>
        <v>132570.95180722891</v>
      </c>
      <c r="F150" s="65">
        <f t="shared" si="100"/>
        <v>137210.93512048191</v>
      </c>
      <c r="G150" s="65">
        <f t="shared" si="101"/>
        <v>134466.71641807226</v>
      </c>
      <c r="H150" s="65">
        <f t="shared" si="102"/>
        <v>131239.51522403854</v>
      </c>
      <c r="I150" s="65">
        <f t="shared" si="103"/>
        <v>128404.74169519931</v>
      </c>
      <c r="K150" s="64">
        <f>SUMIFS('Adjusted data-Niger (Exported)'!$N$2:$N$4321,'Adjusted data-Niger (Exported)'!$E$2:$E$4321,2021,'Adjusted data-Niger (Exported)'!$B$2:$B$4321, "Dosso")</f>
        <v>119938</v>
      </c>
      <c r="L150" s="65">
        <f t="shared" si="104"/>
        <v>142783.33333333334</v>
      </c>
      <c r="M150" s="65">
        <f t="shared" si="105"/>
        <v>139699.21333333335</v>
      </c>
      <c r="N150" s="65">
        <f t="shared" si="106"/>
        <v>146294.39890710384</v>
      </c>
      <c r="O150" s="65">
        <f t="shared" si="107"/>
        <v>149279.99888479983</v>
      </c>
      <c r="P150" s="65">
        <f t="shared" si="108"/>
        <v>144231.88298048294</v>
      </c>
      <c r="Q150" s="65">
        <f t="shared" si="109"/>
        <v>148692.66286647727</v>
      </c>
    </row>
    <row r="152" spans="2:17" x14ac:dyDescent="0.35">
      <c r="C152" s="111" t="s">
        <v>343</v>
      </c>
      <c r="D152" s="111"/>
      <c r="E152" s="111"/>
      <c r="F152" s="111"/>
      <c r="G152" s="111"/>
      <c r="H152" s="111"/>
      <c r="I152" s="111"/>
    </row>
    <row r="153" spans="2:17" ht="29" x14ac:dyDescent="0.35">
      <c r="B153" s="68" t="s">
        <v>133</v>
      </c>
      <c r="C153" t="s">
        <v>337</v>
      </c>
      <c r="D153" t="s">
        <v>344</v>
      </c>
      <c r="E153" s="4" t="s">
        <v>338</v>
      </c>
      <c r="F153" t="s">
        <v>315</v>
      </c>
      <c r="G153" t="s">
        <v>339</v>
      </c>
      <c r="H153" t="s">
        <v>340</v>
      </c>
      <c r="I153" t="s">
        <v>341</v>
      </c>
    </row>
    <row r="154" spans="2:17" x14ac:dyDescent="0.35">
      <c r="B154" s="19">
        <v>2017</v>
      </c>
      <c r="C154">
        <f>SUMIFS('Adjusted data-Niger (Exported)'!$I$2:$I$4321,'Adjusted data-Niger (Exported)'!$E$2:$E$4321,2017,'Adjusted data-Niger (Exported)'!$B$2:$B$4321, "Dosso")</f>
        <v>46326</v>
      </c>
      <c r="D154">
        <f>SUMIFS('Adjusted data-Niger (Exported)'!$J$2:$J$4321,'Adjusted data-Niger (Exported)'!$E$2:$E$4321,2017,'Adjusted data-Niger (Exported)'!$B$2:$B$4321, "Dosso")</f>
        <v>59075</v>
      </c>
      <c r="E154">
        <f>SUMIFS('Adjusted data-Niger (Exported)'!$K$2:$K$4321,'Adjusted data-Niger (Exported)'!$E$2:$E$4321,2017,'Adjusted data-Niger (Exported)'!$B$2:$B$4321, "Dosso")</f>
        <v>41222</v>
      </c>
      <c r="F154">
        <f>SUMIFS('Adjusted data-Niger (Exported)'!$M$2:$M$4321,'Adjusted data-Niger (Exported)'!$E$2:$E$4321,2017,'Adjusted data-Niger (Exported)'!$B$2:$B$4321, "Dosso")</f>
        <v>134486</v>
      </c>
      <c r="G154">
        <f>SUMIFS('Adjusted data-Niger (Exported)'!$N$2:$N$4321,'Adjusted data-Niger (Exported)'!$E$2:$E$4321,2017,'Adjusted data-Niger (Exported)'!$B$2:$B$4321, "Dosso")</f>
        <v>121721</v>
      </c>
      <c r="H154">
        <f>SUMIFS('Adjusted data-Niger (Exported)'!$O$2:$O$4321,'Adjusted data-Niger (Exported)'!$E$2:$E$4321,2017,'Adjusted data-Niger (Exported)'!$B$2:$B$4321, "Dosso")</f>
        <v>116539</v>
      </c>
      <c r="I154">
        <f>SUMIFS('Adjusted data-Niger (Exported)'!$P$2:$P$4321,'Adjusted data-Niger (Exported)'!$E$2:$E$4321,2017,'Adjusted data-Niger (Exported)'!$B$2:$B$4321, "Dosso")</f>
        <v>115088</v>
      </c>
    </row>
    <row r="155" spans="2:17" x14ac:dyDescent="0.35">
      <c r="B155" s="19">
        <v>2018</v>
      </c>
      <c r="C155">
        <f>SUMIFS('Adjusted data-Niger (Exported)'!$I$2:$I$4321,'Adjusted data-Niger (Exported)'!$E$2:$E$4321,2018,'Adjusted data-Niger (Exported)'!$B$2:$B$4321, "Dosso")</f>
        <v>41745</v>
      </c>
      <c r="D155">
        <f>SUMIFS('Adjusted data-Niger (Exported)'!$J$2:$J$4321,'Adjusted data-Niger (Exported)'!$E$2:$E$4321,2018,'Adjusted data-Niger (Exported)'!$B$2:$B$4321, "Dosso")</f>
        <v>69235</v>
      </c>
      <c r="E155">
        <f>SUMIFS('Adjusted data-Niger (Exported)'!$K$2:$K$4321,'Adjusted data-Niger (Exported)'!$E$2:$E$4321,2018,'Adjusted data-Niger (Exported)'!$B$2:$B$4321, "Dosso")</f>
        <v>38581</v>
      </c>
      <c r="F155">
        <f>SUMIFS('Adjusted data-Niger (Exported)'!$M$2:$M$4321,'Adjusted data-Niger (Exported)'!$E$2:$E$4321,2018,'Adjusted data-Niger (Exported)'!$B$2:$B$4321, "Dosso")</f>
        <v>117910</v>
      </c>
      <c r="G155">
        <f>SUMIFS('Adjusted data-Niger (Exported)'!$N$2:$N$4321,'Adjusted data-Niger (Exported)'!$E$2:$E$4321,2018,'Adjusted data-Niger (Exported)'!$B$2:$B$4321, "Dosso")</f>
        <v>108751</v>
      </c>
      <c r="H155">
        <f>SUMIFS('Adjusted data-Niger (Exported)'!$O$2:$O$4321,'Adjusted data-Niger (Exported)'!$E$2:$E$4321,2018,'Adjusted data-Niger (Exported)'!$B$2:$B$4321, "Dosso")</f>
        <v>105242</v>
      </c>
      <c r="I155">
        <f>SUMIFS('Adjusted data-Niger (Exported)'!$P$2:$P$4321,'Adjusted data-Niger (Exported)'!$E$2:$E$4321,2018,'Adjusted data-Niger (Exported)'!$B$2:$B$4321, "Dosso")</f>
        <v>104556</v>
      </c>
    </row>
    <row r="156" spans="2:17" x14ac:dyDescent="0.35">
      <c r="B156" s="19">
        <v>2019</v>
      </c>
      <c r="C156">
        <f>SUMIFS('Adjusted data-Niger (Exported)'!$I$2:$I$4321,'Adjusted data-Niger (Exported)'!$E$2:$E$4321,2019,'Adjusted data-Niger (Exported)'!$B$2:$B$4321, "Dosso")</f>
        <v>44918</v>
      </c>
      <c r="D156">
        <f>SUMIFS('Adjusted data-Niger (Exported)'!$J$2:$J$4321,'Adjusted data-Niger (Exported)'!$E$2:$E$4321,2019,'Adjusted data-Niger (Exported)'!$B$2:$B$4321, "Dosso")</f>
        <v>77250</v>
      </c>
      <c r="E156">
        <f>SUMIFS('Adjusted data-Niger (Exported)'!$K$2:$K$4321,'Adjusted data-Niger (Exported)'!$E$2:$E$4321,2019,'Adjusted data-Niger (Exported)'!$B$2:$B$4321, "Dosso")</f>
        <v>46353</v>
      </c>
      <c r="F156">
        <f>SUMIFS('Adjusted data-Niger (Exported)'!$M$2:$M$4321,'Adjusted data-Niger (Exported)'!$E$2:$E$4321,2019,'Adjusted data-Niger (Exported)'!$B$2:$B$4321, "Dosso")</f>
        <v>120571</v>
      </c>
      <c r="G156">
        <f>SUMIFS('Adjusted data-Niger (Exported)'!$N$2:$N$4321,'Adjusted data-Niger (Exported)'!$E$2:$E$4321,2019,'Adjusted data-Niger (Exported)'!$B$2:$B$4321, "Dosso")</f>
        <v>113715</v>
      </c>
      <c r="H156">
        <f>SUMIFS('Adjusted data-Niger (Exported)'!$O$2:$O$4321,'Adjusted data-Niger (Exported)'!$E$2:$E$4321,2019,'Adjusted data-Niger (Exported)'!$B$2:$B$4321, "Dosso")</f>
        <v>109860</v>
      </c>
      <c r="I156">
        <f>SUMIFS('Adjusted data-Niger (Exported)'!$P$2:$P$4321,'Adjusted data-Niger (Exported)'!$E$2:$E$4321,2019,'Adjusted data-Niger (Exported)'!$B$2:$B$4321, "Dosso")</f>
        <v>108455</v>
      </c>
    </row>
    <row r="157" spans="2:17" x14ac:dyDescent="0.35">
      <c r="B157" s="19">
        <v>2020</v>
      </c>
      <c r="C157">
        <f>SUMIFS('Adjusted data-Niger (Exported)'!$I$2:$I$4321,'Adjusted data-Niger (Exported)'!$E$2:$E$4321,2020,'Adjusted data-Niger (Exported)'!$B$2:$B$4321, "Dosso")</f>
        <v>50182</v>
      </c>
      <c r="D157">
        <f>SUMIFS('Adjusted data-Niger (Exported)'!$J$2:$J$4321,'Adjusted data-Niger (Exported)'!$E$2:$E$4321,2020,'Adjusted data-Niger (Exported)'!$B$2:$B$4321, "Dosso")</f>
        <v>89396</v>
      </c>
      <c r="E157">
        <f>SUMIFS('Adjusted data-Niger (Exported)'!$K$2:$K$4321,'Adjusted data-Niger (Exported)'!$E$2:$E$4321,2020,'Adjusted data-Niger (Exported)'!$B$2:$B$4321, "Dosso")</f>
        <v>54792</v>
      </c>
      <c r="F157">
        <f>SUMIFS('Adjusted data-Niger (Exported)'!$M$2:$M$4321,'Adjusted data-Niger (Exported)'!$E$2:$E$4321,2020,'Adjusted data-Niger (Exported)'!$B$2:$B$4321, "Dosso")</f>
        <v>128197</v>
      </c>
      <c r="G157">
        <f>SUMIFS('Adjusted data-Niger (Exported)'!$N$2:$N$4321,'Adjusted data-Niger (Exported)'!$E$2:$E$4321,2020,'Adjusted data-Niger (Exported)'!$B$2:$B$4321, "Dosso")</f>
        <v>117474</v>
      </c>
      <c r="H157">
        <f>SUMIFS('Adjusted data-Niger (Exported)'!$O$2:$O$4321,'Adjusted data-Niger (Exported)'!$E$2:$E$4321,2020,'Adjusted data-Niger (Exported)'!$B$2:$B$4321, "Dosso")</f>
        <v>111838</v>
      </c>
      <c r="I157">
        <f>SUMIFS('Adjusted data-Niger (Exported)'!$P$2:$P$4321,'Adjusted data-Niger (Exported)'!$E$2:$E$4321,2020,'Adjusted data-Niger (Exported)'!$B$2:$B$4321, "Dosso")</f>
        <v>111154</v>
      </c>
    </row>
    <row r="158" spans="2:17" x14ac:dyDescent="0.35">
      <c r="B158" s="19">
        <v>2021</v>
      </c>
      <c r="C158">
        <f>SUMIFS('Adjusted data-Niger (Exported)'!$I$2:$I$4321,'Adjusted data-Niger (Exported)'!$E$2:$E$4321,2021,'Adjusted data-Niger (Exported)'!$B$2:$B$4321, "Dosso")</f>
        <v>50991</v>
      </c>
      <c r="D158">
        <f>SUMIFS('Adjusted data-Niger (Exported)'!$J$2:$J$4321,'Adjusted data-Niger (Exported)'!$E$2:$E$4321,2021,'Adjusted data-Niger (Exported)'!$B$2:$B$4321, "Dosso")</f>
        <v>95586</v>
      </c>
      <c r="E158">
        <f>SUMIFS('Adjusted data-Niger (Exported)'!$K$2:$K$4321,'Adjusted data-Niger (Exported)'!$E$2:$E$4321,2021,'Adjusted data-Niger (Exported)'!$B$2:$B$4321, "Dosso")</f>
        <v>56911</v>
      </c>
      <c r="F158">
        <f>SUMIFS('Adjusted data-Niger (Exported)'!$M$2:$M$4321,'Adjusted data-Niger (Exported)'!$E$2:$E$4321,2021,'Adjusted data-Niger (Exported)'!$B$2:$B$4321, "Dosso")</f>
        <v>125036</v>
      </c>
      <c r="G158">
        <f>SUMIFS('Adjusted data-Niger (Exported)'!$N$2:$N$4321,'Adjusted data-Niger (Exported)'!$E$2:$E$4321,2021,'Adjusted data-Niger (Exported)'!$B$2:$B$4321, "Dosso")</f>
        <v>119938</v>
      </c>
      <c r="H158">
        <f>SUMIFS('Adjusted data-Niger (Exported)'!$O$2:$O$4321,'Adjusted data-Niger (Exported)'!$E$2:$E$4321,2021,'Adjusted data-Niger (Exported)'!$B$2:$B$4321, "Dosso")</f>
        <v>114936</v>
      </c>
      <c r="I158">
        <f>SUMIFS('Adjusted data-Niger (Exported)'!$P$2:$P$4321,'Adjusted data-Niger (Exported)'!$E$2:$E$4321,2021,'Adjusted data-Niger (Exported)'!$B$2:$B$4321, "Dosso")</f>
        <v>113162</v>
      </c>
    </row>
    <row r="160" spans="2:17" x14ac:dyDescent="0.35">
      <c r="C160" s="111" t="s">
        <v>336</v>
      </c>
      <c r="D160" s="111"/>
      <c r="E160" s="111"/>
      <c r="F160" s="111"/>
      <c r="G160" s="111"/>
      <c r="H160" s="111"/>
      <c r="I160" s="111"/>
      <c r="K160" s="112" t="s">
        <v>342</v>
      </c>
      <c r="L160" s="112"/>
      <c r="M160" s="112"/>
      <c r="N160" s="112"/>
      <c r="O160" s="112"/>
      <c r="P160" s="112"/>
      <c r="Q160" s="112"/>
    </row>
    <row r="161" spans="2:17" ht="29" x14ac:dyDescent="0.35">
      <c r="B161" s="68" t="s">
        <v>133</v>
      </c>
      <c r="C161" t="s">
        <v>337</v>
      </c>
      <c r="D161" t="s">
        <v>344</v>
      </c>
      <c r="E161" s="4" t="s">
        <v>338</v>
      </c>
      <c r="F161" t="s">
        <v>315</v>
      </c>
      <c r="G161" t="s">
        <v>339</v>
      </c>
      <c r="H161" t="s">
        <v>340</v>
      </c>
      <c r="I161" t="s">
        <v>341</v>
      </c>
      <c r="K161" s="64" t="s">
        <v>309</v>
      </c>
      <c r="L161" t="s">
        <v>337</v>
      </c>
      <c r="M161" t="s">
        <v>344</v>
      </c>
      <c r="N161" s="4" t="s">
        <v>338</v>
      </c>
      <c r="O161" t="s">
        <v>315</v>
      </c>
      <c r="P161" t="s">
        <v>340</v>
      </c>
      <c r="Q161" t="s">
        <v>341</v>
      </c>
    </row>
    <row r="162" spans="2:17" x14ac:dyDescent="0.35">
      <c r="B162" s="19">
        <v>2017</v>
      </c>
      <c r="C162" s="90">
        <f>100*C154/D146</f>
        <v>35.718473929158655</v>
      </c>
      <c r="D162" s="90">
        <f>100*D154/D146</f>
        <v>45.548263337327796</v>
      </c>
      <c r="E162" s="90">
        <f>100*E154/E146</f>
        <v>32.76615016367149</v>
      </c>
      <c r="F162" s="90">
        <f>100*F154/G146</f>
        <v>105.39184549380911</v>
      </c>
      <c r="G162" s="90">
        <f>100*G154/H146</f>
        <v>97.733989446216498</v>
      </c>
      <c r="H162" s="90">
        <f>100*H154/H146</f>
        <v>93.57318290247882</v>
      </c>
      <c r="I162" s="90">
        <f>100*I154/I146</f>
        <v>94.448206206922052</v>
      </c>
      <c r="J162" s="90"/>
      <c r="K162" s="89">
        <f>100*C146/Q146</f>
        <v>71.336492447560687</v>
      </c>
      <c r="L162" s="90">
        <f>100*C154/Q146</f>
        <v>30.699164405853253</v>
      </c>
      <c r="M162" s="90">
        <f>100*D154/Q146</f>
        <v>39.147630645334822</v>
      </c>
      <c r="N162" s="90">
        <f>100*E154/P146</f>
        <v>28.161713538390252</v>
      </c>
      <c r="O162" s="90">
        <f>100*F154/N146</f>
        <v>90.581742049440919</v>
      </c>
      <c r="P162" s="90">
        <f>100*H154/L146</f>
        <v>80.423887414661394</v>
      </c>
      <c r="Q162" s="90">
        <f>100*I154/M146</f>
        <v>81.175948780310236</v>
      </c>
    </row>
    <row r="163" spans="2:17" x14ac:dyDescent="0.35">
      <c r="B163" s="19">
        <v>2018</v>
      </c>
      <c r="C163" s="90">
        <f t="shared" ref="C163:C166" si="110">100*C155/D147</f>
        <v>35.012125989025975</v>
      </c>
      <c r="D163" s="90">
        <f t="shared" ref="D163:E163" si="111">100*D155/D147</f>
        <v>58.068380473115667</v>
      </c>
      <c r="E163" s="90">
        <f t="shared" si="111"/>
        <v>33.359210443935162</v>
      </c>
      <c r="F163" s="90">
        <f t="shared" ref="F163:G163" si="112">100*F155/G147</f>
        <v>100.51398623602026</v>
      </c>
      <c r="G163" s="90">
        <f t="shared" si="112"/>
        <v>94.985934301389918</v>
      </c>
      <c r="H163" s="90">
        <f t="shared" ref="H163:I163" si="113">100*H155/H147</f>
        <v>91.921083003805734</v>
      </c>
      <c r="I163" s="90">
        <f t="shared" si="113"/>
        <v>93.338013974523278</v>
      </c>
      <c r="J163" s="90"/>
      <c r="K163" s="89">
        <f t="shared" ref="K163:K166" si="114">100*C147/Q147</f>
        <v>73.400341337675073</v>
      </c>
      <c r="L163" s="90">
        <f t="shared" ref="L163:L166" si="115">100*C155/Q147</f>
        <v>30.962674681351707</v>
      </c>
      <c r="M163" s="90">
        <f t="shared" ref="M163:M166" si="116">100*D155/Q147</f>
        <v>51.352276477743089</v>
      </c>
      <c r="N163" s="90">
        <f t="shared" ref="N163:N166" si="117">100*E155/P147</f>
        <v>29.500932931809359</v>
      </c>
      <c r="O163" s="90">
        <f t="shared" ref="O163:O166" si="118">100*F155/N147</f>
        <v>88.88868552932847</v>
      </c>
      <c r="P163" s="90">
        <f t="shared" ref="P163:P166" si="119">100*H155/L147</f>
        <v>81.289624922989205</v>
      </c>
      <c r="Q163" s="90">
        <f t="shared" ref="Q163:Q166" si="120">100*I155/M147</f>
        <v>82.542675729044518</v>
      </c>
    </row>
    <row r="164" spans="2:17" x14ac:dyDescent="0.35">
      <c r="B164" s="19">
        <v>2019</v>
      </c>
      <c r="C164" s="90">
        <f t="shared" si="110"/>
        <v>36.281301699137778</v>
      </c>
      <c r="D164" s="90">
        <f t="shared" ref="D164:E164" si="121">100*D156/D148</f>
        <v>62.39660172443994</v>
      </c>
      <c r="E164" s="90">
        <f t="shared" si="121"/>
        <v>38.598334230580384</v>
      </c>
      <c r="F164" s="90">
        <f t="shared" ref="F164:G164" si="122">100*F156/G148</f>
        <v>98.984490642681948</v>
      </c>
      <c r="G164" s="90">
        <f t="shared" si="122"/>
        <v>95.651597513190467</v>
      </c>
      <c r="H164" s="90">
        <f t="shared" ref="H164:I164" si="123">100*H156/H148</f>
        <v>92.408956626646486</v>
      </c>
      <c r="I164" s="90">
        <f t="shared" si="123"/>
        <v>93.241146865717894</v>
      </c>
      <c r="J164" s="90"/>
      <c r="K164" s="89">
        <f t="shared" si="114"/>
        <v>72.889530141287509</v>
      </c>
      <c r="L164" s="90">
        <f t="shared" si="115"/>
        <v>31.86177149113794</v>
      </c>
      <c r="M164" s="90">
        <f t="shared" si="116"/>
        <v>54.7958913506925</v>
      </c>
      <c r="N164" s="90">
        <f t="shared" si="117"/>
        <v>33.896559594016615</v>
      </c>
      <c r="O164" s="90">
        <f t="shared" si="118"/>
        <v>86.926903785780226</v>
      </c>
      <c r="P164" s="90">
        <f t="shared" si="119"/>
        <v>81.152354570637115</v>
      </c>
      <c r="Q164" s="90">
        <f t="shared" si="120"/>
        <v>81.883173311770634</v>
      </c>
    </row>
    <row r="165" spans="2:17" x14ac:dyDescent="0.35">
      <c r="B165" s="19">
        <v>2020</v>
      </c>
      <c r="C165" s="90">
        <f t="shared" si="110"/>
        <v>37.452957944051292</v>
      </c>
      <c r="D165" s="90">
        <f t="shared" ref="D165:E165" si="124">100*D157/D149</f>
        <v>66.720031652114486</v>
      </c>
      <c r="E165" s="90">
        <f t="shared" si="124"/>
        <v>42.158347155949421</v>
      </c>
      <c r="F165" s="90">
        <f t="shared" ref="F165:G165" si="125">100*F157/G149</f>
        <v>97.247368729361128</v>
      </c>
      <c r="G165" s="90">
        <f t="shared" si="125"/>
        <v>91.304448204148471</v>
      </c>
      <c r="H165" s="90">
        <f t="shared" ref="H165:I165" si="126">100*H157/H149</f>
        <v>86.92397363038252</v>
      </c>
      <c r="I165" s="90">
        <f t="shared" si="126"/>
        <v>88.29961932395166</v>
      </c>
      <c r="J165" s="90"/>
      <c r="K165" s="89">
        <f t="shared" si="114"/>
        <v>76.359916051529481</v>
      </c>
      <c r="L165" s="90">
        <f t="shared" si="115"/>
        <v>34.456683427580977</v>
      </c>
      <c r="M165" s="90">
        <f t="shared" si="116"/>
        <v>61.382361637480152</v>
      </c>
      <c r="N165" s="90">
        <f t="shared" si="117"/>
        <v>38.785636743367888</v>
      </c>
      <c r="O165" s="90">
        <f t="shared" si="118"/>
        <v>89.467480872363254</v>
      </c>
      <c r="P165" s="90">
        <f t="shared" si="119"/>
        <v>79.969967822667144</v>
      </c>
      <c r="Q165" s="90">
        <f t="shared" si="120"/>
        <v>81.235560469385064</v>
      </c>
    </row>
    <row r="166" spans="2:17" x14ac:dyDescent="0.35">
      <c r="B166" s="19">
        <v>2021</v>
      </c>
      <c r="C166" s="90">
        <f t="shared" si="110"/>
        <v>37.309281803996932</v>
      </c>
      <c r="D166" s="90">
        <f t="shared" ref="D166:E166" si="127">100*D158/D150</f>
        <v>69.938714881387909</v>
      </c>
      <c r="E166" s="90">
        <f t="shared" si="127"/>
        <v>42.92871041821752</v>
      </c>
      <c r="F166" s="90">
        <f t="shared" ref="F166:G166" si="128">100*F158/G150</f>
        <v>92.986579378683501</v>
      </c>
      <c r="G166" s="90">
        <f t="shared" si="128"/>
        <v>91.38863382362716</v>
      </c>
      <c r="H166" s="90">
        <f t="shared" ref="H166:I166" si="129">100*H158/H150</f>
        <v>87.577281738501654</v>
      </c>
      <c r="I166" s="90">
        <f t="shared" si="129"/>
        <v>88.129144224765653</v>
      </c>
      <c r="J166" s="90"/>
      <c r="K166" s="89">
        <f t="shared" si="114"/>
        <v>76.289574625389506</v>
      </c>
      <c r="L166" s="90">
        <f t="shared" si="115"/>
        <v>34.29288239043025</v>
      </c>
      <c r="M166" s="90">
        <f t="shared" si="116"/>
        <v>64.284274796957618</v>
      </c>
      <c r="N166" s="90">
        <f t="shared" si="117"/>
        <v>39.457988638823387</v>
      </c>
      <c r="O166" s="90">
        <f t="shared" si="118"/>
        <v>85.468754056262398</v>
      </c>
      <c r="P166" s="90">
        <f t="shared" si="119"/>
        <v>80.496790008170876</v>
      </c>
      <c r="Q166" s="90">
        <f t="shared" si="120"/>
        <v>81.004035241047873</v>
      </c>
    </row>
    <row r="185" spans="2:17" ht="18.5" x14ac:dyDescent="0.45">
      <c r="B185" s="113" t="s">
        <v>241</v>
      </c>
      <c r="C185" s="113"/>
      <c r="D185" s="113"/>
      <c r="E185" s="113"/>
      <c r="F185" s="113"/>
      <c r="G185" s="113"/>
      <c r="H185" s="113"/>
      <c r="I185" s="113"/>
      <c r="K185" s="113" t="s">
        <v>241</v>
      </c>
      <c r="L185" s="113"/>
      <c r="M185" s="113"/>
      <c r="N185" s="113"/>
      <c r="O185" s="113"/>
      <c r="P185" s="113"/>
      <c r="Q185" s="113"/>
    </row>
    <row r="186" spans="2:17" x14ac:dyDescent="0.35">
      <c r="C186" s="111" t="s">
        <v>334</v>
      </c>
      <c r="D186" s="111"/>
      <c r="E186" s="111"/>
      <c r="F186" s="111"/>
      <c r="G186" s="111"/>
      <c r="H186" s="111"/>
      <c r="I186" s="111"/>
      <c r="J186" s="81"/>
      <c r="K186" s="112" t="s">
        <v>335</v>
      </c>
      <c r="L186" s="112"/>
      <c r="M186" s="112"/>
      <c r="N186" s="112"/>
      <c r="O186" s="112"/>
      <c r="P186" s="112"/>
      <c r="Q186" s="112"/>
    </row>
    <row r="187" spans="2:17" ht="58" x14ac:dyDescent="0.35">
      <c r="B187" s="68" t="s">
        <v>133</v>
      </c>
      <c r="C187" s="37" t="s">
        <v>325</v>
      </c>
      <c r="D187" s="37" t="s">
        <v>326</v>
      </c>
      <c r="E187" s="37" t="s">
        <v>327</v>
      </c>
      <c r="F187" s="37" t="s">
        <v>328</v>
      </c>
      <c r="G187" s="37" t="s">
        <v>4</v>
      </c>
      <c r="H187" s="37" t="s">
        <v>333</v>
      </c>
      <c r="I187" s="37" t="s">
        <v>329</v>
      </c>
      <c r="J187" s="4"/>
      <c r="K187" s="91" t="s">
        <v>310</v>
      </c>
      <c r="L187" s="37" t="s">
        <v>332</v>
      </c>
      <c r="M187" s="37" t="s">
        <v>329</v>
      </c>
      <c r="N187" s="37" t="s">
        <v>4</v>
      </c>
      <c r="O187" s="37" t="s">
        <v>328</v>
      </c>
      <c r="P187" s="37" t="s">
        <v>327</v>
      </c>
      <c r="Q187" s="37" t="s">
        <v>326</v>
      </c>
    </row>
    <row r="188" spans="2:17" x14ac:dyDescent="0.35">
      <c r="B188" s="19">
        <v>2017</v>
      </c>
      <c r="C188">
        <f>SUMIFS('Adjusted data-Niger (Exported)'!$H$2:$H$4321,'Adjusted data-Niger (Exported)'!$E$2:$E$4321,2017,'Adjusted data-Niger (Exported)'!$B$2:$B$4321, "Maradi")</f>
        <v>169108</v>
      </c>
      <c r="D188" s="65">
        <f>C188/$C$7</f>
        <v>203744.57831325303</v>
      </c>
      <c r="E188" s="65">
        <f>D188*(1-$C$9)</f>
        <v>197632.24096385544</v>
      </c>
      <c r="F188" s="65">
        <f>E188*(1+$C$11)</f>
        <v>204549.36939759037</v>
      </c>
      <c r="G188" s="65">
        <f>F188*(1-$C$10)</f>
        <v>200458.38200963856</v>
      </c>
      <c r="H188" s="65">
        <f>G188-G188*$C$12</f>
        <v>195647.38084140723</v>
      </c>
      <c r="I188" s="65">
        <f>H188-(H188*$C$13)</f>
        <v>191421.39741523284</v>
      </c>
      <c r="K188" s="64">
        <f>SUMIFS('Adjusted data-Niger (Exported)'!$N$2:$N$4321,'Adjusted data-Niger (Exported)'!$E$2:$E$4321,2017,'Adjusted data-Niger (Exported)'!$B$2:$B$4321, "Maradi")</f>
        <v>208081</v>
      </c>
      <c r="L188" s="65">
        <f>K188/$C$8</f>
        <v>247715.47619047621</v>
      </c>
      <c r="M188" s="65">
        <f>L188-L188*$C$13</f>
        <v>242364.82190476192</v>
      </c>
      <c r="N188" s="65">
        <f>L188/(1-$C$12)</f>
        <v>253806.84035909449</v>
      </c>
      <c r="O188" s="65">
        <f>N188/(1-$C$10)</f>
        <v>258986.57179499438</v>
      </c>
      <c r="P188" s="65">
        <f>O188/(1+$C$11)</f>
        <v>250228.57178260328</v>
      </c>
      <c r="Q188" s="65">
        <f>P188/(1-$C$9)</f>
        <v>257967.59977587967</v>
      </c>
    </row>
    <row r="189" spans="2:17" x14ac:dyDescent="0.35">
      <c r="B189" s="19">
        <v>2018</v>
      </c>
      <c r="C189">
        <f>SUMIFS('Adjusted data-Niger (Exported)'!$H$2:$H$4321,'Adjusted data-Niger (Exported)'!$E$2:$E$4321,2018,'Adjusted data-Niger (Exported)'!$B$2:$B$4321, "Maradi")</f>
        <v>171456</v>
      </c>
      <c r="D189" s="65">
        <f t="shared" ref="D189:D192" si="130">C189/$C$7</f>
        <v>206573.49397590364</v>
      </c>
      <c r="E189" s="65">
        <f t="shared" ref="E189:E192" si="131">D189*(1-$C$9)</f>
        <v>200376.28915662653</v>
      </c>
      <c r="F189" s="65">
        <f t="shared" ref="F189:F192" si="132">E189*(1+$C$11)</f>
        <v>207389.45927710846</v>
      </c>
      <c r="G189" s="65">
        <f t="shared" ref="G189:G192" si="133">F189*(1-$C$10)</f>
        <v>203241.67009156628</v>
      </c>
      <c r="H189" s="65">
        <f t="shared" ref="H189:H192" si="134">G189-G189*$C$12</f>
        <v>198363.87000936869</v>
      </c>
      <c r="I189" s="65">
        <f t="shared" ref="I189:I192" si="135">H189-(H189*$C$13)</f>
        <v>194079.21041716632</v>
      </c>
      <c r="K189" s="64">
        <f>SUMIFS('Adjusted data-Niger (Exported)'!$N$2:$N$4321,'Adjusted data-Niger (Exported)'!$E$2:$E$4321,2018,'Adjusted data-Niger (Exported)'!$B$2:$B$4321, "Maradi")</f>
        <v>219585</v>
      </c>
      <c r="L189" s="65">
        <f t="shared" ref="L189:L192" si="136">K189/$C$8</f>
        <v>261410.71428571429</v>
      </c>
      <c r="M189" s="65">
        <f t="shared" ref="M189:M192" si="137">L189-L189*$C$13</f>
        <v>255764.24285714288</v>
      </c>
      <c r="N189" s="65">
        <f t="shared" ref="N189:N192" si="138">L189/(1-$C$12)</f>
        <v>267838.84660421545</v>
      </c>
      <c r="O189" s="65">
        <f t="shared" ref="O189:O192" si="139">N189/(1-$C$10)</f>
        <v>273304.94551450555</v>
      </c>
      <c r="P189" s="65">
        <f t="shared" ref="P189:P192" si="140">O189/(1+$C$11)</f>
        <v>264062.74928937736</v>
      </c>
      <c r="Q189" s="65">
        <f t="shared" ref="Q189:Q192" si="141">P189/(1-$C$9)</f>
        <v>272229.63844265707</v>
      </c>
    </row>
    <row r="190" spans="2:17" x14ac:dyDescent="0.35">
      <c r="B190" s="19">
        <v>2019</v>
      </c>
      <c r="C190">
        <f>SUMIFS('Adjusted data-Niger (Exported)'!$H$2:$H$4321,'Adjusted data-Niger (Exported)'!$E$2:$E$4321,2019,'Adjusted data-Niger (Exported)'!$B$2:$B$4321, "Maradi")</f>
        <v>183383</v>
      </c>
      <c r="D190" s="65">
        <f t="shared" si="130"/>
        <v>220943.3734939759</v>
      </c>
      <c r="E190" s="65">
        <f t="shared" si="131"/>
        <v>214315.07228915661</v>
      </c>
      <c r="F190" s="65">
        <f t="shared" si="132"/>
        <v>221816.09981927706</v>
      </c>
      <c r="G190" s="65">
        <f t="shared" si="133"/>
        <v>217379.77782289151</v>
      </c>
      <c r="H190" s="65">
        <f t="shared" si="134"/>
        <v>212162.6631551421</v>
      </c>
      <c r="I190" s="65">
        <f t="shared" si="135"/>
        <v>207579.94963099103</v>
      </c>
      <c r="K190" s="64">
        <f>SUMIFS('Adjusted data-Niger (Exported)'!$N$2:$N$4321,'Adjusted data-Niger (Exported)'!$E$2:$E$4321,2019,'Adjusted data-Niger (Exported)'!$B$2:$B$4321, "Maradi")</f>
        <v>230404</v>
      </c>
      <c r="L190" s="65">
        <f t="shared" si="136"/>
        <v>274290.47619047621</v>
      </c>
      <c r="M190" s="65">
        <f t="shared" si="137"/>
        <v>268365.80190476193</v>
      </c>
      <c r="N190" s="65">
        <f t="shared" si="138"/>
        <v>281035.32396565186</v>
      </c>
      <c r="O190" s="65">
        <f t="shared" si="139"/>
        <v>286770.73874046106</v>
      </c>
      <c r="P190" s="65">
        <f t="shared" si="140"/>
        <v>277073.17752701556</v>
      </c>
      <c r="Q190" s="65">
        <f t="shared" si="141"/>
        <v>285642.45105877891</v>
      </c>
    </row>
    <row r="191" spans="2:17" x14ac:dyDescent="0.35">
      <c r="B191" s="19">
        <v>2020</v>
      </c>
      <c r="C191">
        <f>SUMIFS('Adjusted data-Niger (Exported)'!$H$2:$H$4321,'Adjusted data-Niger (Exported)'!$E$2:$E$4321,2020,'Adjusted data-Niger (Exported)'!$B$2:$B$4321, "Maradi")</f>
        <v>200105</v>
      </c>
      <c r="D191" s="65">
        <f t="shared" si="130"/>
        <v>241090.36144578314</v>
      </c>
      <c r="E191" s="65">
        <f t="shared" si="131"/>
        <v>233857.65060240965</v>
      </c>
      <c r="F191" s="65">
        <f t="shared" si="132"/>
        <v>242042.66837349397</v>
      </c>
      <c r="G191" s="65">
        <f t="shared" si="133"/>
        <v>237201.81500602409</v>
      </c>
      <c r="H191" s="65">
        <f t="shared" si="134"/>
        <v>231508.97144587952</v>
      </c>
      <c r="I191" s="65">
        <f t="shared" si="135"/>
        <v>226508.37766264853</v>
      </c>
      <c r="K191" s="64">
        <f>SUMIFS('Adjusted data-Niger (Exported)'!$N$2:$N$4321,'Adjusted data-Niger (Exported)'!$E$2:$E$4321,2020,'Adjusted data-Niger (Exported)'!$B$2:$B$4321, "Maradi")</f>
        <v>247816</v>
      </c>
      <c r="L191" s="65">
        <f t="shared" si="136"/>
        <v>295019.04761904763</v>
      </c>
      <c r="M191" s="65">
        <f t="shared" si="137"/>
        <v>288646.63619047619</v>
      </c>
      <c r="N191" s="65">
        <f t="shared" si="138"/>
        <v>302273.61436377832</v>
      </c>
      <c r="O191" s="65">
        <f t="shared" si="139"/>
        <v>308442.4636365085</v>
      </c>
      <c r="P191" s="65">
        <f t="shared" si="140"/>
        <v>298012.04216087778</v>
      </c>
      <c r="Q191" s="65">
        <f t="shared" si="141"/>
        <v>307228.90944420389</v>
      </c>
    </row>
    <row r="192" spans="2:17" x14ac:dyDescent="0.35">
      <c r="B192" s="19">
        <v>2021</v>
      </c>
      <c r="C192">
        <f>SUMIFS('Adjusted data-Niger (Exported)'!$H$2:$H$4321,'Adjusted data-Niger (Exported)'!$E$2:$E$4321,2021,'Adjusted data-Niger (Exported)'!$B$2:$B$4321, "Maradi")</f>
        <v>198863</v>
      </c>
      <c r="D192" s="65">
        <f t="shared" si="130"/>
        <v>239593.97590361448</v>
      </c>
      <c r="E192" s="65">
        <f t="shared" si="131"/>
        <v>232406.15662650604</v>
      </c>
      <c r="F192" s="65">
        <f t="shared" si="132"/>
        <v>240540.37210843374</v>
      </c>
      <c r="G192" s="65">
        <f t="shared" si="133"/>
        <v>235729.56466626507</v>
      </c>
      <c r="H192" s="65">
        <f t="shared" si="134"/>
        <v>230072.0551142747</v>
      </c>
      <c r="I192" s="65">
        <f t="shared" si="135"/>
        <v>225102.49872380638</v>
      </c>
      <c r="K192" s="64">
        <f>SUMIFS('Adjusted data-Niger (Exported)'!$N$2:$N$4321,'Adjusted data-Niger (Exported)'!$E$2:$E$4321,2021,'Adjusted data-Niger (Exported)'!$B$2:$B$4321, "Maradi")</f>
        <v>233475</v>
      </c>
      <c r="L192" s="65">
        <f t="shared" si="136"/>
        <v>277946.42857142858</v>
      </c>
      <c r="M192" s="65">
        <f t="shared" si="137"/>
        <v>271942.78571428574</v>
      </c>
      <c r="N192" s="65">
        <f t="shared" si="138"/>
        <v>284781.17681498831</v>
      </c>
      <c r="O192" s="65">
        <f t="shared" si="139"/>
        <v>290593.03756631463</v>
      </c>
      <c r="P192" s="65">
        <f t="shared" si="140"/>
        <v>280766.21987083543</v>
      </c>
      <c r="Q192" s="65">
        <f t="shared" si="141"/>
        <v>289449.71120704681</v>
      </c>
    </row>
    <row r="194" spans="2:17" x14ac:dyDescent="0.35">
      <c r="C194" s="111" t="s">
        <v>343</v>
      </c>
      <c r="D194" s="111"/>
      <c r="E194" s="111"/>
      <c r="F194" s="111"/>
      <c r="G194" s="111"/>
      <c r="H194" s="111"/>
      <c r="I194" s="111"/>
    </row>
    <row r="195" spans="2:17" ht="29" x14ac:dyDescent="0.35">
      <c r="B195" s="68" t="s">
        <v>133</v>
      </c>
      <c r="C195" t="s">
        <v>337</v>
      </c>
      <c r="D195" t="s">
        <v>344</v>
      </c>
      <c r="E195" s="4" t="s">
        <v>338</v>
      </c>
      <c r="F195" t="s">
        <v>315</v>
      </c>
      <c r="G195" t="s">
        <v>339</v>
      </c>
      <c r="H195" t="s">
        <v>340</v>
      </c>
      <c r="I195" t="s">
        <v>341</v>
      </c>
    </row>
    <row r="196" spans="2:17" x14ac:dyDescent="0.35">
      <c r="B196" s="19">
        <v>2017</v>
      </c>
      <c r="C196">
        <f>SUMIFS('Adjusted data-Niger (Exported)'!$I$2:$I$4321,'Adjusted data-Niger (Exported)'!$E$2:$E$4321,2017,'Adjusted data-Niger (Exported)'!$B$2:$B$4321, "Maradi")</f>
        <v>70410</v>
      </c>
      <c r="D196">
        <f>SUMIFS('Adjusted data-Niger (Exported)'!$J$2:$J$4321,'Adjusted data-Niger (Exported)'!$E$2:$E$4321,2017,'Adjusted data-Niger (Exported)'!$B$2:$B$4321, "Maradi")</f>
        <v>131008</v>
      </c>
      <c r="E196">
        <f>SUMIFS('Adjusted data-Niger (Exported)'!$K$2:$K$4321,'Adjusted data-Niger (Exported)'!$E$2:$E$4321,2017,'Adjusted data-Niger (Exported)'!$B$2:$B$4321, "Maradi")</f>
        <v>57705</v>
      </c>
      <c r="F196">
        <f>SUMIFS('Adjusted data-Niger (Exported)'!$M$2:$M$4321,'Adjusted data-Niger (Exported)'!$E$2:$E$4321,2017,'Adjusted data-Niger (Exported)'!$B$2:$B$4321, "Maradi")</f>
        <v>233276</v>
      </c>
      <c r="G196">
        <f>SUMIFS('Adjusted data-Niger (Exported)'!$N$2:$N$4321,'Adjusted data-Niger (Exported)'!$E$2:$E$4321,2017,'Adjusted data-Niger (Exported)'!$B$2:$B$4321, "Maradi")</f>
        <v>208081</v>
      </c>
      <c r="H196">
        <f>SUMIFS('Adjusted data-Niger (Exported)'!$O$2:$O$4321,'Adjusted data-Niger (Exported)'!$E$2:$E$4321,2017,'Adjusted data-Niger (Exported)'!$B$2:$B$4321, "Maradi")</f>
        <v>195294</v>
      </c>
      <c r="I196">
        <f>SUMIFS('Adjusted data-Niger (Exported)'!$P$2:$P$4321,'Adjusted data-Niger (Exported)'!$E$2:$E$4321,2017,'Adjusted data-Niger (Exported)'!$B$2:$B$4321, "Maradi")</f>
        <v>190315</v>
      </c>
    </row>
    <row r="197" spans="2:17" x14ac:dyDescent="0.35">
      <c r="B197" s="19">
        <v>2018</v>
      </c>
      <c r="C197">
        <f>SUMIFS('Adjusted data-Niger (Exported)'!$I$2:$I$4321,'Adjusted data-Niger (Exported)'!$E$2:$E$4321,2018,'Adjusted data-Niger (Exported)'!$B$2:$B$4321, "Maradi")</f>
        <v>71247</v>
      </c>
      <c r="D197">
        <f>SUMIFS('Adjusted data-Niger (Exported)'!$J$2:$J$4321,'Adjusted data-Niger (Exported)'!$E$2:$E$4321,2018,'Adjusted data-Niger (Exported)'!$B$2:$B$4321, "Maradi")</f>
        <v>133989</v>
      </c>
      <c r="E197">
        <f>SUMIFS('Adjusted data-Niger (Exported)'!$K$2:$K$4321,'Adjusted data-Niger (Exported)'!$E$2:$E$4321,2018,'Adjusted data-Niger (Exported)'!$B$2:$B$4321, "Maradi")</f>
        <v>66168</v>
      </c>
      <c r="F197">
        <f>SUMIFS('Adjusted data-Niger (Exported)'!$M$2:$M$4321,'Adjusted data-Niger (Exported)'!$E$2:$E$4321,2018,'Adjusted data-Niger (Exported)'!$B$2:$B$4321, "Maradi")</f>
        <v>245051</v>
      </c>
      <c r="G197">
        <f>SUMIFS('Adjusted data-Niger (Exported)'!$N$2:$N$4321,'Adjusted data-Niger (Exported)'!$E$2:$E$4321,2018,'Adjusted data-Niger (Exported)'!$B$2:$B$4321, "Maradi")</f>
        <v>219585</v>
      </c>
      <c r="H197">
        <f>SUMIFS('Adjusted data-Niger (Exported)'!$O$2:$O$4321,'Adjusted data-Niger (Exported)'!$E$2:$E$4321,2018,'Adjusted data-Niger (Exported)'!$B$2:$B$4321, "Maradi")</f>
        <v>204428</v>
      </c>
      <c r="I197">
        <f>SUMIFS('Adjusted data-Niger (Exported)'!$P$2:$P$4321,'Adjusted data-Niger (Exported)'!$E$2:$E$4321,2018,'Adjusted data-Niger (Exported)'!$B$2:$B$4321, "Maradi")</f>
        <v>201284</v>
      </c>
    </row>
    <row r="198" spans="2:17" x14ac:dyDescent="0.35">
      <c r="B198" s="19">
        <v>2019</v>
      </c>
      <c r="C198">
        <f>SUMIFS('Adjusted data-Niger (Exported)'!$I$2:$I$4321,'Adjusted data-Niger (Exported)'!$E$2:$E$4321,2019,'Adjusted data-Niger (Exported)'!$B$2:$B$4321, "Maradi")</f>
        <v>77433</v>
      </c>
      <c r="D198">
        <f>SUMIFS('Adjusted data-Niger (Exported)'!$J$2:$J$4321,'Adjusted data-Niger (Exported)'!$E$2:$E$4321,2019,'Adjusted data-Niger (Exported)'!$B$2:$B$4321, "Maradi")</f>
        <v>138999</v>
      </c>
      <c r="E198">
        <f>SUMIFS('Adjusted data-Niger (Exported)'!$K$2:$K$4321,'Adjusted data-Niger (Exported)'!$E$2:$E$4321,2019,'Adjusted data-Niger (Exported)'!$B$2:$B$4321, "Maradi")</f>
        <v>74260</v>
      </c>
      <c r="F198">
        <f>SUMIFS('Adjusted data-Niger (Exported)'!$M$2:$M$4321,'Adjusted data-Niger (Exported)'!$E$2:$E$4321,2019,'Adjusted data-Niger (Exported)'!$B$2:$B$4321, "Maradi")</f>
        <v>245418</v>
      </c>
      <c r="G198">
        <f>SUMIFS('Adjusted data-Niger (Exported)'!$N$2:$N$4321,'Adjusted data-Niger (Exported)'!$E$2:$E$4321,2019,'Adjusted data-Niger (Exported)'!$B$2:$B$4321, "Maradi")</f>
        <v>230404</v>
      </c>
      <c r="H198">
        <f>SUMIFS('Adjusted data-Niger (Exported)'!$O$2:$O$4321,'Adjusted data-Niger (Exported)'!$E$2:$E$4321,2019,'Adjusted data-Niger (Exported)'!$B$2:$B$4321, "Maradi")</f>
        <v>221756</v>
      </c>
      <c r="I198">
        <f>SUMIFS('Adjusted data-Niger (Exported)'!$P$2:$P$4321,'Adjusted data-Niger (Exported)'!$E$2:$E$4321,2019,'Adjusted data-Niger (Exported)'!$B$2:$B$4321, "Maradi")</f>
        <v>219026</v>
      </c>
    </row>
    <row r="199" spans="2:17" x14ac:dyDescent="0.35">
      <c r="B199" s="19">
        <v>2020</v>
      </c>
      <c r="C199">
        <f>SUMIFS('Adjusted data-Niger (Exported)'!$I$2:$I$4321,'Adjusted data-Niger (Exported)'!$E$2:$E$4321,2020,'Adjusted data-Niger (Exported)'!$B$2:$B$4321, "Maradi")</f>
        <v>87539</v>
      </c>
      <c r="D199">
        <f>SUMIFS('Adjusted data-Niger (Exported)'!$J$2:$J$4321,'Adjusted data-Niger (Exported)'!$E$2:$E$4321,2020,'Adjusted data-Niger (Exported)'!$B$2:$B$4321, "Maradi")</f>
        <v>156756</v>
      </c>
      <c r="E199">
        <f>SUMIFS('Adjusted data-Niger (Exported)'!$K$2:$K$4321,'Adjusted data-Niger (Exported)'!$E$2:$E$4321,2020,'Adjusted data-Niger (Exported)'!$B$2:$B$4321, "Maradi")</f>
        <v>85757</v>
      </c>
      <c r="F199">
        <f>SUMIFS('Adjusted data-Niger (Exported)'!$M$2:$M$4321,'Adjusted data-Niger (Exported)'!$E$2:$E$4321,2020,'Adjusted data-Niger (Exported)'!$B$2:$B$4321, "Maradi")</f>
        <v>272904</v>
      </c>
      <c r="G199">
        <f>SUMIFS('Adjusted data-Niger (Exported)'!$N$2:$N$4321,'Adjusted data-Niger (Exported)'!$E$2:$E$4321,2020,'Adjusted data-Niger (Exported)'!$B$2:$B$4321, "Maradi")</f>
        <v>247816</v>
      </c>
      <c r="H199">
        <f>SUMIFS('Adjusted data-Niger (Exported)'!$O$2:$O$4321,'Adjusted data-Niger (Exported)'!$E$2:$E$4321,2020,'Adjusted data-Niger (Exported)'!$B$2:$B$4321, "Maradi")</f>
        <v>234785</v>
      </c>
      <c r="I199">
        <f>SUMIFS('Adjusted data-Niger (Exported)'!$P$2:$P$4321,'Adjusted data-Niger (Exported)'!$E$2:$E$4321,2020,'Adjusted data-Niger (Exported)'!$B$2:$B$4321, "Maradi")</f>
        <v>236029</v>
      </c>
    </row>
    <row r="200" spans="2:17" x14ac:dyDescent="0.35">
      <c r="B200" s="19">
        <v>2021</v>
      </c>
      <c r="C200">
        <f>SUMIFS('Adjusted data-Niger (Exported)'!$I$2:$I$4321,'Adjusted data-Niger (Exported)'!$E$2:$E$4321,2021,'Adjusted data-Niger (Exported)'!$B$2:$B$4321, "Maradi")</f>
        <v>88718</v>
      </c>
      <c r="D200">
        <f>SUMIFS('Adjusted data-Niger (Exported)'!$J$2:$J$4321,'Adjusted data-Niger (Exported)'!$E$2:$E$4321,2021,'Adjusted data-Niger (Exported)'!$B$2:$B$4321, "Maradi")</f>
        <v>153401</v>
      </c>
      <c r="E200">
        <f>SUMIFS('Adjusted data-Niger (Exported)'!$K$2:$K$4321,'Adjusted data-Niger (Exported)'!$E$2:$E$4321,2021,'Adjusted data-Niger (Exported)'!$B$2:$B$4321, "Maradi")</f>
        <v>89332</v>
      </c>
      <c r="F200">
        <f>SUMIFS('Adjusted data-Niger (Exported)'!$M$2:$M$4321,'Adjusted data-Niger (Exported)'!$E$2:$E$4321,2021,'Adjusted data-Niger (Exported)'!$B$2:$B$4321, "Maradi")</f>
        <v>259086</v>
      </c>
      <c r="G200">
        <f>SUMIFS('Adjusted data-Niger (Exported)'!$N$2:$N$4321,'Adjusted data-Niger (Exported)'!$E$2:$E$4321,2021,'Adjusted data-Niger (Exported)'!$B$2:$B$4321, "Maradi")</f>
        <v>233475</v>
      </c>
      <c r="H200">
        <f>SUMIFS('Adjusted data-Niger (Exported)'!$O$2:$O$4321,'Adjusted data-Niger (Exported)'!$E$2:$E$4321,2021,'Adjusted data-Niger (Exported)'!$B$2:$B$4321, "Maradi")</f>
        <v>221573</v>
      </c>
      <c r="I200">
        <f>SUMIFS('Adjusted data-Niger (Exported)'!$P$2:$P$4321,'Adjusted data-Niger (Exported)'!$E$2:$E$4321,2021,'Adjusted data-Niger (Exported)'!$B$2:$B$4321, "Maradi")</f>
        <v>222945</v>
      </c>
    </row>
    <row r="202" spans="2:17" x14ac:dyDescent="0.35">
      <c r="C202" s="111" t="s">
        <v>336</v>
      </c>
      <c r="D202" s="111"/>
      <c r="E202" s="111"/>
      <c r="F202" s="111"/>
      <c r="G202" s="111"/>
      <c r="H202" s="111"/>
      <c r="I202" s="111"/>
      <c r="K202" s="112" t="s">
        <v>342</v>
      </c>
      <c r="L202" s="112"/>
      <c r="M202" s="112"/>
      <c r="N202" s="112"/>
      <c r="O202" s="112"/>
      <c r="P202" s="112"/>
      <c r="Q202" s="112"/>
    </row>
    <row r="203" spans="2:17" ht="29" x14ac:dyDescent="0.35">
      <c r="B203" s="68" t="s">
        <v>133</v>
      </c>
      <c r="C203" t="s">
        <v>337</v>
      </c>
      <c r="D203" t="s">
        <v>344</v>
      </c>
      <c r="E203" s="4" t="s">
        <v>338</v>
      </c>
      <c r="F203" t="s">
        <v>315</v>
      </c>
      <c r="G203" t="s">
        <v>339</v>
      </c>
      <c r="H203" t="s">
        <v>340</v>
      </c>
      <c r="I203" t="s">
        <v>341</v>
      </c>
      <c r="K203" s="64" t="s">
        <v>309</v>
      </c>
      <c r="L203" t="s">
        <v>337</v>
      </c>
      <c r="M203" t="s">
        <v>344</v>
      </c>
      <c r="N203" s="4" t="s">
        <v>338</v>
      </c>
      <c r="O203" t="s">
        <v>315</v>
      </c>
      <c r="P203" t="s">
        <v>340</v>
      </c>
      <c r="Q203" t="s">
        <v>341</v>
      </c>
    </row>
    <row r="204" spans="2:17" x14ac:dyDescent="0.35">
      <c r="B204" s="19">
        <v>2017</v>
      </c>
      <c r="C204" s="90">
        <f>100*C196/D188</f>
        <v>34.557974785344271</v>
      </c>
      <c r="D204" s="90">
        <f>100*D196/D188</f>
        <v>64.300115902263641</v>
      </c>
      <c r="E204" s="90">
        <f>100*E196/E188</f>
        <v>29.198171168110953</v>
      </c>
      <c r="F204" s="90">
        <f>100*F196/G188</f>
        <v>116.37128747691054</v>
      </c>
      <c r="G204" s="90">
        <f>100*G196/H188</f>
        <v>106.35511659042936</v>
      </c>
      <c r="H204" s="90">
        <f>100*H196/H188</f>
        <v>99.819378700656529</v>
      </c>
      <c r="I204" s="90">
        <f>100*I196/I188</f>
        <v>99.422009540118012</v>
      </c>
      <c r="J204" s="90"/>
      <c r="K204" s="89">
        <f>100*C188/Q188</f>
        <v>65.553968849933</v>
      </c>
      <c r="L204" s="90">
        <f>100*C196/Q188</f>
        <v>27.294125332472639</v>
      </c>
      <c r="M204" s="90">
        <f>100*D196/Q188</f>
        <v>50.784672227759913</v>
      </c>
      <c r="N204" s="90">
        <f>100*E196/P188</f>
        <v>23.060915701558525</v>
      </c>
      <c r="O204" s="90">
        <f>100*F196/N188</f>
        <v>91.910840413108346</v>
      </c>
      <c r="P204" s="90">
        <f>100*H196/L188</f>
        <v>78.838029421234992</v>
      </c>
      <c r="Q204" s="90">
        <f>100*I196/M188</f>
        <v>78.524184534826972</v>
      </c>
    </row>
    <row r="205" spans="2:17" x14ac:dyDescent="0.35">
      <c r="B205" s="19">
        <v>2018</v>
      </c>
      <c r="C205" s="90">
        <f t="shared" ref="C205:C208" si="142">100*C197/D189</f>
        <v>34.489904115341545</v>
      </c>
      <c r="D205" s="90">
        <f t="shared" ref="D205:E205" si="143">100*D197/D189</f>
        <v>64.862629479283314</v>
      </c>
      <c r="E205" s="90">
        <f t="shared" si="143"/>
        <v>33.021871139792886</v>
      </c>
      <c r="F205" s="90">
        <f t="shared" ref="F205:G205" si="144">100*F197/G189</f>
        <v>120.57123910150777</v>
      </c>
      <c r="G205" s="90">
        <f t="shared" si="144"/>
        <v>110.69808226146678</v>
      </c>
      <c r="H205" s="90">
        <f t="shared" ref="H205:I205" si="145">100*H197/H189</f>
        <v>103.05707384633345</v>
      </c>
      <c r="I205" s="90">
        <f t="shared" si="145"/>
        <v>103.71229332979418</v>
      </c>
      <c r="J205" s="90"/>
      <c r="K205" s="89">
        <f t="shared" ref="K205:K208" si="146">100*C189/Q189</f>
        <v>62.982120896478285</v>
      </c>
      <c r="L205" s="90">
        <f t="shared" ref="L205:L208" si="147">100*C197/Q189</f>
        <v>26.171654345787772</v>
      </c>
      <c r="M205" s="90">
        <f t="shared" ref="M205:M208" si="148">100*D197/Q189</f>
        <v>49.219108090695158</v>
      </c>
      <c r="N205" s="90">
        <f t="shared" ref="N205:N208" si="149">100*E197/P189</f>
        <v>25.057680486197146</v>
      </c>
      <c r="O205" s="90">
        <f t="shared" ref="O205:O208" si="150">100*F197/N189</f>
        <v>91.491956117221122</v>
      </c>
      <c r="P205" s="90">
        <f t="shared" ref="P205:P208" si="151">100*H197/L189</f>
        <v>78.201844388277891</v>
      </c>
      <c r="Q205" s="90">
        <f t="shared" ref="Q205:Q208" si="152">100*I197/M189</f>
        <v>78.699038517447178</v>
      </c>
    </row>
    <row r="206" spans="2:17" x14ac:dyDescent="0.35">
      <c r="B206" s="19">
        <v>2019</v>
      </c>
      <c r="C206" s="90">
        <f t="shared" si="142"/>
        <v>35.046536483752583</v>
      </c>
      <c r="D206" s="90">
        <f t="shared" ref="D206:E206" si="153">100*D198/D190</f>
        <v>62.91159485884733</v>
      </c>
      <c r="E206" s="90">
        <f t="shared" si="153"/>
        <v>34.649919488540434</v>
      </c>
      <c r="F206" s="90">
        <f t="shared" ref="F206:G206" si="154">100*F198/G190</f>
        <v>112.89826609352431</v>
      </c>
      <c r="G206" s="90">
        <f t="shared" si="154"/>
        <v>108.59780725486043</v>
      </c>
      <c r="H206" s="90">
        <f t="shared" ref="H206:I206" si="155">100*H198/H190</f>
        <v>104.5216894915402</v>
      </c>
      <c r="I206" s="90">
        <f t="shared" si="155"/>
        <v>105.51404429443031</v>
      </c>
      <c r="J206" s="90"/>
      <c r="K206" s="89">
        <f t="shared" si="146"/>
        <v>64.200191295188063</v>
      </c>
      <c r="L206" s="90">
        <f t="shared" si="147"/>
        <v>27.10836562036992</v>
      </c>
      <c r="M206" s="90">
        <f t="shared" si="148"/>
        <v>48.661884634016488</v>
      </c>
      <c r="N206" s="90">
        <f t="shared" si="149"/>
        <v>26.801583849724825</v>
      </c>
      <c r="O206" s="90">
        <f t="shared" si="150"/>
        <v>87.326388916859074</v>
      </c>
      <c r="P206" s="90">
        <f t="shared" si="151"/>
        <v>80.847138070519605</v>
      </c>
      <c r="Q206" s="90">
        <f t="shared" si="152"/>
        <v>81.614720819655062</v>
      </c>
    </row>
    <row r="207" spans="2:17" x14ac:dyDescent="0.35">
      <c r="B207" s="19">
        <v>2020</v>
      </c>
      <c r="C207" s="90">
        <f t="shared" si="142"/>
        <v>36.309622448214682</v>
      </c>
      <c r="D207" s="90">
        <f t="shared" ref="D207:E207" si="156">100*D199/D191</f>
        <v>65.019604707528543</v>
      </c>
      <c r="E207" s="90">
        <f t="shared" si="156"/>
        <v>36.670598451276994</v>
      </c>
      <c r="F207" s="90">
        <f t="shared" ref="F207:G207" si="157">100*F199/G191</f>
        <v>115.05139621004552</v>
      </c>
      <c r="G207" s="90">
        <f t="shared" si="157"/>
        <v>107.04379983733486</v>
      </c>
      <c r="H207" s="90">
        <f t="shared" ref="H207:I207" si="158">100*H199/H191</f>
        <v>101.41507628566625</v>
      </c>
      <c r="I207" s="90">
        <f t="shared" si="158"/>
        <v>104.20320980424444</v>
      </c>
      <c r="J207" s="90"/>
      <c r="K207" s="89">
        <f t="shared" si="146"/>
        <v>65.132217004578877</v>
      </c>
      <c r="L207" s="90">
        <f t="shared" si="147"/>
        <v>28.493086851222259</v>
      </c>
      <c r="M207" s="90">
        <f t="shared" si="148"/>
        <v>51.022542209189005</v>
      </c>
      <c r="N207" s="90">
        <f t="shared" si="149"/>
        <v>28.776353927907799</v>
      </c>
      <c r="O207" s="90">
        <f t="shared" si="150"/>
        <v>90.283765116053843</v>
      </c>
      <c r="P207" s="90">
        <f t="shared" si="151"/>
        <v>79.582997062336574</v>
      </c>
      <c r="Q207" s="90">
        <f t="shared" si="152"/>
        <v>81.770916548719413</v>
      </c>
    </row>
    <row r="208" spans="2:17" x14ac:dyDescent="0.35">
      <c r="B208" s="19">
        <v>2021</v>
      </c>
      <c r="C208" s="90">
        <f t="shared" si="142"/>
        <v>37.028476891126047</v>
      </c>
      <c r="D208" s="90">
        <f t="shared" ref="D208:E208" si="159">100*D200/D192</f>
        <v>64.025399395563767</v>
      </c>
      <c r="E208" s="90">
        <f t="shared" si="159"/>
        <v>38.437880173528775</v>
      </c>
      <c r="F208" s="90">
        <f t="shared" ref="F208:G208" si="160">100*F200/G192</f>
        <v>109.90814850347765</v>
      </c>
      <c r="G208" s="90">
        <f t="shared" si="160"/>
        <v>101.47907788455016</v>
      </c>
      <c r="H208" s="90">
        <f t="shared" ref="H208:I208" si="161">100*H200/H192</f>
        <v>96.305915940093939</v>
      </c>
      <c r="I208" s="90">
        <f t="shared" si="161"/>
        <v>99.041548300868243</v>
      </c>
      <c r="J208" s="90"/>
      <c r="K208" s="89">
        <f t="shared" si="146"/>
        <v>68.703817036373181</v>
      </c>
      <c r="L208" s="90">
        <f t="shared" si="147"/>
        <v>30.65057471642767</v>
      </c>
      <c r="M208" s="90">
        <f t="shared" si="148"/>
        <v>52.997461756066649</v>
      </c>
      <c r="N208" s="90">
        <f t="shared" si="149"/>
        <v>31.817217912146472</v>
      </c>
      <c r="O208" s="90">
        <f t="shared" si="150"/>
        <v>90.977220790234497</v>
      </c>
      <c r="P208" s="90">
        <f t="shared" si="151"/>
        <v>79.717879858657241</v>
      </c>
      <c r="Q208" s="90">
        <f t="shared" si="152"/>
        <v>81.982318234481568</v>
      </c>
    </row>
    <row r="227" spans="2:17" ht="18.5" x14ac:dyDescent="0.45">
      <c r="B227" s="113" t="s">
        <v>242</v>
      </c>
      <c r="C227" s="113"/>
      <c r="D227" s="113"/>
      <c r="E227" s="113"/>
      <c r="F227" s="113"/>
      <c r="G227" s="113"/>
      <c r="H227" s="113"/>
      <c r="I227" s="113"/>
      <c r="K227" s="113" t="s">
        <v>242</v>
      </c>
      <c r="L227" s="113"/>
      <c r="M227" s="113"/>
      <c r="N227" s="113"/>
      <c r="O227" s="113"/>
      <c r="P227" s="113"/>
      <c r="Q227" s="113"/>
    </row>
    <row r="228" spans="2:17" x14ac:dyDescent="0.35">
      <c r="C228" s="111" t="s">
        <v>334</v>
      </c>
      <c r="D228" s="111"/>
      <c r="E228" s="111"/>
      <c r="F228" s="111"/>
      <c r="G228" s="111"/>
      <c r="H228" s="111"/>
      <c r="I228" s="111"/>
      <c r="J228" s="81"/>
      <c r="K228" s="112" t="s">
        <v>335</v>
      </c>
      <c r="L228" s="112"/>
      <c r="M228" s="112"/>
      <c r="N228" s="112"/>
      <c r="O228" s="112"/>
      <c r="P228" s="112"/>
      <c r="Q228" s="112"/>
    </row>
    <row r="229" spans="2:17" ht="58" x14ac:dyDescent="0.35">
      <c r="B229" s="68" t="s">
        <v>133</v>
      </c>
      <c r="C229" s="37" t="s">
        <v>325</v>
      </c>
      <c r="D229" s="37" t="s">
        <v>326</v>
      </c>
      <c r="E229" s="37" t="s">
        <v>327</v>
      </c>
      <c r="F229" s="37" t="s">
        <v>328</v>
      </c>
      <c r="G229" s="37" t="s">
        <v>4</v>
      </c>
      <c r="H229" s="37" t="s">
        <v>333</v>
      </c>
      <c r="I229" s="37" t="s">
        <v>329</v>
      </c>
      <c r="J229" s="4"/>
      <c r="K229" s="91" t="s">
        <v>310</v>
      </c>
      <c r="L229" s="37" t="s">
        <v>332</v>
      </c>
      <c r="M229" s="37" t="s">
        <v>329</v>
      </c>
      <c r="N229" s="37" t="s">
        <v>4</v>
      </c>
      <c r="O229" s="37" t="s">
        <v>328</v>
      </c>
      <c r="P229" s="37" t="s">
        <v>327</v>
      </c>
      <c r="Q229" s="37" t="s">
        <v>326</v>
      </c>
    </row>
    <row r="230" spans="2:17" x14ac:dyDescent="0.35">
      <c r="B230" s="19">
        <v>2017</v>
      </c>
      <c r="C230">
        <f>SUMIFS('Adjusted data-Niger (Exported)'!$H$2:$H$4321,'Adjusted data-Niger (Exported)'!$E$2:$E$4321,2017,'Adjusted data-Niger (Exported)'!$B$2:$B$4321, "Niamey")</f>
        <v>53967</v>
      </c>
      <c r="D230" s="65">
        <f>C230/$C$7</f>
        <v>65020.481927710847</v>
      </c>
      <c r="E230" s="65">
        <f>D230*(1-$C$9)</f>
        <v>63069.867469879522</v>
      </c>
      <c r="F230" s="65">
        <f>E230*(1+$C$11)</f>
        <v>65277.312831325304</v>
      </c>
      <c r="G230" s="65">
        <f>F230*(1-$C$10)</f>
        <v>63971.766574698799</v>
      </c>
      <c r="H230" s="65">
        <f>G230-G230*$C$12</f>
        <v>62436.444176906029</v>
      </c>
      <c r="I230" s="65">
        <f>H230-(H230*$C$13)</f>
        <v>61087.816982684861</v>
      </c>
      <c r="K230" s="64">
        <f>SUMIFS('Adjusted data-Niger (Exported)'!$N$2:$N$4321,'Adjusted data-Niger (Exported)'!$E$2:$E$4321,2017,'Adjusted data-Niger (Exported)'!$B$2:$B$4321, "Niamey")</f>
        <v>55618</v>
      </c>
      <c r="L230" s="65">
        <f>K230/$C$8</f>
        <v>66211.904761904763</v>
      </c>
      <c r="M230" s="65">
        <f>L230-L230*$C$13</f>
        <v>64781.727619047619</v>
      </c>
      <c r="N230" s="65">
        <f>L230/(1-$C$12)</f>
        <v>67840.066354410621</v>
      </c>
      <c r="O230" s="65">
        <f>N230/(1-$C$10)</f>
        <v>69224.557504500641</v>
      </c>
      <c r="P230" s="65">
        <f>O230/(1+$C$11)</f>
        <v>66883.630439131055</v>
      </c>
      <c r="Q230" s="65">
        <f>P230/(1-$C$9)</f>
        <v>68952.19632900109</v>
      </c>
    </row>
    <row r="231" spans="2:17" x14ac:dyDescent="0.35">
      <c r="B231" s="19">
        <v>2018</v>
      </c>
      <c r="C231">
        <f>SUMIFS('Adjusted data-Niger (Exported)'!$H$2:$H$4321,'Adjusted data-Niger (Exported)'!$E$2:$E$4321,2018,'Adjusted data-Niger (Exported)'!$B$2:$B$4321, "Niamey")</f>
        <v>50703</v>
      </c>
      <c r="D231" s="65">
        <f t="shared" ref="D231:D234" si="162">C231/$C$7</f>
        <v>61087.951807228921</v>
      </c>
      <c r="E231" s="65">
        <f t="shared" ref="E231:E234" si="163">D231*(1-$C$9)</f>
        <v>59255.313253012049</v>
      </c>
      <c r="F231" s="65">
        <f t="shared" ref="F231:F234" si="164">E231*(1+$C$11)</f>
        <v>61329.249216867465</v>
      </c>
      <c r="G231" s="65">
        <f t="shared" ref="G231:G234" si="165">F231*(1-$C$10)</f>
        <v>60102.664232530115</v>
      </c>
      <c r="H231" s="65">
        <f t="shared" ref="H231:H234" si="166">G231-G231*$C$12</f>
        <v>58660.200290949389</v>
      </c>
      <c r="I231" s="65">
        <f t="shared" ref="I231:I234" si="167">H231-(H231*$C$13)</f>
        <v>57393.139964664886</v>
      </c>
      <c r="K231" s="64">
        <f>SUMIFS('Adjusted data-Niger (Exported)'!$N$2:$N$4321,'Adjusted data-Niger (Exported)'!$E$2:$E$4321,2018,'Adjusted data-Niger (Exported)'!$B$2:$B$4321, "Niamey")</f>
        <v>53766</v>
      </c>
      <c r="L231" s="65">
        <f t="shared" ref="L231:L234" si="168">K231/$C$8</f>
        <v>64007.142857142862</v>
      </c>
      <c r="M231" s="65">
        <f t="shared" ref="M231:M234" si="169">L231-L231*$C$13</f>
        <v>62624.588571428576</v>
      </c>
      <c r="N231" s="65">
        <f t="shared" ref="N231:N234" si="170">L231/(1-$C$12)</f>
        <v>65581.088992974241</v>
      </c>
      <c r="O231" s="65">
        <f t="shared" ref="O231:O234" si="171">N231/(1-$C$10)</f>
        <v>66919.478564259436</v>
      </c>
      <c r="P231" s="65">
        <f t="shared" ref="P231:P234" si="172">O231/(1+$C$11)</f>
        <v>64656.501028269995</v>
      </c>
      <c r="Q231" s="65">
        <f t="shared" ref="Q231:Q234" si="173">P231/(1-$C$9)</f>
        <v>66656.186627082468</v>
      </c>
    </row>
    <row r="232" spans="2:17" x14ac:dyDescent="0.35">
      <c r="B232" s="19">
        <v>2019</v>
      </c>
      <c r="C232">
        <f>SUMIFS('Adjusted data-Niger (Exported)'!$H$2:$H$4321,'Adjusted data-Niger (Exported)'!$E$2:$E$4321,2019,'Adjusted data-Niger (Exported)'!$B$2:$B$4321, "Niamey")</f>
        <v>49579</v>
      </c>
      <c r="D232" s="65">
        <f t="shared" si="162"/>
        <v>59733.734939759037</v>
      </c>
      <c r="E232" s="65">
        <f t="shared" si="163"/>
        <v>57941.722891566264</v>
      </c>
      <c r="F232" s="65">
        <f t="shared" si="164"/>
        <v>59969.683192771081</v>
      </c>
      <c r="G232" s="65">
        <f t="shared" si="165"/>
        <v>58770.289528915659</v>
      </c>
      <c r="H232" s="65">
        <f t="shared" si="166"/>
        <v>57359.80258022168</v>
      </c>
      <c r="I232" s="65">
        <f t="shared" si="167"/>
        <v>56120.83084448889</v>
      </c>
      <c r="K232" s="64">
        <f>SUMIFS('Adjusted data-Niger (Exported)'!$N$2:$N$4321,'Adjusted data-Niger (Exported)'!$E$2:$E$4321,2019,'Adjusted data-Niger (Exported)'!$B$2:$B$4321, "Niamey")</f>
        <v>53146</v>
      </c>
      <c r="L232" s="65">
        <f t="shared" si="168"/>
        <v>63269.047619047618</v>
      </c>
      <c r="M232" s="65">
        <f t="shared" si="169"/>
        <v>61902.43619047619</v>
      </c>
      <c r="N232" s="65">
        <f t="shared" si="170"/>
        <v>64824.843871975019</v>
      </c>
      <c r="O232" s="65">
        <f t="shared" si="171"/>
        <v>66147.799869362265</v>
      </c>
      <c r="P232" s="65">
        <f t="shared" si="172"/>
        <v>63910.917748176107</v>
      </c>
      <c r="Q232" s="65">
        <f t="shared" si="173"/>
        <v>65887.544070284654</v>
      </c>
    </row>
    <row r="233" spans="2:17" x14ac:dyDescent="0.35">
      <c r="B233" s="19">
        <v>2020</v>
      </c>
      <c r="C233">
        <f>SUMIFS('Adjusted data-Niger (Exported)'!$H$2:$H$4321,'Adjusted data-Niger (Exported)'!$E$2:$E$4321,2020,'Adjusted data-Niger (Exported)'!$B$2:$B$4321, "Niamey")</f>
        <v>53088</v>
      </c>
      <c r="D233" s="65">
        <f t="shared" si="162"/>
        <v>63961.445783132534</v>
      </c>
      <c r="E233" s="65">
        <f t="shared" si="163"/>
        <v>62042.602409638559</v>
      </c>
      <c r="F233" s="65">
        <f t="shared" si="164"/>
        <v>64214.093493975903</v>
      </c>
      <c r="G233" s="65">
        <f t="shared" si="165"/>
        <v>62929.811624096386</v>
      </c>
      <c r="H233" s="65">
        <f t="shared" si="166"/>
        <v>61419.496145118072</v>
      </c>
      <c r="I233" s="65">
        <f t="shared" si="167"/>
        <v>60092.835028383524</v>
      </c>
      <c r="K233" s="64">
        <f>SUMIFS('Adjusted data-Niger (Exported)'!$N$2:$N$4321,'Adjusted data-Niger (Exported)'!$E$2:$E$4321,2020,'Adjusted data-Niger (Exported)'!$B$2:$B$4321, "Niamey")</f>
        <v>54320</v>
      </c>
      <c r="L233" s="65">
        <f t="shared" si="168"/>
        <v>64666.666666666672</v>
      </c>
      <c r="M233" s="65">
        <f t="shared" si="169"/>
        <v>63269.866666666669</v>
      </c>
      <c r="N233" s="65">
        <f t="shared" si="170"/>
        <v>66256.830601092908</v>
      </c>
      <c r="O233" s="65">
        <f t="shared" si="171"/>
        <v>67609.01081744174</v>
      </c>
      <c r="P233" s="65">
        <f t="shared" si="172"/>
        <v>65322.7157656442</v>
      </c>
      <c r="Q233" s="65">
        <f t="shared" si="173"/>
        <v>67343.0059439631</v>
      </c>
    </row>
    <row r="234" spans="2:17" x14ac:dyDescent="0.35">
      <c r="B234" s="19">
        <v>2021</v>
      </c>
      <c r="C234">
        <f>SUMIFS('Adjusted data-Niger (Exported)'!$H$2:$H$4321,'Adjusted data-Niger (Exported)'!$E$2:$E$4321,2021,'Adjusted data-Niger (Exported)'!$B$2:$B$4321, "Niamey")</f>
        <v>55451</v>
      </c>
      <c r="D234" s="65">
        <f t="shared" si="162"/>
        <v>66808.433734939768</v>
      </c>
      <c r="E234" s="65">
        <f t="shared" si="163"/>
        <v>64804.180722891571</v>
      </c>
      <c r="F234" s="65">
        <f t="shared" si="164"/>
        <v>67072.327048192776</v>
      </c>
      <c r="G234" s="65">
        <f t="shared" si="165"/>
        <v>65730.880507228925</v>
      </c>
      <c r="H234" s="65">
        <f t="shared" si="166"/>
        <v>64153.339375055431</v>
      </c>
      <c r="I234" s="65">
        <f t="shared" si="167"/>
        <v>62767.627244554234</v>
      </c>
      <c r="K234" s="64">
        <f>SUMIFS('Adjusted data-Niger (Exported)'!$N$2:$N$4321,'Adjusted data-Niger (Exported)'!$E$2:$E$4321,2021,'Adjusted data-Niger (Exported)'!$B$2:$B$4321, "Niamey")</f>
        <v>58217</v>
      </c>
      <c r="L234" s="65">
        <f t="shared" si="168"/>
        <v>69305.952380952382</v>
      </c>
      <c r="M234" s="65">
        <f t="shared" si="169"/>
        <v>67808.943809523815</v>
      </c>
      <c r="N234" s="65">
        <f t="shared" si="170"/>
        <v>71010.19711163154</v>
      </c>
      <c r="O234" s="65">
        <f t="shared" si="171"/>
        <v>72459.384807787283</v>
      </c>
      <c r="P234" s="65">
        <f t="shared" si="172"/>
        <v>70009.06744713748</v>
      </c>
      <c r="Q234" s="65">
        <f t="shared" si="173"/>
        <v>72174.296337255131</v>
      </c>
    </row>
    <row r="236" spans="2:17" x14ac:dyDescent="0.35">
      <c r="C236" s="111" t="s">
        <v>343</v>
      </c>
      <c r="D236" s="111"/>
      <c r="E236" s="111"/>
      <c r="F236" s="111"/>
      <c r="G236" s="111"/>
      <c r="H236" s="111"/>
      <c r="I236" s="111"/>
    </row>
    <row r="237" spans="2:17" ht="29" x14ac:dyDescent="0.35">
      <c r="B237" s="68" t="s">
        <v>133</v>
      </c>
      <c r="C237" t="s">
        <v>337</v>
      </c>
      <c r="D237" t="s">
        <v>344</v>
      </c>
      <c r="E237" s="4" t="s">
        <v>338</v>
      </c>
      <c r="F237" t="s">
        <v>315</v>
      </c>
      <c r="G237" t="s">
        <v>339</v>
      </c>
      <c r="H237" t="s">
        <v>340</v>
      </c>
      <c r="I237" t="s">
        <v>341</v>
      </c>
    </row>
    <row r="238" spans="2:17" x14ac:dyDescent="0.35">
      <c r="B238" s="19">
        <v>2017</v>
      </c>
      <c r="C238">
        <f>SUMIFS('Adjusted data-Niger (Exported)'!$I$2:$I$4321,'Adjusted data-Niger (Exported)'!$E$2:$E$4321,2017,'Adjusted data-Niger (Exported)'!$B$2:$B$4321, "Niamey")</f>
        <v>24799</v>
      </c>
      <c r="D238">
        <f>SUMIFS('Adjusted data-Niger (Exported)'!$J$2:$J$4321,'Adjusted data-Niger (Exported)'!$E$2:$E$4321,2017,'Adjusted data-Niger (Exported)'!$B$2:$B$4321, "Niamey")</f>
        <v>38986</v>
      </c>
      <c r="E238">
        <f>SUMIFS('Adjusted data-Niger (Exported)'!$K$2:$K$4321,'Adjusted data-Niger (Exported)'!$E$2:$E$4321,2017,'Adjusted data-Niger (Exported)'!$B$2:$B$4321, "Niamey")</f>
        <v>37519</v>
      </c>
      <c r="F238">
        <f>SUMIFS('Adjusted data-Niger (Exported)'!$M$2:$M$4321,'Adjusted data-Niger (Exported)'!$E$2:$E$4321,2017,'Adjusted data-Niger (Exported)'!$B$2:$B$4321, "Niamey")</f>
        <v>62983</v>
      </c>
      <c r="G238">
        <f>SUMIFS('Adjusted data-Niger (Exported)'!$N$2:$N$4321,'Adjusted data-Niger (Exported)'!$E$2:$E$4321,2017,'Adjusted data-Niger (Exported)'!$B$2:$B$4321, "Niamey")</f>
        <v>55618</v>
      </c>
      <c r="H238">
        <f>SUMIFS('Adjusted data-Niger (Exported)'!$O$2:$O$4321,'Adjusted data-Niger (Exported)'!$E$2:$E$4321,2017,'Adjusted data-Niger (Exported)'!$B$2:$B$4321, "Niamey")</f>
        <v>52901</v>
      </c>
      <c r="I238">
        <f>SUMIFS('Adjusted data-Niger (Exported)'!$P$2:$P$4321,'Adjusted data-Niger (Exported)'!$E$2:$E$4321,2017,'Adjusted data-Niger (Exported)'!$B$2:$B$4321, "Niamey")</f>
        <v>47243</v>
      </c>
    </row>
    <row r="239" spans="2:17" x14ac:dyDescent="0.35">
      <c r="B239" s="19">
        <v>2018</v>
      </c>
      <c r="C239">
        <f>SUMIFS('Adjusted data-Niger (Exported)'!$I$2:$I$4321,'Adjusted data-Niger (Exported)'!$E$2:$E$4321,2018,'Adjusted data-Niger (Exported)'!$B$2:$B$4321, "Niamey")</f>
        <v>24947</v>
      </c>
      <c r="D239">
        <f>SUMIFS('Adjusted data-Niger (Exported)'!$J$2:$J$4321,'Adjusted data-Niger (Exported)'!$E$2:$E$4321,2018,'Adjusted data-Niger (Exported)'!$B$2:$B$4321, "Niamey")</f>
        <v>35514</v>
      </c>
      <c r="E239">
        <f>SUMIFS('Adjusted data-Niger (Exported)'!$K$2:$K$4321,'Adjusted data-Niger (Exported)'!$E$2:$E$4321,2018,'Adjusted data-Niger (Exported)'!$B$2:$B$4321, "Niamey")</f>
        <v>38431</v>
      </c>
      <c r="F239">
        <f>SUMIFS('Adjusted data-Niger (Exported)'!$M$2:$M$4321,'Adjusted data-Niger (Exported)'!$E$2:$E$4321,2018,'Adjusted data-Niger (Exported)'!$B$2:$B$4321, "Niamey")</f>
        <v>63885</v>
      </c>
      <c r="G239">
        <f>SUMIFS('Adjusted data-Niger (Exported)'!$N$2:$N$4321,'Adjusted data-Niger (Exported)'!$E$2:$E$4321,2018,'Adjusted data-Niger (Exported)'!$B$2:$B$4321, "Niamey")</f>
        <v>53766</v>
      </c>
      <c r="H239">
        <f>SUMIFS('Adjusted data-Niger (Exported)'!$O$2:$O$4321,'Adjusted data-Niger (Exported)'!$E$2:$E$4321,2018,'Adjusted data-Niger (Exported)'!$B$2:$B$4321, "Niamey")</f>
        <v>48328</v>
      </c>
      <c r="I239">
        <f>SUMIFS('Adjusted data-Niger (Exported)'!$P$2:$P$4321,'Adjusted data-Niger (Exported)'!$E$2:$E$4321,2018,'Adjusted data-Niger (Exported)'!$B$2:$B$4321, "Niamey")</f>
        <v>44979</v>
      </c>
    </row>
    <row r="240" spans="2:17" x14ac:dyDescent="0.35">
      <c r="B240" s="19">
        <v>2019</v>
      </c>
      <c r="C240">
        <f>SUMIFS('Adjusted data-Niger (Exported)'!$I$2:$I$4321,'Adjusted data-Niger (Exported)'!$E$2:$E$4321,2019,'Adjusted data-Niger (Exported)'!$B$2:$B$4321, "Niamey")</f>
        <v>28283</v>
      </c>
      <c r="D240">
        <f>SUMIFS('Adjusted data-Niger (Exported)'!$J$2:$J$4321,'Adjusted data-Niger (Exported)'!$E$2:$E$4321,2019,'Adjusted data-Niger (Exported)'!$B$2:$B$4321, "Niamey")</f>
        <v>34860</v>
      </c>
      <c r="E240">
        <f>SUMIFS('Adjusted data-Niger (Exported)'!$K$2:$K$4321,'Adjusted data-Niger (Exported)'!$E$2:$E$4321,2019,'Adjusted data-Niger (Exported)'!$B$2:$B$4321, "Niamey")</f>
        <v>36863</v>
      </c>
      <c r="F240">
        <f>SUMIFS('Adjusted data-Niger (Exported)'!$M$2:$M$4321,'Adjusted data-Niger (Exported)'!$E$2:$E$4321,2019,'Adjusted data-Niger (Exported)'!$B$2:$B$4321, "Niamey")</f>
        <v>63415</v>
      </c>
      <c r="G240">
        <f>SUMIFS('Adjusted data-Niger (Exported)'!$N$2:$N$4321,'Adjusted data-Niger (Exported)'!$E$2:$E$4321,2019,'Adjusted data-Niger (Exported)'!$B$2:$B$4321, "Niamey")</f>
        <v>53146</v>
      </c>
      <c r="H240">
        <f>SUMIFS('Adjusted data-Niger (Exported)'!$O$2:$O$4321,'Adjusted data-Niger (Exported)'!$E$2:$E$4321,2019,'Adjusted data-Niger (Exported)'!$B$2:$B$4321, "Niamey")</f>
        <v>48325</v>
      </c>
      <c r="I240">
        <f>SUMIFS('Adjusted data-Niger (Exported)'!$P$2:$P$4321,'Adjusted data-Niger (Exported)'!$E$2:$E$4321,2019,'Adjusted data-Niger (Exported)'!$B$2:$B$4321, "Niamey")</f>
        <v>49266</v>
      </c>
    </row>
    <row r="241" spans="2:17" x14ac:dyDescent="0.35">
      <c r="B241" s="19">
        <v>2020</v>
      </c>
      <c r="C241">
        <f>SUMIFS('Adjusted data-Niger (Exported)'!$I$2:$I$4321,'Adjusted data-Niger (Exported)'!$E$2:$E$4321,2020,'Adjusted data-Niger (Exported)'!$B$2:$B$4321, "Niamey")</f>
        <v>28570</v>
      </c>
      <c r="D241">
        <f>SUMIFS('Adjusted data-Niger (Exported)'!$J$2:$J$4321,'Adjusted data-Niger (Exported)'!$E$2:$E$4321,2020,'Adjusted data-Niger (Exported)'!$B$2:$B$4321, "Niamey")</f>
        <v>38805</v>
      </c>
      <c r="E241">
        <f>SUMIFS('Adjusted data-Niger (Exported)'!$K$2:$K$4321,'Adjusted data-Niger (Exported)'!$E$2:$E$4321,2020,'Adjusted data-Niger (Exported)'!$B$2:$B$4321, "Niamey")</f>
        <v>39405</v>
      </c>
      <c r="F241">
        <f>SUMIFS('Adjusted data-Niger (Exported)'!$M$2:$M$4321,'Adjusted data-Niger (Exported)'!$E$2:$E$4321,2020,'Adjusted data-Niger (Exported)'!$B$2:$B$4321, "Niamey")</f>
        <v>62856</v>
      </c>
      <c r="G241">
        <f>SUMIFS('Adjusted data-Niger (Exported)'!$N$2:$N$4321,'Adjusted data-Niger (Exported)'!$E$2:$E$4321,2020,'Adjusted data-Niger (Exported)'!$B$2:$B$4321, "Niamey")</f>
        <v>54320</v>
      </c>
      <c r="H241">
        <f>SUMIFS('Adjusted data-Niger (Exported)'!$O$2:$O$4321,'Adjusted data-Niger (Exported)'!$E$2:$E$4321,2020,'Adjusted data-Niger (Exported)'!$B$2:$B$4321, "Niamey")</f>
        <v>48320</v>
      </c>
      <c r="I241">
        <f>SUMIFS('Adjusted data-Niger (Exported)'!$P$2:$P$4321,'Adjusted data-Niger (Exported)'!$E$2:$E$4321,2020,'Adjusted data-Niger (Exported)'!$B$2:$B$4321, "Niamey")</f>
        <v>44615</v>
      </c>
    </row>
    <row r="242" spans="2:17" x14ac:dyDescent="0.35">
      <c r="B242" s="19">
        <v>2021</v>
      </c>
      <c r="C242">
        <f>SUMIFS('Adjusted data-Niger (Exported)'!$I$2:$I$4321,'Adjusted data-Niger (Exported)'!$E$2:$E$4321,2021,'Adjusted data-Niger (Exported)'!$B$2:$B$4321, "Niamey")</f>
        <v>31751</v>
      </c>
      <c r="D242">
        <f>SUMIFS('Adjusted data-Niger (Exported)'!$J$2:$J$4321,'Adjusted data-Niger (Exported)'!$E$2:$E$4321,2021,'Adjusted data-Niger (Exported)'!$B$2:$B$4321, "Niamey")</f>
        <v>41356</v>
      </c>
      <c r="E242">
        <f>SUMIFS('Adjusted data-Niger (Exported)'!$K$2:$K$4321,'Adjusted data-Niger (Exported)'!$E$2:$E$4321,2021,'Adjusted data-Niger (Exported)'!$B$2:$B$4321, "Niamey")</f>
        <v>39570</v>
      </c>
      <c r="F242">
        <f>SUMIFS('Adjusted data-Niger (Exported)'!$M$2:$M$4321,'Adjusted data-Niger (Exported)'!$E$2:$E$4321,2021,'Adjusted data-Niger (Exported)'!$B$2:$B$4321, "Niamey")</f>
        <v>65572</v>
      </c>
      <c r="G242">
        <f>SUMIFS('Adjusted data-Niger (Exported)'!$N$2:$N$4321,'Adjusted data-Niger (Exported)'!$E$2:$E$4321,2021,'Adjusted data-Niger (Exported)'!$B$2:$B$4321, "Niamey")</f>
        <v>58217</v>
      </c>
      <c r="H242">
        <f>SUMIFS('Adjusted data-Niger (Exported)'!$O$2:$O$4321,'Adjusted data-Niger (Exported)'!$E$2:$E$4321,2021,'Adjusted data-Niger (Exported)'!$B$2:$B$4321, "Niamey")</f>
        <v>54054</v>
      </c>
      <c r="I242">
        <f>SUMIFS('Adjusted data-Niger (Exported)'!$P$2:$P$4321,'Adjusted data-Niger (Exported)'!$E$2:$E$4321,2021,'Adjusted data-Niger (Exported)'!$B$2:$B$4321, "Niamey")</f>
        <v>51042</v>
      </c>
    </row>
    <row r="244" spans="2:17" x14ac:dyDescent="0.35">
      <c r="C244" s="111" t="s">
        <v>336</v>
      </c>
      <c r="D244" s="111"/>
      <c r="E244" s="111"/>
      <c r="F244" s="111"/>
      <c r="G244" s="111"/>
      <c r="H244" s="111"/>
      <c r="I244" s="111"/>
      <c r="K244" s="112" t="s">
        <v>342</v>
      </c>
      <c r="L244" s="112"/>
      <c r="M244" s="112"/>
      <c r="N244" s="112"/>
      <c r="O244" s="112"/>
      <c r="P244" s="112"/>
      <c r="Q244" s="112"/>
    </row>
    <row r="245" spans="2:17" ht="29" x14ac:dyDescent="0.35">
      <c r="B245" s="68" t="s">
        <v>133</v>
      </c>
      <c r="C245" t="s">
        <v>337</v>
      </c>
      <c r="D245" t="s">
        <v>344</v>
      </c>
      <c r="E245" s="4" t="s">
        <v>338</v>
      </c>
      <c r="F245" t="s">
        <v>315</v>
      </c>
      <c r="G245" t="s">
        <v>339</v>
      </c>
      <c r="H245" t="s">
        <v>340</v>
      </c>
      <c r="I245" t="s">
        <v>341</v>
      </c>
      <c r="K245" s="64" t="s">
        <v>309</v>
      </c>
      <c r="L245" t="s">
        <v>337</v>
      </c>
      <c r="M245" t="s">
        <v>344</v>
      </c>
      <c r="N245" s="4" t="s">
        <v>338</v>
      </c>
      <c r="O245" t="s">
        <v>315</v>
      </c>
      <c r="P245" t="s">
        <v>340</v>
      </c>
      <c r="Q245" t="s">
        <v>341</v>
      </c>
    </row>
    <row r="246" spans="2:17" x14ac:dyDescent="0.35">
      <c r="B246" s="19">
        <v>2017</v>
      </c>
      <c r="C246" s="90">
        <f>100*C238/D230</f>
        <v>38.140289436136896</v>
      </c>
      <c r="D246" s="90">
        <f>100*D238/D230</f>
        <v>59.959567884077302</v>
      </c>
      <c r="E246" s="90">
        <f>100*E238/E230</f>
        <v>59.487995623136626</v>
      </c>
      <c r="F246" s="90">
        <f>100*F238/G230</f>
        <v>98.454370376743881</v>
      </c>
      <c r="G246" s="90">
        <f>100*G238/H230</f>
        <v>89.079384217354203</v>
      </c>
      <c r="H246" s="90">
        <f>100*H238/H230</f>
        <v>84.727759079475263</v>
      </c>
      <c r="I246" s="90">
        <f>100*I238/I230</f>
        <v>77.336206028430965</v>
      </c>
      <c r="J246" s="90"/>
      <c r="K246" s="89">
        <f>100*C230/Q230</f>
        <v>78.267267575495111</v>
      </c>
      <c r="L246" s="90">
        <f>100*C238/Q230</f>
        <v>35.965496851866945</v>
      </c>
      <c r="M246" s="90">
        <f>100*D238/Q230</f>
        <v>56.540621003543876</v>
      </c>
      <c r="N246" s="90">
        <f>100*E238/P230</f>
        <v>56.095938204408633</v>
      </c>
      <c r="O246" s="90">
        <f>100*F238/N230</f>
        <v>92.840416268114637</v>
      </c>
      <c r="P246" s="90">
        <f>100*H238/L230</f>
        <v>79.896508324643094</v>
      </c>
      <c r="Q246" s="90">
        <f>100*I238/M230</f>
        <v>72.926428078323198</v>
      </c>
    </row>
    <row r="247" spans="2:17" x14ac:dyDescent="0.35">
      <c r="B247" s="19">
        <v>2018</v>
      </c>
      <c r="C247" s="90">
        <f t="shared" ref="C247:C250" si="174">100*C239/D231</f>
        <v>40.837839970021491</v>
      </c>
      <c r="D247" s="90">
        <f t="shared" ref="D247:E247" si="175">100*D239/D231</f>
        <v>58.135849949707115</v>
      </c>
      <c r="E247" s="90">
        <f t="shared" si="175"/>
        <v>64.85663122884003</v>
      </c>
      <c r="F247" s="90">
        <f t="shared" ref="F247:G247" si="176">100*F239/G231</f>
        <v>106.29312496503728</v>
      </c>
      <c r="G247" s="90">
        <f t="shared" si="176"/>
        <v>91.656693521886069</v>
      </c>
      <c r="H247" s="90">
        <f t="shared" ref="H247:I247" si="177">100*H239/H231</f>
        <v>82.386353541749614</v>
      </c>
      <c r="I247" s="90">
        <f t="shared" si="177"/>
        <v>78.369993395886908</v>
      </c>
      <c r="J247" s="90"/>
      <c r="K247" s="89">
        <f t="shared" ref="K247:K250" si="178">100*C231/Q231</f>
        <v>76.066457692314671</v>
      </c>
      <c r="L247" s="90">
        <f t="shared" ref="L247:L250" si="179">100*C239/Q231</f>
        <v>37.426383449700694</v>
      </c>
      <c r="M247" s="90">
        <f t="shared" ref="M247:M250" si="180">100*D239/Q231</f>
        <v>53.279375549471695</v>
      </c>
      <c r="N247" s="90">
        <f t="shared" ref="N247:N250" si="181">100*E239/P231</f>
        <v>59.438725246200185</v>
      </c>
      <c r="O247" s="90">
        <f t="shared" ref="O247:O250" si="182">100*F239/N231</f>
        <v>97.413752929360555</v>
      </c>
      <c r="P247" s="90">
        <f t="shared" ref="P247:P250" si="183">100*H239/L231</f>
        <v>75.504073206115379</v>
      </c>
      <c r="Q247" s="90">
        <f t="shared" ref="Q247:Q250" si="184">100*I239/M231</f>
        <v>71.823226349339919</v>
      </c>
    </row>
    <row r="248" spans="2:17" x14ac:dyDescent="0.35">
      <c r="B248" s="19">
        <v>2019</v>
      </c>
      <c r="C248" s="90">
        <f t="shared" si="174"/>
        <v>47.348453982532924</v>
      </c>
      <c r="D248" s="90">
        <f t="shared" ref="D248:E248" si="185">100*D240/D232</f>
        <v>58.358982633776399</v>
      </c>
      <c r="E248" s="90">
        <f t="shared" si="185"/>
        <v>63.620821336269948</v>
      </c>
      <c r="F248" s="90">
        <f t="shared" ref="F248:G248" si="186">100*F240/G232</f>
        <v>107.90316077786053</v>
      </c>
      <c r="G248" s="90">
        <f t="shared" si="186"/>
        <v>92.653735907949851</v>
      </c>
      <c r="H248" s="90">
        <f t="shared" ref="H248:I248" si="187">100*H240/H232</f>
        <v>84.248895264962115</v>
      </c>
      <c r="I248" s="90">
        <f t="shared" si="187"/>
        <v>87.785585599251618</v>
      </c>
      <c r="J248" s="90"/>
      <c r="K248" s="89">
        <f t="shared" si="178"/>
        <v>75.247910207598977</v>
      </c>
      <c r="L248" s="90">
        <f t="shared" si="179"/>
        <v>42.926171249955061</v>
      </c>
      <c r="M248" s="90">
        <f t="shared" si="180"/>
        <v>52.908331144978725</v>
      </c>
      <c r="N248" s="90">
        <f t="shared" si="181"/>
        <v>57.678721099341431</v>
      </c>
      <c r="O248" s="90">
        <f t="shared" si="182"/>
        <v>97.82514883528394</v>
      </c>
      <c r="P248" s="90">
        <f t="shared" si="183"/>
        <v>76.380160313099765</v>
      </c>
      <c r="Q248" s="90">
        <f t="shared" si="184"/>
        <v>79.586528466192533</v>
      </c>
    </row>
    <row r="249" spans="2:17" x14ac:dyDescent="0.35">
      <c r="B249" s="19">
        <v>2020</v>
      </c>
      <c r="C249" s="90">
        <f t="shared" si="174"/>
        <v>44.667533152501505</v>
      </c>
      <c r="D249" s="90">
        <f t="shared" ref="D249:E249" si="188">100*D241/D233</f>
        <v>60.669360307414102</v>
      </c>
      <c r="E249" s="90">
        <f t="shared" si="188"/>
        <v>63.512809697805778</v>
      </c>
      <c r="F249" s="90">
        <f t="shared" ref="F249:G249" si="189">100*F241/G233</f>
        <v>99.882708016770664</v>
      </c>
      <c r="G249" s="90">
        <f t="shared" si="189"/>
        <v>88.440972996027455</v>
      </c>
      <c r="H249" s="90">
        <f t="shared" ref="H249:I249" si="190">100*H241/H233</f>
        <v>78.672087908101005</v>
      </c>
      <c r="I249" s="90">
        <f t="shared" si="190"/>
        <v>74.243460104565031</v>
      </c>
      <c r="J249" s="90"/>
      <c r="K249" s="89">
        <f t="shared" si="178"/>
        <v>78.832239897599976</v>
      </c>
      <c r="L249" s="90">
        <f t="shared" si="179"/>
        <v>42.424598663999987</v>
      </c>
      <c r="M249" s="90">
        <f t="shared" si="180"/>
        <v>57.622910435999977</v>
      </c>
      <c r="N249" s="90">
        <f t="shared" si="181"/>
        <v>60.323578923711324</v>
      </c>
      <c r="O249" s="90">
        <f t="shared" si="182"/>
        <v>94.867199999999983</v>
      </c>
      <c r="P249" s="90">
        <f t="shared" si="183"/>
        <v>74.721649484536073</v>
      </c>
      <c r="Q249" s="90">
        <f t="shared" si="184"/>
        <v>70.515400696276686</v>
      </c>
    </row>
    <row r="250" spans="2:17" x14ac:dyDescent="0.35">
      <c r="B250" s="19">
        <v>2021</v>
      </c>
      <c r="C250" s="90">
        <f t="shared" si="174"/>
        <v>47.52543687219346</v>
      </c>
      <c r="D250" s="90">
        <f t="shared" ref="D250:E250" si="191">100*D242/D234</f>
        <v>61.902364249517582</v>
      </c>
      <c r="E250" s="90">
        <f t="shared" si="191"/>
        <v>61.060875330258142</v>
      </c>
      <c r="F250" s="90">
        <f t="shared" ref="F250:G250" si="192">100*F242/G234</f>
        <v>99.758286354902168</v>
      </c>
      <c r="G250" s="90">
        <f t="shared" si="192"/>
        <v>90.746640108085089</v>
      </c>
      <c r="H250" s="90">
        <f t="shared" ref="H250:I250" si="193">100*H242/H234</f>
        <v>84.257500118563854</v>
      </c>
      <c r="I250" s="90">
        <f t="shared" si="193"/>
        <v>81.318989167984583</v>
      </c>
      <c r="J250" s="90"/>
      <c r="K250" s="89">
        <f t="shared" si="178"/>
        <v>76.829290778103712</v>
      </c>
      <c r="L250" s="90">
        <f t="shared" si="179"/>
        <v>43.992115768797149</v>
      </c>
      <c r="M250" s="90">
        <f t="shared" si="180"/>
        <v>57.300177623834685</v>
      </c>
      <c r="N250" s="90">
        <f t="shared" si="181"/>
        <v>56.52124995077039</v>
      </c>
      <c r="O250" s="90">
        <f t="shared" si="182"/>
        <v>92.341667348025481</v>
      </c>
      <c r="P250" s="90">
        <f t="shared" si="183"/>
        <v>77.993300925846398</v>
      </c>
      <c r="Q250" s="90">
        <f t="shared" si="184"/>
        <v>75.273256199621144</v>
      </c>
    </row>
    <row r="269" spans="2:17" ht="18.5" x14ac:dyDescent="0.45">
      <c r="B269" s="113" t="s">
        <v>243</v>
      </c>
      <c r="C269" s="113"/>
      <c r="D269" s="113"/>
      <c r="E269" s="113"/>
      <c r="F269" s="113"/>
      <c r="G269" s="113"/>
      <c r="H269" s="113"/>
      <c r="I269" s="113"/>
      <c r="K269" s="113" t="s">
        <v>243</v>
      </c>
      <c r="L269" s="113"/>
      <c r="M269" s="113"/>
      <c r="N269" s="113"/>
      <c r="O269" s="113"/>
      <c r="P269" s="113"/>
      <c r="Q269" s="113"/>
    </row>
    <row r="270" spans="2:17" x14ac:dyDescent="0.35">
      <c r="C270" s="111" t="s">
        <v>334</v>
      </c>
      <c r="D270" s="111"/>
      <c r="E270" s="111"/>
      <c r="F270" s="111"/>
      <c r="G270" s="111"/>
      <c r="H270" s="111"/>
      <c r="I270" s="111"/>
      <c r="J270" s="81"/>
      <c r="K270" s="112" t="s">
        <v>335</v>
      </c>
      <c r="L270" s="112"/>
      <c r="M270" s="112"/>
      <c r="N270" s="112"/>
      <c r="O270" s="112"/>
      <c r="P270" s="112"/>
      <c r="Q270" s="112"/>
    </row>
    <row r="271" spans="2:17" ht="58" x14ac:dyDescent="0.35">
      <c r="B271" s="68" t="s">
        <v>133</v>
      </c>
      <c r="C271" s="37" t="s">
        <v>325</v>
      </c>
      <c r="D271" s="37" t="s">
        <v>326</v>
      </c>
      <c r="E271" s="37" t="s">
        <v>327</v>
      </c>
      <c r="F271" s="37" t="s">
        <v>328</v>
      </c>
      <c r="G271" s="37" t="s">
        <v>4</v>
      </c>
      <c r="H271" s="37" t="s">
        <v>333</v>
      </c>
      <c r="I271" s="37" t="s">
        <v>329</v>
      </c>
      <c r="J271" s="4"/>
      <c r="K271" s="91" t="s">
        <v>310</v>
      </c>
      <c r="L271" s="37" t="s">
        <v>332</v>
      </c>
      <c r="M271" s="37" t="s">
        <v>329</v>
      </c>
      <c r="N271" s="37" t="s">
        <v>4</v>
      </c>
      <c r="O271" s="37" t="s">
        <v>328</v>
      </c>
      <c r="P271" s="37" t="s">
        <v>327</v>
      </c>
      <c r="Q271" s="37" t="s">
        <v>326</v>
      </c>
    </row>
    <row r="272" spans="2:17" x14ac:dyDescent="0.35">
      <c r="B272" s="19">
        <v>2017</v>
      </c>
      <c r="C272">
        <f>SUMIFS('Adjusted data-Niger (Exported)'!$H$2:$H$4321,'Adjusted data-Niger (Exported)'!$E$2:$E$4321,2017,'Adjusted data-Niger (Exported)'!$B$2:$B$4321, "Tahoua")</f>
        <v>143306</v>
      </c>
      <c r="D272" s="65">
        <f>C272/$C$7</f>
        <v>172657.8313253012</v>
      </c>
      <c r="E272" s="65">
        <f>D272*(1-$C$9)</f>
        <v>167478.09638554216</v>
      </c>
      <c r="F272" s="65">
        <f>E272*(1+$C$11)</f>
        <v>173339.82975903613</v>
      </c>
      <c r="G272" s="65">
        <f>F272*(1-$C$10)</f>
        <v>169873.03316385541</v>
      </c>
      <c r="H272" s="65">
        <f>G272-G272*$C$12</f>
        <v>165796.08036792287</v>
      </c>
      <c r="I272" s="65">
        <f>H272-(H272*$C$13)</f>
        <v>162214.88503197575</v>
      </c>
      <c r="K272" s="64">
        <f>SUMIFS('Adjusted data-Niger (Exported)'!$N$2:$N$4321,'Adjusted data-Niger (Exported)'!$E$2:$E$4321,2017,'Adjusted data-Niger (Exported)'!$B$2:$B$4321, "Tahoua")</f>
        <v>173336</v>
      </c>
      <c r="L272" s="65">
        <f>K272/$C$8</f>
        <v>206352.38095238095</v>
      </c>
      <c r="M272" s="65">
        <f>L272-L272*$C$13</f>
        <v>201895.16952380951</v>
      </c>
      <c r="N272" s="65">
        <f>L272/(1-$C$12)</f>
        <v>211426.61982825916</v>
      </c>
      <c r="O272" s="65">
        <f>N272/(1-$C$10)</f>
        <v>215741.44880434609</v>
      </c>
      <c r="P272" s="65">
        <f>O272/(1+$C$11)</f>
        <v>208445.84425540688</v>
      </c>
      <c r="Q272" s="65">
        <f>P272/(1-$C$9)</f>
        <v>214892.62294371842</v>
      </c>
    </row>
    <row r="273" spans="2:17" x14ac:dyDescent="0.35">
      <c r="B273" s="19">
        <v>2018</v>
      </c>
      <c r="C273">
        <f>SUMIFS('Adjusted data-Niger (Exported)'!$H$2:$H$4321,'Adjusted data-Niger (Exported)'!$E$2:$E$4321,2018,'Adjusted data-Niger (Exported)'!$B$2:$B$4321, "Tahoua")</f>
        <v>137243</v>
      </c>
      <c r="D273" s="65">
        <f t="shared" ref="D273:D276" si="194">C273/$C$7</f>
        <v>165353.01204819279</v>
      </c>
      <c r="E273" s="65">
        <f t="shared" ref="E273:E276" si="195">D273*(1-$C$9)</f>
        <v>160392.42168674699</v>
      </c>
      <c r="F273" s="65">
        <f t="shared" ref="F273:F276" si="196">E273*(1+$C$11)</f>
        <v>166006.15644578313</v>
      </c>
      <c r="G273" s="65">
        <f t="shared" ref="G273:G276" si="197">F273*(1-$C$10)</f>
        <v>162686.03331686746</v>
      </c>
      <c r="H273" s="65">
        <f t="shared" ref="H273:H276" si="198">G273-G273*$C$12</f>
        <v>158781.56851726264</v>
      </c>
      <c r="I273" s="65">
        <f t="shared" ref="I273:I276" si="199">H273-(H273*$C$13)</f>
        <v>155351.88663728978</v>
      </c>
      <c r="K273" s="64">
        <f>SUMIFS('Adjusted data-Niger (Exported)'!$N$2:$N$4321,'Adjusted data-Niger (Exported)'!$E$2:$E$4321,2018,'Adjusted data-Niger (Exported)'!$B$2:$B$4321, "Tahoua")</f>
        <v>156004</v>
      </c>
      <c r="L273" s="65">
        <f t="shared" ref="L273:L276" si="200">K273/$C$8</f>
        <v>185719.04761904763</v>
      </c>
      <c r="M273" s="65">
        <f t="shared" ref="M273:M276" si="201">L273-L273*$C$13</f>
        <v>181707.51619047619</v>
      </c>
      <c r="N273" s="65">
        <f t="shared" ref="N273:N276" si="202">L273/(1-$C$12)</f>
        <v>190285.90944574552</v>
      </c>
      <c r="O273" s="65">
        <f t="shared" ref="O273:O276" si="203">N273/(1-$C$10)</f>
        <v>194169.29535280156</v>
      </c>
      <c r="P273" s="65">
        <f t="shared" ref="P273:P276" si="204">O273/(1+$C$11)</f>
        <v>187603.18391575033</v>
      </c>
      <c r="Q273" s="65">
        <f t="shared" ref="Q273:Q276" si="205">P273/(1-$C$9)</f>
        <v>193405.34424304159</v>
      </c>
    </row>
    <row r="274" spans="2:17" x14ac:dyDescent="0.35">
      <c r="B274" s="19">
        <v>2019</v>
      </c>
      <c r="C274">
        <f>SUMIFS('Adjusted data-Niger (Exported)'!$H$2:$H$4321,'Adjusted data-Niger (Exported)'!$E$2:$E$4321,2019,'Adjusted data-Niger (Exported)'!$B$2:$B$4321, "Tahoua")</f>
        <v>147953</v>
      </c>
      <c r="D274" s="65">
        <f t="shared" si="194"/>
        <v>178256.6265060241</v>
      </c>
      <c r="E274" s="65">
        <f t="shared" si="195"/>
        <v>172908.92771084336</v>
      </c>
      <c r="F274" s="65">
        <f t="shared" si="196"/>
        <v>178960.74018072287</v>
      </c>
      <c r="G274" s="65">
        <f t="shared" si="197"/>
        <v>175381.52537710842</v>
      </c>
      <c r="H274" s="65">
        <f t="shared" si="198"/>
        <v>171172.36876805782</v>
      </c>
      <c r="I274" s="65">
        <f t="shared" si="199"/>
        <v>167475.04560266776</v>
      </c>
      <c r="K274" s="64">
        <f>SUMIFS('Adjusted data-Niger (Exported)'!$N$2:$N$4321,'Adjusted data-Niger (Exported)'!$E$2:$E$4321,2019,'Adjusted data-Niger (Exported)'!$B$2:$B$4321, "Tahoua")</f>
        <v>177080</v>
      </c>
      <c r="L274" s="65">
        <f t="shared" si="200"/>
        <v>210809.52380952382</v>
      </c>
      <c r="M274" s="65">
        <f t="shared" si="201"/>
        <v>206256.03809523809</v>
      </c>
      <c r="N274" s="65">
        <f t="shared" si="202"/>
        <v>215993.36455893834</v>
      </c>
      <c r="O274" s="65">
        <f t="shared" si="203"/>
        <v>220401.39240707995</v>
      </c>
      <c r="P274" s="65">
        <f t="shared" si="204"/>
        <v>212948.20522423185</v>
      </c>
      <c r="Q274" s="65">
        <f t="shared" si="205"/>
        <v>219534.23218992975</v>
      </c>
    </row>
    <row r="275" spans="2:17" x14ac:dyDescent="0.35">
      <c r="B275" s="19">
        <v>2020</v>
      </c>
      <c r="C275">
        <f>SUMIFS('Adjusted data-Niger (Exported)'!$H$2:$H$4321,'Adjusted data-Niger (Exported)'!$E$2:$E$4321,2020,'Adjusted data-Niger (Exported)'!$B$2:$B$4321, "Tahoua")</f>
        <v>159393</v>
      </c>
      <c r="D275" s="65">
        <f t="shared" si="194"/>
        <v>192039.75903614459</v>
      </c>
      <c r="E275" s="65">
        <f t="shared" si="195"/>
        <v>186278.56626506025</v>
      </c>
      <c r="F275" s="65">
        <f t="shared" si="196"/>
        <v>192798.31608433733</v>
      </c>
      <c r="G275" s="65">
        <f t="shared" si="197"/>
        <v>188942.34976265059</v>
      </c>
      <c r="H275" s="65">
        <f t="shared" si="198"/>
        <v>184407.73336834696</v>
      </c>
      <c r="I275" s="65">
        <f t="shared" si="199"/>
        <v>180424.52632759066</v>
      </c>
      <c r="K275" s="64">
        <f>SUMIFS('Adjusted data-Niger (Exported)'!$N$2:$N$4321,'Adjusted data-Niger (Exported)'!$E$2:$E$4321,2020,'Adjusted data-Niger (Exported)'!$B$2:$B$4321, "Tahoua")</f>
        <v>194867</v>
      </c>
      <c r="L275" s="65">
        <f t="shared" si="200"/>
        <v>231984.52380952382</v>
      </c>
      <c r="M275" s="65">
        <f t="shared" si="201"/>
        <v>226973.65809523809</v>
      </c>
      <c r="N275" s="65">
        <f t="shared" si="202"/>
        <v>237689.06128024982</v>
      </c>
      <c r="O275" s="65">
        <f t="shared" si="203"/>
        <v>242539.85844923451</v>
      </c>
      <c r="P275" s="65">
        <f t="shared" si="204"/>
        <v>234338.02748718311</v>
      </c>
      <c r="Q275" s="65">
        <f t="shared" si="205"/>
        <v>241585.59534761147</v>
      </c>
    </row>
    <row r="276" spans="2:17" x14ac:dyDescent="0.35">
      <c r="B276" s="19">
        <v>2021</v>
      </c>
      <c r="C276">
        <f>SUMIFS('Adjusted data-Niger (Exported)'!$H$2:$H$4321,'Adjusted data-Niger (Exported)'!$E$2:$E$4321,2021,'Adjusted data-Niger (Exported)'!$B$2:$B$4321, "Tahoua")</f>
        <v>165999</v>
      </c>
      <c r="D276" s="65">
        <f t="shared" si="194"/>
        <v>199998.7951807229</v>
      </c>
      <c r="E276" s="65">
        <f t="shared" si="195"/>
        <v>193998.8313253012</v>
      </c>
      <c r="F276" s="65">
        <f t="shared" si="196"/>
        <v>200788.79042168672</v>
      </c>
      <c r="G276" s="65">
        <f t="shared" si="197"/>
        <v>196773.01461325298</v>
      </c>
      <c r="H276" s="65">
        <f t="shared" si="198"/>
        <v>192050.46226253491</v>
      </c>
      <c r="I276" s="65">
        <f t="shared" si="199"/>
        <v>187902.17227766415</v>
      </c>
      <c r="K276" s="64">
        <f>SUMIFS('Adjusted data-Niger (Exported)'!$N$2:$N$4321,'Adjusted data-Niger (Exported)'!$E$2:$E$4321,2021,'Adjusted data-Niger (Exported)'!$B$2:$B$4321, "Tahoua")</f>
        <v>191003</v>
      </c>
      <c r="L276" s="65">
        <f t="shared" si="200"/>
        <v>227384.52380952382</v>
      </c>
      <c r="M276" s="65">
        <f t="shared" si="201"/>
        <v>222473.01809523811</v>
      </c>
      <c r="N276" s="65">
        <f t="shared" si="202"/>
        <v>232975.94652615147</v>
      </c>
      <c r="O276" s="65">
        <f t="shared" si="203"/>
        <v>237730.55767974642</v>
      </c>
      <c r="P276" s="65">
        <f t="shared" si="204"/>
        <v>229691.3600770497</v>
      </c>
      <c r="Q276" s="65">
        <f t="shared" si="205"/>
        <v>236795.21657427805</v>
      </c>
    </row>
    <row r="278" spans="2:17" x14ac:dyDescent="0.35">
      <c r="C278" s="111" t="s">
        <v>343</v>
      </c>
      <c r="D278" s="111"/>
      <c r="E278" s="111"/>
      <c r="F278" s="111"/>
      <c r="G278" s="111"/>
      <c r="H278" s="111"/>
      <c r="I278" s="111"/>
    </row>
    <row r="279" spans="2:17" ht="29" x14ac:dyDescent="0.35">
      <c r="B279" s="68" t="s">
        <v>133</v>
      </c>
      <c r="C279" t="s">
        <v>337</v>
      </c>
      <c r="D279" t="s">
        <v>344</v>
      </c>
      <c r="E279" s="4" t="s">
        <v>338</v>
      </c>
      <c r="F279" t="s">
        <v>315</v>
      </c>
      <c r="G279" t="s">
        <v>339</v>
      </c>
      <c r="H279" t="s">
        <v>340</v>
      </c>
      <c r="I279" t="s">
        <v>341</v>
      </c>
    </row>
    <row r="280" spans="2:17" x14ac:dyDescent="0.35">
      <c r="B280" s="19">
        <v>2017</v>
      </c>
      <c r="C280">
        <f>SUMIFS('Adjusted data-Niger (Exported)'!$I$2:$I$4321,'Adjusted data-Niger (Exported)'!$E$2:$E$4321,2017,'Adjusted data-Niger (Exported)'!$B$2:$B$4321, "Tahoua")</f>
        <v>60199</v>
      </c>
      <c r="D280">
        <f>SUMIFS('Adjusted data-Niger (Exported)'!$J$2:$J$4321,'Adjusted data-Niger (Exported)'!$E$2:$E$4321,2017,'Adjusted data-Niger (Exported)'!$B$2:$B$4321, "Tahoua")</f>
        <v>109135</v>
      </c>
      <c r="E280">
        <f>SUMIFS('Adjusted data-Niger (Exported)'!$K$2:$K$4321,'Adjusted data-Niger (Exported)'!$E$2:$E$4321,2017,'Adjusted data-Niger (Exported)'!$B$2:$B$4321, "Tahoua")</f>
        <v>52106</v>
      </c>
      <c r="F280">
        <f>SUMIFS('Adjusted data-Niger (Exported)'!$M$2:$M$4321,'Adjusted data-Niger (Exported)'!$E$2:$E$4321,2017,'Adjusted data-Niger (Exported)'!$B$2:$B$4321, "Tahoua")</f>
        <v>188659</v>
      </c>
      <c r="G280">
        <f>SUMIFS('Adjusted data-Niger (Exported)'!$N$2:$N$4321,'Adjusted data-Niger (Exported)'!$E$2:$E$4321,2017,'Adjusted data-Niger (Exported)'!$B$2:$B$4321, "Tahoua")</f>
        <v>173336</v>
      </c>
      <c r="H280">
        <f>SUMIFS('Adjusted data-Niger (Exported)'!$O$2:$O$4321,'Adjusted data-Niger (Exported)'!$E$2:$E$4321,2017,'Adjusted data-Niger (Exported)'!$B$2:$B$4321, "Tahoua")</f>
        <v>166979</v>
      </c>
      <c r="I280">
        <f>SUMIFS('Adjusted data-Niger (Exported)'!$P$2:$P$4321,'Adjusted data-Niger (Exported)'!$E$2:$E$4321,2017,'Adjusted data-Niger (Exported)'!$B$2:$B$4321, "Tahoua")</f>
        <v>162128</v>
      </c>
    </row>
    <row r="281" spans="2:17" x14ac:dyDescent="0.35">
      <c r="B281" s="19">
        <v>2018</v>
      </c>
      <c r="C281">
        <f>SUMIFS('Adjusted data-Niger (Exported)'!$I$2:$I$4321,'Adjusted data-Niger (Exported)'!$E$2:$E$4321,2018,'Adjusted data-Niger (Exported)'!$B$2:$B$4321, "Tahoua")</f>
        <v>62936</v>
      </c>
      <c r="D281">
        <f>SUMIFS('Adjusted data-Niger (Exported)'!$J$2:$J$4321,'Adjusted data-Niger (Exported)'!$E$2:$E$4321,2018,'Adjusted data-Niger (Exported)'!$B$2:$B$4321, "Tahoua")</f>
        <v>107468</v>
      </c>
      <c r="E281">
        <f>SUMIFS('Adjusted data-Niger (Exported)'!$K$2:$K$4321,'Adjusted data-Niger (Exported)'!$E$2:$E$4321,2018,'Adjusted data-Niger (Exported)'!$B$2:$B$4321, "Tahoua")</f>
        <v>59230</v>
      </c>
      <c r="F281">
        <f>SUMIFS('Adjusted data-Niger (Exported)'!$M$2:$M$4321,'Adjusted data-Niger (Exported)'!$E$2:$E$4321,2018,'Adjusted data-Niger (Exported)'!$B$2:$B$4321, "Tahoua")</f>
        <v>177108</v>
      </c>
      <c r="G281">
        <f>SUMIFS('Adjusted data-Niger (Exported)'!$N$2:$N$4321,'Adjusted data-Niger (Exported)'!$E$2:$E$4321,2018,'Adjusted data-Niger (Exported)'!$B$2:$B$4321, "Tahoua")</f>
        <v>156004</v>
      </c>
      <c r="H281">
        <f>SUMIFS('Adjusted data-Niger (Exported)'!$O$2:$O$4321,'Adjusted data-Niger (Exported)'!$E$2:$E$4321,2018,'Adjusted data-Niger (Exported)'!$B$2:$B$4321, "Tahoua")</f>
        <v>149685</v>
      </c>
      <c r="I281">
        <f>SUMIFS('Adjusted data-Niger (Exported)'!$P$2:$P$4321,'Adjusted data-Niger (Exported)'!$E$2:$E$4321,2018,'Adjusted data-Niger (Exported)'!$B$2:$B$4321, "Tahoua")</f>
        <v>144914</v>
      </c>
    </row>
    <row r="282" spans="2:17" x14ac:dyDescent="0.35">
      <c r="B282" s="19">
        <v>2019</v>
      </c>
      <c r="C282">
        <f>SUMIFS('Adjusted data-Niger (Exported)'!$I$2:$I$4321,'Adjusted data-Niger (Exported)'!$E$2:$E$4321,2019,'Adjusted data-Niger (Exported)'!$B$2:$B$4321, "Tahoua")</f>
        <v>69152</v>
      </c>
      <c r="D282">
        <f>SUMIFS('Adjusted data-Niger (Exported)'!$J$2:$J$4321,'Adjusted data-Niger (Exported)'!$E$2:$E$4321,2019,'Adjusted data-Niger (Exported)'!$B$2:$B$4321, "Tahoua")</f>
        <v>116465</v>
      </c>
      <c r="E282">
        <f>SUMIFS('Adjusted data-Niger (Exported)'!$K$2:$K$4321,'Adjusted data-Niger (Exported)'!$E$2:$E$4321,2019,'Adjusted data-Niger (Exported)'!$B$2:$B$4321, "Tahoua")</f>
        <v>74586</v>
      </c>
      <c r="F282">
        <f>SUMIFS('Adjusted data-Niger (Exported)'!$M$2:$M$4321,'Adjusted data-Niger (Exported)'!$E$2:$E$4321,2019,'Adjusted data-Niger (Exported)'!$B$2:$B$4321, "Tahoua")</f>
        <v>193154</v>
      </c>
      <c r="G282">
        <f>SUMIFS('Adjusted data-Niger (Exported)'!$N$2:$N$4321,'Adjusted data-Niger (Exported)'!$E$2:$E$4321,2019,'Adjusted data-Niger (Exported)'!$B$2:$B$4321, "Tahoua")</f>
        <v>177080</v>
      </c>
      <c r="H282">
        <f>SUMIFS('Adjusted data-Niger (Exported)'!$O$2:$O$4321,'Adjusted data-Niger (Exported)'!$E$2:$E$4321,2019,'Adjusted data-Niger (Exported)'!$B$2:$B$4321, "Tahoua")</f>
        <v>168872</v>
      </c>
      <c r="I282">
        <f>SUMIFS('Adjusted data-Niger (Exported)'!$P$2:$P$4321,'Adjusted data-Niger (Exported)'!$E$2:$E$4321,2019,'Adjusted data-Niger (Exported)'!$B$2:$B$4321, "Tahoua")</f>
        <v>167543</v>
      </c>
    </row>
    <row r="283" spans="2:17" x14ac:dyDescent="0.35">
      <c r="B283" s="19">
        <v>2020</v>
      </c>
      <c r="C283">
        <f>SUMIFS('Adjusted data-Niger (Exported)'!$I$2:$I$4321,'Adjusted data-Niger (Exported)'!$E$2:$E$4321,2020,'Adjusted data-Niger (Exported)'!$B$2:$B$4321, "Tahoua")</f>
        <v>80736</v>
      </c>
      <c r="D283">
        <f>SUMIFS('Adjusted data-Niger (Exported)'!$J$2:$J$4321,'Adjusted data-Niger (Exported)'!$E$2:$E$4321,2020,'Adjusted data-Niger (Exported)'!$B$2:$B$4321, "Tahoua")</f>
        <v>125838</v>
      </c>
      <c r="E283">
        <f>SUMIFS('Adjusted data-Niger (Exported)'!$K$2:$K$4321,'Adjusted data-Niger (Exported)'!$E$2:$E$4321,2020,'Adjusted data-Niger (Exported)'!$B$2:$B$4321, "Tahoua")</f>
        <v>90712</v>
      </c>
      <c r="F283">
        <f>SUMIFS('Adjusted data-Niger (Exported)'!$M$2:$M$4321,'Adjusted data-Niger (Exported)'!$E$2:$E$4321,2020,'Adjusted data-Niger (Exported)'!$B$2:$B$4321, "Tahoua")</f>
        <v>211770</v>
      </c>
      <c r="G283">
        <f>SUMIFS('Adjusted data-Niger (Exported)'!$N$2:$N$4321,'Adjusted data-Niger (Exported)'!$E$2:$E$4321,2020,'Adjusted data-Niger (Exported)'!$B$2:$B$4321, "Tahoua")</f>
        <v>194867</v>
      </c>
      <c r="H283">
        <f>SUMIFS('Adjusted data-Niger (Exported)'!$O$2:$O$4321,'Adjusted data-Niger (Exported)'!$E$2:$E$4321,2020,'Adjusted data-Niger (Exported)'!$B$2:$B$4321, "Tahoua")</f>
        <v>182913</v>
      </c>
      <c r="I283">
        <f>SUMIFS('Adjusted data-Niger (Exported)'!$P$2:$P$4321,'Adjusted data-Niger (Exported)'!$E$2:$E$4321,2020,'Adjusted data-Niger (Exported)'!$B$2:$B$4321, "Tahoua")</f>
        <v>186697</v>
      </c>
    </row>
    <row r="284" spans="2:17" x14ac:dyDescent="0.35">
      <c r="B284" s="19">
        <v>2021</v>
      </c>
      <c r="C284">
        <f>SUMIFS('Adjusted data-Niger (Exported)'!$I$2:$I$4321,'Adjusted data-Niger (Exported)'!$E$2:$E$4321,2021,'Adjusted data-Niger (Exported)'!$B$2:$B$4321, "Tahoua")</f>
        <v>80012</v>
      </c>
      <c r="D284">
        <f>SUMIFS('Adjusted data-Niger (Exported)'!$J$2:$J$4321,'Adjusted data-Niger (Exported)'!$E$2:$E$4321,2021,'Adjusted data-Niger (Exported)'!$B$2:$B$4321, "Tahoua")</f>
        <v>131342</v>
      </c>
      <c r="E284">
        <f>SUMIFS('Adjusted data-Niger (Exported)'!$K$2:$K$4321,'Adjusted data-Niger (Exported)'!$E$2:$E$4321,2021,'Adjusted data-Niger (Exported)'!$B$2:$B$4321, "Tahoua")</f>
        <v>86592</v>
      </c>
      <c r="F284">
        <f>SUMIFS('Adjusted data-Niger (Exported)'!$M$2:$M$4321,'Adjusted data-Niger (Exported)'!$E$2:$E$4321,2021,'Adjusted data-Niger (Exported)'!$B$2:$B$4321, "Tahoua")</f>
        <v>209271</v>
      </c>
      <c r="G284">
        <f>SUMIFS('Adjusted data-Niger (Exported)'!$N$2:$N$4321,'Adjusted data-Niger (Exported)'!$E$2:$E$4321,2021,'Adjusted data-Niger (Exported)'!$B$2:$B$4321, "Tahoua")</f>
        <v>191003</v>
      </c>
      <c r="H284">
        <f>SUMIFS('Adjusted data-Niger (Exported)'!$O$2:$O$4321,'Adjusted data-Niger (Exported)'!$E$2:$E$4321,2021,'Adjusted data-Niger (Exported)'!$B$2:$B$4321, "Tahoua")</f>
        <v>182041</v>
      </c>
      <c r="I284">
        <f>SUMIFS('Adjusted data-Niger (Exported)'!$P$2:$P$4321,'Adjusted data-Niger (Exported)'!$E$2:$E$4321,2021,'Adjusted data-Niger (Exported)'!$B$2:$B$4321, "Tahoua")</f>
        <v>187978</v>
      </c>
    </row>
    <row r="286" spans="2:17" x14ac:dyDescent="0.35">
      <c r="C286" s="111" t="s">
        <v>336</v>
      </c>
      <c r="D286" s="111"/>
      <c r="E286" s="111"/>
      <c r="F286" s="111"/>
      <c r="G286" s="111"/>
      <c r="H286" s="111"/>
      <c r="I286" s="111"/>
      <c r="K286" s="112" t="s">
        <v>342</v>
      </c>
      <c r="L286" s="112"/>
      <c r="M286" s="112"/>
      <c r="N286" s="112"/>
      <c r="O286" s="112"/>
      <c r="P286" s="112"/>
      <c r="Q286" s="112"/>
    </row>
    <row r="287" spans="2:17" ht="29" x14ac:dyDescent="0.35">
      <c r="B287" s="68" t="s">
        <v>133</v>
      </c>
      <c r="C287" t="s">
        <v>337</v>
      </c>
      <c r="D287" t="s">
        <v>344</v>
      </c>
      <c r="E287" s="4" t="s">
        <v>338</v>
      </c>
      <c r="F287" t="s">
        <v>315</v>
      </c>
      <c r="G287" t="s">
        <v>339</v>
      </c>
      <c r="H287" t="s">
        <v>340</v>
      </c>
      <c r="I287" t="s">
        <v>341</v>
      </c>
      <c r="K287" s="64" t="s">
        <v>309</v>
      </c>
      <c r="L287" t="s">
        <v>337</v>
      </c>
      <c r="M287" t="s">
        <v>344</v>
      </c>
      <c r="N287" s="4" t="s">
        <v>338</v>
      </c>
      <c r="O287" t="s">
        <v>315</v>
      </c>
      <c r="P287" t="s">
        <v>340</v>
      </c>
      <c r="Q287" t="s">
        <v>341</v>
      </c>
    </row>
    <row r="288" spans="2:17" x14ac:dyDescent="0.35">
      <c r="B288" s="19">
        <v>2017</v>
      </c>
      <c r="C288" s="90">
        <f>100*C280/D272</f>
        <v>34.866069808661187</v>
      </c>
      <c r="D288" s="90">
        <f>100*D280/D272</f>
        <v>63.208832847194117</v>
      </c>
      <c r="E288" s="90">
        <f>100*E280/E272</f>
        <v>31.112128167524446</v>
      </c>
      <c r="F288" s="90">
        <f>100*F280/G272</f>
        <v>111.05882816492958</v>
      </c>
      <c r="G288" s="90">
        <f>100*G280/H272</f>
        <v>104.5477068066658</v>
      </c>
      <c r="H288" s="90">
        <f>100*H280/H272</f>
        <v>100.71347864765686</v>
      </c>
      <c r="I288" s="90">
        <f>100*I280/I272</f>
        <v>99.946438311158303</v>
      </c>
      <c r="J288" s="90"/>
      <c r="K288" s="89">
        <f>100*C272/Q272</f>
        <v>66.687258984005538</v>
      </c>
      <c r="L288" s="90">
        <f>100*C280/Q272</f>
        <v>28.013525627525357</v>
      </c>
      <c r="M288" s="90">
        <f>100*D280/Q272</f>
        <v>50.785828989849996</v>
      </c>
      <c r="N288" s="90">
        <f>100*E280/P272</f>
        <v>24.997380104232239</v>
      </c>
      <c r="O288" s="90">
        <f>100*F280/N272</f>
        <v>89.231431762588272</v>
      </c>
      <c r="P288" s="90">
        <f>100*H280/L272</f>
        <v>80.919347394655475</v>
      </c>
      <c r="Q288" s="90">
        <f>100*I280/M272</f>
        <v>80.303060435965619</v>
      </c>
    </row>
    <row r="289" spans="2:17" x14ac:dyDescent="0.35">
      <c r="B289" s="19">
        <v>2018</v>
      </c>
      <c r="C289" s="90">
        <f t="shared" ref="C289:C292" si="206">100*C281/D273</f>
        <v>38.061598770064769</v>
      </c>
      <c r="D289" s="90">
        <f t="shared" ref="D289:E289" si="207">100*D281/D273</f>
        <v>64.993070684843659</v>
      </c>
      <c r="E289" s="90">
        <f t="shared" si="207"/>
        <v>36.928178636568397</v>
      </c>
      <c r="F289" s="90">
        <f t="shared" ref="F289:G289" si="208">100*F281/G273</f>
        <v>108.86490769311618</v>
      </c>
      <c r="G289" s="90">
        <f t="shared" si="208"/>
        <v>98.250698400828142</v>
      </c>
      <c r="H289" s="90">
        <f t="shared" ref="H289:I289" si="209">100*H281/H273</f>
        <v>94.27101734652932</v>
      </c>
      <c r="I289" s="90">
        <f t="shared" si="209"/>
        <v>93.2811330050598</v>
      </c>
      <c r="J289" s="90"/>
      <c r="K289" s="89">
        <f t="shared" ref="K289:K292" si="210">100*C273/Q273</f>
        <v>70.961327639185839</v>
      </c>
      <c r="L289" s="90">
        <f t="shared" ref="L289:L292" si="211">100*C281/Q273</f>
        <v>32.540982901130114</v>
      </c>
      <c r="M289" s="90">
        <f t="shared" ref="M289:M292" si="212">100*D281/Q273</f>
        <v>55.566199796915136</v>
      </c>
      <c r="N289" s="90">
        <f t="shared" ref="N289:N292" si="213">100*E281/P273</f>
        <v>31.57195883551703</v>
      </c>
      <c r="O289" s="90">
        <f t="shared" ref="O289:O292" si="214">100*F281/N273</f>
        <v>93.074679315914977</v>
      </c>
      <c r="P289" s="90">
        <f t="shared" ref="P289:P292" si="215">100*H281/L273</f>
        <v>80.59754878080048</v>
      </c>
      <c r="Q289" s="90">
        <f t="shared" ref="Q289:Q292" si="216">100*I281/M273</f>
        <v>79.751241466584617</v>
      </c>
    </row>
    <row r="290" spans="2:17" x14ac:dyDescent="0.35">
      <c r="B290" s="19">
        <v>2019</v>
      </c>
      <c r="C290" s="90">
        <f t="shared" si="206"/>
        <v>38.793508749400146</v>
      </c>
      <c r="D290" s="90">
        <f t="shared" ref="D290:E290" si="217">100*D282/D274</f>
        <v>65.335579542151905</v>
      </c>
      <c r="E290" s="90">
        <f t="shared" si="217"/>
        <v>43.136002858528286</v>
      </c>
      <c r="F290" s="90">
        <f t="shared" ref="F290:G290" si="218">100*F282/G274</f>
        <v>110.13360705164177</v>
      </c>
      <c r="G290" s="90">
        <f t="shared" si="218"/>
        <v>103.45127620448318</v>
      </c>
      <c r="H290" s="90">
        <f t="shared" ref="H290:I290" si="219">100*H282/H274</f>
        <v>98.656109753803278</v>
      </c>
      <c r="I290" s="90">
        <f t="shared" si="219"/>
        <v>100.04057583449982</v>
      </c>
      <c r="J290" s="90"/>
      <c r="K290" s="89">
        <f t="shared" si="210"/>
        <v>67.39404534961028</v>
      </c>
      <c r="L290" s="90">
        <f t="shared" si="211"/>
        <v>31.499415517199722</v>
      </c>
      <c r="M290" s="90">
        <f t="shared" si="212"/>
        <v>53.050951935022354</v>
      </c>
      <c r="N290" s="90">
        <f t="shared" si="213"/>
        <v>35.025418468055108</v>
      </c>
      <c r="O290" s="90">
        <f t="shared" si="214"/>
        <v>89.425895278969961</v>
      </c>
      <c r="P290" s="90">
        <f t="shared" si="215"/>
        <v>80.10643776824034</v>
      </c>
      <c r="Q290" s="90">
        <f t="shared" si="216"/>
        <v>81.23059162158323</v>
      </c>
    </row>
    <row r="291" spans="2:17" x14ac:dyDescent="0.35">
      <c r="B291" s="19">
        <v>2020</v>
      </c>
      <c r="C291" s="90">
        <f t="shared" si="206"/>
        <v>42.041294159718426</v>
      </c>
      <c r="D291" s="90">
        <f t="shared" ref="D291:E291" si="220">100*D283/D275</f>
        <v>65.527055767819164</v>
      </c>
      <c r="E291" s="90">
        <f t="shared" si="220"/>
        <v>48.696960589080184</v>
      </c>
      <c r="F291" s="90">
        <f t="shared" ref="F291:G291" si="221">100*F283/G275</f>
        <v>112.08180710466738</v>
      </c>
      <c r="G291" s="90">
        <f t="shared" si="221"/>
        <v>105.67181562324237</v>
      </c>
      <c r="H291" s="90">
        <f t="shared" ref="H291:I291" si="222">100*H283/H275</f>
        <v>99.189441060282817</v>
      </c>
      <c r="I291" s="90">
        <f t="shared" si="222"/>
        <v>103.4765083218346</v>
      </c>
      <c r="J291" s="90"/>
      <c r="K291" s="89">
        <f t="shared" si="210"/>
        <v>65.977857566653924</v>
      </c>
      <c r="L291" s="90">
        <f t="shared" si="211"/>
        <v>33.419211060092799</v>
      </c>
      <c r="M291" s="90">
        <f t="shared" si="212"/>
        <v>52.08837050857062</v>
      </c>
      <c r="N291" s="90">
        <f t="shared" si="213"/>
        <v>38.709893128617978</v>
      </c>
      <c r="O291" s="90">
        <f t="shared" si="214"/>
        <v>89.095391626083426</v>
      </c>
      <c r="P291" s="90">
        <f t="shared" si="215"/>
        <v>78.847070052907881</v>
      </c>
      <c r="Q291" s="90">
        <f t="shared" si="216"/>
        <v>82.254919609068466</v>
      </c>
    </row>
    <row r="292" spans="2:17" x14ac:dyDescent="0.35">
      <c r="B292" s="19">
        <v>2021</v>
      </c>
      <c r="C292" s="90">
        <f t="shared" si="206"/>
        <v>40.006241001451812</v>
      </c>
      <c r="D292" s="90">
        <f t="shared" ref="D292:E292" si="223">100*D284/D276</f>
        <v>65.67139561081693</v>
      </c>
      <c r="E292" s="90">
        <f t="shared" si="223"/>
        <v>44.635320433864244</v>
      </c>
      <c r="F292" s="90">
        <f t="shared" ref="F292:G292" si="224">100*F284/G276</f>
        <v>106.35147325018684</v>
      </c>
      <c r="G292" s="90">
        <f t="shared" si="224"/>
        <v>99.45459008523342</v>
      </c>
      <c r="H292" s="90">
        <f t="shared" ref="H292:I292" si="225">100*H284/H276</f>
        <v>94.788108216656155</v>
      </c>
      <c r="I292" s="90">
        <f t="shared" si="225"/>
        <v>100.04035489394118</v>
      </c>
      <c r="J292" s="90"/>
      <c r="K292" s="89">
        <f t="shared" si="210"/>
        <v>70.10234514088225</v>
      </c>
      <c r="L292" s="90">
        <f t="shared" si="211"/>
        <v>33.789533909314336</v>
      </c>
      <c r="M292" s="90">
        <f t="shared" si="212"/>
        <v>55.466492060155517</v>
      </c>
      <c r="N292" s="90">
        <f t="shared" si="213"/>
        <v>37.699284801549702</v>
      </c>
      <c r="O292" s="90">
        <f t="shared" si="214"/>
        <v>89.825152819589206</v>
      </c>
      <c r="P292" s="90">
        <f t="shared" si="215"/>
        <v>80.058658764522022</v>
      </c>
      <c r="Q292" s="90">
        <f t="shared" si="216"/>
        <v>84.494740804715832</v>
      </c>
    </row>
    <row r="311" spans="2:17" ht="18.5" x14ac:dyDescent="0.45">
      <c r="B311" s="113" t="s">
        <v>244</v>
      </c>
      <c r="C311" s="113"/>
      <c r="D311" s="113"/>
      <c r="E311" s="113"/>
      <c r="F311" s="113"/>
      <c r="G311" s="113"/>
      <c r="H311" s="113"/>
      <c r="I311" s="113"/>
      <c r="K311" s="113" t="s">
        <v>244</v>
      </c>
      <c r="L311" s="113"/>
      <c r="M311" s="113"/>
      <c r="N311" s="113"/>
      <c r="O311" s="113"/>
      <c r="P311" s="113"/>
      <c r="Q311" s="113"/>
    </row>
    <row r="312" spans="2:17" x14ac:dyDescent="0.35">
      <c r="C312" s="111" t="s">
        <v>334</v>
      </c>
      <c r="D312" s="111"/>
      <c r="E312" s="111"/>
      <c r="F312" s="111"/>
      <c r="G312" s="111"/>
      <c r="H312" s="111"/>
      <c r="I312" s="111"/>
      <c r="J312" s="81"/>
      <c r="K312" s="112" t="s">
        <v>335</v>
      </c>
      <c r="L312" s="112"/>
      <c r="M312" s="112"/>
      <c r="N312" s="112"/>
      <c r="O312" s="112"/>
      <c r="P312" s="112"/>
      <c r="Q312" s="112"/>
    </row>
    <row r="313" spans="2:17" ht="58" x14ac:dyDescent="0.35">
      <c r="B313" s="68" t="s">
        <v>133</v>
      </c>
      <c r="C313" s="37" t="s">
        <v>325</v>
      </c>
      <c r="D313" s="37" t="s">
        <v>326</v>
      </c>
      <c r="E313" s="37" t="s">
        <v>327</v>
      </c>
      <c r="F313" s="37" t="s">
        <v>328</v>
      </c>
      <c r="G313" s="37" t="s">
        <v>4</v>
      </c>
      <c r="H313" s="37" t="s">
        <v>333</v>
      </c>
      <c r="I313" s="37" t="s">
        <v>329</v>
      </c>
      <c r="J313" s="4"/>
      <c r="K313" s="91" t="s">
        <v>310</v>
      </c>
      <c r="L313" s="37" t="s">
        <v>332</v>
      </c>
      <c r="M313" s="37" t="s">
        <v>329</v>
      </c>
      <c r="N313" s="37" t="s">
        <v>4</v>
      </c>
      <c r="O313" s="37" t="s">
        <v>328</v>
      </c>
      <c r="P313" s="37" t="s">
        <v>327</v>
      </c>
      <c r="Q313" s="37" t="s">
        <v>326</v>
      </c>
    </row>
    <row r="314" spans="2:17" x14ac:dyDescent="0.35">
      <c r="B314" s="19">
        <v>2017</v>
      </c>
      <c r="C314">
        <f>SUMIFS('Adjusted data-Niger (Exported)'!$H$2:$H$4321,'Adjusted data-Niger (Exported)'!$E$2:$E$4321,2017,'Adjusted data-Niger (Exported)'!$B$2:$B$4321, "Tillaberi")</f>
        <v>131759</v>
      </c>
      <c r="D314" s="65">
        <f>C314/$C$7</f>
        <v>158745.78313253014</v>
      </c>
      <c r="E314" s="65">
        <f>D314*(1-$C$9)</f>
        <v>153983.40963855424</v>
      </c>
      <c r="F314" s="65">
        <f>E314*(1+$C$11)</f>
        <v>159372.82897590363</v>
      </c>
      <c r="G314" s="65">
        <f>F314*(1-$C$10)</f>
        <v>156185.37239638556</v>
      </c>
      <c r="H314" s="65">
        <f>G314-G314*$C$12</f>
        <v>152436.9234588723</v>
      </c>
      <c r="I314" s="65">
        <f>H314-(H314*$C$13)</f>
        <v>149144.28591216067</v>
      </c>
      <c r="K314" s="64">
        <f>SUMIFS('Adjusted data-Niger (Exported)'!$N$2:$N$4321,'Adjusted data-Niger (Exported)'!$E$2:$E$4321,2017,'Adjusted data-Niger (Exported)'!$B$2:$B$4321, "Tillaberi")</f>
        <v>146232</v>
      </c>
      <c r="L314" s="65">
        <f>K314/$C$8</f>
        <v>174085.71428571429</v>
      </c>
      <c r="M314" s="65">
        <f>L314-L314*$C$13</f>
        <v>170325.46285714285</v>
      </c>
      <c r="N314" s="65">
        <f>L314/(1-$C$12)</f>
        <v>178366.51053864168</v>
      </c>
      <c r="O314" s="65">
        <f>N314/(1-$C$10)</f>
        <v>182006.64340677724</v>
      </c>
      <c r="P314" s="65">
        <f>O314/(1+$C$11)</f>
        <v>175851.82937852875</v>
      </c>
      <c r="Q314" s="65">
        <f>P314/(1-$C$9)</f>
        <v>181290.54575106056</v>
      </c>
    </row>
    <row r="315" spans="2:17" x14ac:dyDescent="0.35">
      <c r="B315" s="19">
        <v>2018</v>
      </c>
      <c r="C315">
        <f>SUMIFS('Adjusted data-Niger (Exported)'!$H$2:$H$4321,'Adjusted data-Niger (Exported)'!$E$2:$E$4321,2018,'Adjusted data-Niger (Exported)'!$B$2:$B$4321, "Tillaberi")</f>
        <v>142723</v>
      </c>
      <c r="D315" s="65">
        <f t="shared" ref="D315:D318" si="226">C315/$C$7</f>
        <v>171955.42168674699</v>
      </c>
      <c r="E315" s="65">
        <f t="shared" ref="E315:E318" si="227">D315*(1-$C$9)</f>
        <v>166796.75903614459</v>
      </c>
      <c r="F315" s="65">
        <f t="shared" ref="F315:F318" si="228">E315*(1+$C$11)</f>
        <v>172634.64560240964</v>
      </c>
      <c r="G315" s="65">
        <f t="shared" ref="G315:G318" si="229">F315*(1-$C$10)</f>
        <v>169181.95269036145</v>
      </c>
      <c r="H315" s="65">
        <f t="shared" ref="H315:H318" si="230">G315-G315*$C$12</f>
        <v>165121.58582579278</v>
      </c>
      <c r="I315" s="65">
        <f t="shared" ref="I315:I318" si="231">H315-(H315*$C$13)</f>
        <v>161554.95957195564</v>
      </c>
      <c r="K315" s="64">
        <f>SUMIFS('Adjusted data-Niger (Exported)'!$N$2:$N$4321,'Adjusted data-Niger (Exported)'!$E$2:$E$4321,2018,'Adjusted data-Niger (Exported)'!$B$2:$B$4321, "Tillaberi")</f>
        <v>158922</v>
      </c>
      <c r="L315" s="65">
        <f t="shared" ref="L315:L318" si="232">K315/$C$8</f>
        <v>189192.85714285716</v>
      </c>
      <c r="M315" s="65">
        <f t="shared" ref="M315:M318" si="233">L315-L315*$C$13</f>
        <v>185106.29142857145</v>
      </c>
      <c r="N315" s="65">
        <f t="shared" ref="N315:N318" si="234">L315/(1-$C$12)</f>
        <v>193845.14051522251</v>
      </c>
      <c r="O315" s="65">
        <f t="shared" ref="O315:O318" si="235">N315/(1-$C$10)</f>
        <v>197801.16379104336</v>
      </c>
      <c r="P315" s="65">
        <f t="shared" ref="P315:P318" si="236">O315/(1+$C$11)</f>
        <v>191112.23554690182</v>
      </c>
      <c r="Q315" s="65">
        <f t="shared" ref="Q315:Q318" si="237">P315/(1-$C$9)</f>
        <v>197022.92324422867</v>
      </c>
    </row>
    <row r="316" spans="2:17" x14ac:dyDescent="0.35">
      <c r="B316" s="19">
        <v>2019</v>
      </c>
      <c r="C316">
        <f>SUMIFS('Adjusted data-Niger (Exported)'!$H$2:$H$4321,'Adjusted data-Niger (Exported)'!$E$2:$E$4321,2019,'Adjusted data-Niger (Exported)'!$B$2:$B$4321, "Tillaberi")</f>
        <v>142287</v>
      </c>
      <c r="D316" s="65">
        <f t="shared" si="226"/>
        <v>171430.12048192773</v>
      </c>
      <c r="E316" s="65">
        <f t="shared" si="227"/>
        <v>166287.21686746989</v>
      </c>
      <c r="F316" s="65">
        <f t="shared" si="228"/>
        <v>172107.26945783134</v>
      </c>
      <c r="G316" s="65">
        <f t="shared" si="229"/>
        <v>168665.12406867472</v>
      </c>
      <c r="H316" s="65">
        <f t="shared" si="230"/>
        <v>164617.16109102653</v>
      </c>
      <c r="I316" s="65">
        <f t="shared" si="231"/>
        <v>161061.43041146034</v>
      </c>
      <c r="K316" s="64">
        <f>SUMIFS('Adjusted data-Niger (Exported)'!$N$2:$N$4321,'Adjusted data-Niger (Exported)'!$E$2:$E$4321,2019,'Adjusted data-Niger (Exported)'!$B$2:$B$4321, "Tillaberi")</f>
        <v>159375</v>
      </c>
      <c r="L316" s="65">
        <f t="shared" si="232"/>
        <v>189732.14285714287</v>
      </c>
      <c r="M316" s="65">
        <f t="shared" si="233"/>
        <v>185633.92857142858</v>
      </c>
      <c r="N316" s="65">
        <f t="shared" si="234"/>
        <v>194397.68735363</v>
      </c>
      <c r="O316" s="65">
        <f t="shared" si="235"/>
        <v>198364.98709554083</v>
      </c>
      <c r="P316" s="65">
        <f t="shared" si="236"/>
        <v>191656.99236284138</v>
      </c>
      <c r="Q316" s="65">
        <f t="shared" si="237"/>
        <v>197584.52820911483</v>
      </c>
    </row>
    <row r="317" spans="2:17" x14ac:dyDescent="0.35">
      <c r="B317" s="19">
        <v>2020</v>
      </c>
      <c r="C317">
        <f>SUMIFS('Adjusted data-Niger (Exported)'!$H$2:$H$4321,'Adjusted data-Niger (Exported)'!$E$2:$E$4321,2020,'Adjusted data-Niger (Exported)'!$B$2:$B$4321, "Tillaberi")</f>
        <v>152795</v>
      </c>
      <c r="D317" s="65">
        <f t="shared" si="226"/>
        <v>184090.36144578314</v>
      </c>
      <c r="E317" s="65">
        <f t="shared" si="227"/>
        <v>178567.65060240965</v>
      </c>
      <c r="F317" s="65">
        <f t="shared" si="228"/>
        <v>184817.51837349398</v>
      </c>
      <c r="G317" s="65">
        <f t="shared" si="229"/>
        <v>181121.16800602409</v>
      </c>
      <c r="H317" s="65">
        <f t="shared" si="230"/>
        <v>176774.25997387953</v>
      </c>
      <c r="I317" s="65">
        <f t="shared" si="231"/>
        <v>172955.93595844373</v>
      </c>
      <c r="K317" s="64">
        <f>SUMIFS('Adjusted data-Niger (Exported)'!$N$2:$N$4321,'Adjusted data-Niger (Exported)'!$E$2:$E$4321,2020,'Adjusted data-Niger (Exported)'!$B$2:$B$4321, "Tillaberi")</f>
        <v>155532</v>
      </c>
      <c r="L317" s="65">
        <f t="shared" si="232"/>
        <v>185157.14285714287</v>
      </c>
      <c r="M317" s="65">
        <f t="shared" si="233"/>
        <v>181157.74857142859</v>
      </c>
      <c r="N317" s="65">
        <f t="shared" si="234"/>
        <v>189710.18735363</v>
      </c>
      <c r="O317" s="65">
        <f t="shared" si="235"/>
        <v>193581.8238302347</v>
      </c>
      <c r="P317" s="65">
        <f t="shared" si="236"/>
        <v>187035.57857993693</v>
      </c>
      <c r="Q317" s="65">
        <f t="shared" si="237"/>
        <v>192820.18410302777</v>
      </c>
    </row>
    <row r="318" spans="2:17" x14ac:dyDescent="0.35">
      <c r="B318" s="19">
        <v>2021</v>
      </c>
      <c r="C318">
        <f>SUMIFS('Adjusted data-Niger (Exported)'!$H$2:$H$4321,'Adjusted data-Niger (Exported)'!$E$2:$E$4321,2021,'Adjusted data-Niger (Exported)'!$B$2:$B$4321, "Tillaberi")</f>
        <v>157155</v>
      </c>
      <c r="D318" s="65">
        <f t="shared" si="226"/>
        <v>189343.3734939759</v>
      </c>
      <c r="E318" s="65">
        <f t="shared" si="227"/>
        <v>183663.07228915661</v>
      </c>
      <c r="F318" s="65">
        <f t="shared" si="228"/>
        <v>190091.27981927709</v>
      </c>
      <c r="G318" s="65">
        <f t="shared" si="229"/>
        <v>186289.45422289154</v>
      </c>
      <c r="H318" s="65">
        <f t="shared" si="230"/>
        <v>181818.50732154213</v>
      </c>
      <c r="I318" s="65">
        <f t="shared" si="231"/>
        <v>177891.22756339682</v>
      </c>
      <c r="K318" s="64">
        <f>SUMIFS('Adjusted data-Niger (Exported)'!$N$2:$N$4321,'Adjusted data-Niger (Exported)'!$E$2:$E$4321,2021,'Adjusted data-Niger (Exported)'!$B$2:$B$4321, "Tillaberi")</f>
        <v>156835</v>
      </c>
      <c r="L318" s="65">
        <f t="shared" si="232"/>
        <v>186708.33333333334</v>
      </c>
      <c r="M318" s="65">
        <f t="shared" si="233"/>
        <v>182675.43333333335</v>
      </c>
      <c r="N318" s="65">
        <f t="shared" si="234"/>
        <v>191299.52185792351</v>
      </c>
      <c r="O318" s="65">
        <f t="shared" si="235"/>
        <v>195203.59373257501</v>
      </c>
      <c r="P318" s="65">
        <f t="shared" si="236"/>
        <v>188602.50602181163</v>
      </c>
      <c r="Q318" s="65">
        <f t="shared" si="237"/>
        <v>194435.57321836249</v>
      </c>
    </row>
    <row r="320" spans="2:17" x14ac:dyDescent="0.35">
      <c r="C320" s="111" t="s">
        <v>343</v>
      </c>
      <c r="D320" s="111"/>
      <c r="E320" s="111"/>
      <c r="F320" s="111"/>
      <c r="G320" s="111"/>
      <c r="H320" s="111"/>
      <c r="I320" s="111"/>
    </row>
    <row r="321" spans="2:17" ht="29" x14ac:dyDescent="0.35">
      <c r="B321" s="68" t="s">
        <v>133</v>
      </c>
      <c r="C321" t="s">
        <v>337</v>
      </c>
      <c r="D321" t="s">
        <v>344</v>
      </c>
      <c r="E321" s="4" t="s">
        <v>338</v>
      </c>
      <c r="F321" t="s">
        <v>315</v>
      </c>
      <c r="G321" t="s">
        <v>339</v>
      </c>
      <c r="H321" t="s">
        <v>340</v>
      </c>
      <c r="I321" t="s">
        <v>341</v>
      </c>
    </row>
    <row r="322" spans="2:17" x14ac:dyDescent="0.35">
      <c r="B322" s="19">
        <v>2017</v>
      </c>
      <c r="C322">
        <f>SUMIFS('Adjusted data-Niger (Exported)'!$I$2:$I$4321,'Adjusted data-Niger (Exported)'!$E$2:$E$4321,2017,'Adjusted data-Niger (Exported)'!$B$2:$B$4321, "Tillaberi")</f>
        <v>46731</v>
      </c>
      <c r="D322">
        <f>SUMIFS('Adjusted data-Niger (Exported)'!$J$2:$J$4321,'Adjusted data-Niger (Exported)'!$E$2:$E$4321,2017,'Adjusted data-Niger (Exported)'!$B$2:$B$4321, "Tillaberi")</f>
        <v>72284</v>
      </c>
      <c r="E322">
        <f>SUMIFS('Adjusted data-Niger (Exported)'!$K$2:$K$4321,'Adjusted data-Niger (Exported)'!$E$2:$E$4321,2017,'Adjusted data-Niger (Exported)'!$B$2:$B$4321, "Tillaberi")</f>
        <v>47693</v>
      </c>
      <c r="F322">
        <f>SUMIFS('Adjusted data-Niger (Exported)'!$M$2:$M$4321,'Adjusted data-Niger (Exported)'!$E$2:$E$4321,2017,'Adjusted data-Niger (Exported)'!$B$2:$B$4321, "Tillaberi")</f>
        <v>150428</v>
      </c>
      <c r="G322">
        <f>SUMIFS('Adjusted data-Niger (Exported)'!$N$2:$N$4321,'Adjusted data-Niger (Exported)'!$E$2:$E$4321,2017,'Adjusted data-Niger (Exported)'!$B$2:$B$4321, "Tillaberi")</f>
        <v>146232</v>
      </c>
      <c r="H322">
        <f>SUMIFS('Adjusted data-Niger (Exported)'!$O$2:$O$4321,'Adjusted data-Niger (Exported)'!$E$2:$E$4321,2017,'Adjusted data-Niger (Exported)'!$B$2:$B$4321, "Tillaberi")</f>
        <v>132644</v>
      </c>
      <c r="I322">
        <f>SUMIFS('Adjusted data-Niger (Exported)'!$P$2:$P$4321,'Adjusted data-Niger (Exported)'!$E$2:$E$4321,2017,'Adjusted data-Niger (Exported)'!$B$2:$B$4321, "Tillaberi")</f>
        <v>127697</v>
      </c>
    </row>
    <row r="323" spans="2:17" x14ac:dyDescent="0.35">
      <c r="B323" s="19">
        <v>2018</v>
      </c>
      <c r="C323">
        <f>SUMIFS('Adjusted data-Niger (Exported)'!$I$2:$I$4321,'Adjusted data-Niger (Exported)'!$E$2:$E$4321,2018,'Adjusted data-Niger (Exported)'!$B$2:$B$4321, "Tillaberi")</f>
        <v>53087</v>
      </c>
      <c r="D323">
        <f>SUMIFS('Adjusted data-Niger (Exported)'!$J$2:$J$4321,'Adjusted data-Niger (Exported)'!$E$2:$E$4321,2018,'Adjusted data-Niger (Exported)'!$B$2:$B$4321, "Tillaberi")</f>
        <v>95205</v>
      </c>
      <c r="E323">
        <f>SUMIFS('Adjusted data-Niger (Exported)'!$K$2:$K$4321,'Adjusted data-Niger (Exported)'!$E$2:$E$4321,2018,'Adjusted data-Niger (Exported)'!$B$2:$B$4321, "Tillaberi")</f>
        <v>53003</v>
      </c>
      <c r="F323">
        <f>SUMIFS('Adjusted data-Niger (Exported)'!$M$2:$M$4321,'Adjusted data-Niger (Exported)'!$E$2:$E$4321,2018,'Adjusted data-Niger (Exported)'!$B$2:$B$4321, "Tillaberi")</f>
        <v>166088</v>
      </c>
      <c r="G323">
        <f>SUMIFS('Adjusted data-Niger (Exported)'!$N$2:$N$4321,'Adjusted data-Niger (Exported)'!$E$2:$E$4321,2018,'Adjusted data-Niger (Exported)'!$B$2:$B$4321, "Tillaberi")</f>
        <v>158922</v>
      </c>
      <c r="H323">
        <f>SUMIFS('Adjusted data-Niger (Exported)'!$O$2:$O$4321,'Adjusted data-Niger (Exported)'!$E$2:$E$4321,2018,'Adjusted data-Niger (Exported)'!$B$2:$B$4321, "Tillaberi")</f>
        <v>147616</v>
      </c>
      <c r="I323">
        <f>SUMIFS('Adjusted data-Niger (Exported)'!$P$2:$P$4321,'Adjusted data-Niger (Exported)'!$E$2:$E$4321,2018,'Adjusted data-Niger (Exported)'!$B$2:$B$4321, "Tillaberi")</f>
        <v>143852</v>
      </c>
    </row>
    <row r="324" spans="2:17" x14ac:dyDescent="0.35">
      <c r="B324" s="19">
        <v>2019</v>
      </c>
      <c r="C324">
        <f>SUMIFS('Adjusted data-Niger (Exported)'!$I$2:$I$4321,'Adjusted data-Niger (Exported)'!$E$2:$E$4321,2019,'Adjusted data-Niger (Exported)'!$B$2:$B$4321, "Tillaberi")</f>
        <v>62959</v>
      </c>
      <c r="D324">
        <f>SUMIFS('Adjusted data-Niger (Exported)'!$J$2:$J$4321,'Adjusted data-Niger (Exported)'!$E$2:$E$4321,2019,'Adjusted data-Niger (Exported)'!$B$2:$B$4321, "Tillaberi")</f>
        <v>103659</v>
      </c>
      <c r="E324">
        <f>SUMIFS('Adjusted data-Niger (Exported)'!$K$2:$K$4321,'Adjusted data-Niger (Exported)'!$E$2:$E$4321,2019,'Adjusted data-Niger (Exported)'!$B$2:$B$4321, "Tillaberi")</f>
        <v>59315</v>
      </c>
      <c r="F324">
        <f>SUMIFS('Adjusted data-Niger (Exported)'!$M$2:$M$4321,'Adjusted data-Niger (Exported)'!$E$2:$E$4321,2019,'Adjusted data-Niger (Exported)'!$B$2:$B$4321, "Tillaberi")</f>
        <v>171130</v>
      </c>
      <c r="G324">
        <f>SUMIFS('Adjusted data-Niger (Exported)'!$N$2:$N$4321,'Adjusted data-Niger (Exported)'!$E$2:$E$4321,2019,'Adjusted data-Niger (Exported)'!$B$2:$B$4321, "Tillaberi")</f>
        <v>159375</v>
      </c>
      <c r="H324">
        <f>SUMIFS('Adjusted data-Niger (Exported)'!$O$2:$O$4321,'Adjusted data-Niger (Exported)'!$E$2:$E$4321,2019,'Adjusted data-Niger (Exported)'!$B$2:$B$4321, "Tillaberi")</f>
        <v>150890</v>
      </c>
      <c r="I324">
        <f>SUMIFS('Adjusted data-Niger (Exported)'!$P$2:$P$4321,'Adjusted data-Niger (Exported)'!$E$2:$E$4321,2019,'Adjusted data-Niger (Exported)'!$B$2:$B$4321, "Tillaberi")</f>
        <v>147896</v>
      </c>
    </row>
    <row r="325" spans="2:17" x14ac:dyDescent="0.35">
      <c r="B325" s="19">
        <v>2020</v>
      </c>
      <c r="C325">
        <f>SUMIFS('Adjusted data-Niger (Exported)'!$I$2:$I$4321,'Adjusted data-Niger (Exported)'!$E$2:$E$4321,2020,'Adjusted data-Niger (Exported)'!$B$2:$B$4321, "Tillaberi")</f>
        <v>63054</v>
      </c>
      <c r="D325">
        <f>SUMIFS('Adjusted data-Niger (Exported)'!$J$2:$J$4321,'Adjusted data-Niger (Exported)'!$E$2:$E$4321,2020,'Adjusted data-Niger (Exported)'!$B$2:$B$4321, "Tillaberi")</f>
        <v>116930</v>
      </c>
      <c r="E325">
        <f>SUMIFS('Adjusted data-Niger (Exported)'!$K$2:$K$4321,'Adjusted data-Niger (Exported)'!$E$2:$E$4321,2020,'Adjusted data-Niger (Exported)'!$B$2:$B$4321, "Tillaberi")</f>
        <v>61361</v>
      </c>
      <c r="F325">
        <f>SUMIFS('Adjusted data-Niger (Exported)'!$M$2:$M$4321,'Adjusted data-Niger (Exported)'!$E$2:$E$4321,2020,'Adjusted data-Niger (Exported)'!$B$2:$B$4321, "Tillaberi")</f>
        <v>167317</v>
      </c>
      <c r="G325">
        <f>SUMIFS('Adjusted data-Niger (Exported)'!$N$2:$N$4321,'Adjusted data-Niger (Exported)'!$E$2:$E$4321,2020,'Adjusted data-Niger (Exported)'!$B$2:$B$4321, "Tillaberi")</f>
        <v>155532</v>
      </c>
      <c r="H325">
        <f>SUMIFS('Adjusted data-Niger (Exported)'!$O$2:$O$4321,'Adjusted data-Niger (Exported)'!$E$2:$E$4321,2020,'Adjusted data-Niger (Exported)'!$B$2:$B$4321, "Tillaberi")</f>
        <v>146056</v>
      </c>
      <c r="I325">
        <f>SUMIFS('Adjusted data-Niger (Exported)'!$P$2:$P$4321,'Adjusted data-Niger (Exported)'!$E$2:$E$4321,2020,'Adjusted data-Niger (Exported)'!$B$2:$B$4321, "Tillaberi")</f>
        <v>138869</v>
      </c>
    </row>
    <row r="326" spans="2:17" x14ac:dyDescent="0.35">
      <c r="B326" s="19">
        <v>2021</v>
      </c>
      <c r="C326">
        <f>SUMIFS('Adjusted data-Niger (Exported)'!$I$2:$I$4321,'Adjusted data-Niger (Exported)'!$E$2:$E$4321,2021,'Adjusted data-Niger (Exported)'!$B$2:$B$4321, "Tillaberi")</f>
        <v>64620</v>
      </c>
      <c r="D326">
        <f>SUMIFS('Adjusted data-Niger (Exported)'!$J$2:$J$4321,'Adjusted data-Niger (Exported)'!$E$2:$E$4321,2021,'Adjusted data-Niger (Exported)'!$B$2:$B$4321, "Tillaberi")</f>
        <v>123591</v>
      </c>
      <c r="E326">
        <f>SUMIFS('Adjusted data-Niger (Exported)'!$K$2:$K$4321,'Adjusted data-Niger (Exported)'!$E$2:$E$4321,2021,'Adjusted data-Niger (Exported)'!$B$2:$B$4321, "Tillaberi")</f>
        <v>67981</v>
      </c>
      <c r="F326">
        <f>SUMIFS('Adjusted data-Niger (Exported)'!$M$2:$M$4321,'Adjusted data-Niger (Exported)'!$E$2:$E$4321,2021,'Adjusted data-Niger (Exported)'!$B$2:$B$4321, "Tillaberi")</f>
        <v>174612</v>
      </c>
      <c r="G326">
        <f>SUMIFS('Adjusted data-Niger (Exported)'!$N$2:$N$4321,'Adjusted data-Niger (Exported)'!$E$2:$E$4321,2021,'Adjusted data-Niger (Exported)'!$B$2:$B$4321, "Tillaberi")</f>
        <v>156835</v>
      </c>
      <c r="H326">
        <f>SUMIFS('Adjusted data-Niger (Exported)'!$O$2:$O$4321,'Adjusted data-Niger (Exported)'!$E$2:$E$4321,2021,'Adjusted data-Niger (Exported)'!$B$2:$B$4321, "Tillaberi")</f>
        <v>147013</v>
      </c>
      <c r="I326">
        <f>SUMIFS('Adjusted data-Niger (Exported)'!$P$2:$P$4321,'Adjusted data-Niger (Exported)'!$E$2:$E$4321,2021,'Adjusted data-Niger (Exported)'!$B$2:$B$4321, "Tillaberi")</f>
        <v>139530</v>
      </c>
    </row>
    <row r="328" spans="2:17" x14ac:dyDescent="0.35">
      <c r="C328" s="111" t="s">
        <v>336</v>
      </c>
      <c r="D328" s="111"/>
      <c r="E328" s="111"/>
      <c r="F328" s="111"/>
      <c r="G328" s="111"/>
      <c r="H328" s="111"/>
      <c r="I328" s="111"/>
      <c r="K328" s="112" t="s">
        <v>342</v>
      </c>
      <c r="L328" s="112"/>
      <c r="M328" s="112"/>
      <c r="N328" s="112"/>
      <c r="O328" s="112"/>
      <c r="P328" s="112"/>
      <c r="Q328" s="112"/>
    </row>
    <row r="329" spans="2:17" ht="29" x14ac:dyDescent="0.35">
      <c r="B329" s="68" t="s">
        <v>133</v>
      </c>
      <c r="C329" t="s">
        <v>337</v>
      </c>
      <c r="D329" t="s">
        <v>344</v>
      </c>
      <c r="E329" s="4" t="s">
        <v>338</v>
      </c>
      <c r="F329" t="s">
        <v>315</v>
      </c>
      <c r="G329" t="s">
        <v>339</v>
      </c>
      <c r="H329" t="s">
        <v>340</v>
      </c>
      <c r="I329" t="s">
        <v>341</v>
      </c>
      <c r="K329" s="64" t="s">
        <v>309</v>
      </c>
      <c r="L329" t="s">
        <v>337</v>
      </c>
      <c r="M329" t="s">
        <v>344</v>
      </c>
      <c r="N329" s="4" t="s">
        <v>338</v>
      </c>
      <c r="O329" t="s">
        <v>315</v>
      </c>
      <c r="P329" t="s">
        <v>340</v>
      </c>
      <c r="Q329" t="s">
        <v>341</v>
      </c>
    </row>
    <row r="330" spans="2:17" x14ac:dyDescent="0.35">
      <c r="B330" s="19">
        <v>2017</v>
      </c>
      <c r="C330" s="90">
        <f>100*C322/D314</f>
        <v>29.437632343900603</v>
      </c>
      <c r="D330" s="90">
        <f>100*D322/D314</f>
        <v>45.534437875211559</v>
      </c>
      <c r="E330" s="90">
        <f>100*E322/E314</f>
        <v>30.972817209301923</v>
      </c>
      <c r="F330" s="90">
        <f>100*F322/G314</f>
        <v>96.313756974773653</v>
      </c>
      <c r="G330" s="90">
        <f>100*G322/H314</f>
        <v>95.929514111096324</v>
      </c>
      <c r="H330" s="90">
        <f>100*H322/H314</f>
        <v>87.015663259425153</v>
      </c>
      <c r="I330" s="90">
        <f>100*I322/I314</f>
        <v>85.619773643361597</v>
      </c>
      <c r="J330" s="90"/>
      <c r="K330" s="89">
        <f>100*C314/Q314</f>
        <v>72.678362489418006</v>
      </c>
      <c r="L330" s="90">
        <f>100*C322/Q314</f>
        <v>25.776854389400292</v>
      </c>
      <c r="M330" s="90">
        <f>100*D322/Q314</f>
        <v>39.87190821260856</v>
      </c>
      <c r="N330" s="90">
        <f>100*E322/P314</f>
        <v>27.121128150073851</v>
      </c>
      <c r="O330" s="90">
        <f>100*F322/N314</f>
        <v>84.336459543738712</v>
      </c>
      <c r="P330" s="90">
        <f>100*H322/L314</f>
        <v>76.194649597899229</v>
      </c>
      <c r="Q330" s="90">
        <f>100*I322/M314</f>
        <v>74.972348736315112</v>
      </c>
    </row>
    <row r="331" spans="2:17" x14ac:dyDescent="0.35">
      <c r="B331" s="19">
        <v>2018</v>
      </c>
      <c r="C331" s="90">
        <f t="shared" ref="C331:C334" si="238">100*C323/D315</f>
        <v>30.872536311596587</v>
      </c>
      <c r="D331" s="90">
        <f t="shared" ref="D331:E331" si="239">100*D323/D315</f>
        <v>55.366093762042553</v>
      </c>
      <c r="E331" s="90">
        <f t="shared" si="239"/>
        <v>31.776996331514052</v>
      </c>
      <c r="F331" s="90">
        <f t="shared" ref="F331:G331" si="240">100*F323/G315</f>
        <v>98.171227698249808</v>
      </c>
      <c r="G331" s="90">
        <f t="shared" si="240"/>
        <v>96.24544193008569</v>
      </c>
      <c r="H331" s="90">
        <f t="shared" ref="H331:I331" si="241">100*H323/H315</f>
        <v>89.398366217084671</v>
      </c>
      <c r="I331" s="90">
        <f t="shared" si="241"/>
        <v>89.042144160191597</v>
      </c>
      <c r="J331" s="90"/>
      <c r="K331" s="89">
        <f t="shared" ref="K331:K334" si="242">100*C315/Q315</f>
        <v>72.439794136584425</v>
      </c>
      <c r="L331" s="90">
        <f t="shared" ref="L331:L334" si="243">100*C323/Q315</f>
        <v>26.944580420316679</v>
      </c>
      <c r="M331" s="90">
        <f t="shared" ref="M331:M334" si="244">100*D323/Q315</f>
        <v>48.321788364689084</v>
      </c>
      <c r="N331" s="90">
        <f t="shared" ref="N331:N334" si="245">100*E323/P315</f>
        <v>27.733964729323816</v>
      </c>
      <c r="O331" s="90">
        <f t="shared" ref="O331:O334" si="246">100*F323/N315</f>
        <v>85.680765356590015</v>
      </c>
      <c r="P331" s="90">
        <f t="shared" ref="P331:P334" si="247">100*H323/L315</f>
        <v>78.024087288103587</v>
      </c>
      <c r="Q331" s="90">
        <f t="shared" ref="Q331:Q334" si="248">100*I323/M315</f>
        <v>77.713187860775335</v>
      </c>
    </row>
    <row r="332" spans="2:17" x14ac:dyDescent="0.35">
      <c r="B332" s="19">
        <v>2019</v>
      </c>
      <c r="C332" s="90">
        <f t="shared" si="238"/>
        <v>36.725751474133261</v>
      </c>
      <c r="D332" s="90">
        <f t="shared" ref="D332:E332" si="249">100*D324/D316</f>
        <v>60.467203609605932</v>
      </c>
      <c r="E332" s="90">
        <f t="shared" si="249"/>
        <v>35.670210324870474</v>
      </c>
      <c r="F332" s="90">
        <f t="shared" ref="F332:G332" si="250">100*F324/G316</f>
        <v>101.46140225783824</v>
      </c>
      <c r="G332" s="90">
        <f t="shared" si="250"/>
        <v>96.815543983213374</v>
      </c>
      <c r="H332" s="90">
        <f t="shared" ref="H332:I332" si="251">100*H324/H316</f>
        <v>91.661160355307075</v>
      </c>
      <c r="I332" s="90">
        <f t="shared" si="251"/>
        <v>91.825832927332826</v>
      </c>
      <c r="J332" s="90"/>
      <c r="K332" s="89">
        <f t="shared" si="242"/>
        <v>72.0132296236321</v>
      </c>
      <c r="L332" s="90">
        <f t="shared" si="243"/>
        <v>31.864337036231372</v>
      </c>
      <c r="M332" s="90">
        <f t="shared" si="244"/>
        <v>52.463115882379135</v>
      </c>
      <c r="N332" s="90">
        <f t="shared" si="245"/>
        <v>30.9485186367247</v>
      </c>
      <c r="O332" s="90">
        <f t="shared" si="246"/>
        <v>88.030882635294105</v>
      </c>
      <c r="P332" s="90">
        <f t="shared" si="247"/>
        <v>79.52790588235294</v>
      </c>
      <c r="Q332" s="90">
        <f t="shared" si="248"/>
        <v>79.670780626232499</v>
      </c>
    </row>
    <row r="333" spans="2:17" x14ac:dyDescent="0.35">
      <c r="B333" s="19">
        <v>2020</v>
      </c>
      <c r="C333" s="90">
        <f t="shared" si="238"/>
        <v>34.251657449523869</v>
      </c>
      <c r="D333" s="90">
        <f t="shared" ref="D333:E333" si="252">100*D325/D317</f>
        <v>63.517719820674756</v>
      </c>
      <c r="E333" s="90">
        <f t="shared" si="252"/>
        <v>34.362887002765987</v>
      </c>
      <c r="F333" s="90">
        <f t="shared" ref="F333:G333" si="253">100*F325/G317</f>
        <v>92.378489958962192</v>
      </c>
      <c r="G333" s="90">
        <f t="shared" si="253"/>
        <v>87.983397595883972</v>
      </c>
      <c r="H333" s="90">
        <f t="shared" ref="H333:I333" si="254">100*H325/H317</f>
        <v>82.622888661268604</v>
      </c>
      <c r="I333" s="90">
        <f t="shared" si="254"/>
        <v>80.291548960404668</v>
      </c>
      <c r="J333" s="90"/>
      <c r="K333" s="89">
        <f t="shared" si="242"/>
        <v>79.242222856896817</v>
      </c>
      <c r="L333" s="90">
        <f t="shared" si="243"/>
        <v>32.700933407629648</v>
      </c>
      <c r="M333" s="90">
        <f t="shared" si="244"/>
        <v>60.641991679419782</v>
      </c>
      <c r="N333" s="90">
        <f t="shared" si="245"/>
        <v>32.807127106982477</v>
      </c>
      <c r="O333" s="90">
        <f t="shared" si="246"/>
        <v>88.196107090502267</v>
      </c>
      <c r="P333" s="90">
        <f t="shared" si="247"/>
        <v>78.882185016588224</v>
      </c>
      <c r="Q333" s="90">
        <f t="shared" si="248"/>
        <v>76.656395376455791</v>
      </c>
    </row>
    <row r="334" spans="2:17" x14ac:dyDescent="0.35">
      <c r="B334" s="19">
        <v>2021</v>
      </c>
      <c r="C334" s="90">
        <f t="shared" si="238"/>
        <v>34.128471890808441</v>
      </c>
      <c r="D334" s="90">
        <f t="shared" ref="D334:E334" si="255">100*D326/D318</f>
        <v>65.273475231459386</v>
      </c>
      <c r="E334" s="90">
        <f t="shared" si="255"/>
        <v>37.013973006490737</v>
      </c>
      <c r="F334" s="90">
        <f t="shared" ref="F334:G334" si="256">100*F326/G318</f>
        <v>93.731553795353491</v>
      </c>
      <c r="G334" s="90">
        <f t="shared" si="256"/>
        <v>86.259095573059938</v>
      </c>
      <c r="H334" s="90">
        <f t="shared" ref="H334:I334" si="257">100*H326/H318</f>
        <v>80.85700524425198</v>
      </c>
      <c r="I334" s="90">
        <f t="shared" si="257"/>
        <v>78.43557094476418</v>
      </c>
      <c r="J334" s="90"/>
      <c r="K334" s="89">
        <f t="shared" si="242"/>
        <v>80.826259001230071</v>
      </c>
      <c r="L334" s="90">
        <f t="shared" si="243"/>
        <v>33.234659136899793</v>
      </c>
      <c r="M334" s="90">
        <f t="shared" si="244"/>
        <v>63.563985722509791</v>
      </c>
      <c r="N334" s="90">
        <f t="shared" si="245"/>
        <v>36.044589986592271</v>
      </c>
      <c r="O334" s="90">
        <f t="shared" si="246"/>
        <v>91.276757152421325</v>
      </c>
      <c r="P334" s="90">
        <f t="shared" si="247"/>
        <v>78.73938852934613</v>
      </c>
      <c r="Q334" s="90">
        <f t="shared" si="248"/>
        <v>76.381370748082702</v>
      </c>
    </row>
    <row r="353" spans="2:17" ht="18.5" x14ac:dyDescent="0.45">
      <c r="B353" s="113" t="s">
        <v>245</v>
      </c>
      <c r="C353" s="113"/>
      <c r="D353" s="113"/>
      <c r="E353" s="113"/>
      <c r="F353" s="113"/>
      <c r="G353" s="113"/>
      <c r="H353" s="113"/>
      <c r="I353" s="113"/>
      <c r="K353" s="113" t="s">
        <v>245</v>
      </c>
      <c r="L353" s="113"/>
      <c r="M353" s="113"/>
      <c r="N353" s="113"/>
      <c r="O353" s="113"/>
      <c r="P353" s="113"/>
      <c r="Q353" s="113"/>
    </row>
    <row r="354" spans="2:17" x14ac:dyDescent="0.35">
      <c r="C354" s="111" t="s">
        <v>334</v>
      </c>
      <c r="D354" s="111"/>
      <c r="E354" s="111"/>
      <c r="F354" s="111"/>
      <c r="G354" s="111"/>
      <c r="H354" s="111"/>
      <c r="I354" s="111"/>
      <c r="J354" s="81"/>
      <c r="K354" s="112" t="s">
        <v>335</v>
      </c>
      <c r="L354" s="112"/>
      <c r="M354" s="112"/>
      <c r="N354" s="112"/>
      <c r="O354" s="112"/>
      <c r="P354" s="112"/>
      <c r="Q354" s="112"/>
    </row>
    <row r="355" spans="2:17" ht="58" x14ac:dyDescent="0.35">
      <c r="B355" s="68" t="s">
        <v>133</v>
      </c>
      <c r="C355" s="37" t="s">
        <v>325</v>
      </c>
      <c r="D355" s="37" t="s">
        <v>326</v>
      </c>
      <c r="E355" s="37" t="s">
        <v>327</v>
      </c>
      <c r="F355" s="37" t="s">
        <v>328</v>
      </c>
      <c r="G355" s="37" t="s">
        <v>4</v>
      </c>
      <c r="H355" s="37" t="s">
        <v>333</v>
      </c>
      <c r="I355" s="37" t="s">
        <v>329</v>
      </c>
      <c r="J355" s="4"/>
      <c r="K355" s="91" t="s">
        <v>310</v>
      </c>
      <c r="L355" s="37" t="s">
        <v>332</v>
      </c>
      <c r="M355" s="37" t="s">
        <v>329</v>
      </c>
      <c r="N355" s="37" t="s">
        <v>4</v>
      </c>
      <c r="O355" s="37" t="s">
        <v>328</v>
      </c>
      <c r="P355" s="37" t="s">
        <v>327</v>
      </c>
      <c r="Q355" s="37" t="s">
        <v>326</v>
      </c>
    </row>
    <row r="356" spans="2:17" x14ac:dyDescent="0.35">
      <c r="B356" s="19">
        <v>2017</v>
      </c>
      <c r="C356">
        <f>SUMIFS('Adjusted data-Niger (Exported)'!$H$2:$H$4321,'Adjusted data-Niger (Exported)'!$E$2:$E$4321,2017,'Adjusted data-Niger (Exported)'!$B$2:$B$4321, "Zinder")</f>
        <v>165986</v>
      </c>
      <c r="D356" s="65">
        <f>C356/$C$7</f>
        <v>199983.13253012049</v>
      </c>
      <c r="E356" s="65">
        <f>D356*(1-$C$9)</f>
        <v>193983.63855421689</v>
      </c>
      <c r="F356" s="65">
        <f>E356*(1+$C$11)</f>
        <v>200773.06590361445</v>
      </c>
      <c r="G356" s="65">
        <f>F356*(1-$C$10)</f>
        <v>196757.60458554217</v>
      </c>
      <c r="H356" s="65">
        <f>G356-G356*$C$12</f>
        <v>192035.42207548916</v>
      </c>
      <c r="I356" s="65">
        <f>H356-(H356*$C$13)</f>
        <v>187887.45695865859</v>
      </c>
      <c r="K356" s="64">
        <f>SUMIFS('Adjusted data-Niger (Exported)'!$N$2:$N$4321,'Adjusted data-Niger (Exported)'!$E$2:$E$4321,2017,'Adjusted data-Niger (Exported)'!$B$2:$B$4321, "Zinder")</f>
        <v>230754</v>
      </c>
      <c r="L356" s="65">
        <f>K356/$C$8</f>
        <v>274707.14285714284</v>
      </c>
      <c r="M356" s="65">
        <f>L356-L356*$C$13</f>
        <v>268773.46857142856</v>
      </c>
      <c r="N356" s="65">
        <f>L356/(1-$C$12)</f>
        <v>281462.23653395782</v>
      </c>
      <c r="O356" s="65">
        <f>N356/(1-$C$10)</f>
        <v>287206.36381016107</v>
      </c>
      <c r="P356" s="65">
        <f>O356/(1+$C$11)</f>
        <v>277494.07131416531</v>
      </c>
      <c r="Q356" s="65">
        <f>P356/(1-$C$9)</f>
        <v>286076.36217955186</v>
      </c>
    </row>
    <row r="357" spans="2:17" x14ac:dyDescent="0.35">
      <c r="B357" s="19">
        <v>2018</v>
      </c>
      <c r="C357">
        <f>SUMIFS('Adjusted data-Niger (Exported)'!$H$2:$H$4321,'Adjusted data-Niger (Exported)'!$E$2:$E$4321,2018,'Adjusted data-Niger (Exported)'!$B$2:$B$4321, "Zinder")</f>
        <v>179151</v>
      </c>
      <c r="D357" s="65">
        <f t="shared" ref="D357:D360" si="258">C357/$C$7</f>
        <v>215844.57831325303</v>
      </c>
      <c r="E357" s="65">
        <f t="shared" ref="E357:E360" si="259">D357*(1-$C$9)</f>
        <v>209369.24096385544</v>
      </c>
      <c r="F357" s="65">
        <f t="shared" ref="F357:F360" si="260">E357*(1+$C$11)</f>
        <v>216697.16439759036</v>
      </c>
      <c r="G357" s="65">
        <f t="shared" ref="G357:G360" si="261">F357*(1-$C$10)</f>
        <v>212363.22110963854</v>
      </c>
      <c r="H357" s="65">
        <f t="shared" ref="H357:H360" si="262">G357-G357*$C$12</f>
        <v>207266.50380300722</v>
      </c>
      <c r="I357" s="65">
        <f t="shared" ref="I357:I360" si="263">H357-(H357*$C$13)</f>
        <v>202789.54732086227</v>
      </c>
      <c r="K357" s="64">
        <f>SUMIFS('Adjusted data-Niger (Exported)'!$N$2:$N$4321,'Adjusted data-Niger (Exported)'!$E$2:$E$4321,2018,'Adjusted data-Niger (Exported)'!$B$2:$B$4321, "Zinder")</f>
        <v>245268</v>
      </c>
      <c r="L357" s="65">
        <f t="shared" ref="L357:L360" si="264">K357/$C$8</f>
        <v>291985.71428571432</v>
      </c>
      <c r="M357" s="65">
        <f t="shared" ref="M357:M360" si="265">L357-L357*$C$13</f>
        <v>285678.82285714289</v>
      </c>
      <c r="N357" s="65">
        <f t="shared" ref="N357:N360" si="266">L357/(1-$C$12)</f>
        <v>299165.69086651056</v>
      </c>
      <c r="O357" s="65">
        <f t="shared" ref="O357:O360" si="267">N357/(1-$C$10)</f>
        <v>305271.11312909244</v>
      </c>
      <c r="P357" s="65">
        <f t="shared" ref="P357:P360" si="268">O357/(1+$C$11)</f>
        <v>294947.93539042748</v>
      </c>
      <c r="Q357" s="65">
        <f t="shared" ref="Q357:Q360" si="269">P357/(1-$C$9)</f>
        <v>304070.03648497676</v>
      </c>
    </row>
    <row r="358" spans="2:17" x14ac:dyDescent="0.35">
      <c r="B358" s="19">
        <v>2019</v>
      </c>
      <c r="C358">
        <f>SUMIFS('Adjusted data-Niger (Exported)'!$H$2:$H$4321,'Adjusted data-Niger (Exported)'!$E$2:$E$4321,2019,'Adjusted data-Niger (Exported)'!$B$2:$B$4321, "Zinder")</f>
        <v>189009</v>
      </c>
      <c r="D358" s="65">
        <f t="shared" si="258"/>
        <v>227721.68674698795</v>
      </c>
      <c r="E358" s="65">
        <f t="shared" si="259"/>
        <v>220890.03614457831</v>
      </c>
      <c r="F358" s="65">
        <f t="shared" si="260"/>
        <v>228621.18740963851</v>
      </c>
      <c r="G358" s="65">
        <f t="shared" si="261"/>
        <v>224048.76366144573</v>
      </c>
      <c r="H358" s="65">
        <f t="shared" si="262"/>
        <v>218671.59333357104</v>
      </c>
      <c r="I358" s="65">
        <f t="shared" si="263"/>
        <v>213948.28691756591</v>
      </c>
      <c r="K358" s="64">
        <f>SUMIFS('Adjusted data-Niger (Exported)'!$N$2:$N$4321,'Adjusted data-Niger (Exported)'!$E$2:$E$4321,2019,'Adjusted data-Niger (Exported)'!$B$2:$B$4321, "Zinder")</f>
        <v>244755</v>
      </c>
      <c r="L358" s="65">
        <f t="shared" si="264"/>
        <v>291375</v>
      </c>
      <c r="M358" s="65">
        <f t="shared" si="265"/>
        <v>285081.3</v>
      </c>
      <c r="N358" s="65">
        <f t="shared" si="266"/>
        <v>298539.95901639346</v>
      </c>
      <c r="O358" s="65">
        <f t="shared" si="267"/>
        <v>304632.61124121782</v>
      </c>
      <c r="P358" s="65">
        <f t="shared" si="268"/>
        <v>294331.02535383368</v>
      </c>
      <c r="Q358" s="65">
        <f t="shared" si="269"/>
        <v>303434.0467565296</v>
      </c>
    </row>
    <row r="359" spans="2:17" x14ac:dyDescent="0.35">
      <c r="B359" s="19">
        <v>2020</v>
      </c>
      <c r="C359">
        <f>SUMIFS('Adjusted data-Niger (Exported)'!$H$2:$H$4321,'Adjusted data-Niger (Exported)'!$E$2:$E$4321,2020,'Adjusted data-Niger (Exported)'!$B$2:$B$4321, "Zinder")</f>
        <v>191667</v>
      </c>
      <c r="D359" s="65">
        <f t="shared" si="258"/>
        <v>230924.09638554219</v>
      </c>
      <c r="E359" s="65">
        <f t="shared" si="259"/>
        <v>223996.3734939759</v>
      </c>
      <c r="F359" s="65">
        <f t="shared" si="260"/>
        <v>231836.24656626504</v>
      </c>
      <c r="G359" s="65">
        <f t="shared" si="261"/>
        <v>227199.52163493974</v>
      </c>
      <c r="H359" s="65">
        <f t="shared" si="262"/>
        <v>221746.73311570118</v>
      </c>
      <c r="I359" s="65">
        <f t="shared" si="263"/>
        <v>216957.00368040203</v>
      </c>
      <c r="K359" s="64">
        <f>SUMIFS('Adjusted data-Niger (Exported)'!$N$2:$N$4321,'Adjusted data-Niger (Exported)'!$E$2:$E$4321,2020,'Adjusted data-Niger (Exported)'!$B$2:$B$4321, "Zinder")</f>
        <v>235806</v>
      </c>
      <c r="L359" s="65">
        <f t="shared" si="264"/>
        <v>280721.42857142858</v>
      </c>
      <c r="M359" s="65">
        <f t="shared" si="265"/>
        <v>274657.84571428574</v>
      </c>
      <c r="N359" s="65">
        <f t="shared" si="266"/>
        <v>287624.41451990634</v>
      </c>
      <c r="O359" s="65">
        <f t="shared" si="267"/>
        <v>293494.30053051666</v>
      </c>
      <c r="P359" s="65">
        <f t="shared" si="268"/>
        <v>283569.37249325286</v>
      </c>
      <c r="Q359" s="65">
        <f t="shared" si="269"/>
        <v>292339.55927139468</v>
      </c>
    </row>
    <row r="360" spans="2:17" x14ac:dyDescent="0.35">
      <c r="B360" s="19">
        <v>2021</v>
      </c>
      <c r="C360">
        <f>SUMIFS('Adjusted data-Niger (Exported)'!$H$2:$H$4321,'Adjusted data-Niger (Exported)'!$E$2:$E$4321,2021,'Adjusted data-Niger (Exported)'!$B$2:$B$4321, "Zinder")</f>
        <v>193829</v>
      </c>
      <c r="D360" s="65">
        <f t="shared" si="258"/>
        <v>233528.9156626506</v>
      </c>
      <c r="E360" s="65">
        <f t="shared" si="259"/>
        <v>226523.04819277106</v>
      </c>
      <c r="F360" s="65">
        <f t="shared" si="260"/>
        <v>234451.35487951804</v>
      </c>
      <c r="G360" s="65">
        <f t="shared" si="261"/>
        <v>229762.32778192768</v>
      </c>
      <c r="H360" s="65">
        <f t="shared" si="262"/>
        <v>224248.03191516141</v>
      </c>
      <c r="I360" s="65">
        <f t="shared" si="263"/>
        <v>219404.27442579393</v>
      </c>
      <c r="K360" s="64">
        <f>SUMIFS('Adjusted data-Niger (Exported)'!$N$2:$N$4321,'Adjusted data-Niger (Exported)'!$E$2:$E$4321,2021,'Adjusted data-Niger (Exported)'!$B$2:$B$4321, "Zinder")</f>
        <v>231125</v>
      </c>
      <c r="L360" s="65">
        <f t="shared" si="264"/>
        <v>275148.80952380953</v>
      </c>
      <c r="M360" s="65">
        <f t="shared" si="265"/>
        <v>269205.59523809527</v>
      </c>
      <c r="N360" s="65">
        <f t="shared" si="266"/>
        <v>281914.7638563622</v>
      </c>
      <c r="O360" s="65">
        <f t="shared" si="267"/>
        <v>287668.12638404308</v>
      </c>
      <c r="P360" s="65">
        <f t="shared" si="268"/>
        <v>277940.21872854407</v>
      </c>
      <c r="Q360" s="65">
        <f t="shared" si="269"/>
        <v>286536.30796757119</v>
      </c>
    </row>
    <row r="362" spans="2:17" x14ac:dyDescent="0.35">
      <c r="C362" s="111" t="s">
        <v>343</v>
      </c>
      <c r="D362" s="111"/>
      <c r="E362" s="111"/>
      <c r="F362" s="111"/>
      <c r="G362" s="111"/>
      <c r="H362" s="111"/>
      <c r="I362" s="111"/>
    </row>
    <row r="363" spans="2:17" ht="29" x14ac:dyDescent="0.35">
      <c r="B363" s="68" t="s">
        <v>133</v>
      </c>
      <c r="C363" t="s">
        <v>337</v>
      </c>
      <c r="D363" t="s">
        <v>344</v>
      </c>
      <c r="E363" s="4" t="s">
        <v>338</v>
      </c>
      <c r="F363" t="s">
        <v>315</v>
      </c>
      <c r="G363" t="s">
        <v>339</v>
      </c>
      <c r="H363" t="s">
        <v>340</v>
      </c>
      <c r="I363" t="s">
        <v>341</v>
      </c>
    </row>
    <row r="364" spans="2:17" x14ac:dyDescent="0.35">
      <c r="B364" s="19">
        <v>2017</v>
      </c>
      <c r="C364">
        <f>SUMIFS('Adjusted data-Niger (Exported)'!$I$2:$I$4321,'Adjusted data-Niger (Exported)'!$E$2:$E$4321,2017,'Adjusted data-Niger (Exported)'!$B$2:$B$4321, "Zinder")</f>
        <v>66509</v>
      </c>
      <c r="D364">
        <f>SUMIFS('Adjusted data-Niger (Exported)'!$J$2:$J$4321,'Adjusted data-Niger (Exported)'!$E$2:$E$4321,2017,'Adjusted data-Niger (Exported)'!$B$2:$B$4321, "Zinder")</f>
        <v>135797</v>
      </c>
      <c r="E364">
        <f>SUMIFS('Adjusted data-Niger (Exported)'!$K$2:$K$4321,'Adjusted data-Niger (Exported)'!$E$2:$E$4321,2017,'Adjusted data-Niger (Exported)'!$B$2:$B$4321, "Zinder")</f>
        <v>46667</v>
      </c>
      <c r="F364">
        <f>SUMIFS('Adjusted data-Niger (Exported)'!$M$2:$M$4321,'Adjusted data-Niger (Exported)'!$E$2:$E$4321,2017,'Adjusted data-Niger (Exported)'!$B$2:$B$4321, "Zinder")</f>
        <v>287529</v>
      </c>
      <c r="G364">
        <f>SUMIFS('Adjusted data-Niger (Exported)'!$N$2:$N$4321,'Adjusted data-Niger (Exported)'!$E$2:$E$4321,2017,'Adjusted data-Niger (Exported)'!$B$2:$B$4321, "Zinder")</f>
        <v>230754</v>
      </c>
      <c r="H364">
        <f>SUMIFS('Adjusted data-Niger (Exported)'!$O$2:$O$4321,'Adjusted data-Niger (Exported)'!$E$2:$E$4321,2017,'Adjusted data-Niger (Exported)'!$B$2:$B$4321, "Zinder")</f>
        <v>219663</v>
      </c>
      <c r="I364">
        <f>SUMIFS('Adjusted data-Niger (Exported)'!$P$2:$P$4321,'Adjusted data-Niger (Exported)'!$E$2:$E$4321,2017,'Adjusted data-Niger (Exported)'!$B$2:$B$4321, "Zinder")</f>
        <v>221062</v>
      </c>
    </row>
    <row r="365" spans="2:17" x14ac:dyDescent="0.35">
      <c r="B365" s="19">
        <v>2018</v>
      </c>
      <c r="C365">
        <f>SUMIFS('Adjusted data-Niger (Exported)'!$I$2:$I$4321,'Adjusted data-Niger (Exported)'!$E$2:$E$4321,2018,'Adjusted data-Niger (Exported)'!$B$2:$B$4321, "Zinder")</f>
        <v>68479</v>
      </c>
      <c r="D365">
        <f>SUMIFS('Adjusted data-Niger (Exported)'!$J$2:$J$4321,'Adjusted data-Niger (Exported)'!$E$2:$E$4321,2018,'Adjusted data-Niger (Exported)'!$B$2:$B$4321, "Zinder")</f>
        <v>140960</v>
      </c>
      <c r="E365">
        <f>SUMIFS('Adjusted data-Niger (Exported)'!$K$2:$K$4321,'Adjusted data-Niger (Exported)'!$E$2:$E$4321,2018,'Adjusted data-Niger (Exported)'!$B$2:$B$4321, "Zinder")</f>
        <v>56482</v>
      </c>
      <c r="F365">
        <f>SUMIFS('Adjusted data-Niger (Exported)'!$M$2:$M$4321,'Adjusted data-Niger (Exported)'!$E$2:$E$4321,2018,'Adjusted data-Niger (Exported)'!$B$2:$B$4321, "Zinder")</f>
        <v>269950</v>
      </c>
      <c r="G365">
        <f>SUMIFS('Adjusted data-Niger (Exported)'!$N$2:$N$4321,'Adjusted data-Niger (Exported)'!$E$2:$E$4321,2018,'Adjusted data-Niger (Exported)'!$B$2:$B$4321, "Zinder")</f>
        <v>245268</v>
      </c>
      <c r="H365">
        <f>SUMIFS('Adjusted data-Niger (Exported)'!$O$2:$O$4321,'Adjusted data-Niger (Exported)'!$E$2:$E$4321,2018,'Adjusted data-Niger (Exported)'!$B$2:$B$4321, "Zinder")</f>
        <v>233796</v>
      </c>
      <c r="I365">
        <f>SUMIFS('Adjusted data-Niger (Exported)'!$P$2:$P$4321,'Adjusted data-Niger (Exported)'!$E$2:$E$4321,2018,'Adjusted data-Niger (Exported)'!$B$2:$B$4321, "Zinder")</f>
        <v>238295</v>
      </c>
    </row>
    <row r="366" spans="2:17" x14ac:dyDescent="0.35">
      <c r="B366" s="19">
        <v>2019</v>
      </c>
      <c r="C366">
        <f>SUMIFS('Adjusted data-Niger (Exported)'!$I$2:$I$4321,'Adjusted data-Niger (Exported)'!$E$2:$E$4321,2019,'Adjusted data-Niger (Exported)'!$B$2:$B$4321, "Zinder")</f>
        <v>71581</v>
      </c>
      <c r="D366">
        <f>SUMIFS('Adjusted data-Niger (Exported)'!$J$2:$J$4321,'Adjusted data-Niger (Exported)'!$E$2:$E$4321,2019,'Adjusted data-Niger (Exported)'!$B$2:$B$4321, "Zinder")</f>
        <v>152721</v>
      </c>
      <c r="E366">
        <f>SUMIFS('Adjusted data-Niger (Exported)'!$K$2:$K$4321,'Adjusted data-Niger (Exported)'!$E$2:$E$4321,2019,'Adjusted data-Niger (Exported)'!$B$2:$B$4321, "Zinder")</f>
        <v>73862</v>
      </c>
      <c r="F366">
        <f>SUMIFS('Adjusted data-Niger (Exported)'!$M$2:$M$4321,'Adjusted data-Niger (Exported)'!$E$2:$E$4321,2019,'Adjusted data-Niger (Exported)'!$B$2:$B$4321, "Zinder")</f>
        <v>248354</v>
      </c>
      <c r="G366">
        <f>SUMIFS('Adjusted data-Niger (Exported)'!$N$2:$N$4321,'Adjusted data-Niger (Exported)'!$E$2:$E$4321,2019,'Adjusted data-Niger (Exported)'!$B$2:$B$4321, "Zinder")</f>
        <v>244755</v>
      </c>
      <c r="H366">
        <f>SUMIFS('Adjusted data-Niger (Exported)'!$O$2:$O$4321,'Adjusted data-Niger (Exported)'!$E$2:$E$4321,2019,'Adjusted data-Niger (Exported)'!$B$2:$B$4321, "Zinder")</f>
        <v>232250</v>
      </c>
      <c r="I366">
        <f>SUMIFS('Adjusted data-Niger (Exported)'!$P$2:$P$4321,'Adjusted data-Niger (Exported)'!$E$2:$E$4321,2019,'Adjusted data-Niger (Exported)'!$B$2:$B$4321, "Zinder")</f>
        <v>233742</v>
      </c>
    </row>
    <row r="367" spans="2:17" x14ac:dyDescent="0.35">
      <c r="B367" s="19">
        <v>2020</v>
      </c>
      <c r="C367">
        <f>SUMIFS('Adjusted data-Niger (Exported)'!$I$2:$I$4321,'Adjusted data-Niger (Exported)'!$E$2:$E$4321,2020,'Adjusted data-Niger (Exported)'!$B$2:$B$4321, "Zinder")</f>
        <v>75627</v>
      </c>
      <c r="D367">
        <f>SUMIFS('Adjusted data-Niger (Exported)'!$J$2:$J$4321,'Adjusted data-Niger (Exported)'!$E$2:$E$4321,2020,'Adjusted data-Niger (Exported)'!$B$2:$B$4321, "Zinder")</f>
        <v>154981</v>
      </c>
      <c r="E367">
        <f>SUMIFS('Adjusted data-Niger (Exported)'!$K$2:$K$4321,'Adjusted data-Niger (Exported)'!$E$2:$E$4321,2020,'Adjusted data-Niger (Exported)'!$B$2:$B$4321, "Zinder")</f>
        <v>76995</v>
      </c>
      <c r="F367">
        <f>SUMIFS('Adjusted data-Niger (Exported)'!$M$2:$M$4321,'Adjusted data-Niger (Exported)'!$E$2:$E$4321,2020,'Adjusted data-Niger (Exported)'!$B$2:$B$4321, "Zinder")</f>
        <v>271777</v>
      </c>
      <c r="G367">
        <f>SUMIFS('Adjusted data-Niger (Exported)'!$N$2:$N$4321,'Adjusted data-Niger (Exported)'!$E$2:$E$4321,2020,'Adjusted data-Niger (Exported)'!$B$2:$B$4321, "Zinder")</f>
        <v>235806</v>
      </c>
      <c r="H367">
        <f>SUMIFS('Adjusted data-Niger (Exported)'!$O$2:$O$4321,'Adjusted data-Niger (Exported)'!$E$2:$E$4321,2020,'Adjusted data-Niger (Exported)'!$B$2:$B$4321, "Zinder")</f>
        <v>223616</v>
      </c>
      <c r="I367">
        <f>SUMIFS('Adjusted data-Niger (Exported)'!$P$2:$P$4321,'Adjusted data-Niger (Exported)'!$E$2:$E$4321,2020,'Adjusted data-Niger (Exported)'!$B$2:$B$4321, "Zinder")</f>
        <v>228547</v>
      </c>
    </row>
    <row r="368" spans="2:17" x14ac:dyDescent="0.35">
      <c r="B368" s="19">
        <v>2021</v>
      </c>
      <c r="C368">
        <f>SUMIFS('Adjusted data-Niger (Exported)'!$I$2:$I$4321,'Adjusted data-Niger (Exported)'!$E$2:$E$4321,2021,'Adjusted data-Niger (Exported)'!$B$2:$B$4321, "Zinder")</f>
        <v>77192</v>
      </c>
      <c r="D368">
        <f>SUMIFS('Adjusted data-Niger (Exported)'!$J$2:$J$4321,'Adjusted data-Niger (Exported)'!$E$2:$E$4321,2021,'Adjusted data-Niger (Exported)'!$B$2:$B$4321, "Zinder")</f>
        <v>158892</v>
      </c>
      <c r="E368">
        <f>SUMIFS('Adjusted data-Niger (Exported)'!$K$2:$K$4321,'Adjusted data-Niger (Exported)'!$E$2:$E$4321,2021,'Adjusted data-Niger (Exported)'!$B$2:$B$4321, "Zinder")</f>
        <v>77451</v>
      </c>
      <c r="F368">
        <f>SUMIFS('Adjusted data-Niger (Exported)'!$M$2:$M$4321,'Adjusted data-Niger (Exported)'!$E$2:$E$4321,2021,'Adjusted data-Niger (Exported)'!$B$2:$B$4321, "Zinder")</f>
        <v>267293</v>
      </c>
      <c r="G368">
        <f>SUMIFS('Adjusted data-Niger (Exported)'!$N$2:$N$4321,'Adjusted data-Niger (Exported)'!$E$2:$E$4321,2021,'Adjusted data-Niger (Exported)'!$B$2:$B$4321, "Zinder")</f>
        <v>231125</v>
      </c>
      <c r="H368">
        <f>SUMIFS('Adjusted data-Niger (Exported)'!$O$2:$O$4321,'Adjusted data-Niger (Exported)'!$E$2:$E$4321,2021,'Adjusted data-Niger (Exported)'!$B$2:$B$4321, "Zinder")</f>
        <v>217936</v>
      </c>
      <c r="I368">
        <f>SUMIFS('Adjusted data-Niger (Exported)'!$P$2:$P$4321,'Adjusted data-Niger (Exported)'!$E$2:$E$4321,2021,'Adjusted data-Niger (Exported)'!$B$2:$B$4321, "Zinder")</f>
        <v>224500</v>
      </c>
    </row>
    <row r="370" spans="2:17" x14ac:dyDescent="0.35">
      <c r="C370" s="111" t="s">
        <v>336</v>
      </c>
      <c r="D370" s="111"/>
      <c r="E370" s="111"/>
      <c r="F370" s="111"/>
      <c r="G370" s="111"/>
      <c r="H370" s="111"/>
      <c r="I370" s="111"/>
      <c r="K370" s="112" t="s">
        <v>342</v>
      </c>
      <c r="L370" s="112"/>
      <c r="M370" s="112"/>
      <c r="N370" s="112"/>
      <c r="O370" s="112"/>
      <c r="P370" s="112"/>
      <c r="Q370" s="112"/>
    </row>
    <row r="371" spans="2:17" ht="29" x14ac:dyDescent="0.35">
      <c r="B371" s="68" t="s">
        <v>133</v>
      </c>
      <c r="C371" t="s">
        <v>337</v>
      </c>
      <c r="D371" t="s">
        <v>344</v>
      </c>
      <c r="E371" s="4" t="s">
        <v>338</v>
      </c>
      <c r="F371" t="s">
        <v>315</v>
      </c>
      <c r="G371" t="s">
        <v>339</v>
      </c>
      <c r="H371" t="s">
        <v>340</v>
      </c>
      <c r="I371" t="s">
        <v>341</v>
      </c>
      <c r="K371" s="64" t="s">
        <v>309</v>
      </c>
      <c r="L371" t="s">
        <v>337</v>
      </c>
      <c r="M371" t="s">
        <v>344</v>
      </c>
      <c r="N371" s="4" t="s">
        <v>338</v>
      </c>
      <c r="O371" t="s">
        <v>315</v>
      </c>
      <c r="P371" t="s">
        <v>340</v>
      </c>
      <c r="Q371" t="s">
        <v>341</v>
      </c>
    </row>
    <row r="372" spans="2:17" x14ac:dyDescent="0.35">
      <c r="B372" s="19">
        <v>2017</v>
      </c>
      <c r="C372" s="90">
        <f>100*C364/D356</f>
        <v>33.257304832937713</v>
      </c>
      <c r="D372" s="90">
        <f>100*D364/D356</f>
        <v>67.904226862506476</v>
      </c>
      <c r="E372" s="90">
        <f>100*E364/E356</f>
        <v>24.05718355827053</v>
      </c>
      <c r="F372" s="90">
        <f>100*F364/G356</f>
        <v>146.13361481283644</v>
      </c>
      <c r="G372" s="90">
        <f>100*G364/H356</f>
        <v>120.16220627738697</v>
      </c>
      <c r="H372" s="90">
        <f>100*H364/H356</f>
        <v>114.38670929868888</v>
      </c>
      <c r="I372" s="90">
        <f>100*I364/I356</f>
        <v>117.65660336157559</v>
      </c>
      <c r="J372" s="90"/>
      <c r="K372" s="89">
        <f>100*C356/Q356</f>
        <v>58.021571141142097</v>
      </c>
      <c r="L372" s="90">
        <f>100*C364/Q356</f>
        <v>23.248687690686079</v>
      </c>
      <c r="M372" s="90">
        <f>100*D364/Q356</f>
        <v>47.468794333580384</v>
      </c>
      <c r="N372" s="90">
        <f>100*E364/P356</f>
        <v>16.817296232309729</v>
      </c>
      <c r="O372" s="90">
        <f>100*F364/N356</f>
        <v>102.15544491536443</v>
      </c>
      <c r="P372" s="90">
        <f>100*H364/L356</f>
        <v>79.962609532229138</v>
      </c>
      <c r="Q372" s="90">
        <f>100*I364/M356</f>
        <v>82.248445568298763</v>
      </c>
    </row>
    <row r="373" spans="2:17" x14ac:dyDescent="0.35">
      <c r="B373" s="19">
        <v>2018</v>
      </c>
      <c r="C373" s="90">
        <f t="shared" ref="C373:C376" si="270">100*C365/D357</f>
        <v>31.726069070225673</v>
      </c>
      <c r="D373" s="90">
        <f t="shared" ref="D373:E373" si="271">100*D365/D357</f>
        <v>65.306250034886759</v>
      </c>
      <c r="E373" s="90">
        <f t="shared" si="271"/>
        <v>26.97721964314271</v>
      </c>
      <c r="F373" s="90">
        <f t="shared" ref="F373:G373" si="272">100*F365/G357</f>
        <v>127.11711500205143</v>
      </c>
      <c r="G373" s="90">
        <f t="shared" si="272"/>
        <v>118.33460568867926</v>
      </c>
      <c r="H373" s="90">
        <f t="shared" ref="H373:I373" si="273">100*H365/H357</f>
        <v>112.79970265827771</v>
      </c>
      <c r="I373" s="90">
        <f t="shared" si="273"/>
        <v>117.50852208519382</v>
      </c>
      <c r="J373" s="90"/>
      <c r="K373" s="89">
        <f t="shared" ref="K373:K376" si="274">100*C357/Q357</f>
        <v>58.917676358700128</v>
      </c>
      <c r="L373" s="90">
        <f t="shared" ref="L373:L376" si="275">100*C365/Q357</f>
        <v>22.520798429076176</v>
      </c>
      <c r="M373" s="90">
        <f t="shared" ref="M373:M376" si="276">100*D365/Q357</f>
        <v>46.357741009106114</v>
      </c>
      <c r="N373" s="90">
        <f t="shared" ref="N373:N376" si="277">100*E365/P357</f>
        <v>19.149820433641565</v>
      </c>
      <c r="O373" s="90">
        <f t="shared" ref="O373:O376" si="278">100*F365/N357</f>
        <v>90.234277606536523</v>
      </c>
      <c r="P373" s="90">
        <f t="shared" ref="P373:P376" si="279">100*H365/L357</f>
        <v>80.071040657566414</v>
      </c>
      <c r="Q373" s="90">
        <f t="shared" ref="Q373:Q376" si="280">100*I365/M357</f>
        <v>83.413603296441138</v>
      </c>
    </row>
    <row r="374" spans="2:17" x14ac:dyDescent="0.35">
      <c r="B374" s="19">
        <v>2019</v>
      </c>
      <c r="C374" s="90">
        <f t="shared" si="270"/>
        <v>31.433545492542684</v>
      </c>
      <c r="D374" s="90">
        <f t="shared" ref="D374:E374" si="281">100*D366/D358</f>
        <v>67.064758821008525</v>
      </c>
      <c r="E374" s="90">
        <f t="shared" si="281"/>
        <v>33.438357514530622</v>
      </c>
      <c r="F374" s="90">
        <f t="shared" ref="F374:G374" si="282">100*F366/G358</f>
        <v>110.84819034095688</v>
      </c>
      <c r="G374" s="90">
        <f t="shared" si="282"/>
        <v>111.92811844867303</v>
      </c>
      <c r="H374" s="90">
        <f t="shared" ref="H374:I374" si="283">100*H366/H358</f>
        <v>106.20949729200348</v>
      </c>
      <c r="I374" s="90">
        <f t="shared" si="283"/>
        <v>109.25163429331901</v>
      </c>
      <c r="J374" s="90"/>
      <c r="K374" s="89">
        <f t="shared" si="274"/>
        <v>62.289977680605389</v>
      </c>
      <c r="L374" s="90">
        <f t="shared" si="275"/>
        <v>23.59029936328648</v>
      </c>
      <c r="M374" s="90">
        <f t="shared" si="276"/>
        <v>50.33087144717836</v>
      </c>
      <c r="N374" s="90">
        <f t="shared" si="277"/>
        <v>25.094874015135129</v>
      </c>
      <c r="O374" s="90">
        <f t="shared" si="278"/>
        <v>83.189533762333753</v>
      </c>
      <c r="P374" s="90">
        <f t="shared" si="279"/>
        <v>79.708279708279704</v>
      </c>
      <c r="Q374" s="90">
        <f t="shared" si="280"/>
        <v>81.991347731331388</v>
      </c>
    </row>
    <row r="375" spans="2:17" x14ac:dyDescent="0.35">
      <c r="B375" s="19">
        <v>2020</v>
      </c>
      <c r="C375" s="90">
        <f t="shared" si="270"/>
        <v>32.749722174396219</v>
      </c>
      <c r="D375" s="90">
        <f t="shared" ref="D375:E375" si="284">100*D367/D359</f>
        <v>67.113394585400712</v>
      </c>
      <c r="E375" s="90">
        <f t="shared" si="284"/>
        <v>34.373324352981406</v>
      </c>
      <c r="F375" s="90">
        <f t="shared" ref="F375:G375" si="285">100*F367/G359</f>
        <v>119.62041030908797</v>
      </c>
      <c r="G375" s="90">
        <f t="shared" si="285"/>
        <v>106.34023630777149</v>
      </c>
      <c r="H375" s="90">
        <f t="shared" ref="H375:I375" si="286">100*H367/H359</f>
        <v>100.8429738098209</v>
      </c>
      <c r="I375" s="90">
        <f t="shared" si="286"/>
        <v>105.34207060522974</v>
      </c>
      <c r="J375" s="90"/>
      <c r="K375" s="89">
        <f t="shared" si="274"/>
        <v>65.563141874365726</v>
      </c>
      <c r="L375" s="90">
        <f t="shared" si="275"/>
        <v>25.869574473084345</v>
      </c>
      <c r="M375" s="90">
        <f t="shared" si="276"/>
        <v>53.014036275577304</v>
      </c>
      <c r="N375" s="90">
        <f t="shared" si="277"/>
        <v>27.152086039133859</v>
      </c>
      <c r="O375" s="90">
        <f t="shared" si="278"/>
        <v>94.490240146561149</v>
      </c>
      <c r="P375" s="90">
        <f t="shared" si="279"/>
        <v>79.657616854532961</v>
      </c>
      <c r="Q375" s="90">
        <f t="shared" si="280"/>
        <v>83.211531571447338</v>
      </c>
    </row>
    <row r="376" spans="2:17" x14ac:dyDescent="0.35">
      <c r="B376" s="19">
        <v>2021</v>
      </c>
      <c r="C376" s="90">
        <f t="shared" si="270"/>
        <v>33.054579036160739</v>
      </c>
      <c r="D376" s="90">
        <f t="shared" ref="D376:E376" si="287">100*D368/D360</f>
        <v>68.039540006913313</v>
      </c>
      <c r="E376" s="90">
        <f t="shared" si="287"/>
        <v>34.191222755438652</v>
      </c>
      <c r="F376" s="90">
        <f t="shared" ref="F376:G376" si="288">100*F368/G360</f>
        <v>116.3345630157845</v>
      </c>
      <c r="G376" s="90">
        <f t="shared" si="288"/>
        <v>103.06667934880264</v>
      </c>
      <c r="H376" s="90">
        <f t="shared" ref="H376:I376" si="289">100*H368/H360</f>
        <v>97.185245345854625</v>
      </c>
      <c r="I376" s="90">
        <f t="shared" si="289"/>
        <v>102.3225279395956</v>
      </c>
      <c r="J376" s="90"/>
      <c r="K376" s="89">
        <f t="shared" si="274"/>
        <v>67.645528545700614</v>
      </c>
      <c r="L376" s="90">
        <f t="shared" si="275"/>
        <v>26.939692406707572</v>
      </c>
      <c r="M376" s="90">
        <f t="shared" si="276"/>
        <v>55.452658382819195</v>
      </c>
      <c r="N376" s="90">
        <f t="shared" si="277"/>
        <v>27.86606427608956</v>
      </c>
      <c r="O376" s="90">
        <f t="shared" si="278"/>
        <v>94.813409678745273</v>
      </c>
      <c r="P376" s="90">
        <f t="shared" si="279"/>
        <v>79.206593834505142</v>
      </c>
      <c r="Q376" s="90">
        <f t="shared" si="280"/>
        <v>83.393511862724836</v>
      </c>
    </row>
  </sheetData>
  <mergeCells count="64">
    <mergeCell ref="C354:I354"/>
    <mergeCell ref="K354:Q354"/>
    <mergeCell ref="C362:I362"/>
    <mergeCell ref="C370:I370"/>
    <mergeCell ref="K370:Q370"/>
    <mergeCell ref="B353:I353"/>
    <mergeCell ref="K353:Q353"/>
    <mergeCell ref="C270:I270"/>
    <mergeCell ref="K270:Q270"/>
    <mergeCell ref="C278:I278"/>
    <mergeCell ref="C286:I286"/>
    <mergeCell ref="K286:Q286"/>
    <mergeCell ref="B311:I311"/>
    <mergeCell ref="K311:Q311"/>
    <mergeCell ref="C312:I312"/>
    <mergeCell ref="K312:Q312"/>
    <mergeCell ref="C320:I320"/>
    <mergeCell ref="C328:I328"/>
    <mergeCell ref="K328:Q328"/>
    <mergeCell ref="B269:I269"/>
    <mergeCell ref="K269:Q269"/>
    <mergeCell ref="C186:I186"/>
    <mergeCell ref="K186:Q186"/>
    <mergeCell ref="C194:I194"/>
    <mergeCell ref="C202:I202"/>
    <mergeCell ref="K202:Q202"/>
    <mergeCell ref="B227:I227"/>
    <mergeCell ref="K227:Q227"/>
    <mergeCell ref="C228:I228"/>
    <mergeCell ref="K228:Q228"/>
    <mergeCell ref="C236:I236"/>
    <mergeCell ref="C244:I244"/>
    <mergeCell ref="K244:Q244"/>
    <mergeCell ref="B185:I185"/>
    <mergeCell ref="K185:Q185"/>
    <mergeCell ref="C102:I102"/>
    <mergeCell ref="K102:Q102"/>
    <mergeCell ref="C110:I110"/>
    <mergeCell ref="C118:I118"/>
    <mergeCell ref="K118:Q118"/>
    <mergeCell ref="B143:I143"/>
    <mergeCell ref="K143:Q143"/>
    <mergeCell ref="C144:I144"/>
    <mergeCell ref="K144:Q144"/>
    <mergeCell ref="C152:I152"/>
    <mergeCell ref="C160:I160"/>
    <mergeCell ref="K160:Q160"/>
    <mergeCell ref="C68:I68"/>
    <mergeCell ref="C76:I76"/>
    <mergeCell ref="K76:Q76"/>
    <mergeCell ref="B58:Q58"/>
    <mergeCell ref="B101:I101"/>
    <mergeCell ref="K101:Q101"/>
    <mergeCell ref="C33:I33"/>
    <mergeCell ref="K33:Q33"/>
    <mergeCell ref="B59:I59"/>
    <mergeCell ref="K59:Q59"/>
    <mergeCell ref="C60:I60"/>
    <mergeCell ref="K60:Q60"/>
    <mergeCell ref="C17:I17"/>
    <mergeCell ref="K17:Q17"/>
    <mergeCell ref="B16:I16"/>
    <mergeCell ref="K16:Q16"/>
    <mergeCell ref="C25:I2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UN - Total Population</vt:lpstr>
      <vt:lpstr>UN - Under-1</vt:lpstr>
      <vt:lpstr>UN - 0-4yrs</vt:lpstr>
      <vt:lpstr>UN-W15-49</vt:lpstr>
      <vt:lpstr>UN-Indicators &amp; Births</vt:lpstr>
      <vt:lpstr>DHIS-2 - Niger- Population_data</vt:lpstr>
      <vt:lpstr>Adjusted data-Niger (Exported)</vt:lpstr>
      <vt:lpstr>ANALYSIS - POP ASSESS - NIGER</vt:lpstr>
      <vt:lpstr>Coverage Projected LB - DHIS-2</vt:lpstr>
      <vt:lpstr>HF Derived Denominators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AAmouzou</dc:creator>
  <cp:lastModifiedBy>AAmouzou</cp:lastModifiedBy>
  <dcterms:created xsi:type="dcterms:W3CDTF">2022-06-02T20:34:00Z</dcterms:created>
  <dcterms:modified xsi:type="dcterms:W3CDTF">2022-08-14T16:03:53Z</dcterms:modified>
</cp:coreProperties>
</file>