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mondi\Documents\GitHub\ME555\ME555-Design-Optimization-for-Welfare-Economics\Datasets\"/>
    </mc:Choice>
  </mc:AlternateContent>
  <xr:revisionPtr revIDLastSave="0" documentId="13_ncr:1_{200C8A29-F895-419F-9902-042FC62A71D6}" xr6:coauthVersionLast="47" xr6:coauthVersionMax="47" xr10:uidLastSave="{00000000-0000-0000-0000-000000000000}"/>
  <bookViews>
    <workbookView xWindow="-108" yWindow="-108" windowWidth="23256" windowHeight="13176" xr2:uid="{33EFABE2-E07B-4C58-82F8-CE36C32F3D30}"/>
  </bookViews>
  <sheets>
    <sheet name="siaya" sheetId="1" r:id="rId1"/>
  </sheets>
  <definedNames>
    <definedName name="_xlnm._FilterDatabase" localSheetId="0" hidden="1">siaya!$A$1:$BG$5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H5" i="1"/>
  <c r="K5" i="1"/>
  <c r="M5" i="1"/>
  <c r="N5" i="1"/>
  <c r="O5" i="1"/>
  <c r="P5" i="1"/>
  <c r="Q5" i="1"/>
  <c r="W5" i="1"/>
  <c r="AG5" i="1"/>
  <c r="A5" i="1" s="1"/>
  <c r="X5" i="1" s="1"/>
  <c r="AH5" i="1"/>
  <c r="G5" i="1" s="1"/>
  <c r="AI5" i="1"/>
  <c r="AJ5" i="1"/>
  <c r="AK5" i="1"/>
  <c r="I5" i="1" s="1"/>
  <c r="AL5" i="1"/>
  <c r="L5" i="1" s="1"/>
  <c r="Z5" i="1" s="1"/>
  <c r="AM5" i="1"/>
  <c r="R5" i="1" s="1"/>
  <c r="AN5" i="1"/>
  <c r="AO5" i="1"/>
  <c r="S5" i="1" s="1"/>
  <c r="AC5" i="1" s="1"/>
  <c r="AP5" i="1"/>
  <c r="T5" i="1" s="1"/>
  <c r="AD5" i="1" s="1"/>
  <c r="AQ5" i="1"/>
  <c r="U5" i="1" s="1"/>
  <c r="AE5" i="1" s="1"/>
  <c r="AR5" i="1"/>
  <c r="V5" i="1" s="1"/>
  <c r="AS5" i="1"/>
  <c r="BG4" i="1"/>
  <c r="BF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K3" i="1"/>
  <c r="K2" i="1"/>
  <c r="H3" i="1"/>
  <c r="H2" i="1"/>
  <c r="AP3" i="1"/>
  <c r="AP2" i="1"/>
  <c r="N3" i="1"/>
  <c r="N2" i="1"/>
  <c r="Q3" i="1"/>
  <c r="Q2" i="1"/>
  <c r="F3" i="1"/>
  <c r="P3" i="1"/>
  <c r="P2" i="1"/>
  <c r="O3" i="1"/>
  <c r="O2" i="1"/>
  <c r="M3" i="1"/>
  <c r="M2" i="1"/>
  <c r="F2" i="1"/>
  <c r="E3" i="1"/>
  <c r="E2" i="1"/>
  <c r="D3" i="1"/>
  <c r="D2" i="1"/>
  <c r="C3" i="1"/>
  <c r="C2" i="1"/>
  <c r="B3" i="1"/>
  <c r="B2" i="1"/>
  <c r="AH3" i="1"/>
  <c r="G3" i="1" s="1"/>
  <c r="AH2" i="1"/>
  <c r="G2" i="1" s="1"/>
  <c r="W2" i="1"/>
  <c r="AI3" i="1"/>
  <c r="AK3" i="1"/>
  <c r="AK2" i="1"/>
  <c r="J2" i="1" s="1"/>
  <c r="AI2" i="1"/>
  <c r="AS3" i="1"/>
  <c r="AR3" i="1"/>
  <c r="W3" i="1" s="1"/>
  <c r="AN3" i="1"/>
  <c r="AJ3" i="1"/>
  <c r="AN2" i="1"/>
  <c r="AJ2" i="1"/>
  <c r="AQ3" i="1"/>
  <c r="AO3" i="1"/>
  <c r="AM3" i="1"/>
  <c r="R3" i="1" s="1"/>
  <c r="AL3" i="1"/>
  <c r="L3" i="1" s="1"/>
  <c r="AG3" i="1"/>
  <c r="A3" i="1" s="1"/>
  <c r="V2" i="1"/>
  <c r="AQ2" i="1"/>
  <c r="AO2" i="1"/>
  <c r="AM2" i="1"/>
  <c r="R2" i="1" s="1"/>
  <c r="AF2" i="1" s="1"/>
  <c r="AL2" i="1"/>
  <c r="L2" i="1" s="1"/>
  <c r="Z2" i="1" s="1"/>
  <c r="AG2" i="1"/>
  <c r="AB5" i="1" l="1"/>
  <c r="AA5" i="1"/>
  <c r="BF5" i="1"/>
  <c r="AF5" i="1"/>
  <c r="BG5" i="1"/>
  <c r="J5" i="1"/>
  <c r="Y5" i="1" s="1"/>
  <c r="AB3" i="1"/>
  <c r="U3" i="1"/>
  <c r="AE3" i="1" s="1"/>
  <c r="U2" i="1"/>
  <c r="AE2" i="1" s="1"/>
  <c r="T3" i="1"/>
  <c r="AD3" i="1" s="1"/>
  <c r="T2" i="1"/>
  <c r="AD2" i="1" s="1"/>
  <c r="S3" i="1"/>
  <c r="AC3" i="1" s="1"/>
  <c r="S2" i="1"/>
  <c r="AC2" i="1" s="1"/>
  <c r="X3" i="1"/>
  <c r="A2" i="1"/>
  <c r="X2" i="1" s="1"/>
  <c r="AB2" i="1"/>
  <c r="AF3" i="1"/>
  <c r="AA3" i="1"/>
  <c r="AA2" i="1"/>
  <c r="Z3" i="1"/>
  <c r="Y2" i="1"/>
  <c r="V3" i="1"/>
  <c r="J3" i="1"/>
  <c r="Y3" i="1" s="1"/>
  <c r="I3" i="1"/>
  <c r="I2" i="1"/>
  <c r="BF3" i="1" l="1"/>
  <c r="BG3" i="1"/>
  <c r="BF2" i="1"/>
  <c r="BG2" i="1"/>
</calcChain>
</file>

<file path=xl/sharedStrings.xml><?xml version="1.0" encoding="utf-8"?>
<sst xmlns="http://schemas.openxmlformats.org/spreadsheetml/2006/main" count="61" uniqueCount="49">
  <si>
    <t>r</t>
  </si>
  <si>
    <t xml:space="preserve"> qs_stddev</t>
  </si>
  <si>
    <t xml:space="preserve"> qs</t>
  </si>
  <si>
    <t xml:space="preserve"> qd</t>
  </si>
  <si>
    <t xml:space="preserve"> mal</t>
  </si>
  <si>
    <t xml:space="preserve"> tal</t>
  </si>
  <si>
    <t>i</t>
  </si>
  <si>
    <t>crop</t>
  </si>
  <si>
    <t>tw</t>
  </si>
  <si>
    <t>ts</t>
  </si>
  <si>
    <t>r_norm_dist</t>
  </si>
  <si>
    <t>tw_norm_dist</t>
  </si>
  <si>
    <t xml:space="preserve"> qd_norm_dist</t>
  </si>
  <si>
    <t xml:space="preserve"> qs_norm_dist</t>
  </si>
  <si>
    <t>ts_norm_dist</t>
  </si>
  <si>
    <t xml:space="preserve"> tal_norm_dist</t>
  </si>
  <si>
    <t xml:space="preserve"> mal_norm_dist</t>
  </si>
  <si>
    <t>i_norm_dist</t>
  </si>
  <si>
    <t>crop_norm_dist</t>
  </si>
  <si>
    <t xml:space="preserve"> qw</t>
  </si>
  <si>
    <t>qw_norm_dist</t>
  </si>
  <si>
    <t>qe_norm_dist</t>
  </si>
  <si>
    <t xml:space="preserve"> qe</t>
  </si>
  <si>
    <t xml:space="preserve"> qs_average</t>
  </si>
  <si>
    <t>qs_count</t>
  </si>
  <si>
    <t>acres_norm_dist</t>
  </si>
  <si>
    <t>amp_w</t>
  </si>
  <si>
    <t>tp_w</t>
  </si>
  <si>
    <t>phase_w</t>
  </si>
  <si>
    <t>vert_w</t>
  </si>
  <si>
    <t>acre</t>
  </si>
  <si>
    <t>cw</t>
  </si>
  <si>
    <t>ce</t>
  </si>
  <si>
    <t>amp_s</t>
  </si>
  <si>
    <t>tp_s</t>
  </si>
  <si>
    <t>phase_s</t>
  </si>
  <si>
    <t>vert_s</t>
  </si>
  <si>
    <t>exp</t>
  </si>
  <si>
    <t>exp_norm_dist</t>
  </si>
  <si>
    <t>r_var</t>
  </si>
  <si>
    <t>diff_sup_dem_var</t>
  </si>
  <si>
    <t>tal_var</t>
  </si>
  <si>
    <t>exp_var</t>
  </si>
  <si>
    <t>mal_var</t>
  </si>
  <si>
    <t>dem_var</t>
  </si>
  <si>
    <t>water_energy_util_var</t>
  </si>
  <si>
    <t>supp_var</t>
  </si>
  <si>
    <t>kes_to_usd</t>
  </si>
  <si>
    <t>KEY: Highlighted row is the added one. The blue columns are calculated from the other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</si>
</sst>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3">
    <xf numFmtId="0" fontId="0" fillId="0" borderId="0" xfId="0"/>
    <xf numFmtId="2" fontId="2" fillId="3" borderId="1" xfId="2" applyNumberFormat="1" applyBorder="1"/>
    <xf numFmtId="1" fontId="2" fillId="3" borderId="1" xfId="2" applyNumberFormat="1" applyBorder="1"/>
    <xf numFmtId="2" fontId="2" fillId="3" borderId="1" xfId="2" applyNumberFormat="1" applyBorder="1" applyAlignment="1">
      <alignment wrapText="1"/>
    </xf>
    <xf numFmtId="1" fontId="2" fillId="3" borderId="1" xfId="2" applyNumberFormat="1" applyBorder="1" applyAlignment="1">
      <alignment wrapText="1"/>
    </xf>
    <xf numFmtId="0" fontId="0" fillId="0" borderId="0" xfId="0" applyAlignment="1">
      <alignment wrapText="1"/>
    </xf>
    <xf numFmtId="164" fontId="0" fillId="5" borderId="1" xfId="4" applyNumberFormat="1" applyFont="1" applyBorder="1" applyAlignment="1">
      <alignment wrapText="1"/>
    </xf>
    <xf numFmtId="164" fontId="4" fillId="5" borderId="1" xfId="4" applyNumberFormat="1" applyBorder="1"/>
    <xf numFmtId="164" fontId="1" fillId="2" borderId="1" xfId="1" applyNumberFormat="1" applyBorder="1" applyAlignment="1">
      <alignment wrapText="1"/>
    </xf>
    <xf numFmtId="164" fontId="1" fillId="2" borderId="1" xfId="1" applyNumberFormat="1" applyBorder="1"/>
    <xf numFmtId="164" fontId="3" fillId="4" borderId="1" xfId="3" applyNumberFormat="1" applyBorder="1" applyAlignment="1">
      <alignment wrapText="1"/>
    </xf>
    <xf numFmtId="165" fontId="2" fillId="3" borderId="1" xfId="2" applyNumberFormat="1" applyBorder="1"/>
    <xf numFmtId="164" fontId="1" fillId="6" borderId="1" xfId="1" applyNumberFormat="1" applyFill="1" applyBorder="1"/>
    <xf numFmtId="164" fontId="4" fillId="6" borderId="1" xfId="4" applyNumberFormat="1" applyFill="1" applyBorder="1"/>
    <xf numFmtId="2" fontId="2" fillId="6" borderId="1" xfId="2" applyNumberFormat="1" applyFill="1" applyBorder="1"/>
    <xf numFmtId="1" fontId="2" fillId="6" borderId="1" xfId="2" applyNumberFormat="1" applyFill="1" applyBorder="1"/>
    <xf numFmtId="0" fontId="0" fillId="6" borderId="0" xfId="0" applyFill="1"/>
    <xf numFmtId="164" fontId="3" fillId="4" borderId="1" xfId="3" applyNumberFormat="1" applyBorder="1"/>
    <xf numFmtId="164" fontId="6" fillId="7" borderId="1" xfId="1" applyNumberFormat="1" applyFont="1" applyFill="1" applyBorder="1" applyAlignment="1">
      <alignment wrapText="1"/>
    </xf>
    <xf numFmtId="164" fontId="6" fillId="7" borderId="1" xfId="1" applyNumberFormat="1" applyFont="1" applyFill="1" applyBorder="1"/>
    <xf numFmtId="164" fontId="3" fillId="6" borderId="1" xfId="3" applyNumberFormat="1" applyFill="1" applyBorder="1"/>
    <xf numFmtId="164" fontId="6" fillId="6" borderId="1" xfId="1" applyNumberFormat="1" applyFont="1" applyFill="1" applyBorder="1"/>
    <xf numFmtId="0" fontId="5" fillId="0" borderId="0" xfId="0" applyFont="1" applyAlignment="1">
      <alignment horizontal="left" wrapText="1"/>
    </xf>
  </cellXfs>
  <cellStyles count="5">
    <cellStyle name="40% - Accent4" xfId="4" builtinId="43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FD7-B892-4F81-9656-37F3AA11CC58}">
  <dimension ref="A1:BO5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5.6640625" style="9" bestFit="1" customWidth="1"/>
    <col min="2" max="2" width="14.6640625" style="9" bestFit="1" customWidth="1"/>
    <col min="3" max="5" width="10.5546875" style="9" bestFit="1" customWidth="1"/>
    <col min="6" max="6" width="14.6640625" style="9" bestFit="1" customWidth="1"/>
    <col min="7" max="7" width="11.5546875" style="9" bestFit="1" customWidth="1"/>
    <col min="8" max="8" width="10.5546875" style="9" bestFit="1" customWidth="1"/>
    <col min="9" max="9" width="14.6640625" style="17" bestFit="1" customWidth="1"/>
    <col min="10" max="11" width="12.5546875" style="9" bestFit="1" customWidth="1"/>
    <col min="12" max="12" width="13.6640625" style="9" bestFit="1" customWidth="1"/>
    <col min="13" max="13" width="12.5546875" style="9" bestFit="1" customWidth="1"/>
    <col min="14" max="16" width="10.5546875" style="9" bestFit="1" customWidth="1"/>
    <col min="17" max="17" width="13.6640625" style="19" bestFit="1" customWidth="1"/>
    <col min="18" max="18" width="13.6640625" style="9" bestFit="1" customWidth="1"/>
    <col min="19" max="19" width="15.6640625" style="9" bestFit="1" customWidth="1"/>
    <col min="20" max="21" width="14.6640625" style="9" bestFit="1" customWidth="1"/>
    <col min="22" max="23" width="10.5546875" style="9" bestFit="1" customWidth="1"/>
    <col min="24" max="24" width="10.5546875" style="7" bestFit="1" customWidth="1"/>
    <col min="25" max="25" width="20.5546875" style="7" bestFit="1" customWidth="1"/>
    <col min="26" max="27" width="10.5546875" style="7" bestFit="1" customWidth="1"/>
    <col min="28" max="28" width="17.109375" style="7" bestFit="1" customWidth="1"/>
    <col min="29" max="31" width="10.5546875" style="7" bestFit="1" customWidth="1"/>
    <col min="32" max="32" width="13.6640625" style="9" bestFit="1" customWidth="1"/>
    <col min="33" max="35" width="11" style="1" customWidth="1"/>
    <col min="36" max="36" width="5.33203125" style="2" customWidth="1"/>
    <col min="37" max="39" width="10.77734375" style="1" customWidth="1"/>
    <col min="40" max="40" width="7" style="2" customWidth="1"/>
    <col min="41" max="43" width="11.77734375" style="1" customWidth="1"/>
    <col min="44" max="44" width="5.5546875" style="2" customWidth="1"/>
    <col min="45" max="45" width="5.88671875" style="2" customWidth="1"/>
    <col min="46" max="46" width="8.5546875" style="1" bestFit="1" customWidth="1"/>
    <col min="47" max="49" width="5.88671875" style="1" customWidth="1"/>
    <col min="50" max="50" width="8.5546875" style="1" bestFit="1" customWidth="1"/>
    <col min="51" max="57" width="7.5546875" style="1" customWidth="1"/>
    <col min="58" max="58" width="9.44140625" style="1" bestFit="1" customWidth="1"/>
    <col min="59" max="60" width="10.77734375" style="1" customWidth="1"/>
  </cols>
  <sheetData>
    <row r="1" spans="1:67" s="5" customFormat="1" ht="28.8" customHeight="1" x14ac:dyDescent="0.3">
      <c r="A1" s="8" t="s">
        <v>0</v>
      </c>
      <c r="B1" s="8" t="s">
        <v>26</v>
      </c>
      <c r="C1" s="8" t="s">
        <v>8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10" t="s">
        <v>19</v>
      </c>
      <c r="J1" s="8" t="s">
        <v>22</v>
      </c>
      <c r="K1" s="8" t="s">
        <v>32</v>
      </c>
      <c r="L1" s="8" t="s">
        <v>3</v>
      </c>
      <c r="M1" s="8" t="s">
        <v>33</v>
      </c>
      <c r="N1" s="8" t="s">
        <v>9</v>
      </c>
      <c r="O1" s="8" t="s">
        <v>34</v>
      </c>
      <c r="P1" s="8" t="s">
        <v>35</v>
      </c>
      <c r="Q1" s="18" t="s">
        <v>36</v>
      </c>
      <c r="R1" s="8" t="s">
        <v>2</v>
      </c>
      <c r="S1" s="8" t="s">
        <v>5</v>
      </c>
      <c r="T1" s="8" t="s">
        <v>37</v>
      </c>
      <c r="U1" s="8" t="s">
        <v>4</v>
      </c>
      <c r="V1" s="10" t="s">
        <v>6</v>
      </c>
      <c r="W1" s="10" t="s">
        <v>7</v>
      </c>
      <c r="X1" s="6" t="s">
        <v>39</v>
      </c>
      <c r="Y1" s="6" t="s">
        <v>45</v>
      </c>
      <c r="Z1" s="6" t="s">
        <v>44</v>
      </c>
      <c r="AA1" s="6" t="s">
        <v>46</v>
      </c>
      <c r="AB1" s="6" t="s">
        <v>40</v>
      </c>
      <c r="AC1" s="6" t="s">
        <v>41</v>
      </c>
      <c r="AD1" s="6" t="s">
        <v>42</v>
      </c>
      <c r="AE1" s="6" t="s">
        <v>43</v>
      </c>
      <c r="AF1" s="8" t="s">
        <v>1</v>
      </c>
      <c r="AG1" s="3" t="s">
        <v>10</v>
      </c>
      <c r="AH1" s="3" t="s">
        <v>25</v>
      </c>
      <c r="AI1" s="3" t="s">
        <v>20</v>
      </c>
      <c r="AJ1" s="4" t="s">
        <v>11</v>
      </c>
      <c r="AK1" s="3" t="s">
        <v>21</v>
      </c>
      <c r="AL1" s="3" t="s">
        <v>12</v>
      </c>
      <c r="AM1" s="3" t="s">
        <v>13</v>
      </c>
      <c r="AN1" s="4" t="s">
        <v>14</v>
      </c>
      <c r="AO1" s="3" t="s">
        <v>15</v>
      </c>
      <c r="AP1" s="3" t="s">
        <v>38</v>
      </c>
      <c r="AQ1" s="3" t="s">
        <v>16</v>
      </c>
      <c r="AR1" s="4" t="s">
        <v>17</v>
      </c>
      <c r="AS1" s="4" t="s">
        <v>18</v>
      </c>
      <c r="AT1" s="3" t="s">
        <v>26</v>
      </c>
      <c r="AU1" s="3" t="s">
        <v>8</v>
      </c>
      <c r="AV1" s="3" t="s">
        <v>27</v>
      </c>
      <c r="AW1" s="3" t="s">
        <v>28</v>
      </c>
      <c r="AX1" s="3" t="s">
        <v>29</v>
      </c>
      <c r="AY1" s="3" t="s">
        <v>31</v>
      </c>
      <c r="AZ1" s="3" t="s">
        <v>32</v>
      </c>
      <c r="BA1" s="3" t="s">
        <v>33</v>
      </c>
      <c r="BB1" s="3" t="s">
        <v>9</v>
      </c>
      <c r="BC1" s="3" t="s">
        <v>34</v>
      </c>
      <c r="BD1" s="3" t="s">
        <v>35</v>
      </c>
      <c r="BE1" s="3" t="s">
        <v>36</v>
      </c>
      <c r="BF1" s="3" t="s">
        <v>24</v>
      </c>
      <c r="BG1" s="3" t="s">
        <v>23</v>
      </c>
      <c r="BH1" s="3" t="s">
        <v>47</v>
      </c>
      <c r="BJ1" s="22" t="s">
        <v>48</v>
      </c>
      <c r="BK1" s="22"/>
      <c r="BL1" s="22"/>
      <c r="BM1" s="22"/>
      <c r="BN1" s="22"/>
      <c r="BO1" s="22"/>
    </row>
    <row r="2" spans="1:67" x14ac:dyDescent="0.3">
      <c r="A2" s="9">
        <f ca="1">(IF(AND(AG2&gt;=46700, AG2&lt;=70049), AG2, RANDBETWEEN(46700, 70049)))*$BH$2</f>
        <v>389.46940000000001</v>
      </c>
      <c r="B2" s="9">
        <f t="shared" ref="B2" si="0">$AT$2</f>
        <v>10000</v>
      </c>
      <c r="C2" s="9">
        <f t="shared" ref="C2" si="1">$AU$2</f>
        <v>6</v>
      </c>
      <c r="D2" s="9">
        <f t="shared" ref="D2" si="2">$AV$2</f>
        <v>6</v>
      </c>
      <c r="E2" s="9">
        <f t="shared" ref="E2" si="3">$AW$2</f>
        <v>4.5</v>
      </c>
      <c r="F2" s="9">
        <f t="shared" ref="F2" si="4">$AX$2</f>
        <v>26305.14</v>
      </c>
      <c r="G2" s="9">
        <f ca="1">IF(AND(AH2&gt;0, AH2&lt;=3), AH2, RANDBETWEEN(0.1, 3))</f>
        <v>0.84583443916363577</v>
      </c>
      <c r="H2" s="9">
        <f>($AY$2)*$BH$2</f>
        <v>4.44E-4</v>
      </c>
      <c r="I2" s="17">
        <f ca="1">IF(AND(AK2&gt;=16305.14, AK2&lt;=36305.14), AK2, RANDBETWEEN(16305.14, 36305.14))</f>
        <v>24356</v>
      </c>
      <c r="J2" s="9">
        <f ca="1">IF(AND(AK2&gt;=5, AK2&lt;=10), AK2, RANDBETWEEN(5, 10))</f>
        <v>9.6701400832199855</v>
      </c>
      <c r="K2" s="9">
        <f>($AZ$2)*$BH$2</f>
        <v>1.490656</v>
      </c>
      <c r="L2" s="9">
        <f t="shared" ref="L2" ca="1" si="5">IF(AND(AL2&gt;=720, AL2&lt;=1080), AL2, RANDBETWEEN(720, 1080))</f>
        <v>1014.7889249104783</v>
      </c>
      <c r="M2" s="9">
        <f t="shared" ref="M2" si="6">$BA$2</f>
        <v>180</v>
      </c>
      <c r="N2" s="9">
        <f t="shared" ref="N2" si="7">$BB$2</f>
        <v>6</v>
      </c>
      <c r="O2" s="9">
        <f t="shared" ref="O2" si="8">$BC$2</f>
        <v>6</v>
      </c>
      <c r="P2" s="9">
        <f t="shared" ref="P2" si="9">$BD$2</f>
        <v>4.5</v>
      </c>
      <c r="Q2" s="19">
        <f t="shared" ref="Q2" si="10">$BE$2</f>
        <v>720</v>
      </c>
      <c r="R2" s="9">
        <f ca="1">IF(AND(AM2&gt;=720, AM2&lt;=1080), AM2, RANDBETWEEN(720, 1080))</f>
        <v>795.45993211714108</v>
      </c>
      <c r="S2" s="9">
        <f ca="1">(IF(AND(AO2&gt;=5000, AO2&lt;=20000), AO2, RANDBETWEEN(5000, 20000)))*$BH$2</f>
        <v>133.30360000000002</v>
      </c>
      <c r="T2" s="9">
        <f ca="1">(IF(AND(AP2&gt;=50, AP2&lt;=500), AP2, RANDBETWEEN(50, 500)))*$BH$2</f>
        <v>3.2129222475673953</v>
      </c>
      <c r="U2" s="9">
        <f ca="1">(IF(AND(AQ2&gt;=50, AQ2&lt;=500), AQ2, RANDBETWEEN(50, 500)))*$BH$2</f>
        <v>2.645403046562977</v>
      </c>
      <c r="V2" s="9">
        <f>AR2</f>
        <v>1</v>
      </c>
      <c r="W2" s="9">
        <f t="shared" ref="W2" si="11">AR2</f>
        <v>1</v>
      </c>
      <c r="X2" s="7">
        <f ca="1">A2^(-1)</f>
        <v>2.5675958111214901E-3</v>
      </c>
      <c r="Y2" s="7">
        <f t="shared" ref="Y2" ca="1" si="12">(B2 * (SIN(((2 * PI()) / C2)*(D2-E2))+F2)*G2*H2)^0.4*(J2*G2*K2)^0.6</f>
        <v>446.21844825952769</v>
      </c>
      <c r="Z2" s="7">
        <f ca="1">L2^(-1)</f>
        <v>9.8542660000769822E-4</v>
      </c>
      <c r="AA2" s="7">
        <f ca="1">R2^(-1)</f>
        <v>1.2571343440749671E-3</v>
      </c>
      <c r="AB2" s="7">
        <f ca="1">((M2 * SIN(((2 * PI())/N2) * (O2-P2))+Q2)-L2)^2</f>
        <v>13176.497282103419</v>
      </c>
      <c r="AC2" s="7">
        <f ca="1">S2^(-1)</f>
        <v>7.5016728730506891E-3</v>
      </c>
      <c r="AD2" s="7">
        <f ca="1">T2^(-1)</f>
        <v>0.31124313722721786</v>
      </c>
      <c r="AE2" s="7">
        <f ca="1">U2^(-1)</f>
        <v>0.3780142316306937</v>
      </c>
      <c r="AF2" s="9">
        <f ca="1">0.3*R2</f>
        <v>238.6379796351423</v>
      </c>
      <c r="AG2" s="1">
        <f ca="1">_xlfn.NORM.INV(RAND(), 58375, 11674.5)</f>
        <v>72873.030824638743</v>
      </c>
      <c r="AH2" s="1">
        <f ca="1">_xlfn.NORM.INV(RAND(), 1.55, 1.45)</f>
        <v>0.84583443916363577</v>
      </c>
      <c r="AI2" s="1">
        <f ca="1">_xlfn.NORM.INV(RAND(), 26305, 10000)</f>
        <v>28294.191643178081</v>
      </c>
      <c r="AJ2" s="2">
        <f>3</f>
        <v>3</v>
      </c>
      <c r="AK2" s="1">
        <f ca="1">_xlfn.NORM.INV(RAND(), 7.5, 3)</f>
        <v>9.6701400832199855</v>
      </c>
      <c r="AL2" s="1">
        <f ca="1">_xlfn.NORM.INV(RAND(), 900, 180)</f>
        <v>1014.7889249104783</v>
      </c>
      <c r="AM2" s="1">
        <f ca="1">_xlfn.NORM.INV(RAND(), 900, 180)</f>
        <v>795.45993211714108</v>
      </c>
      <c r="AN2" s="2">
        <f>5</f>
        <v>5</v>
      </c>
      <c r="AO2" s="1">
        <f ca="1">_xlfn.NORM.INV(RAND(), 12500, 7500)</f>
        <v>22482.706127053461</v>
      </c>
      <c r="AP2" s="1">
        <f ca="1">_xlfn.NORM.INV(RAND(), 275, 225)</f>
        <v>434.17868210370204</v>
      </c>
      <c r="AQ2" s="1">
        <f ca="1">_xlfn.NORM.INV(RAND(), 275, 225)</f>
        <v>357.48689818418609</v>
      </c>
      <c r="AR2" s="2">
        <v>1</v>
      </c>
      <c r="AS2" s="2">
        <v>1</v>
      </c>
      <c r="AT2" s="1">
        <v>10000</v>
      </c>
      <c r="AU2" s="1">
        <v>6</v>
      </c>
      <c r="AV2" s="1">
        <v>6</v>
      </c>
      <c r="AW2" s="1">
        <v>4.5</v>
      </c>
      <c r="AX2" s="1">
        <v>26305.14</v>
      </c>
      <c r="AY2" s="1">
        <v>0.06</v>
      </c>
      <c r="AZ2" s="1">
        <v>201.44</v>
      </c>
      <c r="BA2" s="1">
        <v>180</v>
      </c>
      <c r="BB2" s="1">
        <v>6</v>
      </c>
      <c r="BC2" s="1">
        <v>6</v>
      </c>
      <c r="BD2" s="1">
        <v>4.5</v>
      </c>
      <c r="BE2" s="1">
        <v>720</v>
      </c>
      <c r="BF2" s="1">
        <f ca="1">COUNT(R2:R2)</f>
        <v>1</v>
      </c>
      <c r="BG2" s="1">
        <f ca="1">AVERAGE(R2:R2)</f>
        <v>795.45993211714108</v>
      </c>
      <c r="BH2" s="11">
        <v>7.4000000000000003E-3</v>
      </c>
    </row>
    <row r="3" spans="1:67" x14ac:dyDescent="0.3">
      <c r="A3" s="9">
        <f ca="1">(IF(AND(AG3&gt;=58374, AG3&lt;=145935), AG3, RANDBETWEEN(58374, 145935)))*$BH$2</f>
        <v>589.08775957323473</v>
      </c>
      <c r="B3" s="9">
        <f t="shared" ref="B3" si="13">$AT$2</f>
        <v>10000</v>
      </c>
      <c r="C3" s="9">
        <f t="shared" ref="C3" si="14">$AU$2</f>
        <v>6</v>
      </c>
      <c r="D3" s="9">
        <f t="shared" ref="D3" si="15">$AV$2</f>
        <v>6</v>
      </c>
      <c r="E3" s="9">
        <f t="shared" ref="E3" si="16">$AW$2</f>
        <v>4.5</v>
      </c>
      <c r="F3" s="9">
        <f t="shared" ref="F3" si="17">$AX$2</f>
        <v>26305.14</v>
      </c>
      <c r="G3" s="9">
        <f ca="1">IF(AND(AH3&gt;=3, AH3&lt;=10), AH3, RANDBETWEEN(3, 10))</f>
        <v>4</v>
      </c>
      <c r="H3" s="9">
        <f t="shared" ref="H3" si="18">($AY$2)*$BH$2</f>
        <v>4.44E-4</v>
      </c>
      <c r="I3" s="17">
        <f t="shared" ref="I3" ca="1" si="19">IF(AND(AK3&gt;=16305.14, AK3&lt;=36305.14), AK3, RANDBETWEEN(16305.14, 36305.14))</f>
        <v>27339</v>
      </c>
      <c r="J3" s="9">
        <f ca="1">IF(AND(AK3&gt;=20, AK3&lt;=40), AK3, RANDBETWEEN(20, 40))</f>
        <v>24.265422705731382</v>
      </c>
      <c r="K3" s="9">
        <f t="shared" ref="K3" si="20">($AZ$2)*$BH$2</f>
        <v>1.490656</v>
      </c>
      <c r="L3" s="9">
        <f t="shared" ref="L3" ca="1" si="21">IF(AND(AL3&gt;=900, AL3&lt;=2250), AL3, RANDBETWEEN(900, 2250))</f>
        <v>1905.3148177149887</v>
      </c>
      <c r="M3" s="9">
        <f>$BA$3</f>
        <v>675</v>
      </c>
      <c r="N3" s="9">
        <f t="shared" ref="N3" si="22">$BB$2</f>
        <v>6</v>
      </c>
      <c r="O3" s="9">
        <f t="shared" ref="O3" si="23">$BC$2</f>
        <v>6</v>
      </c>
      <c r="P3" s="9">
        <f t="shared" ref="P3" si="24">$BD$2</f>
        <v>4.5</v>
      </c>
      <c r="Q3" s="19">
        <f>$BE$3</f>
        <v>900</v>
      </c>
      <c r="R3" s="9">
        <f ca="1">IF(AND(AM3&gt;=900, AM3&lt;=2250), AM3, RANDBETWEEN(900, 2250))</f>
        <v>1375.6331382313322</v>
      </c>
      <c r="S3" s="9">
        <f ca="1">(IF(AND(AO3&gt;=20000, AO3&lt;=100000), AO3, RANDBETWEEN(20000, 100000)))*$BH$2</f>
        <v>702.34461707256742</v>
      </c>
      <c r="T3" s="9">
        <f ca="1">(IF(AND(AP3&gt;=500, AP3&lt;=5000), AP3, RANDBETWEEN(500, 5000)))*$BH$2</f>
        <v>6.2618017720836869</v>
      </c>
      <c r="U3" s="9">
        <f ca="1">(IF(AND(AQ3&gt;=500, AQ3&lt;=5000), AQ3, RANDBETWEEN(500, 5000)))*$BH$2</f>
        <v>19.775262787841733</v>
      </c>
      <c r="V3" s="9">
        <f t="shared" ref="V3" si="25">AR3</f>
        <v>2</v>
      </c>
      <c r="W3" s="9">
        <f t="shared" ref="W3" si="26">AR3</f>
        <v>2</v>
      </c>
      <c r="X3" s="7">
        <f t="shared" ref="X3" ca="1" si="27">A3^(-1)</f>
        <v>1.6975399399309385E-3</v>
      </c>
      <c r="Y3" s="7">
        <f t="shared" ref="Y3" ca="1" si="28">(B3 * (SIN(((2 * PI()) / C3)*(D3-E3))+F3)*G3*H3)^0.4*(J3*G3*K3)^0.6</f>
        <v>3664.8415821328272</v>
      </c>
      <c r="Z3" s="7">
        <f t="shared" ref="Z3" ca="1" si="29">L3^(-1)</f>
        <v>5.2484764759205664E-4</v>
      </c>
      <c r="AA3" s="7">
        <f t="shared" ref="AA3" ca="1" si="30">R3^(-1)</f>
        <v>7.2693799837194369E-4</v>
      </c>
      <c r="AB3" s="7">
        <f t="shared" ref="AB3" ca="1" si="31">((M3 * SIN(((2 * PI())/N3) * (O3-P3))+Q3)-L3)^2</f>
        <v>109107.87880208624</v>
      </c>
      <c r="AC3" s="7">
        <f t="shared" ref="AC3" ca="1" si="32">S3^(-1)</f>
        <v>1.4238024691754394E-3</v>
      </c>
      <c r="AD3" s="7">
        <f t="shared" ref="AD3" ca="1" si="33">T3^(-1)</f>
        <v>0.15969844405777772</v>
      </c>
      <c r="AE3" s="7">
        <f t="shared" ref="AE3" ca="1" si="34">U3^(-1)</f>
        <v>5.0568228130693768E-2</v>
      </c>
      <c r="AF3" s="9">
        <f ca="1">0.15*R3</f>
        <v>206.34497073469981</v>
      </c>
      <c r="AG3" s="1">
        <f ca="1">_xlfn.NORM.INV(RAND(), 102154.5, 43780.5)</f>
        <v>79606.453996383061</v>
      </c>
      <c r="AH3" s="1">
        <f ca="1">_xlfn.NORM.INV(RAND(), 6.5, 3.5)</f>
        <v>1.0672670923601348</v>
      </c>
      <c r="AI3" s="1">
        <f t="shared" ref="AI3:AI4" ca="1" si="35">_xlfn.NORM.INV(RAND(), 26305, 10000)</f>
        <v>39612.440952180965</v>
      </c>
      <c r="AJ3" s="2">
        <f>3</f>
        <v>3</v>
      </c>
      <c r="AK3" s="1">
        <f ca="1">_xlfn.NORM.INV(RAND(), 30, 10)</f>
        <v>24.265422705731382</v>
      </c>
      <c r="AL3" s="1">
        <f ca="1">_xlfn.NORM.INV(RAND(), 1575, 675)</f>
        <v>1905.3148177149887</v>
      </c>
      <c r="AM3" s="1">
        <f ca="1">_xlfn.NORM.INV(RAND(), 1575, 675)</f>
        <v>1375.6331382313322</v>
      </c>
      <c r="AN3" s="2">
        <f>5</f>
        <v>5</v>
      </c>
      <c r="AO3" s="1">
        <f ca="1">_xlfn.NORM.INV(RAND(), 60000, 40000)</f>
        <v>94911.434739536126</v>
      </c>
      <c r="AP3" s="1">
        <f ca="1">_xlfn.NORM.INV(RAND(), 2750, 2250)</f>
        <v>846.18942865995768</v>
      </c>
      <c r="AQ3" s="1">
        <f ca="1">_xlfn.NORM.INV(RAND(), 2750, 2250)</f>
        <v>2672.3328091678018</v>
      </c>
      <c r="AR3" s="2">
        <f>2</f>
        <v>2</v>
      </c>
      <c r="AS3" s="2">
        <f>1</f>
        <v>1</v>
      </c>
      <c r="BA3" s="1">
        <v>675</v>
      </c>
      <c r="BE3" s="1">
        <v>900</v>
      </c>
      <c r="BF3" s="1">
        <f ca="1">COUNT(R3:R3)</f>
        <v>1</v>
      </c>
      <c r="BG3" s="1">
        <f ca="1">AVERAGE(R3:R3)</f>
        <v>1375.6331382313322</v>
      </c>
    </row>
    <row r="4" spans="1:67" s="16" customFormat="1" x14ac:dyDescent="0.3">
      <c r="A4" s="12">
        <v>197.35551620000001</v>
      </c>
      <c r="B4" s="12">
        <v>10000.040940000001</v>
      </c>
      <c r="C4" s="12">
        <v>6.06058071</v>
      </c>
      <c r="D4" s="12">
        <v>6.06481227</v>
      </c>
      <c r="E4" s="12">
        <v>4.5582252800000003</v>
      </c>
      <c r="F4" s="12">
        <v>26305.200339999999</v>
      </c>
      <c r="G4" s="12">
        <v>4.3602339600000004</v>
      </c>
      <c r="H4" s="12">
        <v>2.2180899999999998E-3</v>
      </c>
      <c r="I4" s="20"/>
      <c r="J4" s="12">
        <v>55.867512259999998</v>
      </c>
      <c r="K4" s="12">
        <v>1.54009833</v>
      </c>
      <c r="L4" s="12">
        <v>720.005943</v>
      </c>
      <c r="M4" s="12">
        <v>524.07922889999998</v>
      </c>
      <c r="N4" s="12">
        <v>6.0425092899999999</v>
      </c>
      <c r="O4" s="12">
        <v>6.0367991700000001</v>
      </c>
      <c r="P4" s="12">
        <v>4.5524517900000001</v>
      </c>
      <c r="Q4" s="21">
        <v>2082.596513</v>
      </c>
      <c r="R4" s="12">
        <v>3600.0997750000001</v>
      </c>
      <c r="S4" s="12">
        <v>4423.6256290000001</v>
      </c>
      <c r="T4" s="12">
        <v>52.024725199999999</v>
      </c>
      <c r="U4" s="12">
        <v>51.724254100000003</v>
      </c>
      <c r="V4" s="12"/>
      <c r="W4" s="12">
        <f>AR4</f>
        <v>2</v>
      </c>
      <c r="X4" s="13">
        <f t="shared" ref="X4" si="36">A4^(-1)</f>
        <v>5.0669979702345908E-3</v>
      </c>
      <c r="Y4" s="13">
        <f t="shared" ref="Y4" si="37">(B4 * (SIN(((2 * PI()) / C4)*(D4-E4))+F4)*G4*H4)^0.4*(J4*G4*K4)^0.6</f>
        <v>12786.453060181411</v>
      </c>
      <c r="Z4" s="13">
        <f t="shared" ref="Z4" si="38">L4^(-1)</f>
        <v>1.3888774248631444E-3</v>
      </c>
      <c r="AA4" s="13">
        <f t="shared" ref="AA4" si="39">R4^(-1)</f>
        <v>2.7777007930287155E-4</v>
      </c>
      <c r="AB4" s="13">
        <f t="shared" ref="AB4" si="40">((M4 * SIN(((2 * PI())/N4) * (O4-P4))+Q4)-L4)^2</f>
        <v>3558784.6567125409</v>
      </c>
      <c r="AC4" s="13">
        <f t="shared" ref="AC4" si="41">S4^(-1)</f>
        <v>2.260589127263147E-4</v>
      </c>
      <c r="AD4" s="13">
        <f t="shared" ref="AD4" si="42">T4^(-1)</f>
        <v>1.9221629641592033E-2</v>
      </c>
      <c r="AE4" s="13">
        <f t="shared" ref="AE4" si="43">U4^(-1)</f>
        <v>1.9333289912053075E-2</v>
      </c>
      <c r="AF4" s="12">
        <f>0.15*R4</f>
        <v>540.01496625000004</v>
      </c>
      <c r="AG4" s="14">
        <f ca="1">_xlfn.NORM.INV(RAND(), 102154.5, 43780.5)</f>
        <v>42133.223785082882</v>
      </c>
      <c r="AH4" s="14">
        <f ca="1">_xlfn.NORM.INV(RAND(), 6.5, 3.5)</f>
        <v>2.9476533173908805</v>
      </c>
      <c r="AI4" s="14">
        <f t="shared" ca="1" si="35"/>
        <v>24510.964462534226</v>
      </c>
      <c r="AJ4" s="15">
        <f>3</f>
        <v>3</v>
      </c>
      <c r="AK4" s="14">
        <f ca="1">_xlfn.NORM.INV(RAND(), 30, 10)</f>
        <v>15.912831434937438</v>
      </c>
      <c r="AL4" s="14">
        <f ca="1">_xlfn.NORM.INV(RAND(), 1575, 675)</f>
        <v>2295.48773912858</v>
      </c>
      <c r="AM4" s="14">
        <f ca="1">_xlfn.NORM.INV(RAND(), 1575, 675)</f>
        <v>1343.3476230354393</v>
      </c>
      <c r="AN4" s="15">
        <f>5</f>
        <v>5</v>
      </c>
      <c r="AO4" s="14">
        <f ca="1">_xlfn.NORM.INV(RAND(), 60000, 40000)</f>
        <v>64724.760506291968</v>
      </c>
      <c r="AP4" s="14">
        <f ca="1">_xlfn.NORM.INV(RAND(), 2750, 2250)</f>
        <v>6579.1951820992026</v>
      </c>
      <c r="AQ4" s="14">
        <f ca="1">_xlfn.NORM.INV(RAND(), 2750, 2250)</f>
        <v>342.39604940237859</v>
      </c>
      <c r="AR4" s="15">
        <f>2</f>
        <v>2</v>
      </c>
      <c r="AS4" s="15">
        <f>1</f>
        <v>1</v>
      </c>
      <c r="AT4" s="14"/>
      <c r="AU4" s="14"/>
      <c r="AV4" s="14"/>
      <c r="AW4" s="14"/>
      <c r="AX4" s="14"/>
      <c r="AY4" s="14"/>
      <c r="AZ4" s="14"/>
      <c r="BA4" s="14">
        <v>675</v>
      </c>
      <c r="BB4" s="14"/>
      <c r="BC4" s="14"/>
      <c r="BD4" s="14"/>
      <c r="BE4" s="14">
        <v>900</v>
      </c>
      <c r="BF4" s="14">
        <f>COUNT(R4:R4)</f>
        <v>1</v>
      </c>
      <c r="BG4" s="14">
        <f>AVERAGE(R4:R4)</f>
        <v>3600.0997750000001</v>
      </c>
      <c r="BH4" s="14"/>
    </row>
    <row r="5" spans="1:67" x14ac:dyDescent="0.3">
      <c r="A5" s="9">
        <f ca="1">(IF(AND(AG5&gt;=175122, AG5&lt;=233496), AG5, RANDBETWEEN(175122, 233496)))*$BH$2</f>
        <v>1460.611492311501</v>
      </c>
      <c r="B5" s="9">
        <f t="shared" ref="B5" si="44">$AT$2</f>
        <v>10000</v>
      </c>
      <c r="C5" s="9">
        <f t="shared" ref="C5" si="45">$AU$2</f>
        <v>6</v>
      </c>
      <c r="D5" s="9">
        <f t="shared" ref="D5" si="46">$AV$2</f>
        <v>6</v>
      </c>
      <c r="E5" s="9">
        <f t="shared" ref="E5" si="47">$AW$2</f>
        <v>4.5</v>
      </c>
      <c r="F5" s="9">
        <f t="shared" ref="F5" si="48">$AX$2</f>
        <v>26305.14</v>
      </c>
      <c r="G5" s="9">
        <f ca="1">IF(AND(AH5&gt;=10, AH5&lt;=20), AH5, RANDBETWEEN(10, 20))</f>
        <v>16.978759868230881</v>
      </c>
      <c r="H5" s="9">
        <f t="shared" ref="H5" si="49">($AY$2)*$BH$2</f>
        <v>4.44E-4</v>
      </c>
      <c r="I5" s="17">
        <f t="shared" ref="I5" ca="1" si="50">IF(AND(AK5&gt;=16305.14, AK5&lt;=36305.14), AK5, RANDBETWEEN(16305.14, 36305.14))</f>
        <v>21649</v>
      </c>
      <c r="J5" s="9">
        <f ca="1">IF(AND(AK5&gt;=40, AK5&lt;=100), AK5, RANDBETWEEN(40, 100))</f>
        <v>74.040847857780179</v>
      </c>
      <c r="K5" s="9">
        <f t="shared" ref="K5" si="51">($AZ$2)*$BH$2</f>
        <v>1.490656</v>
      </c>
      <c r="L5" s="9">
        <f t="shared" ref="L5" ca="1" si="52">IF(AND(AL5&gt;=2700, AL5&lt;=3600), AL5, RANDBETWEEN(2700, 3600))</f>
        <v>2857.4703924623373</v>
      </c>
      <c r="M5" s="9">
        <f>$BA$5</f>
        <v>450</v>
      </c>
      <c r="N5" s="9">
        <f t="shared" ref="N5" si="53">$BB$2</f>
        <v>6</v>
      </c>
      <c r="O5" s="9">
        <f t="shared" ref="O5" si="54">$BC$2</f>
        <v>6</v>
      </c>
      <c r="P5" s="9">
        <f t="shared" ref="P5" si="55">$BD$2</f>
        <v>4.5</v>
      </c>
      <c r="Q5" s="19">
        <f>$BE$5</f>
        <v>2700</v>
      </c>
      <c r="R5" s="9">
        <f ca="1">IF(AND(AM5&gt;=2700, AM5&lt;=3600), AM5, RANDBETWEEN(2700, 3600))</f>
        <v>2948.2542119497257</v>
      </c>
      <c r="S5" s="9">
        <f ca="1">(IF(AND(AO5&gt;=200000, AO5&lt;=1000000), AO5, RANDBETWEEN(200000, 1000000)))*$BH$2</f>
        <v>3360.0181107444041</v>
      </c>
      <c r="T5" s="9">
        <f ca="1">(IF(AND(AP5&gt;=5000, AP5&lt;=20000), AP5, RANDBETWEEN(5000, 20000)))*$BH$2</f>
        <v>83.536164602679122</v>
      </c>
      <c r="U5" s="9">
        <f ca="1">(IF(AND(AQ5&gt;=5000, AQ5&lt;=20000), AQ5, RANDBETWEEN(5000, 20000)))*$BH$2</f>
        <v>97.909400000000005</v>
      </c>
      <c r="V5" s="9">
        <f t="shared" ref="V5" si="56">AR5</f>
        <v>3</v>
      </c>
      <c r="W5" s="9">
        <f t="shared" ref="W5" si="57">AR5</f>
        <v>3</v>
      </c>
      <c r="X5" s="7">
        <f t="shared" ref="X5" ca="1" si="58">A5^(-1)</f>
        <v>6.8464475684594463E-4</v>
      </c>
      <c r="Y5" s="7">
        <f t="shared" ref="Y5" ca="1" si="59">(B5 * (SIN(((2 * PI()) / C5)*(D5-E5))+F5)*G5*H5)^0.4*(J5*G5*K5)^0.6</f>
        <v>30380.246580196148</v>
      </c>
      <c r="Z5" s="7">
        <f t="shared" ref="Z5" ca="1" si="60">L5^(-1)</f>
        <v>3.4995988152244011E-4</v>
      </c>
      <c r="AA5" s="7">
        <f t="shared" ref="AA5" ca="1" si="61">R5^(-1)</f>
        <v>3.3918377728312806E-4</v>
      </c>
      <c r="AB5" s="7">
        <f t="shared" ref="AB5" ca="1" si="62">((M5 * SIN(((2 * PI())/N5) * (O5-P5))+Q5)-L5)^2</f>
        <v>85573.571286138991</v>
      </c>
      <c r="AC5" s="7">
        <f t="shared" ref="AC5" ca="1" si="63">S5^(-1)</f>
        <v>2.9761744343052138E-4</v>
      </c>
      <c r="AD5" s="7">
        <f t="shared" ref="AD5" ca="1" si="64">T5^(-1)</f>
        <v>1.1970863215426203E-2</v>
      </c>
      <c r="AE5" s="7">
        <f t="shared" ref="AE5" ca="1" si="65">U5^(-1)</f>
        <v>1.0213523931307924E-2</v>
      </c>
      <c r="AF5" s="9">
        <f ca="1">0.15*R5</f>
        <v>442.23813179245883</v>
      </c>
      <c r="AG5" s="1">
        <f ca="1">_xlfn.NORM.INV(RAND(), 204309, 29187)</f>
        <v>197379.93139344608</v>
      </c>
      <c r="AH5" s="1">
        <f ca="1">_xlfn.NORM.INV(RAND(), 15, 5)</f>
        <v>16.978759868230881</v>
      </c>
      <c r="AI5" s="1">
        <f t="shared" ref="AI5" ca="1" si="66">_xlfn.NORM.INV(RAND(), 26305, 10000)</f>
        <v>18058.433172710975</v>
      </c>
      <c r="AJ5" s="2">
        <f>3</f>
        <v>3</v>
      </c>
      <c r="AK5" s="1">
        <f ca="1">_xlfn.NORM.INV(RAND(), 70, 30)</f>
        <v>74.040847857780179</v>
      </c>
      <c r="AL5" s="1">
        <f ca="1">_xlfn.NORM.INV(RAND(), 3150, 450)</f>
        <v>2857.4703924623373</v>
      </c>
      <c r="AM5" s="1">
        <f ca="1">_xlfn.NORM.INV(RAND(), 3150, 450)</f>
        <v>2948.2542119497257</v>
      </c>
      <c r="AN5" s="2">
        <f>5</f>
        <v>5</v>
      </c>
      <c r="AO5" s="1">
        <f ca="1">_xlfn.NORM.INV(RAND(), 600000, 400000)</f>
        <v>454056.5014519465</v>
      </c>
      <c r="AP5" s="1">
        <f ca="1">_xlfn.NORM.INV(RAND(), 12500, 7500)</f>
        <v>11288.670892253935</v>
      </c>
      <c r="AQ5" s="1">
        <f ca="1">_xlfn.NORM.INV(RAND(), 12500, 7500)</f>
        <v>27966.856456244604</v>
      </c>
      <c r="AR5" s="2">
        <f>3</f>
        <v>3</v>
      </c>
      <c r="AS5" s="2">
        <f>1</f>
        <v>1</v>
      </c>
      <c r="BA5" s="1">
        <v>450</v>
      </c>
      <c r="BE5" s="1">
        <v>2700</v>
      </c>
      <c r="BF5" s="1">
        <f ca="1">COUNT(R5:R5)</f>
        <v>1</v>
      </c>
      <c r="BG5" s="1">
        <f ca="1">AVERAGE(R5:R5)</f>
        <v>2948.2542119497257</v>
      </c>
    </row>
  </sheetData>
  <autoFilter ref="A1:BG5" xr:uid="{5B8AEFD7-B892-4F81-9656-37F3AA11CC58}"/>
  <mergeCells count="1">
    <mergeCell ref="BJ1:B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O. Omondi</dc:creator>
  <cp:lastModifiedBy>Allan O. Omondi</cp:lastModifiedBy>
  <dcterms:created xsi:type="dcterms:W3CDTF">2024-03-10T20:12:42Z</dcterms:created>
  <dcterms:modified xsi:type="dcterms:W3CDTF">2024-03-20T03:06:19Z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ac379b4f-cc05-4229-a209-137d577ab53c</vt:lpwstr>
  </property>
</Properties>
</file>