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EPFO/"/>
    </mc:Choice>
  </mc:AlternateContent>
  <xr:revisionPtr revIDLastSave="21" documentId="13_ncr:1_{292D5474-052C-49AE-AF2C-BBD0C5E50A72}" xr6:coauthVersionLast="47" xr6:coauthVersionMax="47" xr10:uidLastSave="{3A5D1E26-3284-415C-AC00-C276CC29E36C}"/>
  <bookViews>
    <workbookView xWindow="-120" yWindow="-120" windowWidth="29040" windowHeight="15840" activeTab="2" xr2:uid="{AB26A65E-645B-40E1-AFB5-C05E6063C5F0}"/>
  </bookViews>
  <sheets>
    <sheet name="New based on basic" sheetId="1" r:id="rId1"/>
    <sheet name="Old 15000" sheetId="2" r:id="rId2"/>
    <sheet name="New based on basic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A4" i="3"/>
  <c r="A5" i="3"/>
  <c r="A6" i="3"/>
  <c r="B6" i="3" s="1"/>
  <c r="A7" i="3"/>
  <c r="A8" i="3"/>
  <c r="A9" i="3"/>
  <c r="A10" i="3"/>
  <c r="B10" i="3" s="1"/>
  <c r="A11" i="3"/>
  <c r="B11" i="3" s="1"/>
  <c r="A12" i="3"/>
  <c r="A13" i="3"/>
  <c r="A14" i="3"/>
  <c r="B14" i="3" s="1"/>
  <c r="A15" i="3"/>
  <c r="A16" i="3"/>
  <c r="A17" i="3"/>
  <c r="A18" i="3"/>
  <c r="B18" i="3" s="1"/>
  <c r="A19" i="3"/>
  <c r="B19" i="3" s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B63" i="3" s="1"/>
  <c r="C25" i="3"/>
  <c r="C26" i="3"/>
  <c r="C27" i="3"/>
  <c r="C28" i="3"/>
  <c r="C29" i="3"/>
  <c r="C30" i="3"/>
  <c r="C31" i="3"/>
  <c r="C32" i="3"/>
  <c r="B32" i="3" s="1"/>
  <c r="C33" i="3"/>
  <c r="C34" i="3"/>
  <c r="C35" i="3"/>
  <c r="B35" i="3" s="1"/>
  <c r="C36" i="3"/>
  <c r="B36" i="3" s="1"/>
  <c r="C37" i="3"/>
  <c r="C38" i="3"/>
  <c r="C39" i="3"/>
  <c r="C40" i="3"/>
  <c r="C41" i="3"/>
  <c r="C42" i="3"/>
  <c r="C43" i="3"/>
  <c r="B43" i="3" s="1"/>
  <c r="C44" i="3"/>
  <c r="C45" i="3"/>
  <c r="B45" i="3" s="1"/>
  <c r="C46" i="3"/>
  <c r="C47" i="3"/>
  <c r="C48" i="3"/>
  <c r="C49" i="3"/>
  <c r="C50" i="3"/>
  <c r="C51" i="3"/>
  <c r="B51" i="3" s="1"/>
  <c r="C52" i="3"/>
  <c r="B52" i="3" s="1"/>
  <c r="C53" i="3"/>
  <c r="C54" i="3"/>
  <c r="B54" i="3" s="1"/>
  <c r="C55" i="3"/>
  <c r="C56" i="3"/>
  <c r="C57" i="3"/>
  <c r="C58" i="3"/>
  <c r="C59" i="3"/>
  <c r="B59" i="3" s="1"/>
  <c r="C60" i="3"/>
  <c r="B60" i="3" s="1"/>
  <c r="C61" i="3"/>
  <c r="B61" i="3" s="1"/>
  <c r="C62" i="3"/>
  <c r="C63" i="3"/>
  <c r="C64" i="3"/>
  <c r="C65" i="3"/>
  <c r="C66" i="3"/>
  <c r="C3" i="3"/>
  <c r="B66" i="3"/>
  <c r="B65" i="3"/>
  <c r="B64" i="3"/>
  <c r="B62" i="3"/>
  <c r="B57" i="3"/>
  <c r="B56" i="3"/>
  <c r="B55" i="3"/>
  <c r="B53" i="3"/>
  <c r="B49" i="3"/>
  <c r="B48" i="3"/>
  <c r="B47" i="3"/>
  <c r="B46" i="3"/>
  <c r="B44" i="3"/>
  <c r="B40" i="3"/>
  <c r="B39" i="3"/>
  <c r="B38" i="3"/>
  <c r="B37" i="3"/>
  <c r="B31" i="3"/>
  <c r="B30" i="3"/>
  <c r="B20" i="3"/>
  <c r="B17" i="3"/>
  <c r="B16" i="3"/>
  <c r="B15" i="3"/>
  <c r="B13" i="3"/>
  <c r="B12" i="3"/>
  <c r="B9" i="3"/>
  <c r="B8" i="3"/>
  <c r="B7" i="3"/>
  <c r="B5" i="3"/>
  <c r="E4" i="3"/>
  <c r="G4" i="3" s="1"/>
  <c r="I4" i="3" s="1"/>
  <c r="B4" i="3"/>
  <c r="J3" i="3"/>
  <c r="K3" i="3" s="1"/>
  <c r="H3" i="3"/>
  <c r="G3" i="3"/>
  <c r="I3" i="3" s="1"/>
  <c r="F3" i="3"/>
  <c r="B3" i="3"/>
  <c r="P40" i="2"/>
  <c r="E3" i="2"/>
  <c r="F3" i="2" s="1"/>
  <c r="T29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K2" i="2"/>
  <c r="E1" i="2"/>
  <c r="C1" i="2"/>
  <c r="Q24" i="2"/>
  <c r="C51" i="1"/>
  <c r="B51" i="1" s="1"/>
  <c r="C52" i="1"/>
  <c r="C53" i="1"/>
  <c r="C54" i="1"/>
  <c r="C55" i="1"/>
  <c r="C56" i="1"/>
  <c r="C57" i="1"/>
  <c r="B57" i="1" s="1"/>
  <c r="C58" i="1"/>
  <c r="B58" i="1" s="1"/>
  <c r="C59" i="1"/>
  <c r="B59" i="1" s="1"/>
  <c r="C60" i="1"/>
  <c r="C61" i="1"/>
  <c r="C62" i="1"/>
  <c r="C63" i="1"/>
  <c r="C64" i="1"/>
  <c r="C65" i="1"/>
  <c r="B65" i="1" s="1"/>
  <c r="C66" i="1"/>
  <c r="B66" i="1" s="1"/>
  <c r="B26" i="1"/>
  <c r="B32" i="1"/>
  <c r="B33" i="1"/>
  <c r="B34" i="1"/>
  <c r="B40" i="1"/>
  <c r="B41" i="1"/>
  <c r="B42" i="1"/>
  <c r="B50" i="1"/>
  <c r="C43" i="1"/>
  <c r="B43" i="1" s="1"/>
  <c r="C44" i="1"/>
  <c r="B44" i="1" s="1"/>
  <c r="C45" i="1"/>
  <c r="B45" i="1" s="1"/>
  <c r="C46" i="1"/>
  <c r="C47" i="1"/>
  <c r="B47" i="1" s="1"/>
  <c r="C48" i="1"/>
  <c r="B48" i="1" s="1"/>
  <c r="C49" i="1"/>
  <c r="B49" i="1" s="1"/>
  <c r="C50" i="1"/>
  <c r="C25" i="1"/>
  <c r="B25" i="1" s="1"/>
  <c r="C26" i="1"/>
  <c r="C27" i="1"/>
  <c r="B27" i="1" s="1"/>
  <c r="C28" i="1"/>
  <c r="B28" i="1" s="1"/>
  <c r="C29" i="1"/>
  <c r="B29" i="1" s="1"/>
  <c r="C30" i="1"/>
  <c r="B30" i="1" s="1"/>
  <c r="C31" i="1"/>
  <c r="B31" i="1" s="1"/>
  <c r="C32" i="1"/>
  <c r="C33" i="1"/>
  <c r="C34" i="1"/>
  <c r="C35" i="1"/>
  <c r="B35" i="1" s="1"/>
  <c r="C36" i="1"/>
  <c r="B36" i="1" s="1"/>
  <c r="C37" i="1"/>
  <c r="B37" i="1" s="1"/>
  <c r="C38" i="1"/>
  <c r="B38" i="1" s="1"/>
  <c r="C39" i="1"/>
  <c r="B39" i="1" s="1"/>
  <c r="C40" i="1"/>
  <c r="C41" i="1"/>
  <c r="C4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4" i="2" s="1"/>
  <c r="C24" i="2"/>
  <c r="A24" i="2"/>
  <c r="C23" i="2"/>
  <c r="A23" i="2"/>
  <c r="C22" i="2"/>
  <c r="A22" i="2"/>
  <c r="B22" i="2" s="1"/>
  <c r="C21" i="2"/>
  <c r="A21" i="2"/>
  <c r="B21" i="2" s="1"/>
  <c r="C20" i="2"/>
  <c r="A20" i="2"/>
  <c r="B20" i="2" s="1"/>
  <c r="C19" i="2"/>
  <c r="A19" i="2"/>
  <c r="B19" i="2" s="1"/>
  <c r="C18" i="2"/>
  <c r="A18" i="2"/>
  <c r="B18" i="2" s="1"/>
  <c r="C17" i="2"/>
  <c r="A17" i="2"/>
  <c r="B17" i="2" s="1"/>
  <c r="C16" i="2"/>
  <c r="A16" i="2"/>
  <c r="B16" i="2" s="1"/>
  <c r="C15" i="2"/>
  <c r="A15" i="2"/>
  <c r="B15" i="2" s="1"/>
  <c r="C14" i="2"/>
  <c r="A14" i="2"/>
  <c r="B14" i="2" s="1"/>
  <c r="C13" i="2"/>
  <c r="A13" i="2"/>
  <c r="B13" i="2" s="1"/>
  <c r="C12" i="2"/>
  <c r="A12" i="2"/>
  <c r="B12" i="2" s="1"/>
  <c r="C11" i="2"/>
  <c r="A11" i="2"/>
  <c r="B11" i="2" s="1"/>
  <c r="C10" i="2"/>
  <c r="A10" i="2"/>
  <c r="B10" i="2" s="1"/>
  <c r="C9" i="2"/>
  <c r="A9" i="2"/>
  <c r="B9" i="2" s="1"/>
  <c r="C8" i="2"/>
  <c r="A8" i="2"/>
  <c r="B8" i="2" s="1"/>
  <c r="C7" i="2"/>
  <c r="A7" i="2"/>
  <c r="B7" i="2" s="1"/>
  <c r="C6" i="2"/>
  <c r="A6" i="2"/>
  <c r="B6" i="2" s="1"/>
  <c r="C5" i="2"/>
  <c r="A5" i="2"/>
  <c r="B5" i="2" s="1"/>
  <c r="C4" i="2"/>
  <c r="A4" i="2"/>
  <c r="B4" i="2" s="1"/>
  <c r="C3" i="2"/>
  <c r="A3" i="2"/>
  <c r="B3" i="2" s="1"/>
  <c r="B8" i="1"/>
  <c r="B6" i="1"/>
  <c r="B4" i="1"/>
  <c r="B15" i="1"/>
  <c r="B16" i="1"/>
  <c r="B17" i="1"/>
  <c r="B10" i="1"/>
  <c r="A4" i="1"/>
  <c r="A5" i="1"/>
  <c r="B5" i="1" s="1"/>
  <c r="A6" i="1"/>
  <c r="A7" i="1"/>
  <c r="B7" i="1" s="1"/>
  <c r="A8" i="1"/>
  <c r="A9" i="1"/>
  <c r="B9" i="1" s="1"/>
  <c r="A10" i="1"/>
  <c r="A11" i="1"/>
  <c r="B11" i="1" s="1"/>
  <c r="A12" i="1"/>
  <c r="B12" i="1" s="1"/>
  <c r="A13" i="1"/>
  <c r="B13" i="1" s="1"/>
  <c r="A14" i="1"/>
  <c r="B14" i="1" s="1"/>
  <c r="A15" i="1"/>
  <c r="A16" i="1"/>
  <c r="A17" i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A3" i="1"/>
  <c r="B3" i="1" s="1"/>
  <c r="J3" i="1"/>
  <c r="K3" i="1" s="1"/>
  <c r="G3" i="1"/>
  <c r="I3" i="1" s="1"/>
  <c r="F3" i="1"/>
  <c r="H3" i="1" s="1"/>
  <c r="C23" i="1"/>
  <c r="C24" i="1"/>
  <c r="B46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3" i="1"/>
  <c r="J4" i="3" l="1"/>
  <c r="K4" i="3" s="1"/>
  <c r="E5" i="3"/>
  <c r="E6" i="3" s="1"/>
  <c r="L3" i="3"/>
  <c r="B41" i="3"/>
  <c r="B58" i="3"/>
  <c r="B33" i="3"/>
  <c r="N3" i="3"/>
  <c r="O3" i="3" s="1"/>
  <c r="F4" i="3"/>
  <c r="H4" i="3" s="1"/>
  <c r="J5" i="3"/>
  <c r="K5" i="3" s="1"/>
  <c r="B34" i="3"/>
  <c r="B42" i="3"/>
  <c r="B50" i="3"/>
  <c r="G3" i="2"/>
  <c r="I3" i="2" s="1"/>
  <c r="L3" i="1"/>
  <c r="N3" i="1" s="1"/>
  <c r="O3" i="1" s="1"/>
  <c r="E19" i="2"/>
  <c r="E11" i="2"/>
  <c r="E10" i="2"/>
  <c r="E17" i="2"/>
  <c r="E9" i="2"/>
  <c r="E18" i="2"/>
  <c r="E16" i="2"/>
  <c r="E8" i="2"/>
  <c r="E23" i="2"/>
  <c r="E15" i="2"/>
  <c r="E7" i="2"/>
  <c r="E22" i="2"/>
  <c r="E14" i="2"/>
  <c r="E6" i="2"/>
  <c r="E21" i="2"/>
  <c r="E13" i="2"/>
  <c r="E5" i="2"/>
  <c r="G5" i="2" s="1"/>
  <c r="E20" i="2"/>
  <c r="E12" i="2"/>
  <c r="E4" i="2"/>
  <c r="G4" i="2" s="1"/>
  <c r="I4" i="2" s="1"/>
  <c r="K3" i="2"/>
  <c r="L3" i="2" s="1"/>
  <c r="B60" i="1"/>
  <c r="B52" i="1"/>
  <c r="B64" i="1"/>
  <c r="B56" i="1"/>
  <c r="B63" i="1"/>
  <c r="B55" i="1"/>
  <c r="B62" i="1"/>
  <c r="B54" i="1"/>
  <c r="B61" i="1"/>
  <c r="B53" i="1"/>
  <c r="G4" i="1"/>
  <c r="I4" i="1" s="1"/>
  <c r="G5" i="1"/>
  <c r="I5" i="1" s="1"/>
  <c r="J4" i="1"/>
  <c r="K4" i="1" s="1"/>
  <c r="J5" i="1"/>
  <c r="K5" i="1" s="1"/>
  <c r="F5" i="1"/>
  <c r="H5" i="1" s="1"/>
  <c r="F4" i="1"/>
  <c r="H4" i="1" s="1"/>
  <c r="G5" i="3" l="1"/>
  <c r="I5" i="3" s="1"/>
  <c r="F5" i="3"/>
  <c r="H5" i="3" s="1"/>
  <c r="L4" i="3"/>
  <c r="N4" i="3"/>
  <c r="O4" i="3"/>
  <c r="E7" i="3"/>
  <c r="J6" i="3"/>
  <c r="K6" i="3" s="1"/>
  <c r="G6" i="3"/>
  <c r="I6" i="3" s="1"/>
  <c r="F6" i="3"/>
  <c r="H6" i="3" s="1"/>
  <c r="H3" i="2"/>
  <c r="J3" i="2" s="1"/>
  <c r="M3" i="2" s="1"/>
  <c r="O3" i="2" s="1"/>
  <c r="P3" i="2" s="1"/>
  <c r="F4" i="2"/>
  <c r="K4" i="2"/>
  <c r="L4" i="2" s="1"/>
  <c r="F5" i="2"/>
  <c r="H5" i="2" s="1"/>
  <c r="J5" i="2" s="1"/>
  <c r="L4" i="1"/>
  <c r="N4" i="1" s="1"/>
  <c r="O4" i="1" s="1"/>
  <c r="L5" i="1" s="1"/>
  <c r="N5" i="1" s="1"/>
  <c r="O5" i="1" s="1"/>
  <c r="F6" i="2"/>
  <c r="H4" i="2"/>
  <c r="J4" i="2" s="1"/>
  <c r="K5" i="2"/>
  <c r="L5" i="2" s="1"/>
  <c r="I5" i="2"/>
  <c r="G6" i="2"/>
  <c r="J6" i="1"/>
  <c r="K6" i="1" s="1"/>
  <c r="G6" i="1"/>
  <c r="I6" i="1" s="1"/>
  <c r="P7" i="1"/>
  <c r="Q7" i="1" s="1"/>
  <c r="F6" i="1"/>
  <c r="H6" i="1" s="1"/>
  <c r="L5" i="3" l="1"/>
  <c r="N5" i="3"/>
  <c r="O5" i="3" s="1"/>
  <c r="L6" i="3" s="1"/>
  <c r="E8" i="3"/>
  <c r="J7" i="3"/>
  <c r="K7" i="3" s="1"/>
  <c r="F7" i="3"/>
  <c r="H7" i="3" s="1"/>
  <c r="G7" i="3"/>
  <c r="I7" i="3" s="1"/>
  <c r="P7" i="3"/>
  <c r="Q7" i="3" s="1"/>
  <c r="M4" i="2"/>
  <c r="O4" i="2" s="1"/>
  <c r="P4" i="2" s="1"/>
  <c r="M5" i="2" s="1"/>
  <c r="H6" i="2"/>
  <c r="J6" i="2" s="1"/>
  <c r="F7" i="2"/>
  <c r="G7" i="2"/>
  <c r="K6" i="2"/>
  <c r="L6" i="2" s="1"/>
  <c r="I6" i="2"/>
  <c r="J7" i="1"/>
  <c r="K7" i="1" s="1"/>
  <c r="P8" i="1"/>
  <c r="Q8" i="1" s="1"/>
  <c r="L6" i="1"/>
  <c r="N6" i="1" s="1"/>
  <c r="O6" i="1" s="1"/>
  <c r="G7" i="1"/>
  <c r="I7" i="1" s="1"/>
  <c r="F7" i="1"/>
  <c r="H7" i="1" s="1"/>
  <c r="N6" i="3" l="1"/>
  <c r="O6" i="3" s="1"/>
  <c r="L7" i="3" s="1"/>
  <c r="F8" i="3"/>
  <c r="H8" i="3" s="1"/>
  <c r="E9" i="3"/>
  <c r="J8" i="3"/>
  <c r="K8" i="3" s="1"/>
  <c r="G8" i="3"/>
  <c r="I8" i="3" s="1"/>
  <c r="P8" i="3"/>
  <c r="Q8" i="3" s="1"/>
  <c r="P9" i="3"/>
  <c r="Q9" i="3" s="1"/>
  <c r="H7" i="2"/>
  <c r="J7" i="2" s="1"/>
  <c r="F8" i="2"/>
  <c r="I7" i="2"/>
  <c r="G8" i="2"/>
  <c r="K7" i="2"/>
  <c r="L7" i="2" s="1"/>
  <c r="O5" i="2"/>
  <c r="P5" i="2" s="1"/>
  <c r="M6" i="2" s="1"/>
  <c r="L7" i="1"/>
  <c r="N7" i="1" s="1"/>
  <c r="O7" i="1" s="1"/>
  <c r="J8" i="1"/>
  <c r="K8" i="1" s="1"/>
  <c r="G8" i="1"/>
  <c r="I8" i="1" s="1"/>
  <c r="F8" i="1"/>
  <c r="H8" i="1" s="1"/>
  <c r="N7" i="3" l="1"/>
  <c r="O7" i="3" s="1"/>
  <c r="L8" i="3" s="1"/>
  <c r="G9" i="3"/>
  <c r="I9" i="3" s="1"/>
  <c r="F9" i="3"/>
  <c r="H9" i="3" s="1"/>
  <c r="E10" i="3"/>
  <c r="J9" i="3"/>
  <c r="K9" i="3" s="1"/>
  <c r="H8" i="2"/>
  <c r="J8" i="2" s="1"/>
  <c r="F9" i="2"/>
  <c r="O6" i="2"/>
  <c r="P6" i="2" s="1"/>
  <c r="M7" i="2" s="1"/>
  <c r="I8" i="2"/>
  <c r="G9" i="2"/>
  <c r="K8" i="2"/>
  <c r="L8" i="2" s="1"/>
  <c r="J9" i="1"/>
  <c r="K9" i="1" s="1"/>
  <c r="P9" i="1"/>
  <c r="Q9" i="1" s="1"/>
  <c r="P10" i="1"/>
  <c r="Q10" i="1" s="1"/>
  <c r="L8" i="1"/>
  <c r="N8" i="1" s="1"/>
  <c r="O8" i="1" s="1"/>
  <c r="G9" i="1"/>
  <c r="I9" i="1" s="1"/>
  <c r="F9" i="1"/>
  <c r="H9" i="1" s="1"/>
  <c r="N8" i="3" l="1"/>
  <c r="O8" i="3" s="1"/>
  <c r="L9" i="3" s="1"/>
  <c r="G10" i="3"/>
  <c r="I10" i="3" s="1"/>
  <c r="F10" i="3"/>
  <c r="H10" i="3" s="1"/>
  <c r="J10" i="3"/>
  <c r="K10" i="3" s="1"/>
  <c r="P10" i="3"/>
  <c r="Q10" i="3" s="1"/>
  <c r="F10" i="2"/>
  <c r="H9" i="2"/>
  <c r="J9" i="2" s="1"/>
  <c r="L9" i="1"/>
  <c r="N9" i="1" s="1"/>
  <c r="O9" i="1" s="1"/>
  <c r="O7" i="2"/>
  <c r="P7" i="2" s="1"/>
  <c r="M8" i="2" s="1"/>
  <c r="I9" i="2"/>
  <c r="G10" i="2"/>
  <c r="K9" i="2"/>
  <c r="L9" i="2" s="1"/>
  <c r="J10" i="1"/>
  <c r="K10" i="1" s="1"/>
  <c r="F10" i="1"/>
  <c r="H10" i="1" s="1"/>
  <c r="G10" i="1"/>
  <c r="I10" i="1" s="1"/>
  <c r="N9" i="3" l="1"/>
  <c r="O9" i="3" s="1"/>
  <c r="L10" i="3" s="1"/>
  <c r="G11" i="3"/>
  <c r="I11" i="3" s="1"/>
  <c r="F11" i="3"/>
  <c r="H11" i="3" s="1"/>
  <c r="E12" i="3"/>
  <c r="J11" i="3"/>
  <c r="K11" i="3" s="1"/>
  <c r="P11" i="3"/>
  <c r="Q11" i="3" s="1"/>
  <c r="H10" i="2"/>
  <c r="J10" i="2" s="1"/>
  <c r="F11" i="2"/>
  <c r="O8" i="2"/>
  <c r="P8" i="2" s="1"/>
  <c r="M9" i="2" s="1"/>
  <c r="K10" i="2"/>
  <c r="L10" i="2" s="1"/>
  <c r="I10" i="2"/>
  <c r="G11" i="2"/>
  <c r="J11" i="1"/>
  <c r="K11" i="1" s="1"/>
  <c r="P11" i="1"/>
  <c r="Q11" i="1" s="1"/>
  <c r="L10" i="1"/>
  <c r="N10" i="1" s="1"/>
  <c r="O10" i="1" s="1"/>
  <c r="F11" i="1"/>
  <c r="H11" i="1" s="1"/>
  <c r="P12" i="1"/>
  <c r="Q12" i="1" s="1"/>
  <c r="G11" i="1"/>
  <c r="I11" i="1" s="1"/>
  <c r="N10" i="3" l="1"/>
  <c r="O10" i="3" s="1"/>
  <c r="L11" i="3" s="1"/>
  <c r="J12" i="3"/>
  <c r="K12" i="3" s="1"/>
  <c r="G12" i="3"/>
  <c r="I12" i="3" s="1"/>
  <c r="F12" i="3"/>
  <c r="H12" i="3" s="1"/>
  <c r="E13" i="3"/>
  <c r="P13" i="3" s="1"/>
  <c r="Q13" i="3" s="1"/>
  <c r="P12" i="3"/>
  <c r="Q12" i="3" s="1"/>
  <c r="F12" i="2"/>
  <c r="H11" i="2"/>
  <c r="J11" i="2" s="1"/>
  <c r="L11" i="1"/>
  <c r="N11" i="1" s="1"/>
  <c r="O11" i="1" s="1"/>
  <c r="O9" i="2"/>
  <c r="P9" i="2" s="1"/>
  <c r="M10" i="2" s="1"/>
  <c r="K11" i="2"/>
  <c r="L11" i="2" s="1"/>
  <c r="I11" i="2"/>
  <c r="G12" i="2"/>
  <c r="J12" i="1"/>
  <c r="K12" i="1" s="1"/>
  <c r="F12" i="1"/>
  <c r="H12" i="1" s="1"/>
  <c r="G12" i="1"/>
  <c r="I12" i="1" s="1"/>
  <c r="N11" i="3" l="1"/>
  <c r="O11" i="3" s="1"/>
  <c r="L12" i="3" s="1"/>
  <c r="J13" i="3"/>
  <c r="K13" i="3" s="1"/>
  <c r="G13" i="3"/>
  <c r="I13" i="3" s="1"/>
  <c r="E14" i="3"/>
  <c r="F13" i="3"/>
  <c r="H13" i="3" s="1"/>
  <c r="F13" i="2"/>
  <c r="H12" i="2"/>
  <c r="J12" i="2" s="1"/>
  <c r="O10" i="2"/>
  <c r="P10" i="2" s="1"/>
  <c r="M11" i="2" s="1"/>
  <c r="K12" i="2"/>
  <c r="L12" i="2" s="1"/>
  <c r="I12" i="2"/>
  <c r="J13" i="1"/>
  <c r="K13" i="1" s="1"/>
  <c r="P13" i="1"/>
  <c r="Q13" i="1" s="1"/>
  <c r="L12" i="1"/>
  <c r="N12" i="1" s="1"/>
  <c r="O12" i="1" s="1"/>
  <c r="P14" i="1"/>
  <c r="Q14" i="1" s="1"/>
  <c r="F13" i="1"/>
  <c r="H13" i="1" s="1"/>
  <c r="G13" i="1"/>
  <c r="I13" i="1" s="1"/>
  <c r="N12" i="3" l="1"/>
  <c r="O12" i="3" s="1"/>
  <c r="L13" i="3" s="1"/>
  <c r="E15" i="3"/>
  <c r="J14" i="3"/>
  <c r="K14" i="3" s="1"/>
  <c r="G14" i="3"/>
  <c r="I14" i="3" s="1"/>
  <c r="F14" i="3"/>
  <c r="H14" i="3" s="1"/>
  <c r="P14" i="3"/>
  <c r="Q14" i="3" s="1"/>
  <c r="F14" i="2"/>
  <c r="L13" i="1"/>
  <c r="N13" i="1" s="1"/>
  <c r="O13" i="1" s="1"/>
  <c r="G13" i="2"/>
  <c r="I13" i="2" s="1"/>
  <c r="O11" i="2"/>
  <c r="P11" i="2" s="1"/>
  <c r="M12" i="2" s="1"/>
  <c r="G14" i="2"/>
  <c r="K13" i="2"/>
  <c r="L13" i="2" s="1"/>
  <c r="J14" i="1"/>
  <c r="K14" i="1" s="1"/>
  <c r="F14" i="1"/>
  <c r="H14" i="1" s="1"/>
  <c r="G14" i="1"/>
  <c r="I14" i="1" s="1"/>
  <c r="N13" i="3" l="1"/>
  <c r="O13" i="3" s="1"/>
  <c r="L14" i="3" s="1"/>
  <c r="E16" i="3"/>
  <c r="J15" i="3"/>
  <c r="K15" i="3" s="1"/>
  <c r="F15" i="3"/>
  <c r="H15" i="3" s="1"/>
  <c r="G15" i="3"/>
  <c r="I15" i="3" s="1"/>
  <c r="P15" i="3"/>
  <c r="Q15" i="3" s="1"/>
  <c r="H13" i="2"/>
  <c r="J13" i="2" s="1"/>
  <c r="H14" i="2"/>
  <c r="J14" i="2" s="1"/>
  <c r="F15" i="2"/>
  <c r="O12" i="2"/>
  <c r="P12" i="2" s="1"/>
  <c r="G15" i="2"/>
  <c r="K14" i="2"/>
  <c r="L14" i="2" s="1"/>
  <c r="I14" i="2"/>
  <c r="J15" i="1"/>
  <c r="K15" i="1" s="1"/>
  <c r="P15" i="1"/>
  <c r="Q15" i="1" s="1"/>
  <c r="L14" i="1"/>
  <c r="N14" i="1" s="1"/>
  <c r="O14" i="1" s="1"/>
  <c r="P16" i="1"/>
  <c r="Q16" i="1" s="1"/>
  <c r="F15" i="1"/>
  <c r="H15" i="1" s="1"/>
  <c r="G15" i="1"/>
  <c r="I15" i="1" s="1"/>
  <c r="N14" i="3" l="1"/>
  <c r="O14" i="3" s="1"/>
  <c r="L15" i="3" s="1"/>
  <c r="F16" i="3"/>
  <c r="H16" i="3" s="1"/>
  <c r="E17" i="3"/>
  <c r="G16" i="3"/>
  <c r="I16" i="3" s="1"/>
  <c r="J16" i="3"/>
  <c r="K16" i="3" s="1"/>
  <c r="P16" i="3"/>
  <c r="Q16" i="3" s="1"/>
  <c r="P17" i="3"/>
  <c r="Q17" i="3" s="1"/>
  <c r="M13" i="2"/>
  <c r="O13" i="2" s="1"/>
  <c r="H15" i="2"/>
  <c r="J15" i="2" s="1"/>
  <c r="F16" i="2"/>
  <c r="L15" i="1"/>
  <c r="N15" i="1" s="1"/>
  <c r="O15" i="1" s="1"/>
  <c r="I15" i="2"/>
  <c r="K15" i="2"/>
  <c r="L15" i="2" s="1"/>
  <c r="G16" i="2"/>
  <c r="J16" i="1"/>
  <c r="K16" i="1" s="1"/>
  <c r="F16" i="1"/>
  <c r="H16" i="1" s="1"/>
  <c r="G16" i="1"/>
  <c r="I16" i="1" s="1"/>
  <c r="N15" i="3" l="1"/>
  <c r="O15" i="3" s="1"/>
  <c r="L16" i="3" s="1"/>
  <c r="G17" i="3"/>
  <c r="I17" i="3" s="1"/>
  <c r="F17" i="3"/>
  <c r="H17" i="3" s="1"/>
  <c r="E18" i="3"/>
  <c r="J17" i="3"/>
  <c r="K17" i="3" s="1"/>
  <c r="P13" i="2"/>
  <c r="M14" i="2" s="1"/>
  <c r="O14" i="2" s="1"/>
  <c r="P14" i="2" s="1"/>
  <c r="M15" i="2" s="1"/>
  <c r="F17" i="2"/>
  <c r="H16" i="2"/>
  <c r="J16" i="2" s="1"/>
  <c r="I16" i="2"/>
  <c r="G17" i="2"/>
  <c r="K16" i="2"/>
  <c r="L16" i="2" s="1"/>
  <c r="J17" i="1"/>
  <c r="K17" i="1" s="1"/>
  <c r="P17" i="1"/>
  <c r="Q17" i="1" s="1"/>
  <c r="L16" i="1"/>
  <c r="N16" i="1" s="1"/>
  <c r="O16" i="1" s="1"/>
  <c r="P18" i="1"/>
  <c r="Q18" i="1" s="1"/>
  <c r="G17" i="1"/>
  <c r="I17" i="1" s="1"/>
  <c r="F17" i="1"/>
  <c r="H17" i="1" s="1"/>
  <c r="G18" i="3" l="1"/>
  <c r="I18" i="3" s="1"/>
  <c r="F18" i="3"/>
  <c r="H18" i="3" s="1"/>
  <c r="E19" i="3"/>
  <c r="J18" i="3"/>
  <c r="K18" i="3" s="1"/>
  <c r="P18" i="3"/>
  <c r="Q18" i="3" s="1"/>
  <c r="N16" i="3"/>
  <c r="O16" i="3" s="1"/>
  <c r="L17" i="3" s="1"/>
  <c r="P19" i="3"/>
  <c r="Q19" i="3" s="1"/>
  <c r="F18" i="2"/>
  <c r="H17" i="2"/>
  <c r="J17" i="2" s="1"/>
  <c r="L17" i="1"/>
  <c r="N17" i="1" s="1"/>
  <c r="O17" i="1" s="1"/>
  <c r="O15" i="2"/>
  <c r="P15" i="2" s="1"/>
  <c r="M16" i="2" s="1"/>
  <c r="K17" i="2"/>
  <c r="L17" i="2" s="1"/>
  <c r="I17" i="2"/>
  <c r="G18" i="2"/>
  <c r="J18" i="1"/>
  <c r="K18" i="1" s="1"/>
  <c r="G18" i="1"/>
  <c r="I18" i="1" s="1"/>
  <c r="F18" i="1"/>
  <c r="H18" i="1" s="1"/>
  <c r="N17" i="3" l="1"/>
  <c r="O17" i="3" s="1"/>
  <c r="L18" i="3" s="1"/>
  <c r="G19" i="3"/>
  <c r="I19" i="3" s="1"/>
  <c r="F19" i="3"/>
  <c r="H19" i="3" s="1"/>
  <c r="J19" i="3"/>
  <c r="K19" i="3" s="1"/>
  <c r="E20" i="3"/>
  <c r="H18" i="2"/>
  <c r="J18" i="2" s="1"/>
  <c r="F19" i="2"/>
  <c r="O16" i="2"/>
  <c r="P16" i="2" s="1"/>
  <c r="M17" i="2" s="1"/>
  <c r="K18" i="2"/>
  <c r="L18" i="2" s="1"/>
  <c r="I18" i="2"/>
  <c r="G19" i="2"/>
  <c r="J19" i="1"/>
  <c r="K19" i="1" s="1"/>
  <c r="P19" i="1"/>
  <c r="Q19" i="1" s="1"/>
  <c r="L18" i="1"/>
  <c r="N18" i="1" s="1"/>
  <c r="O18" i="1" s="1"/>
  <c r="P20" i="1"/>
  <c r="Q20" i="1" s="1"/>
  <c r="F19" i="1"/>
  <c r="H19" i="1" s="1"/>
  <c r="G19" i="1"/>
  <c r="I19" i="1" s="1"/>
  <c r="N18" i="3" l="1"/>
  <c r="O18" i="3" s="1"/>
  <c r="L19" i="3" s="1"/>
  <c r="J20" i="3"/>
  <c r="K20" i="3" s="1"/>
  <c r="G20" i="3"/>
  <c r="I20" i="3" s="1"/>
  <c r="F20" i="3"/>
  <c r="H20" i="3" s="1"/>
  <c r="E21" i="3"/>
  <c r="P20" i="3"/>
  <c r="Q20" i="3" s="1"/>
  <c r="H19" i="2"/>
  <c r="J19" i="2" s="1"/>
  <c r="F20" i="2"/>
  <c r="L19" i="1"/>
  <c r="N19" i="1" s="1"/>
  <c r="O19" i="1" s="1"/>
  <c r="O17" i="2"/>
  <c r="P17" i="2" s="1"/>
  <c r="M18" i="2" s="1"/>
  <c r="K19" i="2"/>
  <c r="L19" i="2" s="1"/>
  <c r="G20" i="2"/>
  <c r="I19" i="2"/>
  <c r="J20" i="1"/>
  <c r="K20" i="1" s="1"/>
  <c r="F20" i="1"/>
  <c r="H20" i="1" s="1"/>
  <c r="G20" i="1"/>
  <c r="I20" i="1" s="1"/>
  <c r="N19" i="3" l="1"/>
  <c r="O19" i="3" s="1"/>
  <c r="L20" i="3" s="1"/>
  <c r="J21" i="3"/>
  <c r="K21" i="3" s="1"/>
  <c r="E22" i="3"/>
  <c r="G21" i="3"/>
  <c r="I21" i="3" s="1"/>
  <c r="F21" i="3"/>
  <c r="H21" i="3" s="1"/>
  <c r="P21" i="3"/>
  <c r="Q21" i="3" s="1"/>
  <c r="F21" i="2"/>
  <c r="H20" i="2"/>
  <c r="J20" i="2" s="1"/>
  <c r="O18" i="2"/>
  <c r="P18" i="2" s="1"/>
  <c r="M19" i="2" s="1"/>
  <c r="K20" i="2"/>
  <c r="L20" i="2" s="1"/>
  <c r="I20" i="2"/>
  <c r="J21" i="1"/>
  <c r="K21" i="1" s="1"/>
  <c r="P21" i="1"/>
  <c r="Q21" i="1" s="1"/>
  <c r="P22" i="1"/>
  <c r="Q22" i="1" s="1"/>
  <c r="L20" i="1"/>
  <c r="N20" i="1" s="1"/>
  <c r="J22" i="1"/>
  <c r="K22" i="1" s="1"/>
  <c r="F21" i="1"/>
  <c r="H21" i="1" s="1"/>
  <c r="G21" i="1"/>
  <c r="I21" i="1" s="1"/>
  <c r="N20" i="3" l="1"/>
  <c r="O20" i="3" s="1"/>
  <c r="L21" i="3" s="1"/>
  <c r="E23" i="3"/>
  <c r="J22" i="3"/>
  <c r="K22" i="3" s="1"/>
  <c r="G22" i="3"/>
  <c r="I22" i="3" s="1"/>
  <c r="F22" i="3"/>
  <c r="H22" i="3" s="1"/>
  <c r="P22" i="3"/>
  <c r="Q22" i="3" s="1"/>
  <c r="F22" i="2"/>
  <c r="O20" i="1"/>
  <c r="L21" i="1" s="1"/>
  <c r="G21" i="2"/>
  <c r="I21" i="2" s="1"/>
  <c r="O19" i="2"/>
  <c r="P19" i="2" s="1"/>
  <c r="M20" i="2" s="1"/>
  <c r="G22" i="2"/>
  <c r="K21" i="2"/>
  <c r="L21" i="2" s="1"/>
  <c r="F22" i="1"/>
  <c r="H22" i="1" s="1"/>
  <c r="G22" i="1"/>
  <c r="I22" i="1" s="1"/>
  <c r="N21" i="3" l="1"/>
  <c r="O21" i="3" s="1"/>
  <c r="L22" i="3" s="1"/>
  <c r="F23" i="3"/>
  <c r="H23" i="3" s="1"/>
  <c r="E24" i="3"/>
  <c r="J23" i="3"/>
  <c r="K23" i="3" s="1"/>
  <c r="G23" i="3"/>
  <c r="I23" i="3" s="1"/>
  <c r="P24" i="3"/>
  <c r="Q24" i="3" s="1"/>
  <c r="P23" i="3"/>
  <c r="Q23" i="3" s="1"/>
  <c r="H21" i="2"/>
  <c r="J21" i="2" s="1"/>
  <c r="H22" i="2"/>
  <c r="J22" i="2" s="1"/>
  <c r="F24" i="2"/>
  <c r="F23" i="2"/>
  <c r="N21" i="1"/>
  <c r="O21" i="1" s="1"/>
  <c r="L22" i="1" s="1"/>
  <c r="N22" i="1" s="1"/>
  <c r="O20" i="2"/>
  <c r="P20" i="2" s="1"/>
  <c r="G23" i="2"/>
  <c r="I22" i="2"/>
  <c r="K22" i="2"/>
  <c r="L22" i="2" s="1"/>
  <c r="J23" i="1"/>
  <c r="K23" i="1" s="1"/>
  <c r="P23" i="1"/>
  <c r="Q23" i="1" s="1"/>
  <c r="J24" i="1"/>
  <c r="K24" i="1" s="1"/>
  <c r="F23" i="1"/>
  <c r="H23" i="1" s="1"/>
  <c r="G23" i="1"/>
  <c r="I23" i="1" s="1"/>
  <c r="E25" i="3" l="1"/>
  <c r="N22" i="3"/>
  <c r="O22" i="3" s="1"/>
  <c r="L23" i="3" s="1"/>
  <c r="G24" i="3"/>
  <c r="I24" i="3" s="1"/>
  <c r="F24" i="3"/>
  <c r="H24" i="3" s="1"/>
  <c r="J24" i="3"/>
  <c r="K24" i="3" s="1"/>
  <c r="M21" i="2"/>
  <c r="O21" i="2" s="1"/>
  <c r="P21" i="2" s="1"/>
  <c r="M22" i="2" s="1"/>
  <c r="H23" i="2"/>
  <c r="J23" i="2" s="1"/>
  <c r="O22" i="1"/>
  <c r="L23" i="1" s="1"/>
  <c r="N23" i="1" s="1"/>
  <c r="O23" i="1" s="1"/>
  <c r="K23" i="2"/>
  <c r="L23" i="2" s="1"/>
  <c r="I23" i="2"/>
  <c r="G24" i="2"/>
  <c r="H24" i="2" s="1"/>
  <c r="P24" i="1"/>
  <c r="Q24" i="1" s="1"/>
  <c r="F24" i="1"/>
  <c r="H24" i="1" s="1"/>
  <c r="H25" i="1" s="1"/>
  <c r="G24" i="1"/>
  <c r="I24" i="1" s="1"/>
  <c r="E26" i="3" l="1"/>
  <c r="G25" i="3"/>
  <c r="I25" i="3" s="1"/>
  <c r="F25" i="3"/>
  <c r="H25" i="3" s="1"/>
  <c r="J25" i="3"/>
  <c r="K25" i="3" s="1"/>
  <c r="P25" i="3"/>
  <c r="Q25" i="3" s="1"/>
  <c r="P26" i="3"/>
  <c r="Q26" i="3" s="1"/>
  <c r="N23" i="3"/>
  <c r="O23" i="3" s="1"/>
  <c r="L24" i="3" s="1"/>
  <c r="P26" i="2"/>
  <c r="Q28" i="1"/>
  <c r="R24" i="1"/>
  <c r="R58" i="1" s="1"/>
  <c r="R42" i="1"/>
  <c r="R30" i="1"/>
  <c r="R53" i="1"/>
  <c r="R49" i="1"/>
  <c r="R41" i="1"/>
  <c r="R35" i="1"/>
  <c r="R27" i="1"/>
  <c r="K24" i="2"/>
  <c r="L24" i="2" s="1"/>
  <c r="J24" i="2"/>
  <c r="J25" i="2" s="1"/>
  <c r="I24" i="2"/>
  <c r="I25" i="2" s="1"/>
  <c r="O22" i="2"/>
  <c r="P22" i="2" s="1"/>
  <c r="M23" i="2" s="1"/>
  <c r="L24" i="1"/>
  <c r="N24" i="1" s="1"/>
  <c r="O24" i="1" s="1"/>
  <c r="H27" i="1" s="1"/>
  <c r="E27" i="3" l="1"/>
  <c r="J26" i="3"/>
  <c r="K26" i="3" s="1"/>
  <c r="F26" i="3"/>
  <c r="H26" i="3" s="1"/>
  <c r="G26" i="3"/>
  <c r="I26" i="3" s="1"/>
  <c r="N24" i="3"/>
  <c r="O24" i="3" s="1"/>
  <c r="L25" i="3" s="1"/>
  <c r="N25" i="3" s="1"/>
  <c r="O25" i="3" s="1"/>
  <c r="L26" i="3" s="1"/>
  <c r="N26" i="3" s="1"/>
  <c r="O26" i="3" s="1"/>
  <c r="R39" i="1"/>
  <c r="R59" i="1"/>
  <c r="R28" i="1"/>
  <c r="R60" i="1"/>
  <c r="R52" i="1"/>
  <c r="S24" i="1"/>
  <c r="S42" i="1" s="1"/>
  <c r="R64" i="1"/>
  <c r="R32" i="1"/>
  <c r="R38" i="1"/>
  <c r="R62" i="1"/>
  <c r="I27" i="2"/>
  <c r="R31" i="1"/>
  <c r="R63" i="1"/>
  <c r="R56" i="1"/>
  <c r="R45" i="1"/>
  <c r="R34" i="1"/>
  <c r="R66" i="1"/>
  <c r="R43" i="1"/>
  <c r="R36" i="1"/>
  <c r="R25" i="1"/>
  <c r="Q25" i="2" s="1"/>
  <c r="R57" i="1"/>
  <c r="R46" i="1"/>
  <c r="R47" i="1"/>
  <c r="R40" i="1"/>
  <c r="R29" i="1"/>
  <c r="R61" i="1"/>
  <c r="R50" i="1"/>
  <c r="R51" i="1"/>
  <c r="R44" i="1"/>
  <c r="R33" i="1"/>
  <c r="R65" i="1"/>
  <c r="R54" i="1"/>
  <c r="R55" i="1"/>
  <c r="R48" i="1"/>
  <c r="R37" i="1"/>
  <c r="R26" i="1"/>
  <c r="S58" i="1"/>
  <c r="S54" i="1"/>
  <c r="S50" i="1"/>
  <c r="S57" i="1"/>
  <c r="S41" i="1"/>
  <c r="S37" i="1"/>
  <c r="S44" i="1"/>
  <c r="S40" i="1"/>
  <c r="S36" i="1"/>
  <c r="S43" i="1"/>
  <c r="S31" i="1"/>
  <c r="S27" i="1"/>
  <c r="O23" i="2"/>
  <c r="P23" i="2" s="1"/>
  <c r="M24" i="2" s="1"/>
  <c r="F27" i="3" l="1"/>
  <c r="H27" i="3" s="1"/>
  <c r="E28" i="3"/>
  <c r="J27" i="3"/>
  <c r="K27" i="3" s="1"/>
  <c r="G27" i="3"/>
  <c r="I27" i="3" s="1"/>
  <c r="P28" i="3"/>
  <c r="Q28" i="3" s="1"/>
  <c r="P27" i="3"/>
  <c r="Q27" i="3" s="1"/>
  <c r="S47" i="1"/>
  <c r="S62" i="1"/>
  <c r="S51" i="1"/>
  <c r="S65" i="1"/>
  <c r="S55" i="1"/>
  <c r="S25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S26" i="1"/>
  <c r="S48" i="1"/>
  <c r="S52" i="1"/>
  <c r="S29" i="1"/>
  <c r="S30" i="1"/>
  <c r="S61" i="1"/>
  <c r="S59" i="1"/>
  <c r="S63" i="1"/>
  <c r="S33" i="1"/>
  <c r="S46" i="1"/>
  <c r="S34" i="1"/>
  <c r="S45" i="1"/>
  <c r="S28" i="1"/>
  <c r="S38" i="1"/>
  <c r="S56" i="1"/>
  <c r="S66" i="1"/>
  <c r="S35" i="1"/>
  <c r="S60" i="1"/>
  <c r="S49" i="1"/>
  <c r="S39" i="1"/>
  <c r="S32" i="1"/>
  <c r="S64" i="1"/>
  <c r="S53" i="1"/>
  <c r="T26" i="2"/>
  <c r="P38" i="2"/>
  <c r="P32" i="2"/>
  <c r="P30" i="2"/>
  <c r="O24" i="2"/>
  <c r="P24" i="2" s="1"/>
  <c r="L27" i="3" l="1"/>
  <c r="N27" i="3" s="1"/>
  <c r="E29" i="3"/>
  <c r="G28" i="3"/>
  <c r="I28" i="3" s="1"/>
  <c r="F28" i="3"/>
  <c r="H28" i="3" s="1"/>
  <c r="J28" i="3"/>
  <c r="K28" i="3" s="1"/>
  <c r="P25" i="2"/>
  <c r="T25" i="2" s="1"/>
  <c r="H28" i="1"/>
  <c r="O27" i="3" l="1"/>
  <c r="F29" i="3"/>
  <c r="H29" i="3" s="1"/>
  <c r="H32" i="3" s="1"/>
  <c r="J29" i="3"/>
  <c r="K29" i="3" s="1"/>
  <c r="G29" i="3"/>
  <c r="I29" i="3" s="1"/>
  <c r="P29" i="3"/>
  <c r="Q29" i="3" s="1"/>
  <c r="L28" i="3"/>
  <c r="P27" i="2"/>
  <c r="R25" i="2"/>
  <c r="Q35" i="3" l="1"/>
  <c r="Q30" i="3"/>
  <c r="N28" i="3"/>
  <c r="O28" i="3" s="1"/>
  <c r="L29" i="3" s="1"/>
  <c r="H35" i="3"/>
  <c r="H34" i="3"/>
  <c r="R59" i="3" l="1"/>
  <c r="R51" i="3"/>
  <c r="R43" i="3"/>
  <c r="R35" i="3"/>
  <c r="R27" i="3"/>
  <c r="R57" i="3"/>
  <c r="R66" i="3"/>
  <c r="R58" i="3"/>
  <c r="R50" i="3"/>
  <c r="R42" i="3"/>
  <c r="R34" i="3"/>
  <c r="R26" i="3"/>
  <c r="R65" i="3"/>
  <c r="R64" i="3"/>
  <c r="R56" i="3"/>
  <c r="R48" i="3"/>
  <c r="R40" i="3"/>
  <c r="R32" i="3"/>
  <c r="R24" i="3"/>
  <c r="S24" i="3" s="1"/>
  <c r="R63" i="3"/>
  <c r="R55" i="3"/>
  <c r="R47" i="3"/>
  <c r="R39" i="3"/>
  <c r="R31" i="3"/>
  <c r="R62" i="3"/>
  <c r="R54" i="3"/>
  <c r="R46" i="3"/>
  <c r="R38" i="3"/>
  <c r="R30" i="3"/>
  <c r="R33" i="3"/>
  <c r="R61" i="3"/>
  <c r="R53" i="3"/>
  <c r="R45" i="3"/>
  <c r="R37" i="3"/>
  <c r="R29" i="3"/>
  <c r="R49" i="3"/>
  <c r="R25" i="3"/>
  <c r="R60" i="3"/>
  <c r="R52" i="3"/>
  <c r="R44" i="3"/>
  <c r="R36" i="3"/>
  <c r="R28" i="3"/>
  <c r="R41" i="3"/>
  <c r="N29" i="3"/>
  <c r="O29" i="3"/>
  <c r="S39" i="3" l="1"/>
  <c r="S61" i="3"/>
  <c r="S40" i="3"/>
  <c r="S54" i="3"/>
  <c r="S49" i="3"/>
  <c r="S33" i="3"/>
  <c r="S37" i="3"/>
  <c r="S30" i="3"/>
  <c r="S50" i="3"/>
  <c r="S43" i="3"/>
  <c r="S63" i="3"/>
  <c r="S35" i="3"/>
  <c r="S34" i="3"/>
  <c r="S28" i="3"/>
  <c r="S25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S31" i="3"/>
  <c r="S53" i="3"/>
  <c r="S32" i="3"/>
  <c r="S46" i="3"/>
  <c r="S41" i="3"/>
  <c r="S58" i="3"/>
  <c r="S29" i="3"/>
  <c r="S52" i="3"/>
  <c r="S42" i="3"/>
  <c r="S36" i="3"/>
  <c r="S56" i="3"/>
  <c r="S26" i="3"/>
  <c r="S48" i="3"/>
  <c r="S66" i="3"/>
  <c r="S45" i="3"/>
  <c r="S59" i="3"/>
  <c r="S38" i="3"/>
  <c r="S51" i="3"/>
  <c r="S47" i="3"/>
  <c r="S27" i="3"/>
  <c r="S60" i="3"/>
  <c r="S64" i="3"/>
  <c r="S44" i="3"/>
  <c r="S55" i="3"/>
  <c r="S65" i="3"/>
  <c r="S62" i="3"/>
  <c r="S57" i="3"/>
</calcChain>
</file>

<file path=xl/sharedStrings.xml><?xml version="1.0" encoding="utf-8"?>
<sst xmlns="http://schemas.openxmlformats.org/spreadsheetml/2006/main" count="143" uniqueCount="35">
  <si>
    <t>Basic</t>
  </si>
  <si>
    <t>12mon 8.33</t>
  </si>
  <si>
    <t>12mon 3.67</t>
  </si>
  <si>
    <t>Employer</t>
  </si>
  <si>
    <t>Employee</t>
  </si>
  <si>
    <t>12mon 12</t>
  </si>
  <si>
    <t>Year</t>
  </si>
  <si>
    <t>Til 2014</t>
  </si>
  <si>
    <t>Capital</t>
  </si>
  <si>
    <t>End capital</t>
  </si>
  <si>
    <t>Shortfall</t>
  </si>
  <si>
    <t>Avg 60 month</t>
  </si>
  <si>
    <t>Age</t>
  </si>
  <si>
    <t>Duration
with 2 yr bonus</t>
  </si>
  <si>
    <t>Pension</t>
  </si>
  <si>
    <t>Interest
amount</t>
  </si>
  <si>
    <t>Interest
rate</t>
  </si>
  <si>
    <t>Increase</t>
  </si>
  <si>
    <t>Yearly before tax</t>
  </si>
  <si>
    <t>Yearly after tax</t>
  </si>
  <si>
    <t>Post 58</t>
  </si>
  <si>
    <t>Diff</t>
  </si>
  <si>
    <t>Actual paid</t>
  </si>
  <si>
    <t>Diff interest</t>
  </si>
  <si>
    <t>Number of years of pension</t>
  </si>
  <si>
    <t>Jeevan shanti</t>
  </si>
  <si>
    <t>1 cr premium</t>
  </si>
  <si>
    <t>58 years</t>
  </si>
  <si>
    <t>Yearly returns</t>
  </si>
  <si>
    <t>Jeevan Akshay</t>
  </si>
  <si>
    <t>Return of principal</t>
  </si>
  <si>
    <t>Cumulative pension</t>
  </si>
  <si>
    <t>Default</t>
  </si>
  <si>
    <t>Difference</t>
  </si>
  <si>
    <t>80 lac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</si>
</sst>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43" fontId="0" fillId="0" borderId="0" xfId="1" applyFont="1"/>
    <xf numFmtId="0" fontId="2" fillId="0" borderId="0" xfId="0" applyFont="1" applyAlignment="1">
      <alignment wrapText="1"/>
    </xf>
    <xf numFmtId="164" fontId="0" fillId="2" borderId="0" xfId="0" applyNumberFormat="1" applyFill="1"/>
    <xf numFmtId="164" fontId="0" fillId="2" borderId="0" xfId="1" applyNumberFormat="1" applyFont="1" applyFill="1"/>
    <xf numFmtId="43" fontId="0" fillId="2" borderId="0" xfId="1" applyFont="1" applyFill="1"/>
    <xf numFmtId="9" fontId="0" fillId="2" borderId="0" xfId="0" applyNumberFormat="1" applyFill="1"/>
    <xf numFmtId="10" fontId="0" fillId="0" borderId="0" xfId="2" applyNumberFormat="1" applyFont="1"/>
    <xf numFmtId="164" fontId="4" fillId="0" borderId="0" xfId="0" applyNumberFormat="1" applyFont="1"/>
    <xf numFmtId="0" fontId="4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1F-DA04-44DC-9854-3A963A1955D0}">
  <dimension ref="A1:T6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S31" sqref="S31"/>
    </sheetView>
  </sheetViews>
  <sheetFormatPr defaultRowHeight="15" x14ac:dyDescent="0.25"/>
  <cols>
    <col min="1" max="1" width="7.28515625" bestFit="1" customWidth="1"/>
    <col min="2" max="2" width="11.7109375" customWidth="1"/>
    <col min="3" max="3" width="10.5703125" bestFit="1" customWidth="1"/>
    <col min="4" max="4" width="7.85546875" bestFit="1" customWidth="1"/>
    <col min="5" max="5" width="10.5703125" style="1" bestFit="1" customWidth="1"/>
    <col min="6" max="7" width="8.7109375" bestFit="1" customWidth="1"/>
    <col min="8" max="8" width="11" bestFit="1" customWidth="1"/>
    <col min="9" max="9" width="10.7109375" bestFit="1" customWidth="1"/>
    <col min="10" max="10" width="9" bestFit="1" customWidth="1"/>
    <col min="11" max="11" width="10" bestFit="1" customWidth="1"/>
    <col min="12" max="12" width="11.5703125" bestFit="1" customWidth="1"/>
    <col min="13" max="13" width="13" customWidth="1"/>
    <col min="14" max="14" width="10.5703125" bestFit="1" customWidth="1"/>
    <col min="15" max="15" width="11.5703125" bestFit="1" customWidth="1"/>
    <col min="16" max="16" width="12.140625" bestFit="1" customWidth="1"/>
    <col min="17" max="17" width="9" bestFit="1" customWidth="1"/>
    <col min="18" max="18" width="16.140625" bestFit="1" customWidth="1"/>
    <col min="19" max="19" width="14.42578125" bestFit="1" customWidth="1"/>
    <col min="20" max="20" width="19" bestFit="1" customWidth="1"/>
  </cols>
  <sheetData>
    <row r="1" spans="1:20" x14ac:dyDescent="0.25">
      <c r="A1" t="s">
        <v>7</v>
      </c>
      <c r="C1" s="11">
        <v>500000</v>
      </c>
      <c r="D1" t="s">
        <v>17</v>
      </c>
      <c r="E1" s="12">
        <v>1.05</v>
      </c>
      <c r="F1" t="s">
        <v>3</v>
      </c>
      <c r="G1" t="s">
        <v>3</v>
      </c>
      <c r="H1" t="s">
        <v>3</v>
      </c>
      <c r="I1" t="s">
        <v>3</v>
      </c>
      <c r="J1" t="s">
        <v>4</v>
      </c>
    </row>
    <row r="2" spans="1:20" ht="45" x14ac:dyDescent="0.25">
      <c r="B2" s="5" t="s">
        <v>13</v>
      </c>
      <c r="C2" t="s">
        <v>12</v>
      </c>
      <c r="D2" t="s">
        <v>6</v>
      </c>
      <c r="E2" s="1" t="s">
        <v>0</v>
      </c>
      <c r="F2" s="2">
        <v>8.3299999999999999E-2</v>
      </c>
      <c r="G2" s="2">
        <v>3.6700000000000003E-2</v>
      </c>
      <c r="H2" t="s">
        <v>1</v>
      </c>
      <c r="I2" t="s">
        <v>2</v>
      </c>
      <c r="J2" s="13">
        <v>0.12</v>
      </c>
      <c r="K2" t="s">
        <v>5</v>
      </c>
      <c r="L2" t="s">
        <v>8</v>
      </c>
      <c r="M2" s="5" t="s">
        <v>16</v>
      </c>
      <c r="N2" s="5" t="s">
        <v>15</v>
      </c>
      <c r="O2" t="s">
        <v>9</v>
      </c>
      <c r="P2" t="s">
        <v>11</v>
      </c>
      <c r="Q2" t="s">
        <v>14</v>
      </c>
    </row>
    <row r="3" spans="1:20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">
        <v>70000</v>
      </c>
      <c r="F3" s="3">
        <f>E3*$F$2</f>
        <v>5831</v>
      </c>
      <c r="G3" s="3">
        <f>E3*$G$2</f>
        <v>2569.0000000000005</v>
      </c>
      <c r="H3" s="3">
        <f>F3*12</f>
        <v>69972</v>
      </c>
      <c r="I3" s="3">
        <f>G3*12</f>
        <v>30828.000000000007</v>
      </c>
      <c r="J3" s="3">
        <f>E3*$J$2</f>
        <v>8400</v>
      </c>
      <c r="K3" s="3">
        <f>J3*12</f>
        <v>100800</v>
      </c>
      <c r="L3" s="3">
        <f>C1/2+K3+I3</f>
        <v>381628</v>
      </c>
      <c r="M3" s="13">
        <v>7.0000000000000007E-2</v>
      </c>
      <c r="N3" s="3">
        <f t="shared" ref="N3:N24" si="2">L3*M3</f>
        <v>26713.960000000003</v>
      </c>
      <c r="O3" s="3">
        <f t="shared" ref="O3:O24" si="3">L3+N3</f>
        <v>408341.96</v>
      </c>
      <c r="T3" s="4"/>
    </row>
    <row r="4" spans="1:20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">
        <f>E3*$E$1</f>
        <v>73500</v>
      </c>
      <c r="F4" s="3">
        <f t="shared" ref="F4:F24" si="4">E4*$F$2</f>
        <v>6122.55</v>
      </c>
      <c r="G4" s="3">
        <f t="shared" ref="G4:G24" si="5">E4*$G$2</f>
        <v>2697.4500000000003</v>
      </c>
      <c r="H4" s="3">
        <f t="shared" ref="H4:H24" si="6">F4*12</f>
        <v>73470.600000000006</v>
      </c>
      <c r="I4" s="3">
        <f t="shared" ref="I4:I24" si="7">G4*12</f>
        <v>32369.4</v>
      </c>
      <c r="J4" s="3">
        <f t="shared" ref="J4:J24" si="8">E4*$J$2</f>
        <v>8820</v>
      </c>
      <c r="K4" s="3">
        <f t="shared" ref="K4:K24" si="9">J4*12</f>
        <v>105840</v>
      </c>
      <c r="L4" s="3">
        <f>K4+O3+I4</f>
        <v>546551.36</v>
      </c>
      <c r="M4" s="13">
        <v>7.0000000000000007E-2</v>
      </c>
      <c r="N4" s="3">
        <f t="shared" si="2"/>
        <v>38258.595200000003</v>
      </c>
      <c r="O4" s="3">
        <f t="shared" si="3"/>
        <v>584809.95519999997</v>
      </c>
      <c r="T4" s="4"/>
    </row>
    <row r="5" spans="1:20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">
        <f t="shared" ref="E5:E24" si="11">E4*$E$1</f>
        <v>77175</v>
      </c>
      <c r="F5" s="3">
        <f t="shared" si="4"/>
        <v>6428.6774999999998</v>
      </c>
      <c r="G5" s="3">
        <f t="shared" si="5"/>
        <v>2832.3225000000002</v>
      </c>
      <c r="H5" s="3">
        <f t="shared" si="6"/>
        <v>77144.13</v>
      </c>
      <c r="I5" s="3">
        <f t="shared" si="7"/>
        <v>33987.870000000003</v>
      </c>
      <c r="J5" s="3">
        <f t="shared" si="8"/>
        <v>9261</v>
      </c>
      <c r="K5" s="3">
        <f t="shared" si="9"/>
        <v>111132</v>
      </c>
      <c r="L5" s="3">
        <f t="shared" ref="L5:L24" si="12">K5+O4+I5</f>
        <v>729929.82519999996</v>
      </c>
      <c r="M5" s="13">
        <v>7.0000000000000007E-2</v>
      </c>
      <c r="N5" s="3">
        <f t="shared" si="2"/>
        <v>51095.087764000004</v>
      </c>
      <c r="O5" s="3">
        <f t="shared" si="3"/>
        <v>781024.91296400002</v>
      </c>
    </row>
    <row r="6" spans="1:20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">
        <f t="shared" si="11"/>
        <v>81033.75</v>
      </c>
      <c r="F6" s="3">
        <f t="shared" si="4"/>
        <v>6750.1113749999995</v>
      </c>
      <c r="G6" s="3">
        <f t="shared" si="5"/>
        <v>2973.9386250000002</v>
      </c>
      <c r="H6" s="3">
        <f t="shared" si="6"/>
        <v>81001.33649999999</v>
      </c>
      <c r="I6" s="3">
        <f t="shared" si="7"/>
        <v>35687.263500000001</v>
      </c>
      <c r="J6" s="3">
        <f t="shared" si="8"/>
        <v>9724.0499999999993</v>
      </c>
      <c r="K6" s="3">
        <f t="shared" si="9"/>
        <v>116688.59999999999</v>
      </c>
      <c r="L6" s="3">
        <f t="shared" si="12"/>
        <v>933400.776464</v>
      </c>
      <c r="M6" s="13">
        <v>7.0000000000000007E-2</v>
      </c>
      <c r="N6" s="3">
        <f t="shared" si="2"/>
        <v>65338.054352480009</v>
      </c>
      <c r="O6" s="3">
        <f t="shared" si="3"/>
        <v>998738.83081647998</v>
      </c>
      <c r="P6" s="3"/>
    </row>
    <row r="7" spans="1:20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">
        <f t="shared" si="11"/>
        <v>85085.4375</v>
      </c>
      <c r="F7" s="3">
        <f t="shared" si="4"/>
        <v>7087.6169437500002</v>
      </c>
      <c r="G7" s="3">
        <f t="shared" si="5"/>
        <v>3122.6355562500003</v>
      </c>
      <c r="H7" s="3">
        <f t="shared" si="6"/>
        <v>85051.403325000007</v>
      </c>
      <c r="I7" s="3">
        <f t="shared" si="7"/>
        <v>37471.626675000007</v>
      </c>
      <c r="J7" s="3">
        <f t="shared" si="8"/>
        <v>10210.252500000001</v>
      </c>
      <c r="K7" s="3">
        <f t="shared" si="9"/>
        <v>122523.03</v>
      </c>
      <c r="L7" s="3">
        <f t="shared" si="12"/>
        <v>1158733.4874914798</v>
      </c>
      <c r="M7" s="13">
        <v>7.0000000000000007E-2</v>
      </c>
      <c r="N7" s="3">
        <f t="shared" si="2"/>
        <v>81111.344124403593</v>
      </c>
      <c r="O7" s="3">
        <f t="shared" si="3"/>
        <v>1239844.8316158834</v>
      </c>
      <c r="P7" s="3">
        <f>AVERAGE(E3:E7)</f>
        <v>77358.837499999994</v>
      </c>
      <c r="Q7" s="3">
        <f>P7*B7/70</f>
        <v>19892.272499999999</v>
      </c>
    </row>
    <row r="8" spans="1:20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">
        <f t="shared" si="11"/>
        <v>89339.709375000006</v>
      </c>
      <c r="F8" s="3">
        <f t="shared" si="4"/>
        <v>7441.9977909375002</v>
      </c>
      <c r="G8" s="3">
        <f t="shared" si="5"/>
        <v>3278.7673340625006</v>
      </c>
      <c r="H8" s="3">
        <f t="shared" si="6"/>
        <v>89303.973491249999</v>
      </c>
      <c r="I8" s="3">
        <f t="shared" si="7"/>
        <v>39345.208008750007</v>
      </c>
      <c r="J8" s="3">
        <f t="shared" si="8"/>
        <v>10720.765125</v>
      </c>
      <c r="K8" s="3">
        <f t="shared" si="9"/>
        <v>128649.18150000001</v>
      </c>
      <c r="L8" s="3">
        <f t="shared" si="12"/>
        <v>1407839.2211246334</v>
      </c>
      <c r="M8" s="13">
        <v>7.0000000000000007E-2</v>
      </c>
      <c r="N8" s="3">
        <f t="shared" si="2"/>
        <v>98548.745478724348</v>
      </c>
      <c r="O8" s="3">
        <f t="shared" si="3"/>
        <v>1506387.9666033578</v>
      </c>
      <c r="P8" s="3">
        <f t="shared" ref="P8:P24" si="13">AVERAGE(E4:E8)</f>
        <v>81226.779374999998</v>
      </c>
      <c r="Q8" s="3">
        <f t="shared" ref="Q8:Q24" si="14">P8*B8/70</f>
        <v>22047.2686875</v>
      </c>
    </row>
    <row r="9" spans="1:20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">
        <f t="shared" si="11"/>
        <v>93806.69484375001</v>
      </c>
      <c r="F9" s="3">
        <f t="shared" si="4"/>
        <v>7814.0976804843758</v>
      </c>
      <c r="G9" s="3">
        <f t="shared" si="5"/>
        <v>3442.7057007656258</v>
      </c>
      <c r="H9" s="3">
        <f t="shared" si="6"/>
        <v>93769.172165812517</v>
      </c>
      <c r="I9" s="3">
        <f t="shared" si="7"/>
        <v>41312.46840918751</v>
      </c>
      <c r="J9" s="3">
        <f t="shared" si="8"/>
        <v>11256.803381250002</v>
      </c>
      <c r="K9" s="3">
        <f t="shared" si="9"/>
        <v>135081.64057500003</v>
      </c>
      <c r="L9" s="3">
        <f t="shared" si="12"/>
        <v>1682782.0755875455</v>
      </c>
      <c r="M9" s="13">
        <v>7.0000000000000007E-2</v>
      </c>
      <c r="N9" s="3">
        <f t="shared" si="2"/>
        <v>117794.7452911282</v>
      </c>
      <c r="O9" s="3">
        <f t="shared" si="3"/>
        <v>1800576.8208786738</v>
      </c>
      <c r="P9" s="3">
        <f t="shared" si="13"/>
        <v>85288.118343749986</v>
      </c>
      <c r="Q9" s="3">
        <f t="shared" si="14"/>
        <v>24368.033812499998</v>
      </c>
    </row>
    <row r="10" spans="1:20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">
        <f t="shared" si="11"/>
        <v>98497.029585937518</v>
      </c>
      <c r="F10" s="3">
        <f t="shared" si="4"/>
        <v>8204.8025645085945</v>
      </c>
      <c r="G10" s="3">
        <f t="shared" si="5"/>
        <v>3614.8409858039072</v>
      </c>
      <c r="H10" s="3">
        <f t="shared" si="6"/>
        <v>98457.630774103134</v>
      </c>
      <c r="I10" s="3">
        <f t="shared" si="7"/>
        <v>43378.091829646888</v>
      </c>
      <c r="J10" s="3">
        <f t="shared" si="8"/>
        <v>11819.643550312501</v>
      </c>
      <c r="K10" s="3">
        <f t="shared" si="9"/>
        <v>141835.72260375001</v>
      </c>
      <c r="L10" s="3">
        <f t="shared" si="12"/>
        <v>1985790.6353120706</v>
      </c>
      <c r="M10" s="13">
        <v>7.0000000000000007E-2</v>
      </c>
      <c r="N10" s="3">
        <f t="shared" si="2"/>
        <v>139005.34447184496</v>
      </c>
      <c r="O10" s="3">
        <f t="shared" si="3"/>
        <v>2124795.9797839154</v>
      </c>
      <c r="P10" s="3">
        <f t="shared" si="13"/>
        <v>89552.524260937498</v>
      </c>
      <c r="Q10" s="3">
        <f t="shared" si="14"/>
        <v>29424.400828593749</v>
      </c>
    </row>
    <row r="11" spans="1:20" x14ac:dyDescent="0.25">
      <c r="A11">
        <f t="shared" si="0"/>
        <v>22</v>
      </c>
      <c r="B11">
        <f t="shared" ref="B11:B22" si="15">A11+2</f>
        <v>24</v>
      </c>
      <c r="C11">
        <f t="shared" si="10"/>
        <v>45</v>
      </c>
      <c r="D11">
        <v>2023</v>
      </c>
      <c r="E11" s="1">
        <f t="shared" si="11"/>
        <v>103421.8810652344</v>
      </c>
      <c r="F11" s="3">
        <f t="shared" si="4"/>
        <v>8615.042692734025</v>
      </c>
      <c r="G11" s="3">
        <f t="shared" si="5"/>
        <v>3795.5830350941028</v>
      </c>
      <c r="H11" s="3">
        <f t="shared" si="6"/>
        <v>103380.51231280831</v>
      </c>
      <c r="I11" s="3">
        <f t="shared" si="7"/>
        <v>45546.996421129232</v>
      </c>
      <c r="J11" s="3">
        <f t="shared" si="8"/>
        <v>12410.625727828126</v>
      </c>
      <c r="K11" s="3">
        <f t="shared" si="9"/>
        <v>148927.50873393752</v>
      </c>
      <c r="L11" s="3">
        <f t="shared" si="12"/>
        <v>2319270.4849389824</v>
      </c>
      <c r="M11" s="13">
        <v>7.0000000000000007E-2</v>
      </c>
      <c r="N11" s="3">
        <f t="shared" si="2"/>
        <v>162348.93394572879</v>
      </c>
      <c r="O11" s="3">
        <f t="shared" si="3"/>
        <v>2481619.4188847113</v>
      </c>
      <c r="P11" s="3">
        <f t="shared" si="13"/>
        <v>94030.15047398438</v>
      </c>
      <c r="Q11" s="3">
        <f t="shared" si="14"/>
        <v>32238.908733937504</v>
      </c>
    </row>
    <row r="12" spans="1:20" x14ac:dyDescent="0.25">
      <c r="A12">
        <f t="shared" si="0"/>
        <v>23</v>
      </c>
      <c r="B12">
        <f t="shared" si="15"/>
        <v>25</v>
      </c>
      <c r="C12">
        <f t="shared" si="10"/>
        <v>46</v>
      </c>
      <c r="D12">
        <v>2024</v>
      </c>
      <c r="E12" s="1">
        <f t="shared" si="11"/>
        <v>108592.97511849612</v>
      </c>
      <c r="F12" s="3">
        <f t="shared" si="4"/>
        <v>9045.7948273707261</v>
      </c>
      <c r="G12" s="3">
        <f t="shared" si="5"/>
        <v>3985.3621868488081</v>
      </c>
      <c r="H12" s="3">
        <f t="shared" si="6"/>
        <v>108549.53792844871</v>
      </c>
      <c r="I12" s="3">
        <f t="shared" si="7"/>
        <v>47824.346242185697</v>
      </c>
      <c r="J12" s="3">
        <f t="shared" si="8"/>
        <v>13031.157014219534</v>
      </c>
      <c r="K12" s="3">
        <f t="shared" si="9"/>
        <v>156373.88417063441</v>
      </c>
      <c r="L12" s="3">
        <f t="shared" si="12"/>
        <v>2685817.6492975312</v>
      </c>
      <c r="M12" s="13">
        <v>7.0000000000000007E-2</v>
      </c>
      <c r="N12" s="3">
        <f t="shared" si="2"/>
        <v>188007.2354508272</v>
      </c>
      <c r="O12" s="3">
        <f t="shared" si="3"/>
        <v>2873824.8847483583</v>
      </c>
      <c r="P12" s="3">
        <f t="shared" si="13"/>
        <v>98731.657997683593</v>
      </c>
      <c r="Q12" s="3">
        <f t="shared" si="14"/>
        <v>35261.306427744137</v>
      </c>
    </row>
    <row r="13" spans="1:20" x14ac:dyDescent="0.25">
      <c r="A13">
        <f t="shared" si="0"/>
        <v>24</v>
      </c>
      <c r="B13">
        <f t="shared" si="15"/>
        <v>26</v>
      </c>
      <c r="C13">
        <f t="shared" si="10"/>
        <v>47</v>
      </c>
      <c r="D13">
        <v>2025</v>
      </c>
      <c r="E13" s="1">
        <f t="shared" si="11"/>
        <v>114022.62387442093</v>
      </c>
      <c r="F13" s="3">
        <f t="shared" si="4"/>
        <v>9498.084568739263</v>
      </c>
      <c r="G13" s="3">
        <f t="shared" si="5"/>
        <v>4184.6302961912488</v>
      </c>
      <c r="H13" s="3">
        <f t="shared" si="6"/>
        <v>113977.01482487115</v>
      </c>
      <c r="I13" s="3">
        <f t="shared" si="7"/>
        <v>50215.563554294989</v>
      </c>
      <c r="J13" s="3">
        <f t="shared" si="8"/>
        <v>13682.714864930511</v>
      </c>
      <c r="K13" s="3">
        <f t="shared" si="9"/>
        <v>164192.57837916614</v>
      </c>
      <c r="L13" s="3">
        <f t="shared" si="12"/>
        <v>3088233.0266818195</v>
      </c>
      <c r="M13" s="13">
        <v>7.0000000000000007E-2</v>
      </c>
      <c r="N13" s="3">
        <f t="shared" si="2"/>
        <v>216176.31186772737</v>
      </c>
      <c r="O13" s="3">
        <f t="shared" si="3"/>
        <v>3304409.3385495469</v>
      </c>
      <c r="P13" s="3">
        <f t="shared" si="13"/>
        <v>103668.2408975678</v>
      </c>
      <c r="Q13" s="3">
        <f t="shared" si="14"/>
        <v>38505.346619096614</v>
      </c>
    </row>
    <row r="14" spans="1:20" x14ac:dyDescent="0.25">
      <c r="A14">
        <f t="shared" si="0"/>
        <v>25</v>
      </c>
      <c r="B14">
        <f t="shared" si="15"/>
        <v>27</v>
      </c>
      <c r="C14">
        <f t="shared" si="10"/>
        <v>48</v>
      </c>
      <c r="D14">
        <v>2026</v>
      </c>
      <c r="E14" s="1">
        <f t="shared" si="11"/>
        <v>119723.75506814198</v>
      </c>
      <c r="F14" s="3">
        <f t="shared" si="4"/>
        <v>9972.9887971762273</v>
      </c>
      <c r="G14" s="3">
        <f t="shared" si="5"/>
        <v>4393.861811000811</v>
      </c>
      <c r="H14" s="3">
        <f t="shared" si="6"/>
        <v>119675.86556611472</v>
      </c>
      <c r="I14" s="3">
        <f t="shared" si="7"/>
        <v>52726.341732009736</v>
      </c>
      <c r="J14" s="3">
        <f t="shared" si="8"/>
        <v>14366.850608177037</v>
      </c>
      <c r="K14" s="3">
        <f t="shared" si="9"/>
        <v>172402.20729812444</v>
      </c>
      <c r="L14" s="3">
        <f t="shared" si="12"/>
        <v>3529537.8875796809</v>
      </c>
      <c r="M14" s="13">
        <v>7.0000000000000007E-2</v>
      </c>
      <c r="N14" s="3">
        <f t="shared" si="2"/>
        <v>247067.65213057768</v>
      </c>
      <c r="O14" s="3">
        <f t="shared" si="3"/>
        <v>3776605.5397102586</v>
      </c>
      <c r="P14" s="3">
        <f t="shared" si="13"/>
        <v>108851.65294244621</v>
      </c>
      <c r="Q14" s="3">
        <f t="shared" si="14"/>
        <v>41985.63756351496</v>
      </c>
    </row>
    <row r="15" spans="1:20" x14ac:dyDescent="0.25">
      <c r="A15">
        <f t="shared" si="0"/>
        <v>26</v>
      </c>
      <c r="B15">
        <f t="shared" si="15"/>
        <v>28</v>
      </c>
      <c r="C15">
        <f t="shared" si="10"/>
        <v>49</v>
      </c>
      <c r="D15">
        <v>2027</v>
      </c>
      <c r="E15" s="1">
        <f t="shared" si="11"/>
        <v>125709.94282154909</v>
      </c>
      <c r="F15" s="3">
        <f t="shared" si="4"/>
        <v>10471.638237035038</v>
      </c>
      <c r="G15" s="3">
        <f t="shared" si="5"/>
        <v>4613.5549015508523</v>
      </c>
      <c r="H15" s="3">
        <f t="shared" si="6"/>
        <v>125659.65884442045</v>
      </c>
      <c r="I15" s="3">
        <f t="shared" si="7"/>
        <v>55362.658818610231</v>
      </c>
      <c r="J15" s="3">
        <f t="shared" si="8"/>
        <v>15085.19313858589</v>
      </c>
      <c r="K15" s="3">
        <f t="shared" si="9"/>
        <v>181022.31766303067</v>
      </c>
      <c r="L15" s="3">
        <f t="shared" si="12"/>
        <v>4012990.5161918993</v>
      </c>
      <c r="M15" s="13">
        <v>7.0000000000000007E-2</v>
      </c>
      <c r="N15" s="3">
        <f t="shared" si="2"/>
        <v>280909.33613343298</v>
      </c>
      <c r="O15" s="3">
        <f t="shared" si="3"/>
        <v>4293899.8523253324</v>
      </c>
      <c r="P15" s="3">
        <f t="shared" si="13"/>
        <v>114294.2355895685</v>
      </c>
      <c r="Q15" s="3">
        <f t="shared" si="14"/>
        <v>45717.694235827403</v>
      </c>
    </row>
    <row r="16" spans="1:20" x14ac:dyDescent="0.25">
      <c r="A16">
        <f t="shared" si="0"/>
        <v>27</v>
      </c>
      <c r="B16">
        <f t="shared" si="15"/>
        <v>29</v>
      </c>
      <c r="C16">
        <f t="shared" si="10"/>
        <v>50</v>
      </c>
      <c r="D16">
        <v>2028</v>
      </c>
      <c r="E16" s="1">
        <f t="shared" si="11"/>
        <v>131995.43996262655</v>
      </c>
      <c r="F16" s="3">
        <f t="shared" si="4"/>
        <v>10995.220148886792</v>
      </c>
      <c r="G16" s="3">
        <f t="shared" si="5"/>
        <v>4844.2326466283948</v>
      </c>
      <c r="H16" s="3">
        <f t="shared" si="6"/>
        <v>131942.6417866415</v>
      </c>
      <c r="I16" s="3">
        <f t="shared" si="7"/>
        <v>58130.791759540734</v>
      </c>
      <c r="J16" s="3">
        <f t="shared" si="8"/>
        <v>15839.452795515186</v>
      </c>
      <c r="K16" s="3">
        <f t="shared" si="9"/>
        <v>190073.43354618223</v>
      </c>
      <c r="L16" s="3">
        <f t="shared" si="12"/>
        <v>4542104.0776310554</v>
      </c>
      <c r="M16" s="13">
        <v>7.0000000000000007E-2</v>
      </c>
      <c r="N16" s="3">
        <f t="shared" si="2"/>
        <v>317947.28543417389</v>
      </c>
      <c r="O16" s="3">
        <f t="shared" si="3"/>
        <v>4860051.3630652297</v>
      </c>
      <c r="P16" s="3">
        <f t="shared" si="13"/>
        <v>120008.94736904693</v>
      </c>
      <c r="Q16" s="3">
        <f t="shared" si="14"/>
        <v>49717.992481462301</v>
      </c>
    </row>
    <row r="17" spans="1:20" x14ac:dyDescent="0.25">
      <c r="A17">
        <f t="shared" si="0"/>
        <v>28</v>
      </c>
      <c r="B17">
        <f t="shared" si="15"/>
        <v>30</v>
      </c>
      <c r="C17">
        <f t="shared" si="10"/>
        <v>51</v>
      </c>
      <c r="D17">
        <v>2029</v>
      </c>
      <c r="E17" s="1">
        <f t="shared" si="11"/>
        <v>138595.21196075788</v>
      </c>
      <c r="F17" s="3">
        <f t="shared" si="4"/>
        <v>11544.98115633113</v>
      </c>
      <c r="G17" s="3">
        <f t="shared" si="5"/>
        <v>5086.4442789598143</v>
      </c>
      <c r="H17" s="3">
        <f t="shared" si="6"/>
        <v>138539.77387597357</v>
      </c>
      <c r="I17" s="3">
        <f t="shared" si="7"/>
        <v>61037.331347517771</v>
      </c>
      <c r="J17" s="3">
        <f t="shared" si="8"/>
        <v>16631.425435290945</v>
      </c>
      <c r="K17" s="3">
        <f t="shared" si="9"/>
        <v>199577.10522349132</v>
      </c>
      <c r="L17" s="3">
        <f t="shared" si="12"/>
        <v>5120665.7996362392</v>
      </c>
      <c r="M17" s="13">
        <v>7.0000000000000007E-2</v>
      </c>
      <c r="N17" s="3">
        <f t="shared" si="2"/>
        <v>358446.6059745368</v>
      </c>
      <c r="O17" s="3">
        <f t="shared" si="3"/>
        <v>5479112.4056107756</v>
      </c>
      <c r="P17" s="3">
        <f t="shared" si="13"/>
        <v>126009.39473749927</v>
      </c>
      <c r="Q17" s="3">
        <f t="shared" si="14"/>
        <v>54004.026316071118</v>
      </c>
    </row>
    <row r="18" spans="1:20" x14ac:dyDescent="0.25">
      <c r="A18">
        <f t="shared" si="0"/>
        <v>29</v>
      </c>
      <c r="B18">
        <f t="shared" si="15"/>
        <v>31</v>
      </c>
      <c r="C18">
        <f t="shared" si="10"/>
        <v>52</v>
      </c>
      <c r="D18">
        <v>2030</v>
      </c>
      <c r="E18" s="1">
        <f t="shared" si="11"/>
        <v>145524.97255879577</v>
      </c>
      <c r="F18" s="3">
        <f t="shared" si="4"/>
        <v>12122.230214147687</v>
      </c>
      <c r="G18" s="3">
        <f t="shared" si="5"/>
        <v>5340.7664929078055</v>
      </c>
      <c r="H18" s="3">
        <f t="shared" si="6"/>
        <v>145466.76256977225</v>
      </c>
      <c r="I18" s="3">
        <f t="shared" si="7"/>
        <v>64089.197914893666</v>
      </c>
      <c r="J18" s="3">
        <f t="shared" si="8"/>
        <v>17462.996707055492</v>
      </c>
      <c r="K18" s="3">
        <f t="shared" si="9"/>
        <v>209555.96048466591</v>
      </c>
      <c r="L18" s="3">
        <f t="shared" si="12"/>
        <v>5752757.5640103351</v>
      </c>
      <c r="M18" s="13">
        <v>7.0000000000000007E-2</v>
      </c>
      <c r="N18" s="3">
        <f t="shared" si="2"/>
        <v>402693.02948072349</v>
      </c>
      <c r="O18" s="3">
        <f t="shared" si="3"/>
        <v>6155450.5934910588</v>
      </c>
      <c r="P18" s="3">
        <f t="shared" si="13"/>
        <v>132309.86447437425</v>
      </c>
      <c r="Q18" s="3">
        <f t="shared" si="14"/>
        <v>58594.368552937165</v>
      </c>
    </row>
    <row r="19" spans="1:20" x14ac:dyDescent="0.25">
      <c r="A19">
        <f t="shared" si="0"/>
        <v>30</v>
      </c>
      <c r="B19">
        <f t="shared" si="15"/>
        <v>32</v>
      </c>
      <c r="C19">
        <f t="shared" si="10"/>
        <v>53</v>
      </c>
      <c r="D19">
        <v>2031</v>
      </c>
      <c r="E19" s="1">
        <f t="shared" si="11"/>
        <v>152801.22118673555</v>
      </c>
      <c r="F19" s="3">
        <f t="shared" si="4"/>
        <v>12728.34172485507</v>
      </c>
      <c r="G19" s="3">
        <f t="shared" si="5"/>
        <v>5607.8048175531949</v>
      </c>
      <c r="H19" s="3">
        <f t="shared" si="6"/>
        <v>152740.10069826085</v>
      </c>
      <c r="I19" s="3">
        <f t="shared" si="7"/>
        <v>67293.657810638339</v>
      </c>
      <c r="J19" s="3">
        <f t="shared" si="8"/>
        <v>18336.146542408267</v>
      </c>
      <c r="K19" s="3">
        <f t="shared" si="9"/>
        <v>220033.75850889919</v>
      </c>
      <c r="L19" s="3">
        <f t="shared" si="12"/>
        <v>6442778.0098105967</v>
      </c>
      <c r="M19" s="13">
        <v>7.0000000000000007E-2</v>
      </c>
      <c r="N19" s="3">
        <f t="shared" si="2"/>
        <v>450994.4606867418</v>
      </c>
      <c r="O19" s="3">
        <f t="shared" si="3"/>
        <v>6893772.4704973381</v>
      </c>
      <c r="P19" s="3">
        <f t="shared" si="13"/>
        <v>138925.35769809296</v>
      </c>
      <c r="Q19" s="3">
        <f t="shared" si="14"/>
        <v>63508.734947699639</v>
      </c>
    </row>
    <row r="20" spans="1:20" x14ac:dyDescent="0.25">
      <c r="A20">
        <f t="shared" si="0"/>
        <v>31</v>
      </c>
      <c r="B20">
        <f t="shared" si="15"/>
        <v>33</v>
      </c>
      <c r="C20">
        <f t="shared" si="10"/>
        <v>54</v>
      </c>
      <c r="D20">
        <v>2032</v>
      </c>
      <c r="E20" s="1">
        <f t="shared" si="11"/>
        <v>160441.28224607234</v>
      </c>
      <c r="F20" s="3">
        <f t="shared" si="4"/>
        <v>13364.758811097825</v>
      </c>
      <c r="G20" s="3">
        <f t="shared" si="5"/>
        <v>5888.1950584308552</v>
      </c>
      <c r="H20" s="3">
        <f t="shared" si="6"/>
        <v>160377.1057331739</v>
      </c>
      <c r="I20" s="3">
        <f t="shared" si="7"/>
        <v>70658.340701170266</v>
      </c>
      <c r="J20" s="3">
        <f t="shared" si="8"/>
        <v>19252.953869528679</v>
      </c>
      <c r="K20" s="3">
        <f t="shared" si="9"/>
        <v>231035.44643434417</v>
      </c>
      <c r="L20" s="3">
        <f t="shared" si="12"/>
        <v>7195466.2576328525</v>
      </c>
      <c r="M20" s="13">
        <v>7.0000000000000007E-2</v>
      </c>
      <c r="N20" s="3">
        <f t="shared" si="2"/>
        <v>503682.63803429971</v>
      </c>
      <c r="O20" s="3">
        <f t="shared" si="3"/>
        <v>7699148.8956671525</v>
      </c>
      <c r="P20" s="3">
        <f t="shared" si="13"/>
        <v>145871.6255829976</v>
      </c>
      <c r="Q20" s="3">
        <f t="shared" si="14"/>
        <v>68768.052060556016</v>
      </c>
    </row>
    <row r="21" spans="1:20" x14ac:dyDescent="0.25">
      <c r="A21">
        <f t="shared" si="0"/>
        <v>32</v>
      </c>
      <c r="B21">
        <f t="shared" si="15"/>
        <v>34</v>
      </c>
      <c r="C21">
        <f t="shared" si="10"/>
        <v>55</v>
      </c>
      <c r="D21">
        <v>2033</v>
      </c>
      <c r="E21" s="1">
        <f t="shared" si="11"/>
        <v>168463.34635837597</v>
      </c>
      <c r="F21" s="3">
        <f t="shared" si="4"/>
        <v>14032.996751652718</v>
      </c>
      <c r="G21" s="3">
        <f t="shared" si="5"/>
        <v>6182.6048113523984</v>
      </c>
      <c r="H21" s="3">
        <f t="shared" si="6"/>
        <v>168395.96101983261</v>
      </c>
      <c r="I21" s="3">
        <f t="shared" si="7"/>
        <v>74191.257736228785</v>
      </c>
      <c r="J21" s="3">
        <f t="shared" si="8"/>
        <v>20215.601563005115</v>
      </c>
      <c r="K21" s="3">
        <f t="shared" si="9"/>
        <v>242587.2187560614</v>
      </c>
      <c r="L21" s="3">
        <f t="shared" si="12"/>
        <v>8015927.3721594419</v>
      </c>
      <c r="M21" s="13">
        <v>7.0000000000000007E-2</v>
      </c>
      <c r="N21" s="3">
        <f t="shared" si="2"/>
        <v>561114.91605116101</v>
      </c>
      <c r="O21" s="3">
        <f t="shared" si="3"/>
        <v>8577042.2882106025</v>
      </c>
      <c r="P21" s="3">
        <f t="shared" si="13"/>
        <v>153165.20686214749</v>
      </c>
      <c r="Q21" s="3">
        <f t="shared" si="14"/>
        <v>74394.529047328775</v>
      </c>
    </row>
    <row r="22" spans="1:20" x14ac:dyDescent="0.25">
      <c r="A22">
        <f t="shared" si="0"/>
        <v>33</v>
      </c>
      <c r="B22">
        <f t="shared" si="15"/>
        <v>35</v>
      </c>
      <c r="C22">
        <f t="shared" si="10"/>
        <v>56</v>
      </c>
      <c r="D22">
        <v>2034</v>
      </c>
      <c r="E22" s="1">
        <f t="shared" si="11"/>
        <v>176886.51367629477</v>
      </c>
      <c r="F22" s="3">
        <f t="shared" si="4"/>
        <v>14734.646589235354</v>
      </c>
      <c r="G22" s="3">
        <f t="shared" si="5"/>
        <v>6491.7350519200181</v>
      </c>
      <c r="H22" s="3">
        <f t="shared" si="6"/>
        <v>176815.75907082425</v>
      </c>
      <c r="I22" s="3">
        <f t="shared" si="7"/>
        <v>77900.820623040214</v>
      </c>
      <c r="J22" s="3">
        <f t="shared" si="8"/>
        <v>21226.381641155371</v>
      </c>
      <c r="K22" s="3">
        <f t="shared" si="9"/>
        <v>254716.57969386445</v>
      </c>
      <c r="L22" s="3">
        <f t="shared" si="12"/>
        <v>8909659.6885275077</v>
      </c>
      <c r="M22" s="13">
        <v>7.0000000000000007E-2</v>
      </c>
      <c r="N22" s="3">
        <f t="shared" si="2"/>
        <v>623676.17819692555</v>
      </c>
      <c r="O22" s="3">
        <f t="shared" si="3"/>
        <v>9533335.8667244334</v>
      </c>
      <c r="P22" s="3">
        <f t="shared" si="13"/>
        <v>160823.46720525488</v>
      </c>
      <c r="Q22" s="3">
        <f t="shared" si="14"/>
        <v>80411.733602627442</v>
      </c>
    </row>
    <row r="23" spans="1:20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 t="shared" si="11"/>
        <v>185730.8393601095</v>
      </c>
      <c r="F23" s="3">
        <f t="shared" si="4"/>
        <v>15471.378918697121</v>
      </c>
      <c r="G23" s="3">
        <f t="shared" si="5"/>
        <v>6816.3218045160193</v>
      </c>
      <c r="H23" s="3">
        <f t="shared" si="6"/>
        <v>185656.54702436546</v>
      </c>
      <c r="I23" s="3">
        <f t="shared" si="7"/>
        <v>81795.861654192238</v>
      </c>
      <c r="J23" s="3">
        <f t="shared" si="8"/>
        <v>22287.70072321314</v>
      </c>
      <c r="K23" s="3">
        <f t="shared" si="9"/>
        <v>267452.40867855767</v>
      </c>
      <c r="L23" s="3">
        <f t="shared" si="12"/>
        <v>9882584.1370571833</v>
      </c>
      <c r="M23" s="13">
        <v>7.0000000000000007E-2</v>
      </c>
      <c r="N23" s="3">
        <f t="shared" si="2"/>
        <v>691780.88959400286</v>
      </c>
      <c r="O23" s="3">
        <f t="shared" si="3"/>
        <v>10574365.026651187</v>
      </c>
      <c r="P23" s="3">
        <f t="shared" si="13"/>
        <v>168864.64056551765</v>
      </c>
      <c r="Q23" s="3">
        <f t="shared" si="14"/>
        <v>84432.320282758825</v>
      </c>
      <c r="R23" t="s">
        <v>18</v>
      </c>
      <c r="S23" t="s">
        <v>19</v>
      </c>
      <c r="T23" t="s">
        <v>31</v>
      </c>
    </row>
    <row r="24" spans="1:20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 t="shared" si="11"/>
        <v>195017.38132811498</v>
      </c>
      <c r="F24" s="3">
        <f t="shared" si="4"/>
        <v>16244.947864631977</v>
      </c>
      <c r="G24" s="3">
        <f t="shared" si="5"/>
        <v>7157.1378947418207</v>
      </c>
      <c r="H24" s="3">
        <f t="shared" si="6"/>
        <v>194939.37437558372</v>
      </c>
      <c r="I24" s="3">
        <f t="shared" si="7"/>
        <v>85885.654736901852</v>
      </c>
      <c r="J24" s="3">
        <f t="shared" si="8"/>
        <v>23402.085759373796</v>
      </c>
      <c r="K24" s="3">
        <f t="shared" si="9"/>
        <v>280825.02911248559</v>
      </c>
      <c r="L24" s="3">
        <f t="shared" si="12"/>
        <v>10941075.710500576</v>
      </c>
      <c r="M24" s="13">
        <v>7.0000000000000007E-2</v>
      </c>
      <c r="N24" s="3">
        <f t="shared" si="2"/>
        <v>765875.2997350404</v>
      </c>
      <c r="O24" s="3">
        <f t="shared" si="3"/>
        <v>11706951.010235615</v>
      </c>
      <c r="P24" s="3">
        <f t="shared" si="13"/>
        <v>177307.87259379349</v>
      </c>
      <c r="Q24" s="3">
        <f t="shared" si="14"/>
        <v>88653.936296896747</v>
      </c>
      <c r="R24" s="3">
        <f>Q24*12</f>
        <v>1063847.2355627608</v>
      </c>
      <c r="S24" s="3">
        <f>R24*0.7</f>
        <v>744693.06489393255</v>
      </c>
    </row>
    <row r="25" spans="1:20" x14ac:dyDescent="0.25">
      <c r="A25" t="s">
        <v>20</v>
      </c>
      <c r="B25">
        <f>C25-$C$24</f>
        <v>1</v>
      </c>
      <c r="C25">
        <f t="shared" ref="C25:C66" si="16">D25-1978</f>
        <v>59</v>
      </c>
      <c r="D25">
        <v>2037</v>
      </c>
      <c r="H25" s="15">
        <f>SUM(H3:H24)</f>
        <v>2694286.8618872571</v>
      </c>
      <c r="P25" s="3"/>
      <c r="Q25" s="3"/>
      <c r="R25" s="3">
        <f>$R$24</f>
        <v>1063847.2355627608</v>
      </c>
      <c r="S25" s="3">
        <f>$S$24</f>
        <v>744693.06489393255</v>
      </c>
      <c r="T25" s="3">
        <f>S25</f>
        <v>744693.06489393255</v>
      </c>
    </row>
    <row r="26" spans="1:20" x14ac:dyDescent="0.25">
      <c r="A26" t="s">
        <v>20</v>
      </c>
      <c r="B26">
        <f t="shared" ref="B26:B66" si="17">C26-$C$24</f>
        <v>2</v>
      </c>
      <c r="C26">
        <f t="shared" si="16"/>
        <v>60</v>
      </c>
      <c r="D26">
        <v>2038</v>
      </c>
      <c r="H26" s="16" t="s">
        <v>10</v>
      </c>
      <c r="P26" s="3"/>
      <c r="Q26" s="3"/>
      <c r="R26" s="3">
        <f t="shared" ref="R26:R66" si="18">$R$24</f>
        <v>1063847.2355627608</v>
      </c>
      <c r="S26" s="3">
        <f t="shared" ref="S26:S66" si="19">$S$24</f>
        <v>744693.06489393255</v>
      </c>
      <c r="T26" s="3">
        <f>T25+S26</f>
        <v>1489386.1297878651</v>
      </c>
    </row>
    <row r="27" spans="1:20" x14ac:dyDescent="0.25">
      <c r="A27" t="s">
        <v>20</v>
      </c>
      <c r="B27">
        <f t="shared" si="17"/>
        <v>3</v>
      </c>
      <c r="C27">
        <f t="shared" si="16"/>
        <v>61</v>
      </c>
      <c r="D27">
        <v>2039</v>
      </c>
      <c r="H27" s="14">
        <f>H25/O24</f>
        <v>0.2301441989064095</v>
      </c>
      <c r="P27" t="s">
        <v>32</v>
      </c>
      <c r="Q27" s="3">
        <v>7500</v>
      </c>
      <c r="R27" s="3">
        <f t="shared" si="18"/>
        <v>1063847.2355627608</v>
      </c>
      <c r="S27" s="3">
        <f t="shared" si="19"/>
        <v>744693.06489393255</v>
      </c>
      <c r="T27" s="3">
        <f t="shared" ref="T27:T66" si="20">T26+S27</f>
        <v>2234079.1946817976</v>
      </c>
    </row>
    <row r="28" spans="1:20" x14ac:dyDescent="0.25">
      <c r="A28" t="s">
        <v>20</v>
      </c>
      <c r="B28">
        <f t="shared" si="17"/>
        <v>4</v>
      </c>
      <c r="C28">
        <f t="shared" si="16"/>
        <v>62</v>
      </c>
      <c r="D28">
        <v>2040</v>
      </c>
      <c r="H28" s="14">
        <f>H25/'Old 15000'!P24</f>
        <v>0.16274543900390601</v>
      </c>
      <c r="P28" t="s">
        <v>33</v>
      </c>
      <c r="Q28" s="3">
        <f>Q24-Q27</f>
        <v>81153.936296896747</v>
      </c>
      <c r="R28" s="3">
        <f t="shared" si="18"/>
        <v>1063847.2355627608</v>
      </c>
      <c r="S28" s="3">
        <f t="shared" si="19"/>
        <v>744693.06489393255</v>
      </c>
      <c r="T28" s="3">
        <f t="shared" si="20"/>
        <v>2978772.2595757302</v>
      </c>
    </row>
    <row r="29" spans="1:20" x14ac:dyDescent="0.25">
      <c r="A29" t="s">
        <v>20</v>
      </c>
      <c r="B29">
        <f t="shared" si="17"/>
        <v>5</v>
      </c>
      <c r="C29">
        <f t="shared" si="16"/>
        <v>63</v>
      </c>
      <c r="D29">
        <v>2041</v>
      </c>
      <c r="Q29" s="3"/>
      <c r="R29" s="3">
        <f t="shared" si="18"/>
        <v>1063847.2355627608</v>
      </c>
      <c r="S29" s="3">
        <f t="shared" si="19"/>
        <v>744693.06489393255</v>
      </c>
      <c r="T29" s="3">
        <f t="shared" si="20"/>
        <v>3723465.3244696627</v>
      </c>
    </row>
    <row r="30" spans="1:20" x14ac:dyDescent="0.25">
      <c r="A30" t="s">
        <v>20</v>
      </c>
      <c r="B30">
        <f t="shared" si="17"/>
        <v>6</v>
      </c>
      <c r="C30">
        <f t="shared" si="16"/>
        <v>64</v>
      </c>
      <c r="D30">
        <v>2042</v>
      </c>
      <c r="R30" s="3">
        <f t="shared" si="18"/>
        <v>1063847.2355627608</v>
      </c>
      <c r="S30" s="3">
        <f t="shared" si="19"/>
        <v>744693.06489393255</v>
      </c>
      <c r="T30" s="3">
        <f t="shared" si="20"/>
        <v>4468158.3893635953</v>
      </c>
    </row>
    <row r="31" spans="1:20" x14ac:dyDescent="0.25">
      <c r="A31" t="s">
        <v>20</v>
      </c>
      <c r="B31">
        <f t="shared" si="17"/>
        <v>7</v>
      </c>
      <c r="C31">
        <f t="shared" si="16"/>
        <v>65</v>
      </c>
      <c r="D31">
        <v>2043</v>
      </c>
      <c r="R31" s="3">
        <f t="shared" si="18"/>
        <v>1063847.2355627608</v>
      </c>
      <c r="S31" s="3">
        <f t="shared" si="19"/>
        <v>744693.06489393255</v>
      </c>
      <c r="T31" s="3">
        <f t="shared" si="20"/>
        <v>5212851.4542575274</v>
      </c>
    </row>
    <row r="32" spans="1:20" x14ac:dyDescent="0.25">
      <c r="A32" t="s">
        <v>20</v>
      </c>
      <c r="B32">
        <f t="shared" si="17"/>
        <v>8</v>
      </c>
      <c r="C32">
        <f t="shared" si="16"/>
        <v>66</v>
      </c>
      <c r="D32">
        <v>2044</v>
      </c>
      <c r="R32" s="3">
        <f t="shared" si="18"/>
        <v>1063847.2355627608</v>
      </c>
      <c r="S32" s="3">
        <f t="shared" si="19"/>
        <v>744693.06489393255</v>
      </c>
      <c r="T32" s="3">
        <f t="shared" si="20"/>
        <v>5957544.5191514604</v>
      </c>
    </row>
    <row r="33" spans="1:20" x14ac:dyDescent="0.25">
      <c r="A33" t="s">
        <v>20</v>
      </c>
      <c r="B33">
        <f t="shared" si="17"/>
        <v>9</v>
      </c>
      <c r="C33">
        <f t="shared" si="16"/>
        <v>67</v>
      </c>
      <c r="D33">
        <v>2045</v>
      </c>
      <c r="R33" s="3">
        <f t="shared" si="18"/>
        <v>1063847.2355627608</v>
      </c>
      <c r="S33" s="3">
        <f t="shared" si="19"/>
        <v>744693.06489393255</v>
      </c>
      <c r="T33" s="3">
        <f t="shared" si="20"/>
        <v>6702237.5840453934</v>
      </c>
    </row>
    <row r="34" spans="1:20" x14ac:dyDescent="0.25">
      <c r="A34" t="s">
        <v>20</v>
      </c>
      <c r="B34">
        <f t="shared" si="17"/>
        <v>10</v>
      </c>
      <c r="C34">
        <f t="shared" si="16"/>
        <v>68</v>
      </c>
      <c r="D34">
        <v>2046</v>
      </c>
      <c r="R34" s="3">
        <f t="shared" si="18"/>
        <v>1063847.2355627608</v>
      </c>
      <c r="S34" s="3">
        <f t="shared" si="19"/>
        <v>744693.06489393255</v>
      </c>
      <c r="T34" s="3">
        <f t="shared" si="20"/>
        <v>7446930.6489393264</v>
      </c>
    </row>
    <row r="35" spans="1:20" x14ac:dyDescent="0.25">
      <c r="A35" t="s">
        <v>20</v>
      </c>
      <c r="B35">
        <f t="shared" si="17"/>
        <v>11</v>
      </c>
      <c r="C35">
        <f t="shared" si="16"/>
        <v>69</v>
      </c>
      <c r="D35">
        <v>2047</v>
      </c>
      <c r="R35" s="3">
        <f t="shared" si="18"/>
        <v>1063847.2355627608</v>
      </c>
      <c r="S35" s="3">
        <f t="shared" si="19"/>
        <v>744693.06489393255</v>
      </c>
      <c r="T35" s="3">
        <f t="shared" si="20"/>
        <v>8191623.7138332594</v>
      </c>
    </row>
    <row r="36" spans="1:20" x14ac:dyDescent="0.25">
      <c r="A36" t="s">
        <v>20</v>
      </c>
      <c r="B36">
        <f t="shared" si="17"/>
        <v>12</v>
      </c>
      <c r="C36">
        <f t="shared" si="16"/>
        <v>70</v>
      </c>
      <c r="D36">
        <v>2048</v>
      </c>
      <c r="R36" s="3">
        <f t="shared" si="18"/>
        <v>1063847.2355627608</v>
      </c>
      <c r="S36" s="3">
        <f t="shared" si="19"/>
        <v>744693.06489393255</v>
      </c>
      <c r="T36" s="3">
        <f t="shared" si="20"/>
        <v>8936316.7787271924</v>
      </c>
    </row>
    <row r="37" spans="1:20" x14ac:dyDescent="0.25">
      <c r="A37" t="s">
        <v>20</v>
      </c>
      <c r="B37">
        <f t="shared" si="17"/>
        <v>13</v>
      </c>
      <c r="C37">
        <f t="shared" si="16"/>
        <v>71</v>
      </c>
      <c r="D37">
        <v>2049</v>
      </c>
      <c r="R37" s="3">
        <f t="shared" si="18"/>
        <v>1063847.2355627608</v>
      </c>
      <c r="S37" s="3">
        <f t="shared" si="19"/>
        <v>744693.06489393255</v>
      </c>
      <c r="T37" s="3">
        <f t="shared" si="20"/>
        <v>9681009.8436211254</v>
      </c>
    </row>
    <row r="38" spans="1:20" x14ac:dyDescent="0.25">
      <c r="A38" t="s">
        <v>20</v>
      </c>
      <c r="B38">
        <f t="shared" si="17"/>
        <v>14</v>
      </c>
      <c r="C38">
        <f t="shared" si="16"/>
        <v>72</v>
      </c>
      <c r="D38">
        <v>2050</v>
      </c>
      <c r="R38" s="3">
        <f t="shared" si="18"/>
        <v>1063847.2355627608</v>
      </c>
      <c r="S38" s="3">
        <f t="shared" si="19"/>
        <v>744693.06489393255</v>
      </c>
      <c r="T38" s="3">
        <f t="shared" si="20"/>
        <v>10425702.908515058</v>
      </c>
    </row>
    <row r="39" spans="1:20" x14ac:dyDescent="0.25">
      <c r="A39" t="s">
        <v>20</v>
      </c>
      <c r="B39">
        <f t="shared" si="17"/>
        <v>15</v>
      </c>
      <c r="C39">
        <f t="shared" si="16"/>
        <v>73</v>
      </c>
      <c r="D39">
        <v>2051</v>
      </c>
      <c r="R39" s="3">
        <f t="shared" si="18"/>
        <v>1063847.2355627608</v>
      </c>
      <c r="S39" s="3">
        <f t="shared" si="19"/>
        <v>744693.06489393255</v>
      </c>
      <c r="T39" s="3">
        <f t="shared" si="20"/>
        <v>11170395.973408991</v>
      </c>
    </row>
    <row r="40" spans="1:20" x14ac:dyDescent="0.25">
      <c r="A40" t="s">
        <v>20</v>
      </c>
      <c r="B40">
        <f t="shared" si="17"/>
        <v>16</v>
      </c>
      <c r="C40">
        <f t="shared" si="16"/>
        <v>74</v>
      </c>
      <c r="D40">
        <v>2052</v>
      </c>
      <c r="R40" s="3">
        <f t="shared" si="18"/>
        <v>1063847.2355627608</v>
      </c>
      <c r="S40" s="3">
        <f t="shared" si="19"/>
        <v>744693.06489393255</v>
      </c>
      <c r="T40" s="3">
        <f t="shared" si="20"/>
        <v>11915089.038302924</v>
      </c>
    </row>
    <row r="41" spans="1:20" x14ac:dyDescent="0.25">
      <c r="A41" t="s">
        <v>20</v>
      </c>
      <c r="B41">
        <f t="shared" si="17"/>
        <v>17</v>
      </c>
      <c r="C41">
        <f t="shared" si="16"/>
        <v>75</v>
      </c>
      <c r="D41">
        <v>2053</v>
      </c>
      <c r="R41" s="3">
        <f t="shared" si="18"/>
        <v>1063847.2355627608</v>
      </c>
      <c r="S41" s="3">
        <f t="shared" si="19"/>
        <v>744693.06489393255</v>
      </c>
      <c r="T41" s="3">
        <f t="shared" si="20"/>
        <v>12659782.103196857</v>
      </c>
    </row>
    <row r="42" spans="1:20" x14ac:dyDescent="0.25">
      <c r="A42" t="s">
        <v>20</v>
      </c>
      <c r="B42">
        <f t="shared" si="17"/>
        <v>18</v>
      </c>
      <c r="C42">
        <f t="shared" si="16"/>
        <v>76</v>
      </c>
      <c r="D42">
        <v>2054</v>
      </c>
      <c r="R42" s="3">
        <f t="shared" si="18"/>
        <v>1063847.2355627608</v>
      </c>
      <c r="S42" s="3">
        <f t="shared" si="19"/>
        <v>744693.06489393255</v>
      </c>
      <c r="T42" s="3">
        <f t="shared" si="20"/>
        <v>13404475.168090791</v>
      </c>
    </row>
    <row r="43" spans="1:20" x14ac:dyDescent="0.25">
      <c r="A43" t="s">
        <v>20</v>
      </c>
      <c r="B43">
        <f t="shared" si="17"/>
        <v>19</v>
      </c>
      <c r="C43">
        <f t="shared" si="16"/>
        <v>77</v>
      </c>
      <c r="D43">
        <v>2055</v>
      </c>
      <c r="R43" s="3">
        <f t="shared" si="18"/>
        <v>1063847.2355627608</v>
      </c>
      <c r="S43" s="3">
        <f t="shared" si="19"/>
        <v>744693.06489393255</v>
      </c>
      <c r="T43" s="3">
        <f t="shared" si="20"/>
        <v>14149168.232984724</v>
      </c>
    </row>
    <row r="44" spans="1:20" x14ac:dyDescent="0.25">
      <c r="A44" t="s">
        <v>20</v>
      </c>
      <c r="B44">
        <f t="shared" si="17"/>
        <v>20</v>
      </c>
      <c r="C44">
        <f t="shared" si="16"/>
        <v>78</v>
      </c>
      <c r="D44">
        <v>2056</v>
      </c>
      <c r="R44" s="3">
        <f t="shared" si="18"/>
        <v>1063847.2355627608</v>
      </c>
      <c r="S44" s="3">
        <f t="shared" si="19"/>
        <v>744693.06489393255</v>
      </c>
      <c r="T44" s="3">
        <f t="shared" si="20"/>
        <v>14893861.297878657</v>
      </c>
    </row>
    <row r="45" spans="1:20" x14ac:dyDescent="0.25">
      <c r="A45" t="s">
        <v>20</v>
      </c>
      <c r="B45">
        <f t="shared" si="17"/>
        <v>21</v>
      </c>
      <c r="C45">
        <f t="shared" si="16"/>
        <v>79</v>
      </c>
      <c r="D45">
        <v>2057</v>
      </c>
      <c r="R45" s="3">
        <f t="shared" si="18"/>
        <v>1063847.2355627608</v>
      </c>
      <c r="S45" s="3">
        <f t="shared" si="19"/>
        <v>744693.06489393255</v>
      </c>
      <c r="T45" s="3">
        <f t="shared" si="20"/>
        <v>15638554.36277259</v>
      </c>
    </row>
    <row r="46" spans="1:20" x14ac:dyDescent="0.25">
      <c r="A46" t="s">
        <v>20</v>
      </c>
      <c r="B46">
        <f t="shared" si="17"/>
        <v>22</v>
      </c>
      <c r="C46">
        <f t="shared" si="16"/>
        <v>80</v>
      </c>
      <c r="D46">
        <v>2058</v>
      </c>
      <c r="R46" s="3">
        <f t="shared" si="18"/>
        <v>1063847.2355627608</v>
      </c>
      <c r="S46" s="3">
        <f t="shared" si="19"/>
        <v>744693.06489393255</v>
      </c>
      <c r="T46" s="3">
        <f t="shared" si="20"/>
        <v>16383247.427666523</v>
      </c>
    </row>
    <row r="47" spans="1:20" x14ac:dyDescent="0.25">
      <c r="A47" t="s">
        <v>20</v>
      </c>
      <c r="B47">
        <f t="shared" si="17"/>
        <v>23</v>
      </c>
      <c r="C47">
        <f t="shared" si="16"/>
        <v>81</v>
      </c>
      <c r="D47">
        <v>2059</v>
      </c>
      <c r="R47" s="3">
        <f t="shared" si="18"/>
        <v>1063847.2355627608</v>
      </c>
      <c r="S47" s="3">
        <f t="shared" si="19"/>
        <v>744693.06489393255</v>
      </c>
      <c r="T47" s="3">
        <f t="shared" si="20"/>
        <v>17127940.492560454</v>
      </c>
    </row>
    <row r="48" spans="1:20" x14ac:dyDescent="0.25">
      <c r="A48" t="s">
        <v>20</v>
      </c>
      <c r="B48">
        <f t="shared" si="17"/>
        <v>24</v>
      </c>
      <c r="C48">
        <f t="shared" si="16"/>
        <v>82</v>
      </c>
      <c r="D48">
        <v>2060</v>
      </c>
      <c r="R48" s="3">
        <f t="shared" si="18"/>
        <v>1063847.2355627608</v>
      </c>
      <c r="S48" s="3">
        <f t="shared" si="19"/>
        <v>744693.06489393255</v>
      </c>
      <c r="T48" s="3">
        <f t="shared" si="20"/>
        <v>17872633.557454385</v>
      </c>
    </row>
    <row r="49" spans="1:20" x14ac:dyDescent="0.25">
      <c r="A49" t="s">
        <v>20</v>
      </c>
      <c r="B49">
        <f t="shared" si="17"/>
        <v>25</v>
      </c>
      <c r="C49">
        <f t="shared" si="16"/>
        <v>83</v>
      </c>
      <c r="D49">
        <v>2061</v>
      </c>
      <c r="R49" s="3">
        <f t="shared" si="18"/>
        <v>1063847.2355627608</v>
      </c>
      <c r="S49" s="3">
        <f t="shared" si="19"/>
        <v>744693.06489393255</v>
      </c>
      <c r="T49" s="3">
        <f t="shared" si="20"/>
        <v>18617326.622348316</v>
      </c>
    </row>
    <row r="50" spans="1:20" x14ac:dyDescent="0.25">
      <c r="A50" t="s">
        <v>20</v>
      </c>
      <c r="B50">
        <f t="shared" si="17"/>
        <v>26</v>
      </c>
      <c r="C50">
        <f t="shared" si="16"/>
        <v>84</v>
      </c>
      <c r="D50">
        <v>2062</v>
      </c>
      <c r="R50" s="3">
        <f t="shared" si="18"/>
        <v>1063847.2355627608</v>
      </c>
      <c r="S50" s="3">
        <f t="shared" si="19"/>
        <v>744693.06489393255</v>
      </c>
      <c r="T50" s="3">
        <f t="shared" si="20"/>
        <v>19362019.687242247</v>
      </c>
    </row>
    <row r="51" spans="1:20" x14ac:dyDescent="0.25">
      <c r="A51" t="s">
        <v>20</v>
      </c>
      <c r="B51">
        <f t="shared" si="17"/>
        <v>27</v>
      </c>
      <c r="C51">
        <f t="shared" si="16"/>
        <v>85</v>
      </c>
      <c r="D51">
        <v>2063</v>
      </c>
      <c r="R51" s="3">
        <f t="shared" si="18"/>
        <v>1063847.2355627608</v>
      </c>
      <c r="S51" s="3">
        <f t="shared" si="19"/>
        <v>744693.06489393255</v>
      </c>
      <c r="T51" s="3">
        <f t="shared" si="20"/>
        <v>20106712.752136178</v>
      </c>
    </row>
    <row r="52" spans="1:20" x14ac:dyDescent="0.25">
      <c r="A52" t="s">
        <v>20</v>
      </c>
      <c r="B52">
        <f t="shared" si="17"/>
        <v>28</v>
      </c>
      <c r="C52">
        <f t="shared" si="16"/>
        <v>86</v>
      </c>
      <c r="D52">
        <v>2064</v>
      </c>
      <c r="R52" s="3">
        <f t="shared" si="18"/>
        <v>1063847.2355627608</v>
      </c>
      <c r="S52" s="3">
        <f t="shared" si="19"/>
        <v>744693.06489393255</v>
      </c>
      <c r="T52" s="3">
        <f t="shared" si="20"/>
        <v>20851405.817030109</v>
      </c>
    </row>
    <row r="53" spans="1:20" x14ac:dyDescent="0.25">
      <c r="A53" t="s">
        <v>20</v>
      </c>
      <c r="B53">
        <f t="shared" si="17"/>
        <v>29</v>
      </c>
      <c r="C53">
        <f t="shared" si="16"/>
        <v>87</v>
      </c>
      <c r="D53">
        <v>2065</v>
      </c>
      <c r="R53" s="3">
        <f t="shared" si="18"/>
        <v>1063847.2355627608</v>
      </c>
      <c r="S53" s="3">
        <f t="shared" si="19"/>
        <v>744693.06489393255</v>
      </c>
      <c r="T53" s="3">
        <f t="shared" si="20"/>
        <v>21596098.881924041</v>
      </c>
    </row>
    <row r="54" spans="1:20" x14ac:dyDescent="0.25">
      <c r="A54" t="s">
        <v>20</v>
      </c>
      <c r="B54">
        <f t="shared" si="17"/>
        <v>30</v>
      </c>
      <c r="C54">
        <f t="shared" si="16"/>
        <v>88</v>
      </c>
      <c r="D54">
        <v>2066</v>
      </c>
      <c r="R54" s="3">
        <f t="shared" si="18"/>
        <v>1063847.2355627608</v>
      </c>
      <c r="S54" s="3">
        <f t="shared" si="19"/>
        <v>744693.06489393255</v>
      </c>
      <c r="T54" s="3">
        <f t="shared" si="20"/>
        <v>22340791.946817972</v>
      </c>
    </row>
    <row r="55" spans="1:20" x14ac:dyDescent="0.25">
      <c r="A55" t="s">
        <v>20</v>
      </c>
      <c r="B55">
        <f t="shared" si="17"/>
        <v>31</v>
      </c>
      <c r="C55">
        <f t="shared" si="16"/>
        <v>89</v>
      </c>
      <c r="D55">
        <v>2067</v>
      </c>
      <c r="R55" s="3">
        <f t="shared" si="18"/>
        <v>1063847.2355627608</v>
      </c>
      <c r="S55" s="3">
        <f t="shared" si="19"/>
        <v>744693.06489393255</v>
      </c>
      <c r="T55" s="3">
        <f t="shared" si="20"/>
        <v>23085485.011711903</v>
      </c>
    </row>
    <row r="56" spans="1:20" x14ac:dyDescent="0.25">
      <c r="A56" t="s">
        <v>20</v>
      </c>
      <c r="B56">
        <f t="shared" si="17"/>
        <v>32</v>
      </c>
      <c r="C56">
        <f t="shared" si="16"/>
        <v>90</v>
      </c>
      <c r="D56">
        <v>2068</v>
      </c>
      <c r="R56" s="3">
        <f t="shared" si="18"/>
        <v>1063847.2355627608</v>
      </c>
      <c r="S56" s="3">
        <f t="shared" si="19"/>
        <v>744693.06489393255</v>
      </c>
      <c r="T56" s="3">
        <f t="shared" si="20"/>
        <v>23830178.076605834</v>
      </c>
    </row>
    <row r="57" spans="1:20" x14ac:dyDescent="0.25">
      <c r="A57" t="s">
        <v>20</v>
      </c>
      <c r="B57">
        <f t="shared" si="17"/>
        <v>33</v>
      </c>
      <c r="C57">
        <f t="shared" si="16"/>
        <v>91</v>
      </c>
      <c r="D57">
        <v>2069</v>
      </c>
      <c r="R57" s="3">
        <f t="shared" si="18"/>
        <v>1063847.2355627608</v>
      </c>
      <c r="S57" s="3">
        <f t="shared" si="19"/>
        <v>744693.06489393255</v>
      </c>
      <c r="T57" s="3">
        <f t="shared" si="20"/>
        <v>24574871.141499765</v>
      </c>
    </row>
    <row r="58" spans="1:20" x14ac:dyDescent="0.25">
      <c r="A58" t="s">
        <v>20</v>
      </c>
      <c r="B58">
        <f t="shared" si="17"/>
        <v>34</v>
      </c>
      <c r="C58">
        <f t="shared" si="16"/>
        <v>92</v>
      </c>
      <c r="D58">
        <v>2070</v>
      </c>
      <c r="R58" s="3">
        <f t="shared" si="18"/>
        <v>1063847.2355627608</v>
      </c>
      <c r="S58" s="3">
        <f t="shared" si="19"/>
        <v>744693.06489393255</v>
      </c>
      <c r="T58" s="3">
        <f t="shared" si="20"/>
        <v>25319564.206393696</v>
      </c>
    </row>
    <row r="59" spans="1:20" x14ac:dyDescent="0.25">
      <c r="A59" t="s">
        <v>20</v>
      </c>
      <c r="B59">
        <f t="shared" si="17"/>
        <v>35</v>
      </c>
      <c r="C59">
        <f t="shared" si="16"/>
        <v>93</v>
      </c>
      <c r="D59">
        <v>2071</v>
      </c>
      <c r="R59" s="3">
        <f t="shared" si="18"/>
        <v>1063847.2355627608</v>
      </c>
      <c r="S59" s="3">
        <f t="shared" si="19"/>
        <v>744693.06489393255</v>
      </c>
      <c r="T59" s="3">
        <f t="shared" si="20"/>
        <v>26064257.271287628</v>
      </c>
    </row>
    <row r="60" spans="1:20" x14ac:dyDescent="0.25">
      <c r="A60" t="s">
        <v>20</v>
      </c>
      <c r="B60">
        <f t="shared" si="17"/>
        <v>36</v>
      </c>
      <c r="C60">
        <f t="shared" si="16"/>
        <v>94</v>
      </c>
      <c r="D60">
        <v>2072</v>
      </c>
      <c r="R60" s="3">
        <f t="shared" si="18"/>
        <v>1063847.2355627608</v>
      </c>
      <c r="S60" s="3">
        <f t="shared" si="19"/>
        <v>744693.06489393255</v>
      </c>
      <c r="T60" s="3">
        <f t="shared" si="20"/>
        <v>26808950.336181559</v>
      </c>
    </row>
    <row r="61" spans="1:20" x14ac:dyDescent="0.25">
      <c r="A61" t="s">
        <v>20</v>
      </c>
      <c r="B61">
        <f t="shared" si="17"/>
        <v>37</v>
      </c>
      <c r="C61">
        <f t="shared" si="16"/>
        <v>95</v>
      </c>
      <c r="D61">
        <v>2073</v>
      </c>
      <c r="R61" s="3">
        <f t="shared" si="18"/>
        <v>1063847.2355627608</v>
      </c>
      <c r="S61" s="3">
        <f t="shared" si="19"/>
        <v>744693.06489393255</v>
      </c>
      <c r="T61" s="3">
        <f t="shared" si="20"/>
        <v>27553643.40107549</v>
      </c>
    </row>
    <row r="62" spans="1:20" x14ac:dyDescent="0.25">
      <c r="A62" t="s">
        <v>20</v>
      </c>
      <c r="B62">
        <f t="shared" si="17"/>
        <v>38</v>
      </c>
      <c r="C62">
        <f t="shared" si="16"/>
        <v>96</v>
      </c>
      <c r="D62">
        <v>2074</v>
      </c>
      <c r="R62" s="3">
        <f t="shared" si="18"/>
        <v>1063847.2355627608</v>
      </c>
      <c r="S62" s="3">
        <f t="shared" si="19"/>
        <v>744693.06489393255</v>
      </c>
      <c r="T62" s="3">
        <f t="shared" si="20"/>
        <v>28298336.465969421</v>
      </c>
    </row>
    <row r="63" spans="1:20" x14ac:dyDescent="0.25">
      <c r="A63" t="s">
        <v>20</v>
      </c>
      <c r="B63">
        <f t="shared" si="17"/>
        <v>39</v>
      </c>
      <c r="C63">
        <f t="shared" si="16"/>
        <v>97</v>
      </c>
      <c r="D63">
        <v>2075</v>
      </c>
      <c r="R63" s="3">
        <f t="shared" si="18"/>
        <v>1063847.2355627608</v>
      </c>
      <c r="S63" s="3">
        <f t="shared" si="19"/>
        <v>744693.06489393255</v>
      </c>
      <c r="T63" s="3">
        <f t="shared" si="20"/>
        <v>29043029.530863352</v>
      </c>
    </row>
    <row r="64" spans="1:20" x14ac:dyDescent="0.25">
      <c r="A64" t="s">
        <v>20</v>
      </c>
      <c r="B64">
        <f t="shared" si="17"/>
        <v>40</v>
      </c>
      <c r="C64">
        <f t="shared" si="16"/>
        <v>98</v>
      </c>
      <c r="D64">
        <v>2076</v>
      </c>
      <c r="R64" s="3">
        <f t="shared" si="18"/>
        <v>1063847.2355627608</v>
      </c>
      <c r="S64" s="3">
        <f t="shared" si="19"/>
        <v>744693.06489393255</v>
      </c>
      <c r="T64" s="3">
        <f t="shared" si="20"/>
        <v>29787722.595757283</v>
      </c>
    </row>
    <row r="65" spans="1:20" x14ac:dyDescent="0.25">
      <c r="A65" t="s">
        <v>20</v>
      </c>
      <c r="B65">
        <f t="shared" si="17"/>
        <v>41</v>
      </c>
      <c r="C65">
        <f t="shared" si="16"/>
        <v>99</v>
      </c>
      <c r="D65">
        <v>2077</v>
      </c>
      <c r="R65" s="3">
        <f t="shared" si="18"/>
        <v>1063847.2355627608</v>
      </c>
      <c r="S65" s="3">
        <f t="shared" si="19"/>
        <v>744693.06489393255</v>
      </c>
      <c r="T65" s="3">
        <f t="shared" si="20"/>
        <v>30532415.660651214</v>
      </c>
    </row>
    <row r="66" spans="1:20" x14ac:dyDescent="0.25">
      <c r="A66" t="s">
        <v>20</v>
      </c>
      <c r="B66">
        <f t="shared" si="17"/>
        <v>42</v>
      </c>
      <c r="C66">
        <f t="shared" si="16"/>
        <v>100</v>
      </c>
      <c r="D66">
        <v>2078</v>
      </c>
      <c r="R66" s="3">
        <f t="shared" si="18"/>
        <v>1063847.2355627608</v>
      </c>
      <c r="S66" s="3">
        <f t="shared" si="19"/>
        <v>744693.06489393255</v>
      </c>
      <c r="T66" s="3">
        <f t="shared" si="20"/>
        <v>31277108.725545146</v>
      </c>
    </row>
  </sheetData>
  <phoneticPr fontId="3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C1D6-4E82-4F55-BFDB-938751731870}">
  <dimension ref="A1:U42"/>
  <sheetViews>
    <sheetView workbookViewId="0">
      <selection activeCell="P25" sqref="P25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10.5703125" bestFit="1" customWidth="1"/>
    <col min="4" max="4" width="5" bestFit="1" customWidth="1"/>
    <col min="5" max="5" width="9" style="1" bestFit="1" customWidth="1"/>
    <col min="6" max="6" width="8.7109375" style="1" bestFit="1" customWidth="1"/>
    <col min="7" max="8" width="8.7109375" bestFit="1" customWidth="1"/>
    <col min="9" max="10" width="10.7109375" bestFit="1" customWidth="1"/>
    <col min="11" max="11" width="14" bestFit="1" customWidth="1"/>
    <col min="12" max="12" width="17.7109375" bestFit="1" customWidth="1"/>
    <col min="13" max="13" width="11.5703125" bestFit="1" customWidth="1"/>
    <col min="14" max="14" width="7.28515625" bestFit="1" customWidth="1"/>
    <col min="15" max="15" width="10.85546875" bestFit="1" customWidth="1"/>
    <col min="16" max="16" width="12" bestFit="1" customWidth="1"/>
    <col min="17" max="17" width="12.140625" style="6" bestFit="1" customWidth="1"/>
    <col min="18" max="18" width="8.5703125" style="6" bestFit="1" customWidth="1"/>
    <col min="21" max="21" width="12.7109375" bestFit="1" customWidth="1"/>
  </cols>
  <sheetData>
    <row r="1" spans="1:18" x14ac:dyDescent="0.25">
      <c r="A1" t="s">
        <v>7</v>
      </c>
      <c r="C1" s="1">
        <f>'New based on basic'!C1</f>
        <v>500000</v>
      </c>
      <c r="D1" t="s">
        <v>17</v>
      </c>
      <c r="E1" s="8">
        <f>'New based on basic'!E1</f>
        <v>1.05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4</v>
      </c>
    </row>
    <row r="2" spans="1:18" ht="75" x14ac:dyDescent="0.25">
      <c r="B2" s="5" t="s">
        <v>13</v>
      </c>
      <c r="C2" t="s">
        <v>12</v>
      </c>
      <c r="D2" t="s">
        <v>6</v>
      </c>
      <c r="E2" s="1" t="s">
        <v>0</v>
      </c>
      <c r="F2" s="2">
        <v>0.12</v>
      </c>
      <c r="G2" s="2">
        <v>8.3299999999999999E-2</v>
      </c>
      <c r="H2" s="2">
        <v>3.6700000000000003E-2</v>
      </c>
      <c r="I2" t="s">
        <v>1</v>
      </c>
      <c r="J2" t="s">
        <v>2</v>
      </c>
      <c r="K2" s="4">
        <f>'New based on basic'!J2</f>
        <v>0.12</v>
      </c>
      <c r="L2" t="s">
        <v>5</v>
      </c>
      <c r="M2" t="s">
        <v>8</v>
      </c>
      <c r="N2" s="5" t="s">
        <v>16</v>
      </c>
      <c r="O2" s="5" t="s">
        <v>15</v>
      </c>
      <c r="P2" t="s">
        <v>9</v>
      </c>
    </row>
    <row r="3" spans="1:18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">
        <f>'New based on basic'!E3</f>
        <v>70000</v>
      </c>
      <c r="F3" s="1">
        <f>E3*$F$2</f>
        <v>8400</v>
      </c>
      <c r="G3" s="3">
        <f>IF(E3&gt;15000, 15000, E3)*$G$2</f>
        <v>1249.5</v>
      </c>
      <c r="H3" s="3">
        <f>F3-G3</f>
        <v>7150.5</v>
      </c>
      <c r="I3" s="3">
        <f>G3*12</f>
        <v>14994</v>
      </c>
      <c r="J3" s="3">
        <f>H3*12</f>
        <v>85806</v>
      </c>
      <c r="K3" s="3">
        <f>E3*$K$2</f>
        <v>8400</v>
      </c>
      <c r="L3" s="3">
        <f>K3*12</f>
        <v>100800</v>
      </c>
      <c r="M3" s="3">
        <f>C1/2+L3+J3</f>
        <v>436606</v>
      </c>
      <c r="N3" s="4">
        <f>'New based on basic'!M3</f>
        <v>7.0000000000000007E-2</v>
      </c>
      <c r="O3" s="3">
        <f t="shared" ref="O3:O24" si="2">M3*N3</f>
        <v>30562.420000000002</v>
      </c>
      <c r="P3" s="3">
        <f t="shared" ref="P3:P24" si="3">M3+O3</f>
        <v>467168.42</v>
      </c>
    </row>
    <row r="4" spans="1:18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">
        <f>'New based on basic'!E4</f>
        <v>73500</v>
      </c>
      <c r="F4" s="1">
        <f t="shared" ref="F4:F24" si="4">E4*$F$2</f>
        <v>8820</v>
      </c>
      <c r="G4" s="3">
        <f t="shared" ref="G4:G24" si="5">IF(E4&gt;15000, 15000, E4)*$G$2</f>
        <v>1249.5</v>
      </c>
      <c r="H4" s="3">
        <f t="shared" ref="H4:H24" si="6">F4-G4</f>
        <v>7570.5</v>
      </c>
      <c r="I4" s="3">
        <f t="shared" ref="I4:J24" si="7">G4*12</f>
        <v>14994</v>
      </c>
      <c r="J4" s="3">
        <f t="shared" si="7"/>
        <v>90846</v>
      </c>
      <c r="K4" s="3">
        <f t="shared" ref="K4:K24" si="8">E4*$K$2</f>
        <v>8820</v>
      </c>
      <c r="L4" s="3">
        <f t="shared" ref="L4:L24" si="9">K4*12</f>
        <v>105840</v>
      </c>
      <c r="M4" s="3">
        <f>L4+P3+J4</f>
        <v>663854.41999999993</v>
      </c>
      <c r="N4" s="4">
        <f>'New based on basic'!M4</f>
        <v>7.0000000000000007E-2</v>
      </c>
      <c r="O4" s="3">
        <f t="shared" si="2"/>
        <v>46469.809399999998</v>
      </c>
      <c r="P4" s="3">
        <f t="shared" si="3"/>
        <v>710324.22939999995</v>
      </c>
    </row>
    <row r="5" spans="1:18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">
        <f>'New based on basic'!E5</f>
        <v>77175</v>
      </c>
      <c r="F5" s="1">
        <f t="shared" si="4"/>
        <v>9261</v>
      </c>
      <c r="G5" s="3">
        <f t="shared" si="5"/>
        <v>1249.5</v>
      </c>
      <c r="H5" s="3">
        <f t="shared" si="6"/>
        <v>8011.5</v>
      </c>
      <c r="I5" s="3">
        <f t="shared" si="7"/>
        <v>14994</v>
      </c>
      <c r="J5" s="3">
        <f t="shared" si="7"/>
        <v>96138</v>
      </c>
      <c r="K5" s="3">
        <f t="shared" si="8"/>
        <v>9261</v>
      </c>
      <c r="L5" s="3">
        <f t="shared" si="9"/>
        <v>111132</v>
      </c>
      <c r="M5" s="3">
        <f t="shared" ref="M5:M24" si="11">L5+P4+J5</f>
        <v>917594.22939999995</v>
      </c>
      <c r="N5" s="4">
        <f>'New based on basic'!M5</f>
        <v>7.0000000000000007E-2</v>
      </c>
      <c r="O5" s="3">
        <f t="shared" si="2"/>
        <v>64231.596058000003</v>
      </c>
      <c r="P5" s="3">
        <f t="shared" si="3"/>
        <v>981825.82545799995</v>
      </c>
    </row>
    <row r="6" spans="1:18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">
        <f>'New based on basic'!E6</f>
        <v>81033.75</v>
      </c>
      <c r="F6" s="1">
        <f t="shared" si="4"/>
        <v>9724.0499999999993</v>
      </c>
      <c r="G6" s="3">
        <f t="shared" si="5"/>
        <v>1249.5</v>
      </c>
      <c r="H6" s="3">
        <f t="shared" si="6"/>
        <v>8474.5499999999993</v>
      </c>
      <c r="I6" s="3">
        <f t="shared" si="7"/>
        <v>14994</v>
      </c>
      <c r="J6" s="3">
        <f t="shared" si="7"/>
        <v>101694.59999999999</v>
      </c>
      <c r="K6" s="3">
        <f t="shared" si="8"/>
        <v>9724.0499999999993</v>
      </c>
      <c r="L6" s="3">
        <f t="shared" si="9"/>
        <v>116688.59999999999</v>
      </c>
      <c r="M6" s="3">
        <f t="shared" si="11"/>
        <v>1200209.0254580001</v>
      </c>
      <c r="N6" s="4">
        <f>'New based on basic'!M6</f>
        <v>7.0000000000000007E-2</v>
      </c>
      <c r="O6" s="3">
        <f t="shared" si="2"/>
        <v>84014.631782060023</v>
      </c>
      <c r="P6" s="3">
        <f t="shared" si="3"/>
        <v>1284223.6572400602</v>
      </c>
      <c r="Q6" s="7"/>
    </row>
    <row r="7" spans="1:18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">
        <f>'New based on basic'!E7</f>
        <v>85085.4375</v>
      </c>
      <c r="F7" s="1">
        <f t="shared" si="4"/>
        <v>10210.252500000001</v>
      </c>
      <c r="G7" s="3">
        <f t="shared" si="5"/>
        <v>1249.5</v>
      </c>
      <c r="H7" s="3">
        <f t="shared" si="6"/>
        <v>8960.7525000000005</v>
      </c>
      <c r="I7" s="3">
        <f t="shared" si="7"/>
        <v>14994</v>
      </c>
      <c r="J7" s="3">
        <f t="shared" si="7"/>
        <v>107529.03</v>
      </c>
      <c r="K7" s="3">
        <f t="shared" si="8"/>
        <v>10210.252500000001</v>
      </c>
      <c r="L7" s="3">
        <f t="shared" si="9"/>
        <v>122523.03</v>
      </c>
      <c r="M7" s="3">
        <f t="shared" si="11"/>
        <v>1514275.7172400602</v>
      </c>
      <c r="N7" s="4">
        <f>'New based on basic'!M7</f>
        <v>7.0000000000000007E-2</v>
      </c>
      <c r="O7" s="3">
        <f t="shared" si="2"/>
        <v>105999.30020680423</v>
      </c>
      <c r="P7" s="3">
        <f t="shared" si="3"/>
        <v>1620275.0174468644</v>
      </c>
      <c r="Q7" s="7"/>
      <c r="R7" s="7"/>
    </row>
    <row r="8" spans="1:18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">
        <f>'New based on basic'!E8</f>
        <v>89339.709375000006</v>
      </c>
      <c r="F8" s="1">
        <f t="shared" si="4"/>
        <v>10720.765125</v>
      </c>
      <c r="G8" s="3">
        <f t="shared" si="5"/>
        <v>1249.5</v>
      </c>
      <c r="H8" s="3">
        <f t="shared" si="6"/>
        <v>9471.2651249999999</v>
      </c>
      <c r="I8" s="3">
        <f t="shared" si="7"/>
        <v>14994</v>
      </c>
      <c r="J8" s="3">
        <f t="shared" si="7"/>
        <v>113655.18150000001</v>
      </c>
      <c r="K8" s="3">
        <f t="shared" si="8"/>
        <v>10720.765125</v>
      </c>
      <c r="L8" s="3">
        <f t="shared" si="9"/>
        <v>128649.18150000001</v>
      </c>
      <c r="M8" s="3">
        <f t="shared" si="11"/>
        <v>1862579.3804468643</v>
      </c>
      <c r="N8" s="4">
        <f>'New based on basic'!M8</f>
        <v>7.0000000000000007E-2</v>
      </c>
      <c r="O8" s="3">
        <f t="shared" si="2"/>
        <v>130380.55663128052</v>
      </c>
      <c r="P8" s="3">
        <f t="shared" si="3"/>
        <v>1992959.9370781449</v>
      </c>
      <c r="Q8" s="7"/>
      <c r="R8" s="7"/>
    </row>
    <row r="9" spans="1:18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">
        <f>'New based on basic'!E9</f>
        <v>93806.69484375001</v>
      </c>
      <c r="F9" s="1">
        <f t="shared" si="4"/>
        <v>11256.803381250002</v>
      </c>
      <c r="G9" s="3">
        <f t="shared" si="5"/>
        <v>1249.5</v>
      </c>
      <c r="H9" s="3">
        <f t="shared" si="6"/>
        <v>10007.303381250002</v>
      </c>
      <c r="I9" s="3">
        <f t="shared" si="7"/>
        <v>14994</v>
      </c>
      <c r="J9" s="3">
        <f t="shared" si="7"/>
        <v>120087.64057500003</v>
      </c>
      <c r="K9" s="3">
        <f t="shared" si="8"/>
        <v>11256.803381250002</v>
      </c>
      <c r="L9" s="3">
        <f t="shared" si="9"/>
        <v>135081.64057500003</v>
      </c>
      <c r="M9" s="3">
        <f t="shared" si="11"/>
        <v>2248129.218228145</v>
      </c>
      <c r="N9" s="4">
        <f>'New based on basic'!M9</f>
        <v>7.0000000000000007E-2</v>
      </c>
      <c r="O9" s="3">
        <f t="shared" si="2"/>
        <v>157369.04527597016</v>
      </c>
      <c r="P9" s="3">
        <f t="shared" si="3"/>
        <v>2405498.2635041154</v>
      </c>
      <c r="Q9" s="7"/>
      <c r="R9" s="7"/>
    </row>
    <row r="10" spans="1:18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">
        <f>'New based on basic'!E10</f>
        <v>98497.029585937518</v>
      </c>
      <c r="F10" s="1">
        <f t="shared" si="4"/>
        <v>11819.643550312501</v>
      </c>
      <c r="G10" s="3">
        <f t="shared" si="5"/>
        <v>1249.5</v>
      </c>
      <c r="H10" s="3">
        <f t="shared" si="6"/>
        <v>10570.143550312501</v>
      </c>
      <c r="I10" s="3">
        <f t="shared" si="7"/>
        <v>14994</v>
      </c>
      <c r="J10" s="3">
        <f t="shared" si="7"/>
        <v>126841.72260375001</v>
      </c>
      <c r="K10" s="3">
        <f t="shared" si="8"/>
        <v>11819.643550312501</v>
      </c>
      <c r="L10" s="3">
        <f t="shared" si="9"/>
        <v>141835.72260375001</v>
      </c>
      <c r="M10" s="3">
        <f t="shared" si="11"/>
        <v>2674175.7087116153</v>
      </c>
      <c r="N10" s="4">
        <f>'New based on basic'!M10</f>
        <v>7.0000000000000007E-2</v>
      </c>
      <c r="O10" s="3">
        <f t="shared" si="2"/>
        <v>187192.29960981308</v>
      </c>
      <c r="P10" s="3">
        <f t="shared" si="3"/>
        <v>2861368.0083214282</v>
      </c>
      <c r="Q10" s="7"/>
      <c r="R10" s="7"/>
    </row>
    <row r="11" spans="1:18" x14ac:dyDescent="0.25">
      <c r="A11">
        <f t="shared" si="0"/>
        <v>22</v>
      </c>
      <c r="B11">
        <f t="shared" ref="B11:B22" si="12">A11+2</f>
        <v>24</v>
      </c>
      <c r="C11">
        <f t="shared" si="10"/>
        <v>45</v>
      </c>
      <c r="D11">
        <v>2023</v>
      </c>
      <c r="E11" s="1">
        <f>'New based on basic'!E11</f>
        <v>103421.8810652344</v>
      </c>
      <c r="F11" s="1">
        <f t="shared" si="4"/>
        <v>12410.625727828126</v>
      </c>
      <c r="G11" s="3">
        <f t="shared" si="5"/>
        <v>1249.5</v>
      </c>
      <c r="H11" s="3">
        <f t="shared" si="6"/>
        <v>11161.125727828126</v>
      </c>
      <c r="I11" s="3">
        <f t="shared" si="7"/>
        <v>14994</v>
      </c>
      <c r="J11" s="3">
        <f t="shared" si="7"/>
        <v>133933.50873393752</v>
      </c>
      <c r="K11" s="3">
        <f t="shared" si="8"/>
        <v>12410.625727828126</v>
      </c>
      <c r="L11" s="3">
        <f t="shared" si="9"/>
        <v>148927.50873393752</v>
      </c>
      <c r="M11" s="3">
        <f t="shared" si="11"/>
        <v>3144229.0257893032</v>
      </c>
      <c r="N11" s="4">
        <f>'New based on basic'!M11</f>
        <v>7.0000000000000007E-2</v>
      </c>
      <c r="O11" s="3">
        <f t="shared" si="2"/>
        <v>220096.03180525126</v>
      </c>
      <c r="P11" s="3">
        <f t="shared" si="3"/>
        <v>3364325.0575945545</v>
      </c>
      <c r="Q11" s="7"/>
      <c r="R11" s="7"/>
    </row>
    <row r="12" spans="1:18" x14ac:dyDescent="0.25">
      <c r="A12">
        <f t="shared" si="0"/>
        <v>23</v>
      </c>
      <c r="B12">
        <f t="shared" si="12"/>
        <v>25</v>
      </c>
      <c r="C12">
        <f t="shared" si="10"/>
        <v>46</v>
      </c>
      <c r="D12">
        <v>2024</v>
      </c>
      <c r="E12" s="1">
        <f>'New based on basic'!E12</f>
        <v>108592.97511849612</v>
      </c>
      <c r="F12" s="1">
        <f t="shared" si="4"/>
        <v>13031.157014219534</v>
      </c>
      <c r="G12" s="3">
        <f t="shared" si="5"/>
        <v>1249.5</v>
      </c>
      <c r="H12" s="3">
        <f t="shared" si="6"/>
        <v>11781.657014219534</v>
      </c>
      <c r="I12" s="3">
        <f t="shared" si="7"/>
        <v>14994</v>
      </c>
      <c r="J12" s="3">
        <f t="shared" si="7"/>
        <v>141379.88417063441</v>
      </c>
      <c r="K12" s="3">
        <f t="shared" si="8"/>
        <v>13031.157014219534</v>
      </c>
      <c r="L12" s="3">
        <f t="shared" si="9"/>
        <v>156373.88417063441</v>
      </c>
      <c r="M12" s="3">
        <f t="shared" si="11"/>
        <v>3662078.8259358229</v>
      </c>
      <c r="N12" s="4">
        <f>'New based on basic'!M12</f>
        <v>7.0000000000000007E-2</v>
      </c>
      <c r="O12" s="3">
        <f t="shared" si="2"/>
        <v>256345.51781550763</v>
      </c>
      <c r="P12" s="3">
        <f t="shared" si="3"/>
        <v>3918424.3437513304</v>
      </c>
      <c r="Q12" s="7"/>
      <c r="R12" s="7"/>
    </row>
    <row r="13" spans="1:18" x14ac:dyDescent="0.25">
      <c r="A13">
        <f t="shared" si="0"/>
        <v>24</v>
      </c>
      <c r="B13">
        <f t="shared" si="12"/>
        <v>26</v>
      </c>
      <c r="C13">
        <f t="shared" si="10"/>
        <v>47</v>
      </c>
      <c r="D13">
        <v>2025</v>
      </c>
      <c r="E13" s="1">
        <f>'New based on basic'!E13</f>
        <v>114022.62387442093</v>
      </c>
      <c r="F13" s="1">
        <f t="shared" si="4"/>
        <v>13682.714864930511</v>
      </c>
      <c r="G13" s="3">
        <f t="shared" si="5"/>
        <v>1249.5</v>
      </c>
      <c r="H13" s="3">
        <f t="shared" si="6"/>
        <v>12433.214864930511</v>
      </c>
      <c r="I13" s="3">
        <f t="shared" si="7"/>
        <v>14994</v>
      </c>
      <c r="J13" s="3">
        <f t="shared" si="7"/>
        <v>149198.57837916614</v>
      </c>
      <c r="K13" s="3">
        <f t="shared" si="8"/>
        <v>13682.714864930511</v>
      </c>
      <c r="L13" s="3">
        <f t="shared" si="9"/>
        <v>164192.57837916614</v>
      </c>
      <c r="M13" s="3">
        <f t="shared" si="11"/>
        <v>4231815.5005096626</v>
      </c>
      <c r="N13" s="4">
        <f>'New based on basic'!M13</f>
        <v>7.0000000000000007E-2</v>
      </c>
      <c r="O13" s="3">
        <f t="shared" si="2"/>
        <v>296227.08503567643</v>
      </c>
      <c r="P13" s="3">
        <f t="shared" si="3"/>
        <v>4528042.5855453387</v>
      </c>
      <c r="Q13" s="7"/>
      <c r="R13" s="7"/>
    </row>
    <row r="14" spans="1:18" x14ac:dyDescent="0.25">
      <c r="A14">
        <f t="shared" si="0"/>
        <v>25</v>
      </c>
      <c r="B14">
        <f t="shared" si="12"/>
        <v>27</v>
      </c>
      <c r="C14">
        <f t="shared" si="10"/>
        <v>48</v>
      </c>
      <c r="D14">
        <v>2026</v>
      </c>
      <c r="E14" s="1">
        <f>'New based on basic'!E14</f>
        <v>119723.75506814198</v>
      </c>
      <c r="F14" s="1">
        <f t="shared" si="4"/>
        <v>14366.850608177037</v>
      </c>
      <c r="G14" s="3">
        <f t="shared" si="5"/>
        <v>1249.5</v>
      </c>
      <c r="H14" s="3">
        <f t="shared" si="6"/>
        <v>13117.350608177037</v>
      </c>
      <c r="I14" s="3">
        <f t="shared" si="7"/>
        <v>14994</v>
      </c>
      <c r="J14" s="3">
        <f t="shared" si="7"/>
        <v>157408.20729812444</v>
      </c>
      <c r="K14" s="3">
        <f t="shared" si="8"/>
        <v>14366.850608177037</v>
      </c>
      <c r="L14" s="3">
        <f t="shared" si="9"/>
        <v>172402.20729812444</v>
      </c>
      <c r="M14" s="3">
        <f t="shared" si="11"/>
        <v>4857853.0001415871</v>
      </c>
      <c r="N14" s="4">
        <f>'New based on basic'!M14</f>
        <v>7.0000000000000007E-2</v>
      </c>
      <c r="O14" s="3">
        <f t="shared" si="2"/>
        <v>340049.71000991116</v>
      </c>
      <c r="P14" s="3">
        <f t="shared" si="3"/>
        <v>5197902.7101514982</v>
      </c>
      <c r="Q14" s="7"/>
      <c r="R14" s="7"/>
    </row>
    <row r="15" spans="1:18" x14ac:dyDescent="0.25">
      <c r="A15">
        <f t="shared" si="0"/>
        <v>26</v>
      </c>
      <c r="B15">
        <f t="shared" si="12"/>
        <v>28</v>
      </c>
      <c r="C15">
        <f t="shared" si="10"/>
        <v>49</v>
      </c>
      <c r="D15">
        <v>2027</v>
      </c>
      <c r="E15" s="1">
        <f>'New based on basic'!E15</f>
        <v>125709.94282154909</v>
      </c>
      <c r="F15" s="1">
        <f t="shared" si="4"/>
        <v>15085.19313858589</v>
      </c>
      <c r="G15" s="3">
        <f t="shared" si="5"/>
        <v>1249.5</v>
      </c>
      <c r="H15" s="3">
        <f t="shared" si="6"/>
        <v>13835.69313858589</v>
      </c>
      <c r="I15" s="3">
        <f t="shared" si="7"/>
        <v>14994</v>
      </c>
      <c r="J15" s="3">
        <f t="shared" si="7"/>
        <v>166028.31766303067</v>
      </c>
      <c r="K15" s="3">
        <f t="shared" si="8"/>
        <v>15085.19313858589</v>
      </c>
      <c r="L15" s="3">
        <f t="shared" si="9"/>
        <v>181022.31766303067</v>
      </c>
      <c r="M15" s="3">
        <f t="shared" si="11"/>
        <v>5544953.3454775596</v>
      </c>
      <c r="N15" s="4">
        <f>'New based on basic'!M15</f>
        <v>7.0000000000000007E-2</v>
      </c>
      <c r="O15" s="3">
        <f t="shared" si="2"/>
        <v>388146.73418342922</v>
      </c>
      <c r="P15" s="3">
        <f t="shared" si="3"/>
        <v>5933100.0796609884</v>
      </c>
      <c r="Q15" s="7"/>
      <c r="R15" s="7"/>
    </row>
    <row r="16" spans="1:18" x14ac:dyDescent="0.25">
      <c r="A16">
        <f t="shared" si="0"/>
        <v>27</v>
      </c>
      <c r="B16">
        <f t="shared" si="12"/>
        <v>29</v>
      </c>
      <c r="C16">
        <f t="shared" si="10"/>
        <v>50</v>
      </c>
      <c r="D16">
        <v>2028</v>
      </c>
      <c r="E16" s="1">
        <f>'New based on basic'!E16</f>
        <v>131995.43996262655</v>
      </c>
      <c r="F16" s="1">
        <f t="shared" si="4"/>
        <v>15839.452795515186</v>
      </c>
      <c r="G16" s="3">
        <f t="shared" si="5"/>
        <v>1249.5</v>
      </c>
      <c r="H16" s="3">
        <f t="shared" si="6"/>
        <v>14589.952795515186</v>
      </c>
      <c r="I16" s="3">
        <f t="shared" si="7"/>
        <v>14994</v>
      </c>
      <c r="J16" s="3">
        <f t="shared" si="7"/>
        <v>175079.43354618223</v>
      </c>
      <c r="K16" s="3">
        <f t="shared" si="8"/>
        <v>15839.452795515186</v>
      </c>
      <c r="L16" s="3">
        <f t="shared" si="9"/>
        <v>190073.43354618223</v>
      </c>
      <c r="M16" s="3">
        <f t="shared" si="11"/>
        <v>6298252.9467533529</v>
      </c>
      <c r="N16" s="4">
        <f>'New based on basic'!M16</f>
        <v>7.0000000000000007E-2</v>
      </c>
      <c r="O16" s="3">
        <f t="shared" si="2"/>
        <v>440877.70627273474</v>
      </c>
      <c r="P16" s="3">
        <f t="shared" si="3"/>
        <v>6739130.6530260872</v>
      </c>
      <c r="Q16" s="7"/>
      <c r="R16" s="7"/>
    </row>
    <row r="17" spans="1:21" x14ac:dyDescent="0.25">
      <c r="A17">
        <f t="shared" si="0"/>
        <v>28</v>
      </c>
      <c r="B17">
        <f t="shared" si="12"/>
        <v>30</v>
      </c>
      <c r="C17">
        <f t="shared" si="10"/>
        <v>51</v>
      </c>
      <c r="D17">
        <v>2029</v>
      </c>
      <c r="E17" s="1">
        <f>'New based on basic'!E17</f>
        <v>138595.21196075788</v>
      </c>
      <c r="F17" s="1">
        <f t="shared" si="4"/>
        <v>16631.425435290945</v>
      </c>
      <c r="G17" s="3">
        <f t="shared" si="5"/>
        <v>1249.5</v>
      </c>
      <c r="H17" s="3">
        <f t="shared" si="6"/>
        <v>15381.925435290945</v>
      </c>
      <c r="I17" s="3">
        <f t="shared" si="7"/>
        <v>14994</v>
      </c>
      <c r="J17" s="3">
        <f t="shared" si="7"/>
        <v>184583.10522349132</v>
      </c>
      <c r="K17" s="3">
        <f t="shared" si="8"/>
        <v>16631.425435290945</v>
      </c>
      <c r="L17" s="3">
        <f t="shared" si="9"/>
        <v>199577.10522349132</v>
      </c>
      <c r="M17" s="3">
        <f t="shared" si="11"/>
        <v>7123290.8634730708</v>
      </c>
      <c r="N17" s="4">
        <f>'New based on basic'!M17</f>
        <v>7.0000000000000007E-2</v>
      </c>
      <c r="O17" s="3">
        <f t="shared" si="2"/>
        <v>498630.360443115</v>
      </c>
      <c r="P17" s="3">
        <f t="shared" si="3"/>
        <v>7621921.223916186</v>
      </c>
      <c r="Q17" s="7"/>
      <c r="R17" s="7"/>
    </row>
    <row r="18" spans="1:21" x14ac:dyDescent="0.25">
      <c r="A18">
        <f t="shared" si="0"/>
        <v>29</v>
      </c>
      <c r="B18">
        <f t="shared" si="12"/>
        <v>31</v>
      </c>
      <c r="C18">
        <f t="shared" si="10"/>
        <v>52</v>
      </c>
      <c r="D18">
        <v>2030</v>
      </c>
      <c r="E18" s="1">
        <f>'New based on basic'!E18</f>
        <v>145524.97255879577</v>
      </c>
      <c r="F18" s="1">
        <f t="shared" si="4"/>
        <v>17462.996707055492</v>
      </c>
      <c r="G18" s="3">
        <f t="shared" si="5"/>
        <v>1249.5</v>
      </c>
      <c r="H18" s="3">
        <f t="shared" si="6"/>
        <v>16213.496707055492</v>
      </c>
      <c r="I18" s="3">
        <f t="shared" si="7"/>
        <v>14994</v>
      </c>
      <c r="J18" s="3">
        <f t="shared" si="7"/>
        <v>194561.96048466591</v>
      </c>
      <c r="K18" s="3">
        <f t="shared" si="8"/>
        <v>17462.996707055492</v>
      </c>
      <c r="L18" s="3">
        <f t="shared" si="9"/>
        <v>209555.96048466591</v>
      </c>
      <c r="M18" s="3">
        <f t="shared" si="11"/>
        <v>8026039.1448855177</v>
      </c>
      <c r="N18" s="4">
        <f>'New based on basic'!M18</f>
        <v>7.0000000000000007E-2</v>
      </c>
      <c r="O18" s="3">
        <f t="shared" si="2"/>
        <v>561822.74014198629</v>
      </c>
      <c r="P18" s="3">
        <f t="shared" si="3"/>
        <v>8587861.8850275036</v>
      </c>
      <c r="Q18" s="7"/>
      <c r="R18" s="7"/>
    </row>
    <row r="19" spans="1:21" x14ac:dyDescent="0.25">
      <c r="A19">
        <f t="shared" si="0"/>
        <v>30</v>
      </c>
      <c r="B19">
        <f t="shared" si="12"/>
        <v>32</v>
      </c>
      <c r="C19">
        <f t="shared" si="10"/>
        <v>53</v>
      </c>
      <c r="D19">
        <v>2031</v>
      </c>
      <c r="E19" s="1">
        <f>'New based on basic'!E19</f>
        <v>152801.22118673555</v>
      </c>
      <c r="F19" s="1">
        <f t="shared" si="4"/>
        <v>18336.146542408267</v>
      </c>
      <c r="G19" s="3">
        <f t="shared" si="5"/>
        <v>1249.5</v>
      </c>
      <c r="H19" s="3">
        <f t="shared" si="6"/>
        <v>17086.646542408267</v>
      </c>
      <c r="I19" s="3">
        <f t="shared" si="7"/>
        <v>14994</v>
      </c>
      <c r="J19" s="3">
        <f t="shared" si="7"/>
        <v>205039.75850889919</v>
      </c>
      <c r="K19" s="3">
        <f t="shared" si="8"/>
        <v>18336.146542408267</v>
      </c>
      <c r="L19" s="3">
        <f t="shared" si="9"/>
        <v>220033.75850889919</v>
      </c>
      <c r="M19" s="3">
        <f t="shared" si="11"/>
        <v>9012935.4020453002</v>
      </c>
      <c r="N19" s="4">
        <f>'New based on basic'!M19</f>
        <v>7.0000000000000007E-2</v>
      </c>
      <c r="O19" s="3">
        <f t="shared" si="2"/>
        <v>630905.47814317106</v>
      </c>
      <c r="P19" s="3">
        <f t="shared" si="3"/>
        <v>9643840.8801884707</v>
      </c>
      <c r="Q19" s="7"/>
      <c r="R19" s="7"/>
    </row>
    <row r="20" spans="1:21" x14ac:dyDescent="0.25">
      <c r="A20">
        <f t="shared" si="0"/>
        <v>31</v>
      </c>
      <c r="B20">
        <f t="shared" si="12"/>
        <v>33</v>
      </c>
      <c r="C20">
        <f t="shared" si="10"/>
        <v>54</v>
      </c>
      <c r="D20">
        <v>2032</v>
      </c>
      <c r="E20" s="1">
        <f>'New based on basic'!E20</f>
        <v>160441.28224607234</v>
      </c>
      <c r="F20" s="1">
        <f t="shared" si="4"/>
        <v>19252.953869528679</v>
      </c>
      <c r="G20" s="3">
        <f t="shared" si="5"/>
        <v>1249.5</v>
      </c>
      <c r="H20" s="3">
        <f t="shared" si="6"/>
        <v>18003.453869528679</v>
      </c>
      <c r="I20" s="3">
        <f t="shared" si="7"/>
        <v>14994</v>
      </c>
      <c r="J20" s="3">
        <f t="shared" si="7"/>
        <v>216041.44643434417</v>
      </c>
      <c r="K20" s="3">
        <f t="shared" si="8"/>
        <v>19252.953869528679</v>
      </c>
      <c r="L20" s="3">
        <f t="shared" si="9"/>
        <v>231035.44643434417</v>
      </c>
      <c r="M20" s="3">
        <f t="shared" si="11"/>
        <v>10090917.773057159</v>
      </c>
      <c r="N20" s="4">
        <f>'New based on basic'!M20</f>
        <v>7.0000000000000007E-2</v>
      </c>
      <c r="O20" s="3">
        <f t="shared" si="2"/>
        <v>706364.24411400117</v>
      </c>
      <c r="P20" s="3">
        <f t="shared" si="3"/>
        <v>10797282.017171159</v>
      </c>
      <c r="Q20" s="7"/>
      <c r="R20" s="7"/>
    </row>
    <row r="21" spans="1:21" x14ac:dyDescent="0.25">
      <c r="A21">
        <f t="shared" si="0"/>
        <v>32</v>
      </c>
      <c r="B21">
        <f t="shared" si="12"/>
        <v>34</v>
      </c>
      <c r="C21">
        <f t="shared" si="10"/>
        <v>55</v>
      </c>
      <c r="D21">
        <v>2033</v>
      </c>
      <c r="E21" s="1">
        <f>'New based on basic'!E21</f>
        <v>168463.34635837597</v>
      </c>
      <c r="F21" s="1">
        <f t="shared" si="4"/>
        <v>20215.601563005115</v>
      </c>
      <c r="G21" s="3">
        <f t="shared" si="5"/>
        <v>1249.5</v>
      </c>
      <c r="H21" s="3">
        <f t="shared" si="6"/>
        <v>18966.101563005115</v>
      </c>
      <c r="I21" s="3">
        <f t="shared" si="7"/>
        <v>14994</v>
      </c>
      <c r="J21" s="3">
        <f t="shared" si="7"/>
        <v>227593.2187560614</v>
      </c>
      <c r="K21" s="3">
        <f t="shared" si="8"/>
        <v>20215.601563005115</v>
      </c>
      <c r="L21" s="3">
        <f t="shared" si="9"/>
        <v>242587.2187560614</v>
      </c>
      <c r="M21" s="3">
        <f t="shared" si="11"/>
        <v>11267462.454683281</v>
      </c>
      <c r="N21" s="4">
        <f>'New based on basic'!M21</f>
        <v>7.0000000000000007E-2</v>
      </c>
      <c r="O21" s="3">
        <f t="shared" si="2"/>
        <v>788722.37182782975</v>
      </c>
      <c r="P21" s="3">
        <f t="shared" si="3"/>
        <v>12056184.826511111</v>
      </c>
      <c r="Q21" s="7"/>
      <c r="R21" s="7"/>
    </row>
    <row r="22" spans="1:21" x14ac:dyDescent="0.25">
      <c r="A22">
        <f t="shared" si="0"/>
        <v>33</v>
      </c>
      <c r="B22">
        <f t="shared" si="12"/>
        <v>35</v>
      </c>
      <c r="C22">
        <f t="shared" si="10"/>
        <v>56</v>
      </c>
      <c r="D22">
        <v>2034</v>
      </c>
      <c r="E22" s="1">
        <f>'New based on basic'!E22</f>
        <v>176886.51367629477</v>
      </c>
      <c r="F22" s="1">
        <f t="shared" si="4"/>
        <v>21226.381641155371</v>
      </c>
      <c r="G22" s="3">
        <f t="shared" si="5"/>
        <v>1249.5</v>
      </c>
      <c r="H22" s="3">
        <f t="shared" si="6"/>
        <v>19976.881641155371</v>
      </c>
      <c r="I22" s="3">
        <f t="shared" si="7"/>
        <v>14994</v>
      </c>
      <c r="J22" s="3">
        <f t="shared" si="7"/>
        <v>239722.57969386445</v>
      </c>
      <c r="K22" s="3">
        <f t="shared" si="8"/>
        <v>21226.381641155371</v>
      </c>
      <c r="L22" s="3">
        <f t="shared" si="9"/>
        <v>254716.57969386445</v>
      </c>
      <c r="M22" s="3">
        <f t="shared" si="11"/>
        <v>12550623.985898841</v>
      </c>
      <c r="N22" s="4">
        <f>'New based on basic'!M22</f>
        <v>7.0000000000000007E-2</v>
      </c>
      <c r="O22" s="3">
        <f t="shared" si="2"/>
        <v>878543.67901291896</v>
      </c>
      <c r="P22" s="3">
        <f t="shared" si="3"/>
        <v>13429167.66491176</v>
      </c>
      <c r="Q22" s="7"/>
      <c r="R22" s="7"/>
    </row>
    <row r="23" spans="1:21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>'New based on basic'!E23</f>
        <v>185730.8393601095</v>
      </c>
      <c r="F23" s="1">
        <f t="shared" si="4"/>
        <v>22287.70072321314</v>
      </c>
      <c r="G23" s="3">
        <f t="shared" si="5"/>
        <v>1249.5</v>
      </c>
      <c r="H23" s="3">
        <f t="shared" si="6"/>
        <v>21038.20072321314</v>
      </c>
      <c r="I23" s="3">
        <f t="shared" si="7"/>
        <v>14994</v>
      </c>
      <c r="J23" s="3">
        <f t="shared" si="7"/>
        <v>252458.40867855767</v>
      </c>
      <c r="K23" s="3">
        <f t="shared" si="8"/>
        <v>22287.70072321314</v>
      </c>
      <c r="L23" s="3">
        <f t="shared" si="9"/>
        <v>267452.40867855767</v>
      </c>
      <c r="M23" s="3">
        <f t="shared" si="11"/>
        <v>13949078.482268875</v>
      </c>
      <c r="N23" s="4">
        <f>'New based on basic'!M23</f>
        <v>7.0000000000000007E-2</v>
      </c>
      <c r="O23" s="3">
        <f t="shared" si="2"/>
        <v>976435.49375882139</v>
      </c>
      <c r="P23" s="3">
        <f t="shared" si="3"/>
        <v>14925513.976027697</v>
      </c>
      <c r="Q23" s="7"/>
      <c r="R23" s="7"/>
    </row>
    <row r="24" spans="1:21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>'New based on basic'!E24</f>
        <v>195017.38132811498</v>
      </c>
      <c r="F24" s="1">
        <f t="shared" si="4"/>
        <v>23402.085759373796</v>
      </c>
      <c r="G24" s="3">
        <f t="shared" si="5"/>
        <v>1249.5</v>
      </c>
      <c r="H24" s="3">
        <f t="shared" si="6"/>
        <v>22152.585759373796</v>
      </c>
      <c r="I24" s="3">
        <f t="shared" si="7"/>
        <v>14994</v>
      </c>
      <c r="J24" s="3">
        <f t="shared" si="7"/>
        <v>265831.02911248559</v>
      </c>
      <c r="K24" s="3">
        <f t="shared" si="8"/>
        <v>23402.085759373796</v>
      </c>
      <c r="L24" s="3">
        <f t="shared" si="9"/>
        <v>280825.02911248559</v>
      </c>
      <c r="M24" s="3">
        <f t="shared" si="11"/>
        <v>15472170.03425267</v>
      </c>
      <c r="N24" s="4">
        <f>'New based on basic'!M24</f>
        <v>7.0000000000000007E-2</v>
      </c>
      <c r="O24" s="3">
        <f t="shared" si="2"/>
        <v>1083051.9023976871</v>
      </c>
      <c r="P24" s="3">
        <f t="shared" si="3"/>
        <v>16555221.936650356</v>
      </c>
      <c r="Q24" s="7" t="str">
        <f>'New based on basic'!R23</f>
        <v>Yearly before tax</v>
      </c>
      <c r="R24" s="7" t="s">
        <v>24</v>
      </c>
    </row>
    <row r="25" spans="1:21" x14ac:dyDescent="0.25">
      <c r="I25" s="3">
        <f>SUM(I3:I24)</f>
        <v>329868</v>
      </c>
      <c r="J25" s="3">
        <f>SUM(J3:J24)</f>
        <v>3551457.6113621956</v>
      </c>
      <c r="O25" s="6" t="s">
        <v>21</v>
      </c>
      <c r="P25" s="7">
        <f>P24-'New based on basic'!O24</f>
        <v>4848270.9264147412</v>
      </c>
      <c r="Q25" s="7">
        <f>'New based on basic'!R25</f>
        <v>1063847.2355627608</v>
      </c>
      <c r="R25" s="7">
        <f>P25/Q25</f>
        <v>4.557299924598734</v>
      </c>
      <c r="T25" s="14">
        <f>Q25/P25</f>
        <v>0.21942817381896346</v>
      </c>
    </row>
    <row r="26" spans="1:21" x14ac:dyDescent="0.25">
      <c r="I26" s="16" t="s">
        <v>10</v>
      </c>
      <c r="O26" s="6" t="s">
        <v>22</v>
      </c>
      <c r="P26" s="7">
        <f>'New based on basic'!H25</f>
        <v>2694286.8618872571</v>
      </c>
      <c r="Q26" s="7"/>
      <c r="R26" s="7"/>
      <c r="T26" s="14">
        <f>Q25/P26</f>
        <v>0.39485299453881156</v>
      </c>
    </row>
    <row r="27" spans="1:21" ht="30" x14ac:dyDescent="0.25">
      <c r="I27" s="15">
        <f>P26-I25</f>
        <v>2364418.8618872571</v>
      </c>
      <c r="O27" s="9" t="s">
        <v>23</v>
      </c>
      <c r="P27" s="7">
        <f>P25-P26</f>
        <v>2153984.0645274841</v>
      </c>
      <c r="T27">
        <v>1800000</v>
      </c>
      <c r="U27" t="s">
        <v>29</v>
      </c>
    </row>
    <row r="28" spans="1:21" x14ac:dyDescent="0.25">
      <c r="T28">
        <v>22500000</v>
      </c>
      <c r="U28" t="s">
        <v>29</v>
      </c>
    </row>
    <row r="29" spans="1:21" x14ac:dyDescent="0.25">
      <c r="K29" t="s">
        <v>25</v>
      </c>
      <c r="L29" t="s">
        <v>26</v>
      </c>
      <c r="M29" t="s">
        <v>27</v>
      </c>
      <c r="T29" s="14">
        <f>T27/T28</f>
        <v>0.08</v>
      </c>
      <c r="U29" t="s">
        <v>29</v>
      </c>
    </row>
    <row r="30" spans="1:21" x14ac:dyDescent="0.25">
      <c r="K30" t="s">
        <v>28</v>
      </c>
      <c r="L30">
        <v>601000</v>
      </c>
      <c r="O30" t="s">
        <v>21</v>
      </c>
      <c r="P30" s="10">
        <f>Q25-L30</f>
        <v>462847.23556276085</v>
      </c>
    </row>
    <row r="32" spans="1:21" x14ac:dyDescent="0.25">
      <c r="K32" t="s">
        <v>29</v>
      </c>
      <c r="L32" t="s">
        <v>26</v>
      </c>
      <c r="M32" t="s">
        <v>27</v>
      </c>
      <c r="O32" t="s">
        <v>21</v>
      </c>
      <c r="P32" s="10">
        <f>Q25-L33</f>
        <v>519347.23556276085</v>
      </c>
    </row>
    <row r="33" spans="11:16" x14ac:dyDescent="0.25">
      <c r="K33" t="s">
        <v>28</v>
      </c>
      <c r="L33">
        <v>544500</v>
      </c>
    </row>
    <row r="34" spans="11:16" x14ac:dyDescent="0.25">
      <c r="L34" t="s">
        <v>30</v>
      </c>
    </row>
    <row r="37" spans="11:16" x14ac:dyDescent="0.25">
      <c r="K37" t="s">
        <v>25</v>
      </c>
      <c r="L37" t="s">
        <v>34</v>
      </c>
      <c r="M37" t="s">
        <v>27</v>
      </c>
    </row>
    <row r="38" spans="11:16" x14ac:dyDescent="0.25">
      <c r="K38" t="s">
        <v>28</v>
      </c>
      <c r="L38">
        <v>692550</v>
      </c>
      <c r="O38" t="s">
        <v>21</v>
      </c>
      <c r="P38" s="10">
        <f>L38-Q25</f>
        <v>-371297.23556276085</v>
      </c>
    </row>
    <row r="40" spans="11:16" x14ac:dyDescent="0.25">
      <c r="K40" t="s">
        <v>29</v>
      </c>
      <c r="L40" t="s">
        <v>26</v>
      </c>
      <c r="M40" t="s">
        <v>27</v>
      </c>
      <c r="O40" t="s">
        <v>21</v>
      </c>
      <c r="P40" s="10">
        <f>Q33-L41</f>
        <v>-544500</v>
      </c>
    </row>
    <row r="41" spans="11:16" x14ac:dyDescent="0.25">
      <c r="K41" t="s">
        <v>28</v>
      </c>
      <c r="L41">
        <v>544500</v>
      </c>
    </row>
    <row r="42" spans="11:16" x14ac:dyDescent="0.25">
      <c r="L42" t="s">
        <v>30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5280-05C5-4935-8724-6BECA210EC57}">
  <dimension ref="A1:T66"/>
  <sheetViews>
    <sheetView tabSelected="1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E12" sqref="E12"/>
    </sheetView>
  </sheetViews>
  <sheetFormatPr defaultRowHeight="15" x14ac:dyDescent="0.25"/>
  <cols>
    <col min="1" max="1" width="7.28515625" bestFit="1" customWidth="1"/>
    <col min="2" max="2" width="11.7109375" customWidth="1"/>
    <col min="3" max="3" width="10.5703125" bestFit="1" customWidth="1"/>
    <col min="4" max="4" width="7.85546875" bestFit="1" customWidth="1"/>
    <col min="5" max="5" width="10.5703125" style="1" bestFit="1" customWidth="1"/>
    <col min="6" max="7" width="8.7109375" bestFit="1" customWidth="1"/>
    <col min="8" max="8" width="11" bestFit="1" customWidth="1"/>
    <col min="9" max="9" width="10.7109375" bestFit="1" customWidth="1"/>
    <col min="10" max="10" width="9" bestFit="1" customWidth="1"/>
    <col min="11" max="11" width="10" bestFit="1" customWidth="1"/>
    <col min="12" max="12" width="11.5703125" bestFit="1" customWidth="1"/>
    <col min="13" max="13" width="13" customWidth="1"/>
    <col min="14" max="14" width="10.5703125" bestFit="1" customWidth="1"/>
    <col min="15" max="15" width="11.5703125" bestFit="1" customWidth="1"/>
    <col min="16" max="16" width="12.140625" bestFit="1" customWidth="1"/>
    <col min="17" max="17" width="13.28515625" bestFit="1" customWidth="1"/>
    <col min="18" max="18" width="16.140625" bestFit="1" customWidth="1"/>
    <col min="19" max="19" width="14.42578125" bestFit="1" customWidth="1"/>
    <col min="20" max="20" width="19" bestFit="1" customWidth="1"/>
  </cols>
  <sheetData>
    <row r="1" spans="1:20" x14ac:dyDescent="0.25">
      <c r="A1" t="s">
        <v>7</v>
      </c>
      <c r="C1" s="11">
        <v>400000</v>
      </c>
      <c r="D1" t="s">
        <v>17</v>
      </c>
      <c r="E1" s="12">
        <v>1.05</v>
      </c>
      <c r="F1" t="s">
        <v>3</v>
      </c>
      <c r="G1" t="s">
        <v>3</v>
      </c>
      <c r="H1" t="s">
        <v>3</v>
      </c>
      <c r="I1" t="s">
        <v>3</v>
      </c>
      <c r="J1" t="s">
        <v>4</v>
      </c>
    </row>
    <row r="2" spans="1:20" ht="45" x14ac:dyDescent="0.25">
      <c r="B2" s="5" t="s">
        <v>13</v>
      </c>
      <c r="C2" t="s">
        <v>12</v>
      </c>
      <c r="D2" t="s">
        <v>6</v>
      </c>
      <c r="E2" s="1" t="s">
        <v>0</v>
      </c>
      <c r="F2" s="2">
        <v>8.3299999999999999E-2</v>
      </c>
      <c r="G2" s="2">
        <v>3.6700000000000003E-2</v>
      </c>
      <c r="H2" t="s">
        <v>1</v>
      </c>
      <c r="I2" t="s">
        <v>2</v>
      </c>
      <c r="J2" s="13">
        <v>0.12</v>
      </c>
      <c r="K2" t="s">
        <v>5</v>
      </c>
      <c r="L2" t="s">
        <v>8</v>
      </c>
      <c r="M2" s="5" t="s">
        <v>16</v>
      </c>
      <c r="N2" s="5" t="s">
        <v>15</v>
      </c>
      <c r="O2" t="s">
        <v>9</v>
      </c>
      <c r="P2" t="s">
        <v>11</v>
      </c>
      <c r="Q2" t="s">
        <v>14</v>
      </c>
    </row>
    <row r="3" spans="1:20" x14ac:dyDescent="0.25">
      <c r="A3">
        <f>D3-2013</f>
        <v>2</v>
      </c>
      <c r="B3">
        <f t="shared" ref="B3:B9" si="0">A3</f>
        <v>2</v>
      </c>
      <c r="C3">
        <f>D3-1983</f>
        <v>32</v>
      </c>
      <c r="D3">
        <v>2015</v>
      </c>
      <c r="E3" s="1">
        <v>34000</v>
      </c>
      <c r="F3" s="3">
        <f>E3*$F$2</f>
        <v>2832.2</v>
      </c>
      <c r="G3" s="3">
        <f>E3*$G$2</f>
        <v>1247.8000000000002</v>
      </c>
      <c r="H3" s="3">
        <f>F3*12</f>
        <v>33986.399999999994</v>
      </c>
      <c r="I3" s="3">
        <f>G3*12</f>
        <v>14973.600000000002</v>
      </c>
      <c r="J3" s="3">
        <f>E3*$J$2</f>
        <v>4080</v>
      </c>
      <c r="K3" s="3">
        <f>J3*12</f>
        <v>48960</v>
      </c>
      <c r="L3" s="3">
        <f>C1/2+K3+I3</f>
        <v>263933.59999999998</v>
      </c>
      <c r="M3" s="13">
        <v>7.0000000000000007E-2</v>
      </c>
      <c r="N3" s="3">
        <f t="shared" ref="N3:N24" si="1">L3*M3</f>
        <v>18475.351999999999</v>
      </c>
      <c r="O3" s="3">
        <f t="shared" ref="O3:O24" si="2">L3+N3</f>
        <v>282408.95199999999</v>
      </c>
      <c r="T3" s="4"/>
    </row>
    <row r="4" spans="1:20" x14ac:dyDescent="0.25">
      <c r="A4">
        <f t="shared" ref="A4:A66" si="3">D4-2013</f>
        <v>3</v>
      </c>
      <c r="B4">
        <f t="shared" si="0"/>
        <v>3</v>
      </c>
      <c r="C4">
        <f t="shared" ref="C4:C66" si="4">D4-1983</f>
        <v>33</v>
      </c>
      <c r="D4">
        <v>2016</v>
      </c>
      <c r="E4" s="1">
        <f>E3*$E$1</f>
        <v>35700</v>
      </c>
      <c r="F4" s="3">
        <f t="shared" ref="F4:F24" si="5">E4*$F$2</f>
        <v>2973.81</v>
      </c>
      <c r="G4" s="3">
        <f t="shared" ref="G4:G24" si="6">E4*$G$2</f>
        <v>1310.19</v>
      </c>
      <c r="H4" s="3">
        <f t="shared" ref="H4:I24" si="7">F4*12</f>
        <v>35685.72</v>
      </c>
      <c r="I4" s="3">
        <f t="shared" si="7"/>
        <v>15722.28</v>
      </c>
      <c r="J4" s="3">
        <f t="shared" ref="J4:J24" si="8">E4*$J$2</f>
        <v>4284</v>
      </c>
      <c r="K4" s="3">
        <f t="shared" ref="K4:K24" si="9">J4*12</f>
        <v>51408</v>
      </c>
      <c r="L4" s="3">
        <f>K4+O3+I4</f>
        <v>349539.23200000002</v>
      </c>
      <c r="M4" s="13">
        <v>7.0000000000000007E-2</v>
      </c>
      <c r="N4" s="3">
        <f t="shared" si="1"/>
        <v>24467.746240000004</v>
      </c>
      <c r="O4" s="3">
        <f t="shared" si="2"/>
        <v>374006.97824000003</v>
      </c>
      <c r="T4" s="4"/>
    </row>
    <row r="5" spans="1:20" x14ac:dyDescent="0.25">
      <c r="A5">
        <f t="shared" si="3"/>
        <v>4</v>
      </c>
      <c r="B5">
        <f t="shared" si="0"/>
        <v>4</v>
      </c>
      <c r="C5">
        <f t="shared" si="4"/>
        <v>34</v>
      </c>
      <c r="D5">
        <v>2017</v>
      </c>
      <c r="E5" s="1">
        <f t="shared" ref="E5:E29" si="10">E4*$E$1</f>
        <v>37485</v>
      </c>
      <c r="F5" s="3">
        <f t="shared" si="5"/>
        <v>3122.5005000000001</v>
      </c>
      <c r="G5" s="3">
        <f t="shared" si="6"/>
        <v>1375.6995000000002</v>
      </c>
      <c r="H5" s="3">
        <f t="shared" si="7"/>
        <v>37470.006000000001</v>
      </c>
      <c r="I5" s="3">
        <f t="shared" si="7"/>
        <v>16508.394</v>
      </c>
      <c r="J5" s="3">
        <f t="shared" si="8"/>
        <v>4498.2</v>
      </c>
      <c r="K5" s="3">
        <f t="shared" si="9"/>
        <v>53978.399999999994</v>
      </c>
      <c r="L5" s="3">
        <f t="shared" ref="L5:L24" si="11">K5+O4+I5</f>
        <v>444493.77223999996</v>
      </c>
      <c r="M5" s="13">
        <v>7.0000000000000007E-2</v>
      </c>
      <c r="N5" s="3">
        <f t="shared" si="1"/>
        <v>31114.564056800002</v>
      </c>
      <c r="O5" s="3">
        <f t="shared" si="2"/>
        <v>475608.33629679994</v>
      </c>
    </row>
    <row r="6" spans="1:20" x14ac:dyDescent="0.25">
      <c r="A6">
        <f t="shared" si="3"/>
        <v>5</v>
      </c>
      <c r="B6">
        <f t="shared" si="0"/>
        <v>5</v>
      </c>
      <c r="C6">
        <f t="shared" si="4"/>
        <v>35</v>
      </c>
      <c r="D6">
        <v>2018</v>
      </c>
      <c r="E6" s="1">
        <f t="shared" si="10"/>
        <v>39359.25</v>
      </c>
      <c r="F6" s="3">
        <f t="shared" si="5"/>
        <v>3278.6255249999999</v>
      </c>
      <c r="G6" s="3">
        <f t="shared" si="6"/>
        <v>1444.4844750000002</v>
      </c>
      <c r="H6" s="3">
        <f t="shared" si="7"/>
        <v>39343.506300000001</v>
      </c>
      <c r="I6" s="3">
        <f t="shared" si="7"/>
        <v>17333.813700000002</v>
      </c>
      <c r="J6" s="3">
        <f t="shared" si="8"/>
        <v>4723.1099999999997</v>
      </c>
      <c r="K6" s="3">
        <f t="shared" si="9"/>
        <v>56677.319999999992</v>
      </c>
      <c r="L6" s="3">
        <f t="shared" si="11"/>
        <v>549619.46999679995</v>
      </c>
      <c r="M6" s="13">
        <v>7.0000000000000007E-2</v>
      </c>
      <c r="N6" s="3">
        <f t="shared" si="1"/>
        <v>38473.362899776002</v>
      </c>
      <c r="O6" s="3">
        <f t="shared" si="2"/>
        <v>588092.83289657591</v>
      </c>
      <c r="P6" s="3"/>
    </row>
    <row r="7" spans="1:20" x14ac:dyDescent="0.25">
      <c r="A7">
        <f t="shared" si="3"/>
        <v>6</v>
      </c>
      <c r="B7">
        <f t="shared" si="0"/>
        <v>6</v>
      </c>
      <c r="C7">
        <f t="shared" si="4"/>
        <v>36</v>
      </c>
      <c r="D7">
        <v>2019</v>
      </c>
      <c r="E7" s="1">
        <f t="shared" si="10"/>
        <v>41327.212500000001</v>
      </c>
      <c r="F7" s="3">
        <f t="shared" si="5"/>
        <v>3442.5568012500003</v>
      </c>
      <c r="G7" s="3">
        <f t="shared" si="6"/>
        <v>1516.7086987500002</v>
      </c>
      <c r="H7" s="3">
        <f t="shared" si="7"/>
        <v>41310.681615000001</v>
      </c>
      <c r="I7" s="3">
        <f t="shared" si="7"/>
        <v>18200.504385</v>
      </c>
      <c r="J7" s="3">
        <f t="shared" si="8"/>
        <v>4959.2655000000004</v>
      </c>
      <c r="K7" s="3">
        <f t="shared" si="9"/>
        <v>59511.186000000002</v>
      </c>
      <c r="L7" s="3">
        <f t="shared" si="11"/>
        <v>665804.52328157588</v>
      </c>
      <c r="M7" s="13">
        <v>7.0000000000000007E-2</v>
      </c>
      <c r="N7" s="3">
        <f t="shared" si="1"/>
        <v>46606.316629710316</v>
      </c>
      <c r="O7" s="3">
        <f t="shared" si="2"/>
        <v>712410.83991128625</v>
      </c>
      <c r="P7" s="3">
        <f>AVERAGE(E3:E7)</f>
        <v>37574.292499999996</v>
      </c>
      <c r="Q7" s="3">
        <f>P7*B7/70</f>
        <v>3220.6536428571426</v>
      </c>
    </row>
    <row r="8" spans="1:20" x14ac:dyDescent="0.25">
      <c r="A8">
        <f t="shared" si="3"/>
        <v>7</v>
      </c>
      <c r="B8">
        <f t="shared" si="0"/>
        <v>7</v>
      </c>
      <c r="C8">
        <f t="shared" si="4"/>
        <v>37</v>
      </c>
      <c r="D8">
        <v>2020</v>
      </c>
      <c r="E8" s="1">
        <f t="shared" si="10"/>
        <v>43393.573125000003</v>
      </c>
      <c r="F8" s="3">
        <f t="shared" si="5"/>
        <v>3614.6846413125004</v>
      </c>
      <c r="G8" s="3">
        <f t="shared" si="6"/>
        <v>1592.5441336875003</v>
      </c>
      <c r="H8" s="3">
        <f t="shared" si="7"/>
        <v>43376.215695750005</v>
      </c>
      <c r="I8" s="3">
        <f t="shared" si="7"/>
        <v>19110.529604250005</v>
      </c>
      <c r="J8" s="3">
        <f t="shared" si="8"/>
        <v>5207.2287750000005</v>
      </c>
      <c r="K8" s="3">
        <f t="shared" si="9"/>
        <v>62486.74530000001</v>
      </c>
      <c r="L8" s="3">
        <f t="shared" si="11"/>
        <v>794008.1148155363</v>
      </c>
      <c r="M8" s="13">
        <v>7.0000000000000007E-2</v>
      </c>
      <c r="N8" s="3">
        <f t="shared" si="1"/>
        <v>55580.568037087549</v>
      </c>
      <c r="O8" s="3">
        <f t="shared" si="2"/>
        <v>849588.68285262387</v>
      </c>
      <c r="P8" s="3">
        <f t="shared" ref="P8:P24" si="12">AVERAGE(E4:E8)</f>
        <v>39453.007124999996</v>
      </c>
      <c r="Q8" s="3">
        <f t="shared" ref="Q8:Q24" si="13">P8*B8/70</f>
        <v>3945.3007124999995</v>
      </c>
    </row>
    <row r="9" spans="1:20" x14ac:dyDescent="0.25">
      <c r="A9">
        <f t="shared" si="3"/>
        <v>8</v>
      </c>
      <c r="B9">
        <f t="shared" si="0"/>
        <v>8</v>
      </c>
      <c r="C9">
        <f t="shared" si="4"/>
        <v>38</v>
      </c>
      <c r="D9">
        <v>2021</v>
      </c>
      <c r="E9" s="1">
        <f t="shared" si="10"/>
        <v>45563.251781250008</v>
      </c>
      <c r="F9" s="3">
        <f t="shared" si="5"/>
        <v>3795.4188733781257</v>
      </c>
      <c r="G9" s="3">
        <f t="shared" si="6"/>
        <v>1672.1713403718754</v>
      </c>
      <c r="H9" s="3">
        <f t="shared" si="7"/>
        <v>45545.026480537505</v>
      </c>
      <c r="I9" s="3">
        <f t="shared" si="7"/>
        <v>20066.056084462507</v>
      </c>
      <c r="J9" s="3">
        <f t="shared" si="8"/>
        <v>5467.5902137500007</v>
      </c>
      <c r="K9" s="3">
        <f t="shared" si="9"/>
        <v>65611.082565000004</v>
      </c>
      <c r="L9" s="3">
        <f t="shared" si="11"/>
        <v>935265.82150208647</v>
      </c>
      <c r="M9" s="13">
        <v>7.0000000000000007E-2</v>
      </c>
      <c r="N9" s="3">
        <f t="shared" si="1"/>
        <v>65468.607505146058</v>
      </c>
      <c r="O9" s="3">
        <f t="shared" si="2"/>
        <v>1000734.4290072325</v>
      </c>
      <c r="P9" s="3">
        <f t="shared" si="12"/>
        <v>41425.657481249997</v>
      </c>
      <c r="Q9" s="3">
        <f t="shared" si="13"/>
        <v>4734.3608549999999</v>
      </c>
    </row>
    <row r="10" spans="1:20" x14ac:dyDescent="0.25">
      <c r="A10">
        <f t="shared" si="3"/>
        <v>9</v>
      </c>
      <c r="B10">
        <f>A10+2</f>
        <v>11</v>
      </c>
      <c r="C10">
        <f t="shared" si="4"/>
        <v>39</v>
      </c>
      <c r="D10">
        <v>2022</v>
      </c>
      <c r="E10" s="1">
        <f t="shared" si="10"/>
        <v>47841.414370312508</v>
      </c>
      <c r="F10" s="3">
        <f t="shared" si="5"/>
        <v>3985.1898170470317</v>
      </c>
      <c r="G10" s="3">
        <f t="shared" si="6"/>
        <v>1755.7799073904691</v>
      </c>
      <c r="H10" s="3">
        <f t="shared" si="7"/>
        <v>47822.277804564379</v>
      </c>
      <c r="I10" s="3">
        <f t="shared" si="7"/>
        <v>21069.358888685631</v>
      </c>
      <c r="J10" s="3">
        <f t="shared" si="8"/>
        <v>5740.9697244375011</v>
      </c>
      <c r="K10" s="3">
        <f t="shared" si="9"/>
        <v>68891.63669325001</v>
      </c>
      <c r="L10" s="3">
        <f t="shared" si="11"/>
        <v>1090695.4245891683</v>
      </c>
      <c r="M10" s="13">
        <v>7.0000000000000007E-2</v>
      </c>
      <c r="N10" s="3">
        <f t="shared" si="1"/>
        <v>76348.679721241788</v>
      </c>
      <c r="O10" s="3">
        <f t="shared" si="2"/>
        <v>1167044.1043104101</v>
      </c>
      <c r="P10" s="3">
        <f t="shared" si="12"/>
        <v>43496.940355312501</v>
      </c>
      <c r="Q10" s="3">
        <f t="shared" si="13"/>
        <v>6835.2334844062507</v>
      </c>
    </row>
    <row r="11" spans="1:20" x14ac:dyDescent="0.25">
      <c r="A11">
        <f t="shared" si="3"/>
        <v>10</v>
      </c>
      <c r="B11">
        <f t="shared" ref="B11:B29" si="14">A11+2</f>
        <v>12</v>
      </c>
      <c r="C11">
        <f t="shared" si="4"/>
        <v>40</v>
      </c>
      <c r="D11">
        <v>2023</v>
      </c>
      <c r="E11" s="1">
        <v>100000</v>
      </c>
      <c r="F11" s="3">
        <f t="shared" si="5"/>
        <v>8330</v>
      </c>
      <c r="G11" s="3">
        <f t="shared" si="6"/>
        <v>3670.0000000000005</v>
      </c>
      <c r="H11" s="3">
        <f t="shared" si="7"/>
        <v>99960</v>
      </c>
      <c r="I11" s="3">
        <f t="shared" si="7"/>
        <v>44040.000000000007</v>
      </c>
      <c r="J11" s="3">
        <f t="shared" si="8"/>
        <v>12000</v>
      </c>
      <c r="K11" s="3">
        <f t="shared" si="9"/>
        <v>144000</v>
      </c>
      <c r="L11" s="3">
        <f t="shared" si="11"/>
        <v>1355084.1043104101</v>
      </c>
      <c r="M11" s="13">
        <v>7.0000000000000007E-2</v>
      </c>
      <c r="N11" s="3">
        <f t="shared" si="1"/>
        <v>94855.887301728711</v>
      </c>
      <c r="O11" s="3">
        <f t="shared" si="2"/>
        <v>1449939.9916121387</v>
      </c>
      <c r="P11" s="3">
        <f t="shared" si="12"/>
        <v>55625.090355312495</v>
      </c>
      <c r="Q11" s="3">
        <f t="shared" si="13"/>
        <v>9535.729775196427</v>
      </c>
    </row>
    <row r="12" spans="1:20" x14ac:dyDescent="0.25">
      <c r="A12">
        <f t="shared" si="3"/>
        <v>11</v>
      </c>
      <c r="B12">
        <f t="shared" si="14"/>
        <v>13</v>
      </c>
      <c r="C12">
        <f t="shared" si="4"/>
        <v>41</v>
      </c>
      <c r="D12">
        <v>2024</v>
      </c>
      <c r="E12" s="1">
        <f t="shared" si="10"/>
        <v>105000</v>
      </c>
      <c r="F12" s="3">
        <f t="shared" si="5"/>
        <v>8746.5</v>
      </c>
      <c r="G12" s="3">
        <f t="shared" si="6"/>
        <v>3853.5000000000005</v>
      </c>
      <c r="H12" s="3">
        <f t="shared" si="7"/>
        <v>104958</v>
      </c>
      <c r="I12" s="3">
        <f t="shared" si="7"/>
        <v>46242.000000000007</v>
      </c>
      <c r="J12" s="3">
        <f t="shared" si="8"/>
        <v>12600</v>
      </c>
      <c r="K12" s="3">
        <f t="shared" si="9"/>
        <v>151200</v>
      </c>
      <c r="L12" s="3">
        <f t="shared" si="11"/>
        <v>1647381.9916121387</v>
      </c>
      <c r="M12" s="13">
        <v>7.0000000000000007E-2</v>
      </c>
      <c r="N12" s="3">
        <f t="shared" si="1"/>
        <v>115316.73941284973</v>
      </c>
      <c r="O12" s="3">
        <f t="shared" si="2"/>
        <v>1762698.7310249885</v>
      </c>
      <c r="P12" s="3">
        <f t="shared" si="12"/>
        <v>68359.647855312505</v>
      </c>
      <c r="Q12" s="3">
        <f t="shared" si="13"/>
        <v>12695.363173129466</v>
      </c>
    </row>
    <row r="13" spans="1:20" x14ac:dyDescent="0.25">
      <c r="A13">
        <f t="shared" si="3"/>
        <v>12</v>
      </c>
      <c r="B13">
        <f t="shared" si="14"/>
        <v>14</v>
      </c>
      <c r="C13">
        <f t="shared" si="4"/>
        <v>42</v>
      </c>
      <c r="D13">
        <v>2025</v>
      </c>
      <c r="E13" s="1">
        <f t="shared" si="10"/>
        <v>110250</v>
      </c>
      <c r="F13" s="3">
        <f t="shared" si="5"/>
        <v>9183.8250000000007</v>
      </c>
      <c r="G13" s="3">
        <f t="shared" si="6"/>
        <v>4046.1750000000002</v>
      </c>
      <c r="H13" s="3">
        <f t="shared" si="7"/>
        <v>110205.90000000001</v>
      </c>
      <c r="I13" s="3">
        <f t="shared" si="7"/>
        <v>48554.100000000006</v>
      </c>
      <c r="J13" s="3">
        <f t="shared" si="8"/>
        <v>13230</v>
      </c>
      <c r="K13" s="3">
        <f t="shared" si="9"/>
        <v>158760</v>
      </c>
      <c r="L13" s="3">
        <f t="shared" si="11"/>
        <v>1970012.8310249886</v>
      </c>
      <c r="M13" s="13">
        <v>7.0000000000000007E-2</v>
      </c>
      <c r="N13" s="3">
        <f t="shared" si="1"/>
        <v>137900.8981717492</v>
      </c>
      <c r="O13" s="3">
        <f t="shared" si="2"/>
        <v>2107913.7291967375</v>
      </c>
      <c r="P13" s="3">
        <f t="shared" si="12"/>
        <v>81730.933230312512</v>
      </c>
      <c r="Q13" s="3">
        <f t="shared" si="13"/>
        <v>16346.186646062502</v>
      </c>
    </row>
    <row r="14" spans="1:20" x14ac:dyDescent="0.25">
      <c r="A14">
        <f t="shared" si="3"/>
        <v>13</v>
      </c>
      <c r="B14">
        <f t="shared" si="14"/>
        <v>15</v>
      </c>
      <c r="C14">
        <f t="shared" si="4"/>
        <v>43</v>
      </c>
      <c r="D14">
        <v>2026</v>
      </c>
      <c r="E14" s="1">
        <f t="shared" si="10"/>
        <v>115762.5</v>
      </c>
      <c r="F14" s="3">
        <f t="shared" si="5"/>
        <v>9643.0162500000006</v>
      </c>
      <c r="G14" s="3">
        <f t="shared" si="6"/>
        <v>4248.4837500000003</v>
      </c>
      <c r="H14" s="3">
        <f t="shared" si="7"/>
        <v>115716.19500000001</v>
      </c>
      <c r="I14" s="3">
        <f t="shared" si="7"/>
        <v>50981.805000000008</v>
      </c>
      <c r="J14" s="3">
        <f t="shared" si="8"/>
        <v>13891.5</v>
      </c>
      <c r="K14" s="3">
        <f t="shared" si="9"/>
        <v>166698</v>
      </c>
      <c r="L14" s="3">
        <f t="shared" si="11"/>
        <v>2325593.5341967377</v>
      </c>
      <c r="M14" s="13">
        <v>7.0000000000000007E-2</v>
      </c>
      <c r="N14" s="3">
        <f t="shared" si="1"/>
        <v>162791.54739377165</v>
      </c>
      <c r="O14" s="3">
        <f t="shared" si="2"/>
        <v>2488385.0815905095</v>
      </c>
      <c r="P14" s="3">
        <f t="shared" si="12"/>
        <v>95770.782874062497</v>
      </c>
      <c r="Q14" s="3">
        <f t="shared" si="13"/>
        <v>20522.310615870538</v>
      </c>
    </row>
    <row r="15" spans="1:20" x14ac:dyDescent="0.25">
      <c r="A15">
        <f t="shared" si="3"/>
        <v>14</v>
      </c>
      <c r="B15">
        <f t="shared" si="14"/>
        <v>16</v>
      </c>
      <c r="C15">
        <f t="shared" si="4"/>
        <v>44</v>
      </c>
      <c r="D15">
        <v>2027</v>
      </c>
      <c r="E15" s="1">
        <f t="shared" si="10"/>
        <v>121550.625</v>
      </c>
      <c r="F15" s="3">
        <f t="shared" si="5"/>
        <v>10125.167062500001</v>
      </c>
      <c r="G15" s="3">
        <f t="shared" si="6"/>
        <v>4460.9079375000001</v>
      </c>
      <c r="H15" s="3">
        <f t="shared" si="7"/>
        <v>121502.00475000001</v>
      </c>
      <c r="I15" s="3">
        <f t="shared" si="7"/>
        <v>53530.895250000001</v>
      </c>
      <c r="J15" s="3">
        <f t="shared" si="8"/>
        <v>14586.074999999999</v>
      </c>
      <c r="K15" s="3">
        <f t="shared" si="9"/>
        <v>175032.9</v>
      </c>
      <c r="L15" s="3">
        <f t="shared" si="11"/>
        <v>2716948.8768405095</v>
      </c>
      <c r="M15" s="13">
        <v>7.0000000000000007E-2</v>
      </c>
      <c r="N15" s="3">
        <f t="shared" si="1"/>
        <v>190186.42137883569</v>
      </c>
      <c r="O15" s="3">
        <f t="shared" si="2"/>
        <v>2907135.298219345</v>
      </c>
      <c r="P15" s="3">
        <f t="shared" si="12"/>
        <v>110512.625</v>
      </c>
      <c r="Q15" s="3">
        <f t="shared" si="13"/>
        <v>25260.028571428571</v>
      </c>
    </row>
    <row r="16" spans="1:20" x14ac:dyDescent="0.25">
      <c r="A16">
        <f t="shared" si="3"/>
        <v>15</v>
      </c>
      <c r="B16">
        <f t="shared" si="14"/>
        <v>17</v>
      </c>
      <c r="C16">
        <f t="shared" si="4"/>
        <v>45</v>
      </c>
      <c r="D16">
        <v>2028</v>
      </c>
      <c r="E16" s="1">
        <f t="shared" si="10"/>
        <v>127628.15625</v>
      </c>
      <c r="F16" s="3">
        <f t="shared" si="5"/>
        <v>10631.425415624999</v>
      </c>
      <c r="G16" s="3">
        <f t="shared" si="6"/>
        <v>4683.9533343750008</v>
      </c>
      <c r="H16" s="3">
        <f t="shared" si="7"/>
        <v>127577.10498749999</v>
      </c>
      <c r="I16" s="3">
        <f t="shared" si="7"/>
        <v>56207.44001250001</v>
      </c>
      <c r="J16" s="3">
        <f t="shared" si="8"/>
        <v>15315.37875</v>
      </c>
      <c r="K16" s="3">
        <f t="shared" si="9"/>
        <v>183784.54499999998</v>
      </c>
      <c r="L16" s="3">
        <f t="shared" si="11"/>
        <v>3147127.2832318451</v>
      </c>
      <c r="M16" s="13">
        <v>7.0000000000000007E-2</v>
      </c>
      <c r="N16" s="3">
        <f t="shared" si="1"/>
        <v>220298.90982622918</v>
      </c>
      <c r="O16" s="3">
        <f t="shared" si="2"/>
        <v>3367426.1930580745</v>
      </c>
      <c r="P16" s="3">
        <f t="shared" si="12"/>
        <v>116038.25625000001</v>
      </c>
      <c r="Q16" s="3">
        <f t="shared" si="13"/>
        <v>28180.719375000004</v>
      </c>
    </row>
    <row r="17" spans="1:20" x14ac:dyDescent="0.25">
      <c r="A17">
        <f t="shared" si="3"/>
        <v>16</v>
      </c>
      <c r="B17">
        <f t="shared" si="14"/>
        <v>18</v>
      </c>
      <c r="C17">
        <f t="shared" si="4"/>
        <v>46</v>
      </c>
      <c r="D17">
        <v>2029</v>
      </c>
      <c r="E17" s="1">
        <f t="shared" si="10"/>
        <v>134009.56406249999</v>
      </c>
      <c r="F17" s="3">
        <f t="shared" si="5"/>
        <v>11162.99668640625</v>
      </c>
      <c r="G17" s="3">
        <f t="shared" si="6"/>
        <v>4918.15100109375</v>
      </c>
      <c r="H17" s="3">
        <f t="shared" si="7"/>
        <v>133955.96023687499</v>
      </c>
      <c r="I17" s="3">
        <f t="shared" si="7"/>
        <v>59017.812013125003</v>
      </c>
      <c r="J17" s="3">
        <f t="shared" si="8"/>
        <v>16081.147687499999</v>
      </c>
      <c r="K17" s="3">
        <f t="shared" si="9"/>
        <v>192973.77224999998</v>
      </c>
      <c r="L17" s="3">
        <f t="shared" si="11"/>
        <v>3619417.7773211994</v>
      </c>
      <c r="M17" s="13">
        <v>7.0000000000000007E-2</v>
      </c>
      <c r="N17" s="3">
        <f t="shared" si="1"/>
        <v>253359.244412484</v>
      </c>
      <c r="O17" s="3">
        <f t="shared" si="2"/>
        <v>3872777.0217336835</v>
      </c>
      <c r="P17" s="3">
        <f t="shared" si="12"/>
        <v>121840.1690625</v>
      </c>
      <c r="Q17" s="3">
        <f t="shared" si="13"/>
        <v>31330.3291875</v>
      </c>
    </row>
    <row r="18" spans="1:20" x14ac:dyDescent="0.25">
      <c r="A18">
        <f t="shared" si="3"/>
        <v>17</v>
      </c>
      <c r="B18">
        <f t="shared" si="14"/>
        <v>19</v>
      </c>
      <c r="C18">
        <f t="shared" si="4"/>
        <v>47</v>
      </c>
      <c r="D18">
        <v>2030</v>
      </c>
      <c r="E18" s="1">
        <f t="shared" si="10"/>
        <v>140710.042265625</v>
      </c>
      <c r="F18" s="3">
        <f t="shared" si="5"/>
        <v>11721.146520726563</v>
      </c>
      <c r="G18" s="3">
        <f t="shared" si="6"/>
        <v>5164.0585511484378</v>
      </c>
      <c r="H18" s="3">
        <f t="shared" si="7"/>
        <v>140653.75824871875</v>
      </c>
      <c r="I18" s="3">
        <f t="shared" si="7"/>
        <v>61968.70261378125</v>
      </c>
      <c r="J18" s="3">
        <f t="shared" si="8"/>
        <v>16885.205071875</v>
      </c>
      <c r="K18" s="3">
        <f t="shared" si="9"/>
        <v>202622.46086250001</v>
      </c>
      <c r="L18" s="3">
        <f t="shared" si="11"/>
        <v>4137368.1852099649</v>
      </c>
      <c r="M18" s="13">
        <v>7.0000000000000007E-2</v>
      </c>
      <c r="N18" s="3">
        <f t="shared" si="1"/>
        <v>289615.77296469756</v>
      </c>
      <c r="O18" s="3">
        <f t="shared" si="2"/>
        <v>4426983.9581746627</v>
      </c>
      <c r="P18" s="3">
        <f t="shared" si="12"/>
        <v>127932.17751562499</v>
      </c>
      <c r="Q18" s="3">
        <f t="shared" si="13"/>
        <v>34724.448182812499</v>
      </c>
    </row>
    <row r="19" spans="1:20" x14ac:dyDescent="0.25">
      <c r="A19">
        <f t="shared" si="3"/>
        <v>18</v>
      </c>
      <c r="B19">
        <f t="shared" si="14"/>
        <v>20</v>
      </c>
      <c r="C19">
        <f t="shared" si="4"/>
        <v>48</v>
      </c>
      <c r="D19">
        <v>2031</v>
      </c>
      <c r="E19" s="1">
        <f t="shared" si="10"/>
        <v>147745.54437890626</v>
      </c>
      <c r="F19" s="3">
        <f t="shared" si="5"/>
        <v>12307.203846762892</v>
      </c>
      <c r="G19" s="3">
        <f t="shared" si="6"/>
        <v>5422.2614787058601</v>
      </c>
      <c r="H19" s="3">
        <f t="shared" si="7"/>
        <v>147686.44616115472</v>
      </c>
      <c r="I19" s="3">
        <f t="shared" si="7"/>
        <v>65067.137744470325</v>
      </c>
      <c r="J19" s="3">
        <f t="shared" si="8"/>
        <v>17729.465325468751</v>
      </c>
      <c r="K19" s="3">
        <f t="shared" si="9"/>
        <v>212753.58390562501</v>
      </c>
      <c r="L19" s="3">
        <f t="shared" si="11"/>
        <v>4704804.6798247583</v>
      </c>
      <c r="M19" s="13">
        <v>7.0000000000000007E-2</v>
      </c>
      <c r="N19" s="3">
        <f t="shared" si="1"/>
        <v>329336.3275877331</v>
      </c>
      <c r="O19" s="3">
        <f t="shared" si="2"/>
        <v>5034141.0074124914</v>
      </c>
      <c r="P19" s="3">
        <f t="shared" si="12"/>
        <v>134328.78639140626</v>
      </c>
      <c r="Q19" s="3">
        <f t="shared" si="13"/>
        <v>38379.65325468751</v>
      </c>
    </row>
    <row r="20" spans="1:20" x14ac:dyDescent="0.25">
      <c r="A20">
        <f t="shared" si="3"/>
        <v>19</v>
      </c>
      <c r="B20">
        <f t="shared" si="14"/>
        <v>21</v>
      </c>
      <c r="C20">
        <f t="shared" si="4"/>
        <v>49</v>
      </c>
      <c r="D20">
        <v>2032</v>
      </c>
      <c r="E20" s="1">
        <f t="shared" si="10"/>
        <v>155132.82159785158</v>
      </c>
      <c r="F20" s="3">
        <f t="shared" si="5"/>
        <v>12922.564039101037</v>
      </c>
      <c r="G20" s="3">
        <f t="shared" si="6"/>
        <v>5693.374552641154</v>
      </c>
      <c r="H20" s="3">
        <f t="shared" si="7"/>
        <v>155070.76846921243</v>
      </c>
      <c r="I20" s="3">
        <f t="shared" si="7"/>
        <v>68320.494631693844</v>
      </c>
      <c r="J20" s="3">
        <f t="shared" si="8"/>
        <v>18615.93859174219</v>
      </c>
      <c r="K20" s="3">
        <f t="shared" si="9"/>
        <v>223391.26310090628</v>
      </c>
      <c r="L20" s="3">
        <f t="shared" si="11"/>
        <v>5325852.7651450913</v>
      </c>
      <c r="M20" s="13">
        <v>7.0000000000000007E-2</v>
      </c>
      <c r="N20" s="3">
        <f t="shared" si="1"/>
        <v>372809.69356015645</v>
      </c>
      <c r="O20" s="3">
        <f t="shared" si="2"/>
        <v>5698662.4587052474</v>
      </c>
      <c r="P20" s="3">
        <f t="shared" si="12"/>
        <v>141045.22571097658</v>
      </c>
      <c r="Q20" s="3">
        <f t="shared" si="13"/>
        <v>42313.567713292978</v>
      </c>
    </row>
    <row r="21" spans="1:20" x14ac:dyDescent="0.25">
      <c r="A21">
        <f t="shared" si="3"/>
        <v>20</v>
      </c>
      <c r="B21">
        <f t="shared" si="14"/>
        <v>22</v>
      </c>
      <c r="C21">
        <f t="shared" si="4"/>
        <v>50</v>
      </c>
      <c r="D21">
        <v>2033</v>
      </c>
      <c r="E21" s="1">
        <f t="shared" si="10"/>
        <v>162889.46267774416</v>
      </c>
      <c r="F21" s="3">
        <f t="shared" si="5"/>
        <v>13568.692241056089</v>
      </c>
      <c r="G21" s="3">
        <f t="shared" si="6"/>
        <v>5978.0432802732112</v>
      </c>
      <c r="H21" s="3">
        <f t="shared" si="7"/>
        <v>162824.30689267308</v>
      </c>
      <c r="I21" s="3">
        <f t="shared" si="7"/>
        <v>71736.519363278538</v>
      </c>
      <c r="J21" s="3">
        <f t="shared" si="8"/>
        <v>19546.735521329298</v>
      </c>
      <c r="K21" s="3">
        <f t="shared" si="9"/>
        <v>234560.82625595157</v>
      </c>
      <c r="L21" s="3">
        <f t="shared" si="11"/>
        <v>6004959.8043244779</v>
      </c>
      <c r="M21" s="13">
        <v>7.0000000000000007E-2</v>
      </c>
      <c r="N21" s="3">
        <f t="shared" si="1"/>
        <v>420347.18630271347</v>
      </c>
      <c r="O21" s="3">
        <f t="shared" si="2"/>
        <v>6425306.990627191</v>
      </c>
      <c r="P21" s="3">
        <f t="shared" si="12"/>
        <v>148097.48699652537</v>
      </c>
      <c r="Q21" s="3">
        <f t="shared" si="13"/>
        <v>46544.924484622257</v>
      </c>
    </row>
    <row r="22" spans="1:20" x14ac:dyDescent="0.25">
      <c r="A22">
        <f t="shared" si="3"/>
        <v>21</v>
      </c>
      <c r="B22">
        <f t="shared" si="14"/>
        <v>23</v>
      </c>
      <c r="C22">
        <f t="shared" si="4"/>
        <v>51</v>
      </c>
      <c r="D22">
        <v>2034</v>
      </c>
      <c r="E22" s="1">
        <f t="shared" si="10"/>
        <v>171033.93581163138</v>
      </c>
      <c r="F22" s="3">
        <f t="shared" si="5"/>
        <v>14247.126853108894</v>
      </c>
      <c r="G22" s="3">
        <f t="shared" si="6"/>
        <v>6276.9454442868719</v>
      </c>
      <c r="H22" s="3">
        <f t="shared" si="7"/>
        <v>170965.52223730672</v>
      </c>
      <c r="I22" s="3">
        <f t="shared" si="7"/>
        <v>75323.345331442455</v>
      </c>
      <c r="J22" s="3">
        <f t="shared" si="8"/>
        <v>20524.072297395764</v>
      </c>
      <c r="K22" s="3">
        <f t="shared" si="9"/>
        <v>246288.86756874918</v>
      </c>
      <c r="L22" s="3">
        <f t="shared" si="11"/>
        <v>6746919.2035273826</v>
      </c>
      <c r="M22" s="13">
        <v>7.0000000000000007E-2</v>
      </c>
      <c r="N22" s="3">
        <f t="shared" si="1"/>
        <v>472284.34424691682</v>
      </c>
      <c r="O22" s="3">
        <f t="shared" si="2"/>
        <v>7219203.547774299</v>
      </c>
      <c r="P22" s="3">
        <f t="shared" si="12"/>
        <v>155502.36134635168</v>
      </c>
      <c r="Q22" s="3">
        <f t="shared" si="13"/>
        <v>51093.633013801264</v>
      </c>
    </row>
    <row r="23" spans="1:20" x14ac:dyDescent="0.25">
      <c r="A23">
        <f t="shared" si="3"/>
        <v>22</v>
      </c>
      <c r="B23">
        <f t="shared" si="14"/>
        <v>24</v>
      </c>
      <c r="C23">
        <f t="shared" si="4"/>
        <v>52</v>
      </c>
      <c r="D23">
        <v>2035</v>
      </c>
      <c r="E23" s="1">
        <f t="shared" si="10"/>
        <v>179585.63260221295</v>
      </c>
      <c r="F23" s="3">
        <f t="shared" si="5"/>
        <v>14959.483195764338</v>
      </c>
      <c r="G23" s="3">
        <f t="shared" si="6"/>
        <v>6590.7927165012161</v>
      </c>
      <c r="H23" s="3">
        <f t="shared" si="7"/>
        <v>179513.79834917205</v>
      </c>
      <c r="I23" s="3">
        <f t="shared" si="7"/>
        <v>79089.512598014597</v>
      </c>
      <c r="J23" s="3">
        <f t="shared" si="8"/>
        <v>21550.275912265552</v>
      </c>
      <c r="K23" s="3">
        <f t="shared" si="9"/>
        <v>258603.3109471866</v>
      </c>
      <c r="L23" s="3">
        <f t="shared" si="11"/>
        <v>7556896.3713194998</v>
      </c>
      <c r="M23" s="13">
        <v>7.0000000000000007E-2</v>
      </c>
      <c r="N23" s="3">
        <f t="shared" si="1"/>
        <v>528982.74599236506</v>
      </c>
      <c r="O23" s="3">
        <f t="shared" si="2"/>
        <v>8085879.1173118651</v>
      </c>
      <c r="P23" s="3">
        <f t="shared" si="12"/>
        <v>163277.47941366927</v>
      </c>
      <c r="Q23" s="3">
        <f t="shared" si="13"/>
        <v>55980.850084686608</v>
      </c>
      <c r="R23" t="s">
        <v>18</v>
      </c>
      <c r="S23" t="s">
        <v>19</v>
      </c>
      <c r="T23" t="s">
        <v>31</v>
      </c>
    </row>
    <row r="24" spans="1:20" x14ac:dyDescent="0.25">
      <c r="A24">
        <f t="shared" si="3"/>
        <v>23</v>
      </c>
      <c r="B24">
        <f t="shared" si="14"/>
        <v>25</v>
      </c>
      <c r="C24">
        <f t="shared" si="4"/>
        <v>53</v>
      </c>
      <c r="D24">
        <v>2036</v>
      </c>
      <c r="E24" s="1">
        <f t="shared" si="10"/>
        <v>188564.91423232362</v>
      </c>
      <c r="F24" s="3">
        <f t="shared" si="5"/>
        <v>15707.457355552557</v>
      </c>
      <c r="G24" s="3">
        <f t="shared" si="6"/>
        <v>6920.332352326277</v>
      </c>
      <c r="H24" s="3">
        <f t="shared" si="7"/>
        <v>188489.48826663068</v>
      </c>
      <c r="I24" s="3">
        <f t="shared" si="7"/>
        <v>83043.988227915324</v>
      </c>
      <c r="J24" s="3">
        <f t="shared" si="8"/>
        <v>22627.789707878834</v>
      </c>
      <c r="K24" s="3">
        <f t="shared" si="9"/>
        <v>271533.47649454599</v>
      </c>
      <c r="L24" s="3">
        <f t="shared" si="11"/>
        <v>8440456.5820343271</v>
      </c>
      <c r="M24" s="13">
        <v>7.0000000000000007E-2</v>
      </c>
      <c r="N24" s="3">
        <f t="shared" si="1"/>
        <v>590831.96074240294</v>
      </c>
      <c r="O24" s="3">
        <f t="shared" si="2"/>
        <v>9031288.5427767299</v>
      </c>
      <c r="P24" s="3">
        <f t="shared" si="12"/>
        <v>171441.35338435275</v>
      </c>
      <c r="Q24" s="3">
        <f t="shared" si="13"/>
        <v>61229.054780125989</v>
      </c>
      <c r="R24" s="3">
        <f>$Q$30</f>
        <v>1125295.3973545528</v>
      </c>
      <c r="S24" s="3">
        <f>R24*0.7</f>
        <v>787706.77814818686</v>
      </c>
    </row>
    <row r="25" spans="1:20" x14ac:dyDescent="0.25">
      <c r="A25">
        <f t="shared" si="3"/>
        <v>24</v>
      </c>
      <c r="B25">
        <f t="shared" si="14"/>
        <v>26</v>
      </c>
      <c r="C25">
        <f t="shared" si="4"/>
        <v>54</v>
      </c>
      <c r="D25">
        <v>2037</v>
      </c>
      <c r="E25" s="1">
        <f t="shared" si="10"/>
        <v>197993.1599439398</v>
      </c>
      <c r="F25" s="3">
        <f t="shared" ref="F25:F29" si="15">E25*$F$2</f>
        <v>16492.830223330184</v>
      </c>
      <c r="G25" s="3">
        <f t="shared" ref="G25:G29" si="16">E25*$G$2</f>
        <v>7266.3489699425909</v>
      </c>
      <c r="H25" s="3">
        <f t="shared" ref="H25:H29" si="17">F25*12</f>
        <v>197913.96267996222</v>
      </c>
      <c r="I25" s="3">
        <f t="shared" ref="I25:I29" si="18">G25*12</f>
        <v>87196.187639311087</v>
      </c>
      <c r="J25" s="3">
        <f t="shared" ref="J25:J29" si="19">E25*$J$2</f>
        <v>23759.179193272776</v>
      </c>
      <c r="K25" s="3">
        <f t="shared" ref="K25:K29" si="20">J25*12</f>
        <v>285110.15031927329</v>
      </c>
      <c r="L25" s="3">
        <f t="shared" ref="L25:L29" si="21">K25+O24+I25</f>
        <v>9403594.8807353135</v>
      </c>
      <c r="M25" s="13">
        <v>7.0000000000000007E-2</v>
      </c>
      <c r="N25" s="3">
        <f t="shared" ref="N25:N29" si="22">L25*M25</f>
        <v>658251.64165147196</v>
      </c>
      <c r="O25" s="3">
        <f t="shared" ref="O25:O29" si="23">L25+N25</f>
        <v>10061846.522386786</v>
      </c>
      <c r="P25" s="3">
        <f t="shared" ref="P25:P29" si="24">AVERAGE(E21:E25)</f>
        <v>180013.42105357038</v>
      </c>
      <c r="Q25" s="3">
        <f t="shared" ref="Q25:Q29" si="25">P25*B25/70</f>
        <v>66862.127819897563</v>
      </c>
      <c r="R25" s="3">
        <f t="shared" ref="R25:R66" si="26">$Q$30</f>
        <v>1125295.3973545528</v>
      </c>
      <c r="S25" s="3">
        <f>$S$24</f>
        <v>787706.77814818686</v>
      </c>
      <c r="T25" s="3">
        <f>S25</f>
        <v>787706.77814818686</v>
      </c>
    </row>
    <row r="26" spans="1:20" x14ac:dyDescent="0.25">
      <c r="A26">
        <f t="shared" si="3"/>
        <v>25</v>
      </c>
      <c r="B26">
        <f t="shared" si="14"/>
        <v>27</v>
      </c>
      <c r="C26">
        <f t="shared" si="4"/>
        <v>55</v>
      </c>
      <c r="D26">
        <v>2038</v>
      </c>
      <c r="E26" s="1">
        <f t="shared" si="10"/>
        <v>207892.8179411368</v>
      </c>
      <c r="F26" s="3">
        <f t="shared" si="15"/>
        <v>17317.471734496696</v>
      </c>
      <c r="G26" s="3">
        <f t="shared" si="16"/>
        <v>7629.6664184397214</v>
      </c>
      <c r="H26" s="3">
        <f t="shared" si="17"/>
        <v>207809.66081396036</v>
      </c>
      <c r="I26" s="3">
        <f t="shared" si="18"/>
        <v>91555.997021276649</v>
      </c>
      <c r="J26" s="3">
        <f t="shared" si="19"/>
        <v>24947.138152936415</v>
      </c>
      <c r="K26" s="3">
        <f t="shared" si="20"/>
        <v>299365.65783523698</v>
      </c>
      <c r="L26" s="3">
        <f t="shared" si="21"/>
        <v>10452768.1772433</v>
      </c>
      <c r="M26" s="13">
        <v>7.0000000000000007E-2</v>
      </c>
      <c r="N26" s="3">
        <f t="shared" si="22"/>
        <v>731693.77240703104</v>
      </c>
      <c r="O26" s="3">
        <f t="shared" si="23"/>
        <v>11184461.94965033</v>
      </c>
      <c r="P26" s="3">
        <f t="shared" si="24"/>
        <v>189014.09210624889</v>
      </c>
      <c r="Q26" s="3">
        <f t="shared" si="25"/>
        <v>72905.435526696005</v>
      </c>
      <c r="R26" s="3">
        <f t="shared" si="26"/>
        <v>1125295.3973545528</v>
      </c>
      <c r="S26" s="3">
        <f t="shared" ref="S26:S66" si="27">$S$24</f>
        <v>787706.77814818686</v>
      </c>
      <c r="T26" s="3">
        <f>T25+S26</f>
        <v>1575413.5562963737</v>
      </c>
    </row>
    <row r="27" spans="1:20" x14ac:dyDescent="0.25">
      <c r="A27">
        <f t="shared" si="3"/>
        <v>26</v>
      </c>
      <c r="B27">
        <f t="shared" si="14"/>
        <v>28</v>
      </c>
      <c r="C27">
        <f t="shared" si="4"/>
        <v>56</v>
      </c>
      <c r="D27">
        <v>2039</v>
      </c>
      <c r="E27" s="1">
        <f t="shared" si="10"/>
        <v>218287.45883819365</v>
      </c>
      <c r="F27" s="3">
        <f t="shared" si="15"/>
        <v>18183.345321221532</v>
      </c>
      <c r="G27" s="3">
        <f t="shared" si="16"/>
        <v>8011.1497393617074</v>
      </c>
      <c r="H27" s="3">
        <f t="shared" si="17"/>
        <v>218200.14385465838</v>
      </c>
      <c r="I27" s="3">
        <f t="shared" si="18"/>
        <v>96133.796872340492</v>
      </c>
      <c r="J27" s="3">
        <f t="shared" si="19"/>
        <v>26194.495060583238</v>
      </c>
      <c r="K27" s="3">
        <f t="shared" si="20"/>
        <v>314333.94072699884</v>
      </c>
      <c r="L27" s="3">
        <f t="shared" si="21"/>
        <v>11594929.68724967</v>
      </c>
      <c r="M27" s="13">
        <v>7.0000000000000007E-2</v>
      </c>
      <c r="N27" s="3">
        <f t="shared" si="22"/>
        <v>811645.07810747693</v>
      </c>
      <c r="O27" s="3">
        <f t="shared" si="23"/>
        <v>12406574.765357146</v>
      </c>
      <c r="P27" s="3">
        <f t="shared" si="24"/>
        <v>198464.79671156136</v>
      </c>
      <c r="Q27" s="3">
        <f t="shared" si="25"/>
        <v>79385.918684624543</v>
      </c>
      <c r="R27" s="3">
        <f t="shared" si="26"/>
        <v>1125295.3973545528</v>
      </c>
      <c r="S27" s="3">
        <f t="shared" si="27"/>
        <v>787706.77814818686</v>
      </c>
      <c r="T27" s="3">
        <f t="shared" ref="T27:T66" si="28">T26+S27</f>
        <v>2363120.3344445606</v>
      </c>
    </row>
    <row r="28" spans="1:20" x14ac:dyDescent="0.25">
      <c r="A28">
        <f t="shared" si="3"/>
        <v>27</v>
      </c>
      <c r="B28">
        <f t="shared" si="14"/>
        <v>29</v>
      </c>
      <c r="C28">
        <f t="shared" si="4"/>
        <v>57</v>
      </c>
      <c r="D28">
        <v>2040</v>
      </c>
      <c r="E28" s="1">
        <f t="shared" si="10"/>
        <v>229201.83178010333</v>
      </c>
      <c r="F28" s="3">
        <f t="shared" si="15"/>
        <v>19092.512587282607</v>
      </c>
      <c r="G28" s="3">
        <f t="shared" si="16"/>
        <v>8411.7072263297923</v>
      </c>
      <c r="H28" s="3">
        <f t="shared" si="17"/>
        <v>229110.15104739129</v>
      </c>
      <c r="I28" s="3">
        <f t="shared" si="18"/>
        <v>100940.48671595751</v>
      </c>
      <c r="J28" s="3">
        <f t="shared" si="19"/>
        <v>27504.219813612399</v>
      </c>
      <c r="K28" s="3">
        <f t="shared" si="20"/>
        <v>330050.63776334876</v>
      </c>
      <c r="L28" s="3">
        <f t="shared" si="21"/>
        <v>12837565.889836453</v>
      </c>
      <c r="M28" s="13">
        <v>7.0000000000000007E-2</v>
      </c>
      <c r="N28" s="3">
        <f t="shared" si="22"/>
        <v>898629.61228855175</v>
      </c>
      <c r="O28" s="3">
        <f t="shared" si="23"/>
        <v>13736195.502125004</v>
      </c>
      <c r="P28" s="3">
        <f t="shared" si="24"/>
        <v>208388.03654713943</v>
      </c>
      <c r="Q28" s="3">
        <f t="shared" si="25"/>
        <v>86332.186569529193</v>
      </c>
      <c r="R28" s="3">
        <f t="shared" si="26"/>
        <v>1125295.3973545528</v>
      </c>
      <c r="S28" s="3">
        <f t="shared" si="27"/>
        <v>787706.77814818686</v>
      </c>
      <c r="T28" s="3">
        <f t="shared" si="28"/>
        <v>3150827.1125927474</v>
      </c>
    </row>
    <row r="29" spans="1:20" x14ac:dyDescent="0.25">
      <c r="A29">
        <f t="shared" si="3"/>
        <v>28</v>
      </c>
      <c r="B29">
        <f t="shared" si="14"/>
        <v>30</v>
      </c>
      <c r="C29">
        <f t="shared" si="4"/>
        <v>58</v>
      </c>
      <c r="D29">
        <v>2041</v>
      </c>
      <c r="E29" s="1">
        <f t="shared" si="10"/>
        <v>240661.9233691085</v>
      </c>
      <c r="F29" s="3">
        <f t="shared" si="15"/>
        <v>20047.138216646737</v>
      </c>
      <c r="G29" s="3">
        <f t="shared" si="16"/>
        <v>8832.2925876462832</v>
      </c>
      <c r="H29" s="3">
        <f t="shared" si="17"/>
        <v>240565.65859976085</v>
      </c>
      <c r="I29" s="3">
        <f t="shared" si="18"/>
        <v>105987.5110517554</v>
      </c>
      <c r="J29" s="3">
        <f t="shared" si="19"/>
        <v>28879.430804293017</v>
      </c>
      <c r="K29" s="3">
        <f t="shared" si="20"/>
        <v>346553.16965151619</v>
      </c>
      <c r="L29" s="3">
        <f t="shared" si="21"/>
        <v>14188736.182828275</v>
      </c>
      <c r="M29" s="13">
        <v>7.0000000000000007E-2</v>
      </c>
      <c r="N29" s="3">
        <f t="shared" si="22"/>
        <v>993211.53279797942</v>
      </c>
      <c r="O29" s="3">
        <f t="shared" si="23"/>
        <v>15181947.715626255</v>
      </c>
      <c r="P29" s="3">
        <f t="shared" si="24"/>
        <v>218807.43837449639</v>
      </c>
      <c r="Q29" s="3">
        <f t="shared" si="25"/>
        <v>93774.616446212734</v>
      </c>
      <c r="R29" s="3">
        <f t="shared" si="26"/>
        <v>1125295.3973545528</v>
      </c>
      <c r="S29" s="3">
        <f t="shared" si="27"/>
        <v>787706.77814818686</v>
      </c>
      <c r="T29" s="3">
        <f t="shared" si="28"/>
        <v>3938533.8907409343</v>
      </c>
    </row>
    <row r="30" spans="1:20" x14ac:dyDescent="0.25">
      <c r="A30">
        <f t="shared" si="3"/>
        <v>29</v>
      </c>
      <c r="B30">
        <f t="shared" ref="B26:B66" si="29">C30-$C$24</f>
        <v>6</v>
      </c>
      <c r="C30">
        <f t="shared" si="4"/>
        <v>59</v>
      </c>
      <c r="D30">
        <v>2042</v>
      </c>
      <c r="Q30" s="17">
        <f>Q29*12</f>
        <v>1125295.3973545528</v>
      </c>
      <c r="R30" s="3">
        <f t="shared" si="26"/>
        <v>1125295.3973545528</v>
      </c>
      <c r="S30" s="3">
        <f t="shared" si="27"/>
        <v>787706.77814818686</v>
      </c>
      <c r="T30" s="3">
        <f t="shared" si="28"/>
        <v>4726240.6688891212</v>
      </c>
    </row>
    <row r="31" spans="1:20" x14ac:dyDescent="0.25">
      <c r="A31">
        <f t="shared" si="3"/>
        <v>30</v>
      </c>
      <c r="B31">
        <f t="shared" si="29"/>
        <v>7</v>
      </c>
      <c r="C31">
        <f t="shared" si="4"/>
        <v>60</v>
      </c>
      <c r="D31">
        <v>2043</v>
      </c>
      <c r="R31" s="3">
        <f t="shared" si="26"/>
        <v>1125295.3973545528</v>
      </c>
      <c r="S31" s="3">
        <f t="shared" si="27"/>
        <v>787706.77814818686</v>
      </c>
      <c r="T31" s="3">
        <f t="shared" si="28"/>
        <v>5513947.4470373075</v>
      </c>
    </row>
    <row r="32" spans="1:20" x14ac:dyDescent="0.25">
      <c r="A32">
        <f t="shared" si="3"/>
        <v>31</v>
      </c>
      <c r="B32">
        <f t="shared" si="29"/>
        <v>8</v>
      </c>
      <c r="C32">
        <f t="shared" si="4"/>
        <v>61</v>
      </c>
      <c r="D32">
        <v>2044</v>
      </c>
      <c r="H32" s="15">
        <f>SUM(H10:H31)</f>
        <v>3100501.1083995407</v>
      </c>
      <c r="P32" s="3"/>
      <c r="Q32" s="3"/>
      <c r="R32" s="3">
        <f t="shared" si="26"/>
        <v>1125295.3973545528</v>
      </c>
      <c r="S32" s="3">
        <f t="shared" si="27"/>
        <v>787706.77814818686</v>
      </c>
      <c r="T32" s="3">
        <f t="shared" si="28"/>
        <v>6301654.2251854949</v>
      </c>
    </row>
    <row r="33" spans="1:20" x14ac:dyDescent="0.25">
      <c r="A33">
        <f t="shared" si="3"/>
        <v>32</v>
      </c>
      <c r="B33">
        <f t="shared" si="29"/>
        <v>9</v>
      </c>
      <c r="C33">
        <f t="shared" si="4"/>
        <v>62</v>
      </c>
      <c r="D33">
        <v>2045</v>
      </c>
      <c r="H33" s="16" t="s">
        <v>10</v>
      </c>
      <c r="P33" s="3"/>
      <c r="Q33" s="3"/>
      <c r="R33" s="3">
        <f t="shared" si="26"/>
        <v>1125295.3973545528</v>
      </c>
      <c r="S33" s="3">
        <f t="shared" si="27"/>
        <v>787706.77814818686</v>
      </c>
      <c r="T33" s="3">
        <f t="shared" si="28"/>
        <v>7089361.0033336822</v>
      </c>
    </row>
    <row r="34" spans="1:20" x14ac:dyDescent="0.25">
      <c r="A34">
        <f t="shared" si="3"/>
        <v>33</v>
      </c>
      <c r="B34">
        <f t="shared" si="29"/>
        <v>10</v>
      </c>
      <c r="C34">
        <f t="shared" si="4"/>
        <v>63</v>
      </c>
      <c r="D34">
        <v>2046</v>
      </c>
      <c r="H34" s="14" t="e">
        <f>H32/O31</f>
        <v>#DIV/0!</v>
      </c>
      <c r="P34" t="s">
        <v>32</v>
      </c>
      <c r="Q34" s="3">
        <v>7500</v>
      </c>
      <c r="R34" s="3">
        <f t="shared" si="26"/>
        <v>1125295.3973545528</v>
      </c>
      <c r="S34" s="3">
        <f t="shared" si="27"/>
        <v>787706.77814818686</v>
      </c>
      <c r="T34" s="3">
        <f t="shared" si="28"/>
        <v>7877067.7814818695</v>
      </c>
    </row>
    <row r="35" spans="1:20" x14ac:dyDescent="0.25">
      <c r="A35">
        <f t="shared" si="3"/>
        <v>34</v>
      </c>
      <c r="B35">
        <f t="shared" si="29"/>
        <v>11</v>
      </c>
      <c r="C35">
        <f t="shared" si="4"/>
        <v>64</v>
      </c>
      <c r="D35">
        <v>2047</v>
      </c>
      <c r="H35" s="14" t="e">
        <f>H32/'Old 15000'!P31</f>
        <v>#DIV/0!</v>
      </c>
      <c r="P35" t="s">
        <v>33</v>
      </c>
      <c r="Q35" s="3">
        <f>Q29-Q34</f>
        <v>86274.616446212734</v>
      </c>
      <c r="R35" s="3">
        <f t="shared" si="26"/>
        <v>1125295.3973545528</v>
      </c>
      <c r="S35" s="3">
        <f t="shared" si="27"/>
        <v>787706.77814818686</v>
      </c>
      <c r="T35" s="3">
        <f t="shared" si="28"/>
        <v>8664774.5596300568</v>
      </c>
    </row>
    <row r="36" spans="1:20" x14ac:dyDescent="0.25">
      <c r="A36">
        <f t="shared" si="3"/>
        <v>35</v>
      </c>
      <c r="B36">
        <f t="shared" si="29"/>
        <v>12</v>
      </c>
      <c r="C36">
        <f t="shared" si="4"/>
        <v>65</v>
      </c>
      <c r="D36">
        <v>2048</v>
      </c>
      <c r="R36" s="3">
        <f t="shared" si="26"/>
        <v>1125295.3973545528</v>
      </c>
      <c r="S36" s="3">
        <f t="shared" si="27"/>
        <v>787706.77814818686</v>
      </c>
      <c r="T36" s="3">
        <f t="shared" si="28"/>
        <v>9452481.3377782442</v>
      </c>
    </row>
    <row r="37" spans="1:20" x14ac:dyDescent="0.25">
      <c r="A37">
        <f t="shared" si="3"/>
        <v>36</v>
      </c>
      <c r="B37">
        <f t="shared" si="29"/>
        <v>13</v>
      </c>
      <c r="C37">
        <f t="shared" si="4"/>
        <v>66</v>
      </c>
      <c r="D37">
        <v>2049</v>
      </c>
      <c r="R37" s="3">
        <f t="shared" si="26"/>
        <v>1125295.3973545528</v>
      </c>
      <c r="S37" s="3">
        <f t="shared" si="27"/>
        <v>787706.77814818686</v>
      </c>
      <c r="T37" s="3">
        <f t="shared" si="28"/>
        <v>10240188.115926431</v>
      </c>
    </row>
    <row r="38" spans="1:20" x14ac:dyDescent="0.25">
      <c r="A38">
        <f t="shared" si="3"/>
        <v>37</v>
      </c>
      <c r="B38">
        <f t="shared" si="29"/>
        <v>14</v>
      </c>
      <c r="C38">
        <f t="shared" si="4"/>
        <v>67</v>
      </c>
      <c r="D38">
        <v>2050</v>
      </c>
      <c r="R38" s="3">
        <f t="shared" si="26"/>
        <v>1125295.3973545528</v>
      </c>
      <c r="S38" s="3">
        <f t="shared" si="27"/>
        <v>787706.77814818686</v>
      </c>
      <c r="T38" s="3">
        <f t="shared" si="28"/>
        <v>11027894.894074619</v>
      </c>
    </row>
    <row r="39" spans="1:20" x14ac:dyDescent="0.25">
      <c r="A39">
        <f t="shared" si="3"/>
        <v>38</v>
      </c>
      <c r="B39">
        <f t="shared" si="29"/>
        <v>15</v>
      </c>
      <c r="C39">
        <f t="shared" si="4"/>
        <v>68</v>
      </c>
      <c r="D39">
        <v>2051</v>
      </c>
      <c r="R39" s="3">
        <f t="shared" si="26"/>
        <v>1125295.3973545528</v>
      </c>
      <c r="S39" s="3">
        <f t="shared" si="27"/>
        <v>787706.77814818686</v>
      </c>
      <c r="T39" s="3">
        <f t="shared" si="28"/>
        <v>11815601.672222806</v>
      </c>
    </row>
    <row r="40" spans="1:20" x14ac:dyDescent="0.25">
      <c r="A40">
        <f t="shared" si="3"/>
        <v>39</v>
      </c>
      <c r="B40">
        <f t="shared" si="29"/>
        <v>16</v>
      </c>
      <c r="C40">
        <f t="shared" si="4"/>
        <v>69</v>
      </c>
      <c r="D40">
        <v>2052</v>
      </c>
      <c r="R40" s="3">
        <f t="shared" si="26"/>
        <v>1125295.3973545528</v>
      </c>
      <c r="S40" s="3">
        <f t="shared" si="27"/>
        <v>787706.77814818686</v>
      </c>
      <c r="T40" s="3">
        <f t="shared" si="28"/>
        <v>12603308.450370993</v>
      </c>
    </row>
    <row r="41" spans="1:20" x14ac:dyDescent="0.25">
      <c r="A41">
        <f t="shared" si="3"/>
        <v>40</v>
      </c>
      <c r="B41">
        <f t="shared" si="29"/>
        <v>17</v>
      </c>
      <c r="C41">
        <f t="shared" si="4"/>
        <v>70</v>
      </c>
      <c r="D41">
        <v>2053</v>
      </c>
      <c r="R41" s="3">
        <f t="shared" si="26"/>
        <v>1125295.3973545528</v>
      </c>
      <c r="S41" s="3">
        <f t="shared" si="27"/>
        <v>787706.77814818686</v>
      </c>
      <c r="T41" s="3">
        <f t="shared" si="28"/>
        <v>13391015.228519181</v>
      </c>
    </row>
    <row r="42" spans="1:20" x14ac:dyDescent="0.25">
      <c r="A42">
        <f t="shared" si="3"/>
        <v>41</v>
      </c>
      <c r="B42">
        <f t="shared" si="29"/>
        <v>18</v>
      </c>
      <c r="C42">
        <f t="shared" si="4"/>
        <v>71</v>
      </c>
      <c r="D42">
        <v>2054</v>
      </c>
      <c r="R42" s="3">
        <f t="shared" si="26"/>
        <v>1125295.3973545528</v>
      </c>
      <c r="S42" s="3">
        <f t="shared" si="27"/>
        <v>787706.77814818686</v>
      </c>
      <c r="T42" s="3">
        <f t="shared" si="28"/>
        <v>14178722.006667368</v>
      </c>
    </row>
    <row r="43" spans="1:20" x14ac:dyDescent="0.25">
      <c r="A43">
        <f t="shared" si="3"/>
        <v>42</v>
      </c>
      <c r="B43">
        <f t="shared" si="29"/>
        <v>19</v>
      </c>
      <c r="C43">
        <f t="shared" si="4"/>
        <v>72</v>
      </c>
      <c r="D43">
        <v>2055</v>
      </c>
      <c r="R43" s="3">
        <f t="shared" si="26"/>
        <v>1125295.3973545528</v>
      </c>
      <c r="S43" s="3">
        <f t="shared" si="27"/>
        <v>787706.77814818686</v>
      </c>
      <c r="T43" s="3">
        <f t="shared" si="28"/>
        <v>14966428.784815555</v>
      </c>
    </row>
    <row r="44" spans="1:20" x14ac:dyDescent="0.25">
      <c r="A44">
        <f t="shared" si="3"/>
        <v>43</v>
      </c>
      <c r="B44">
        <f t="shared" si="29"/>
        <v>20</v>
      </c>
      <c r="C44">
        <f t="shared" si="4"/>
        <v>73</v>
      </c>
      <c r="D44">
        <v>2056</v>
      </c>
      <c r="R44" s="3">
        <f t="shared" si="26"/>
        <v>1125295.3973545528</v>
      </c>
      <c r="S44" s="3">
        <f t="shared" si="27"/>
        <v>787706.77814818686</v>
      </c>
      <c r="T44" s="3">
        <f t="shared" si="28"/>
        <v>15754135.562963743</v>
      </c>
    </row>
    <row r="45" spans="1:20" x14ac:dyDescent="0.25">
      <c r="A45">
        <f t="shared" si="3"/>
        <v>44</v>
      </c>
      <c r="B45">
        <f t="shared" si="29"/>
        <v>21</v>
      </c>
      <c r="C45">
        <f t="shared" si="4"/>
        <v>74</v>
      </c>
      <c r="D45">
        <v>2057</v>
      </c>
      <c r="R45" s="3">
        <f t="shared" si="26"/>
        <v>1125295.3973545528</v>
      </c>
      <c r="S45" s="3">
        <f t="shared" si="27"/>
        <v>787706.77814818686</v>
      </c>
      <c r="T45" s="3">
        <f t="shared" si="28"/>
        <v>16541842.34111193</v>
      </c>
    </row>
    <row r="46" spans="1:20" x14ac:dyDescent="0.25">
      <c r="A46">
        <f t="shared" si="3"/>
        <v>45</v>
      </c>
      <c r="B46">
        <f t="shared" si="29"/>
        <v>22</v>
      </c>
      <c r="C46">
        <f t="shared" si="4"/>
        <v>75</v>
      </c>
      <c r="D46">
        <v>2058</v>
      </c>
      <c r="R46" s="3">
        <f t="shared" si="26"/>
        <v>1125295.3973545528</v>
      </c>
      <c r="S46" s="3">
        <f t="shared" si="27"/>
        <v>787706.77814818686</v>
      </c>
      <c r="T46" s="3">
        <f t="shared" si="28"/>
        <v>17329549.119260117</v>
      </c>
    </row>
    <row r="47" spans="1:20" x14ac:dyDescent="0.25">
      <c r="A47">
        <f t="shared" si="3"/>
        <v>46</v>
      </c>
      <c r="B47">
        <f t="shared" si="29"/>
        <v>23</v>
      </c>
      <c r="C47">
        <f t="shared" si="4"/>
        <v>76</v>
      </c>
      <c r="D47">
        <v>2059</v>
      </c>
      <c r="R47" s="3">
        <f t="shared" si="26"/>
        <v>1125295.3973545528</v>
      </c>
      <c r="S47" s="3">
        <f t="shared" si="27"/>
        <v>787706.77814818686</v>
      </c>
      <c r="T47" s="3">
        <f t="shared" si="28"/>
        <v>18117255.897408303</v>
      </c>
    </row>
    <row r="48" spans="1:20" x14ac:dyDescent="0.25">
      <c r="A48">
        <f t="shared" si="3"/>
        <v>47</v>
      </c>
      <c r="B48">
        <f t="shared" si="29"/>
        <v>24</v>
      </c>
      <c r="C48">
        <f t="shared" si="4"/>
        <v>77</v>
      </c>
      <c r="D48">
        <v>2060</v>
      </c>
      <c r="R48" s="3">
        <f t="shared" si="26"/>
        <v>1125295.3973545528</v>
      </c>
      <c r="S48" s="3">
        <f t="shared" si="27"/>
        <v>787706.77814818686</v>
      </c>
      <c r="T48" s="3">
        <f t="shared" si="28"/>
        <v>18904962.675556488</v>
      </c>
    </row>
    <row r="49" spans="1:20" x14ac:dyDescent="0.25">
      <c r="A49">
        <f t="shared" si="3"/>
        <v>48</v>
      </c>
      <c r="B49">
        <f t="shared" si="29"/>
        <v>25</v>
      </c>
      <c r="C49">
        <f t="shared" si="4"/>
        <v>78</v>
      </c>
      <c r="D49">
        <v>2061</v>
      </c>
      <c r="R49" s="3">
        <f t="shared" si="26"/>
        <v>1125295.3973545528</v>
      </c>
      <c r="S49" s="3">
        <f t="shared" si="27"/>
        <v>787706.77814818686</v>
      </c>
      <c r="T49" s="3">
        <f t="shared" si="28"/>
        <v>19692669.453704674</v>
      </c>
    </row>
    <row r="50" spans="1:20" x14ac:dyDescent="0.25">
      <c r="A50">
        <f t="shared" si="3"/>
        <v>49</v>
      </c>
      <c r="B50">
        <f t="shared" si="29"/>
        <v>26</v>
      </c>
      <c r="C50">
        <f t="shared" si="4"/>
        <v>79</v>
      </c>
      <c r="D50">
        <v>2062</v>
      </c>
      <c r="R50" s="3">
        <f t="shared" si="26"/>
        <v>1125295.3973545528</v>
      </c>
      <c r="S50" s="3">
        <f t="shared" si="27"/>
        <v>787706.77814818686</v>
      </c>
      <c r="T50" s="3">
        <f t="shared" si="28"/>
        <v>20480376.231852859</v>
      </c>
    </row>
    <row r="51" spans="1:20" x14ac:dyDescent="0.25">
      <c r="A51">
        <f t="shared" si="3"/>
        <v>50</v>
      </c>
      <c r="B51">
        <f t="shared" si="29"/>
        <v>27</v>
      </c>
      <c r="C51">
        <f t="shared" si="4"/>
        <v>80</v>
      </c>
      <c r="D51">
        <v>2063</v>
      </c>
      <c r="R51" s="3">
        <f t="shared" si="26"/>
        <v>1125295.3973545528</v>
      </c>
      <c r="S51" s="3">
        <f t="shared" si="27"/>
        <v>787706.77814818686</v>
      </c>
      <c r="T51" s="3">
        <f t="shared" si="28"/>
        <v>21268083.010001045</v>
      </c>
    </row>
    <row r="52" spans="1:20" x14ac:dyDescent="0.25">
      <c r="A52">
        <f t="shared" si="3"/>
        <v>51</v>
      </c>
      <c r="B52">
        <f t="shared" si="29"/>
        <v>28</v>
      </c>
      <c r="C52">
        <f t="shared" si="4"/>
        <v>81</v>
      </c>
      <c r="D52">
        <v>2064</v>
      </c>
      <c r="R52" s="3">
        <f t="shared" si="26"/>
        <v>1125295.3973545528</v>
      </c>
      <c r="S52" s="3">
        <f t="shared" si="27"/>
        <v>787706.77814818686</v>
      </c>
      <c r="T52" s="3">
        <f t="shared" si="28"/>
        <v>22055789.78814923</v>
      </c>
    </row>
    <row r="53" spans="1:20" x14ac:dyDescent="0.25">
      <c r="A53">
        <f t="shared" si="3"/>
        <v>52</v>
      </c>
      <c r="B53">
        <f t="shared" si="29"/>
        <v>29</v>
      </c>
      <c r="C53">
        <f t="shared" si="4"/>
        <v>82</v>
      </c>
      <c r="D53">
        <v>2065</v>
      </c>
      <c r="R53" s="3">
        <f t="shared" si="26"/>
        <v>1125295.3973545528</v>
      </c>
      <c r="S53" s="3">
        <f t="shared" si="27"/>
        <v>787706.77814818686</v>
      </c>
      <c r="T53" s="3">
        <f t="shared" si="28"/>
        <v>22843496.566297416</v>
      </c>
    </row>
    <row r="54" spans="1:20" x14ac:dyDescent="0.25">
      <c r="A54">
        <f t="shared" si="3"/>
        <v>53</v>
      </c>
      <c r="B54">
        <f t="shared" si="29"/>
        <v>30</v>
      </c>
      <c r="C54">
        <f t="shared" si="4"/>
        <v>83</v>
      </c>
      <c r="D54">
        <v>2066</v>
      </c>
      <c r="R54" s="3">
        <f t="shared" si="26"/>
        <v>1125295.3973545528</v>
      </c>
      <c r="S54" s="3">
        <f t="shared" si="27"/>
        <v>787706.77814818686</v>
      </c>
      <c r="T54" s="3">
        <f t="shared" si="28"/>
        <v>23631203.344445601</v>
      </c>
    </row>
    <row r="55" spans="1:20" x14ac:dyDescent="0.25">
      <c r="A55">
        <f t="shared" si="3"/>
        <v>54</v>
      </c>
      <c r="B55">
        <f t="shared" si="29"/>
        <v>31</v>
      </c>
      <c r="C55">
        <f t="shared" si="4"/>
        <v>84</v>
      </c>
      <c r="D55">
        <v>2067</v>
      </c>
      <c r="R55" s="3">
        <f t="shared" si="26"/>
        <v>1125295.3973545528</v>
      </c>
      <c r="S55" s="3">
        <f t="shared" si="27"/>
        <v>787706.77814818686</v>
      </c>
      <c r="T55" s="3">
        <f t="shared" si="28"/>
        <v>24418910.122593787</v>
      </c>
    </row>
    <row r="56" spans="1:20" x14ac:dyDescent="0.25">
      <c r="A56">
        <f t="shared" si="3"/>
        <v>55</v>
      </c>
      <c r="B56">
        <f t="shared" si="29"/>
        <v>32</v>
      </c>
      <c r="C56">
        <f t="shared" si="4"/>
        <v>85</v>
      </c>
      <c r="D56">
        <v>2068</v>
      </c>
      <c r="R56" s="3">
        <f t="shared" si="26"/>
        <v>1125295.3973545528</v>
      </c>
      <c r="S56" s="3">
        <f t="shared" si="27"/>
        <v>787706.77814818686</v>
      </c>
      <c r="T56" s="3">
        <f t="shared" si="28"/>
        <v>25206616.900741972</v>
      </c>
    </row>
    <row r="57" spans="1:20" x14ac:dyDescent="0.25">
      <c r="A57">
        <f t="shared" si="3"/>
        <v>56</v>
      </c>
      <c r="B57">
        <f t="shared" si="29"/>
        <v>33</v>
      </c>
      <c r="C57">
        <f t="shared" si="4"/>
        <v>86</v>
      </c>
      <c r="D57">
        <v>2069</v>
      </c>
      <c r="R57" s="3">
        <f t="shared" si="26"/>
        <v>1125295.3973545528</v>
      </c>
      <c r="S57" s="3">
        <f t="shared" si="27"/>
        <v>787706.77814818686</v>
      </c>
      <c r="T57" s="3">
        <f t="shared" si="28"/>
        <v>25994323.678890157</v>
      </c>
    </row>
    <row r="58" spans="1:20" x14ac:dyDescent="0.25">
      <c r="A58">
        <f t="shared" si="3"/>
        <v>57</v>
      </c>
      <c r="B58">
        <f t="shared" si="29"/>
        <v>34</v>
      </c>
      <c r="C58">
        <f t="shared" si="4"/>
        <v>87</v>
      </c>
      <c r="D58">
        <v>2070</v>
      </c>
      <c r="R58" s="3">
        <f t="shared" si="26"/>
        <v>1125295.3973545528</v>
      </c>
      <c r="S58" s="3">
        <f t="shared" si="27"/>
        <v>787706.77814818686</v>
      </c>
      <c r="T58" s="3">
        <f t="shared" si="28"/>
        <v>26782030.457038343</v>
      </c>
    </row>
    <row r="59" spans="1:20" x14ac:dyDescent="0.25">
      <c r="A59">
        <f t="shared" si="3"/>
        <v>58</v>
      </c>
      <c r="B59">
        <f t="shared" si="29"/>
        <v>35</v>
      </c>
      <c r="C59">
        <f t="shared" si="4"/>
        <v>88</v>
      </c>
      <c r="D59">
        <v>2071</v>
      </c>
      <c r="R59" s="3">
        <f t="shared" si="26"/>
        <v>1125295.3973545528</v>
      </c>
      <c r="S59" s="3">
        <f t="shared" si="27"/>
        <v>787706.77814818686</v>
      </c>
      <c r="T59" s="3">
        <f t="shared" si="28"/>
        <v>27569737.235186528</v>
      </c>
    </row>
    <row r="60" spans="1:20" x14ac:dyDescent="0.25">
      <c r="A60">
        <f t="shared" si="3"/>
        <v>59</v>
      </c>
      <c r="B60">
        <f t="shared" si="29"/>
        <v>36</v>
      </c>
      <c r="C60">
        <f t="shared" si="4"/>
        <v>89</v>
      </c>
      <c r="D60">
        <v>2072</v>
      </c>
      <c r="R60" s="3">
        <f t="shared" si="26"/>
        <v>1125295.3973545528</v>
      </c>
      <c r="S60" s="3">
        <f t="shared" si="27"/>
        <v>787706.77814818686</v>
      </c>
      <c r="T60" s="3">
        <f t="shared" si="28"/>
        <v>28357444.013334714</v>
      </c>
    </row>
    <row r="61" spans="1:20" x14ac:dyDescent="0.25">
      <c r="A61">
        <f t="shared" si="3"/>
        <v>60</v>
      </c>
      <c r="B61">
        <f t="shared" si="29"/>
        <v>37</v>
      </c>
      <c r="C61">
        <f t="shared" si="4"/>
        <v>90</v>
      </c>
      <c r="D61">
        <v>2073</v>
      </c>
      <c r="R61" s="3">
        <f t="shared" si="26"/>
        <v>1125295.3973545528</v>
      </c>
      <c r="S61" s="3">
        <f t="shared" si="27"/>
        <v>787706.77814818686</v>
      </c>
      <c r="T61" s="3">
        <f t="shared" si="28"/>
        <v>29145150.791482899</v>
      </c>
    </row>
    <row r="62" spans="1:20" x14ac:dyDescent="0.25">
      <c r="A62">
        <f t="shared" si="3"/>
        <v>61</v>
      </c>
      <c r="B62">
        <f t="shared" si="29"/>
        <v>38</v>
      </c>
      <c r="C62">
        <f t="shared" si="4"/>
        <v>91</v>
      </c>
      <c r="D62">
        <v>2074</v>
      </c>
      <c r="R62" s="3">
        <f t="shared" si="26"/>
        <v>1125295.3973545528</v>
      </c>
      <c r="S62" s="3">
        <f t="shared" si="27"/>
        <v>787706.77814818686</v>
      </c>
      <c r="T62" s="3">
        <f t="shared" si="28"/>
        <v>29932857.569631085</v>
      </c>
    </row>
    <row r="63" spans="1:20" x14ac:dyDescent="0.25">
      <c r="A63">
        <f t="shared" si="3"/>
        <v>62</v>
      </c>
      <c r="B63">
        <f t="shared" si="29"/>
        <v>39</v>
      </c>
      <c r="C63">
        <f t="shared" si="4"/>
        <v>92</v>
      </c>
      <c r="D63">
        <v>2075</v>
      </c>
      <c r="R63" s="3">
        <f t="shared" si="26"/>
        <v>1125295.3973545528</v>
      </c>
      <c r="S63" s="3">
        <f t="shared" si="27"/>
        <v>787706.77814818686</v>
      </c>
      <c r="T63" s="3">
        <f t="shared" si="28"/>
        <v>30720564.34777927</v>
      </c>
    </row>
    <row r="64" spans="1:20" x14ac:dyDescent="0.25">
      <c r="A64">
        <f t="shared" si="3"/>
        <v>63</v>
      </c>
      <c r="B64">
        <f t="shared" si="29"/>
        <v>40</v>
      </c>
      <c r="C64">
        <f t="shared" si="4"/>
        <v>93</v>
      </c>
      <c r="D64">
        <v>2076</v>
      </c>
      <c r="R64" s="3">
        <f t="shared" si="26"/>
        <v>1125295.3973545528</v>
      </c>
      <c r="S64" s="3">
        <f t="shared" si="27"/>
        <v>787706.77814818686</v>
      </c>
      <c r="T64" s="3">
        <f t="shared" si="28"/>
        <v>31508271.125927456</v>
      </c>
    </row>
    <row r="65" spans="1:20" x14ac:dyDescent="0.25">
      <c r="A65">
        <f t="shared" si="3"/>
        <v>64</v>
      </c>
      <c r="B65">
        <f t="shared" si="29"/>
        <v>41</v>
      </c>
      <c r="C65">
        <f t="shared" si="4"/>
        <v>94</v>
      </c>
      <c r="D65">
        <v>2077</v>
      </c>
      <c r="R65" s="3">
        <f t="shared" si="26"/>
        <v>1125295.3973545528</v>
      </c>
      <c r="S65" s="3">
        <f t="shared" si="27"/>
        <v>787706.77814818686</v>
      </c>
      <c r="T65" s="3">
        <f t="shared" si="28"/>
        <v>32295977.904075641</v>
      </c>
    </row>
    <row r="66" spans="1:20" x14ac:dyDescent="0.25">
      <c r="A66">
        <f t="shared" si="3"/>
        <v>65</v>
      </c>
      <c r="B66">
        <f t="shared" si="29"/>
        <v>42</v>
      </c>
      <c r="C66">
        <f t="shared" si="4"/>
        <v>95</v>
      </c>
      <c r="D66">
        <v>2078</v>
      </c>
      <c r="R66" s="3">
        <f t="shared" si="26"/>
        <v>1125295.3973545528</v>
      </c>
      <c r="S66" s="3">
        <f t="shared" si="27"/>
        <v>787706.77814818686</v>
      </c>
      <c r="T66" s="3">
        <f t="shared" si="28"/>
        <v>33083684.682223827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based on basic</vt:lpstr>
      <vt:lpstr>Old 15000</vt:lpstr>
      <vt:lpstr>New based on basic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91970</dc:creator>
  <cp:lastModifiedBy>Mahajan, Vinay</cp:lastModifiedBy>
  <dcterms:created xsi:type="dcterms:W3CDTF">2023-04-30T04:00:56Z</dcterms:created>
  <dcterms:modified xsi:type="dcterms:W3CDTF">2023-06-21T13:04:34Z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2023-05-08T09:16:43Z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a564122c-3efe-4e8b-8b0b-6ce799c47078</vt:lpwstr>
  </property>
  <property fmtid="{D5CDD505-2E9C-101B-9397-08002B2CF9AE}" pid="8" name="MSIP_Label_3c9bec58-8084-492e-8360-0e1cfe36408c_ContentBits">
    <vt:lpwstr>0</vt:lpwstr>
  </property>
</Properties>
</file>