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novartis.net/personal/mahajvi1_novartis_net/Documents/mahajvi1/money/_Expenses-Inflow-Outflow/EPFO/"/>
    </mc:Choice>
  </mc:AlternateContent>
  <xr:revisionPtr revIDLastSave="51" documentId="13_ncr:1_{E5BA91DD-C6D0-4245-AB7A-C88F0C756255}" xr6:coauthVersionLast="47" xr6:coauthVersionMax="47" xr10:uidLastSave="{9FAADEB6-FD0F-4C25-A0B5-6271E3D82780}"/>
  <bookViews>
    <workbookView xWindow="-120" yWindow="-120" windowWidth="29040" windowHeight="15840" xr2:uid="{AB26A65E-645B-40E1-AFB5-C05E6063C5F0}"/>
  </bookViews>
  <sheets>
    <sheet name="New based on basic" sheetId="1" r:id="rId1"/>
    <sheet name="Old 15000" sheetId="2" r:id="rId2"/>
    <sheet name="New based on basic Actuals" sheetId="3" r:id="rId3"/>
    <sheet name="New based on basic Actuals 9.49" sheetId="5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0" i="2" l="1"/>
  <c r="E3" i="2"/>
  <c r="F3" i="2" s="1"/>
  <c r="G2" i="5"/>
  <c r="G10" i="5" s="1"/>
  <c r="I10" i="5" s="1"/>
  <c r="C66" i="5"/>
  <c r="C65" i="5"/>
  <c r="C64" i="5"/>
  <c r="B64" i="5" s="1"/>
  <c r="C63" i="5"/>
  <c r="C62" i="5"/>
  <c r="C61" i="5"/>
  <c r="C60" i="5"/>
  <c r="C59" i="5"/>
  <c r="B59" i="5" s="1"/>
  <c r="C58" i="5"/>
  <c r="C57" i="5"/>
  <c r="C56" i="5"/>
  <c r="C55" i="5"/>
  <c r="C54" i="5"/>
  <c r="C53" i="5"/>
  <c r="C52" i="5"/>
  <c r="C51" i="5"/>
  <c r="B51" i="5" s="1"/>
  <c r="C50" i="5"/>
  <c r="C49" i="5"/>
  <c r="C48" i="5"/>
  <c r="B48" i="5" s="1"/>
  <c r="C47" i="5"/>
  <c r="C46" i="5"/>
  <c r="C45" i="5"/>
  <c r="B45" i="5" s="1"/>
  <c r="C44" i="5"/>
  <c r="C43" i="5"/>
  <c r="B43" i="5" s="1"/>
  <c r="C42" i="5"/>
  <c r="C41" i="5"/>
  <c r="C40" i="5"/>
  <c r="B40" i="5" s="1"/>
  <c r="C39" i="5"/>
  <c r="B39" i="5" s="1"/>
  <c r="C38" i="5"/>
  <c r="B38" i="5" s="1"/>
  <c r="C37" i="5"/>
  <c r="C36" i="5"/>
  <c r="C35" i="5"/>
  <c r="C34" i="5"/>
  <c r="C33" i="5"/>
  <c r="B33" i="5" s="1"/>
  <c r="C32" i="5"/>
  <c r="B32" i="5"/>
  <c r="C31" i="5"/>
  <c r="C30" i="5"/>
  <c r="C29" i="5"/>
  <c r="B29" i="5" s="1"/>
  <c r="C28" i="5"/>
  <c r="C27" i="5"/>
  <c r="B27" i="5" s="1"/>
  <c r="C26" i="5"/>
  <c r="B26" i="5" s="1"/>
  <c r="C25" i="5"/>
  <c r="C24" i="5"/>
  <c r="B60" i="5" s="1"/>
  <c r="A24" i="5"/>
  <c r="C23" i="5"/>
  <c r="A23" i="5"/>
  <c r="C22" i="5"/>
  <c r="A22" i="5"/>
  <c r="B22" i="5" s="1"/>
  <c r="C21" i="5"/>
  <c r="A21" i="5"/>
  <c r="B21" i="5" s="1"/>
  <c r="C20" i="5"/>
  <c r="A20" i="5"/>
  <c r="B20" i="5" s="1"/>
  <c r="C19" i="5"/>
  <c r="A19" i="5"/>
  <c r="B19" i="5" s="1"/>
  <c r="C18" i="5"/>
  <c r="A18" i="5"/>
  <c r="B18" i="5" s="1"/>
  <c r="C17" i="5"/>
  <c r="A17" i="5"/>
  <c r="B17" i="5" s="1"/>
  <c r="C16" i="5"/>
  <c r="A16" i="5"/>
  <c r="B16" i="5" s="1"/>
  <c r="C15" i="5"/>
  <c r="A15" i="5"/>
  <c r="B15" i="5" s="1"/>
  <c r="C14" i="5"/>
  <c r="A14" i="5"/>
  <c r="B14" i="5" s="1"/>
  <c r="E13" i="5"/>
  <c r="C13" i="5"/>
  <c r="A13" i="5"/>
  <c r="B13" i="5" s="1"/>
  <c r="E12" i="5"/>
  <c r="C12" i="5"/>
  <c r="A12" i="5"/>
  <c r="B12" i="5" s="1"/>
  <c r="W11" i="5"/>
  <c r="P11" i="5"/>
  <c r="J11" i="5"/>
  <c r="K11" i="5" s="1"/>
  <c r="G11" i="5"/>
  <c r="I11" i="5" s="1"/>
  <c r="F11" i="5"/>
  <c r="H11" i="5" s="1"/>
  <c r="C11" i="5"/>
  <c r="A11" i="5"/>
  <c r="B11" i="5" s="1"/>
  <c r="W10" i="5"/>
  <c r="P10" i="5"/>
  <c r="K10" i="5"/>
  <c r="J10" i="5"/>
  <c r="H10" i="5"/>
  <c r="F10" i="5"/>
  <c r="C10" i="5"/>
  <c r="A10" i="5"/>
  <c r="B10" i="5" s="1"/>
  <c r="Q10" i="5" s="1"/>
  <c r="W9" i="5"/>
  <c r="P9" i="5"/>
  <c r="Q9" i="5" s="1"/>
  <c r="J9" i="5"/>
  <c r="K9" i="5" s="1"/>
  <c r="F9" i="5"/>
  <c r="H9" i="5" s="1"/>
  <c r="C9" i="5"/>
  <c r="A9" i="5"/>
  <c r="B9" i="5" s="1"/>
  <c r="W8" i="5"/>
  <c r="P8" i="5"/>
  <c r="J8" i="5"/>
  <c r="K8" i="5" s="1"/>
  <c r="G8" i="5"/>
  <c r="I8" i="5" s="1"/>
  <c r="F8" i="5"/>
  <c r="H8" i="5" s="1"/>
  <c r="C8" i="5"/>
  <c r="A8" i="5"/>
  <c r="B8" i="5" s="1"/>
  <c r="W7" i="5"/>
  <c r="P7" i="5"/>
  <c r="Q7" i="5" s="1"/>
  <c r="J7" i="5"/>
  <c r="K7" i="5" s="1"/>
  <c r="H7" i="5"/>
  <c r="G7" i="5"/>
  <c r="I7" i="5" s="1"/>
  <c r="F7" i="5"/>
  <c r="C7" i="5"/>
  <c r="A7" i="5"/>
  <c r="B7" i="5" s="1"/>
  <c r="W6" i="5"/>
  <c r="U6" i="5"/>
  <c r="K6" i="5"/>
  <c r="J6" i="5"/>
  <c r="G6" i="5"/>
  <c r="I6" i="5" s="1"/>
  <c r="F6" i="5"/>
  <c r="H6" i="5" s="1"/>
  <c r="C6" i="5"/>
  <c r="A6" i="5"/>
  <c r="B6" i="5" s="1"/>
  <c r="W5" i="5"/>
  <c r="J5" i="5"/>
  <c r="K5" i="5" s="1"/>
  <c r="G5" i="5"/>
  <c r="I5" i="5" s="1"/>
  <c r="F5" i="5"/>
  <c r="H5" i="5" s="1"/>
  <c r="C5" i="5"/>
  <c r="A5" i="5"/>
  <c r="B5" i="5" s="1"/>
  <c r="W4" i="5"/>
  <c r="J4" i="5"/>
  <c r="K4" i="5" s="1"/>
  <c r="G4" i="5"/>
  <c r="I4" i="5" s="1"/>
  <c r="F4" i="5"/>
  <c r="H4" i="5" s="1"/>
  <c r="C4" i="5"/>
  <c r="A4" i="5"/>
  <c r="B4" i="5" s="1"/>
  <c r="W3" i="5"/>
  <c r="U3" i="5"/>
  <c r="U4" i="5" s="1"/>
  <c r="K3" i="5"/>
  <c r="J3" i="5"/>
  <c r="H3" i="5"/>
  <c r="G3" i="5"/>
  <c r="I3" i="5" s="1"/>
  <c r="F3" i="5"/>
  <c r="C3" i="5"/>
  <c r="A3" i="5"/>
  <c r="B3" i="5" s="1"/>
  <c r="G2" i="4"/>
  <c r="F3" i="4"/>
  <c r="G3" i="4" s="1"/>
  <c r="W11" i="3"/>
  <c r="W10" i="3"/>
  <c r="W9" i="3"/>
  <c r="W8" i="3"/>
  <c r="W7" i="3"/>
  <c r="W6" i="3"/>
  <c r="W5" i="3"/>
  <c r="W4" i="3"/>
  <c r="W3" i="3"/>
  <c r="T29" i="2"/>
  <c r="U3" i="3"/>
  <c r="U4" i="3" s="1"/>
  <c r="U6" i="3"/>
  <c r="C66" i="3"/>
  <c r="C65" i="3"/>
  <c r="C64" i="3"/>
  <c r="C63" i="3"/>
  <c r="C62" i="3"/>
  <c r="C61" i="3"/>
  <c r="C60" i="3"/>
  <c r="C59" i="3"/>
  <c r="B59" i="3"/>
  <c r="C58" i="3"/>
  <c r="C57" i="3"/>
  <c r="C56" i="3"/>
  <c r="C55" i="3"/>
  <c r="C54" i="3"/>
  <c r="C53" i="3"/>
  <c r="C52" i="3"/>
  <c r="B52" i="3" s="1"/>
  <c r="C51" i="3"/>
  <c r="B51" i="3" s="1"/>
  <c r="C50" i="3"/>
  <c r="C49" i="3"/>
  <c r="C48" i="3"/>
  <c r="C47" i="3"/>
  <c r="C46" i="3"/>
  <c r="B46" i="3"/>
  <c r="C45" i="3"/>
  <c r="C44" i="3"/>
  <c r="C43" i="3"/>
  <c r="B43" i="3" s="1"/>
  <c r="C42" i="3"/>
  <c r="C41" i="3"/>
  <c r="C40" i="3"/>
  <c r="B40" i="3" s="1"/>
  <c r="C39" i="3"/>
  <c r="C38" i="3"/>
  <c r="B38" i="3" s="1"/>
  <c r="C37" i="3"/>
  <c r="C36" i="3"/>
  <c r="C35" i="3"/>
  <c r="C34" i="3"/>
  <c r="B34" i="3" s="1"/>
  <c r="C33" i="3"/>
  <c r="C32" i="3"/>
  <c r="C31" i="3"/>
  <c r="C30" i="3"/>
  <c r="C29" i="3"/>
  <c r="C28" i="3"/>
  <c r="B28" i="3" s="1"/>
  <c r="C27" i="3"/>
  <c r="B27" i="3" s="1"/>
  <c r="C26" i="3"/>
  <c r="C25" i="3"/>
  <c r="C24" i="3"/>
  <c r="B61" i="3" s="1"/>
  <c r="A24" i="3"/>
  <c r="C23" i="3"/>
  <c r="A23" i="3"/>
  <c r="C22" i="3"/>
  <c r="A22" i="3"/>
  <c r="B22" i="3" s="1"/>
  <c r="C21" i="3"/>
  <c r="A21" i="3"/>
  <c r="B21" i="3" s="1"/>
  <c r="C20" i="3"/>
  <c r="A20" i="3"/>
  <c r="B20" i="3" s="1"/>
  <c r="C19" i="3"/>
  <c r="A19" i="3"/>
  <c r="B19" i="3" s="1"/>
  <c r="C18" i="3"/>
  <c r="A18" i="3"/>
  <c r="B18" i="3" s="1"/>
  <c r="C17" i="3"/>
  <c r="A17" i="3"/>
  <c r="B17" i="3" s="1"/>
  <c r="C16" i="3"/>
  <c r="A16" i="3"/>
  <c r="B16" i="3" s="1"/>
  <c r="C15" i="3"/>
  <c r="A15" i="3"/>
  <c r="B15" i="3" s="1"/>
  <c r="C14" i="3"/>
  <c r="B14" i="3"/>
  <c r="A14" i="3"/>
  <c r="C13" i="3"/>
  <c r="A13" i="3"/>
  <c r="B13" i="3" s="1"/>
  <c r="C12" i="3"/>
  <c r="A12" i="3"/>
  <c r="B12" i="3" s="1"/>
  <c r="C11" i="3"/>
  <c r="B11" i="3"/>
  <c r="A11" i="3"/>
  <c r="C10" i="3"/>
  <c r="A10" i="3"/>
  <c r="B10" i="3" s="1"/>
  <c r="C9" i="3"/>
  <c r="A9" i="3"/>
  <c r="B9" i="3" s="1"/>
  <c r="C8" i="3"/>
  <c r="A8" i="3"/>
  <c r="B8" i="3" s="1"/>
  <c r="C7" i="3"/>
  <c r="A7" i="3"/>
  <c r="B7" i="3" s="1"/>
  <c r="C6" i="3"/>
  <c r="A6" i="3"/>
  <c r="B6" i="3" s="1"/>
  <c r="F5" i="3"/>
  <c r="H5" i="3" s="1"/>
  <c r="C5" i="3"/>
  <c r="B5" i="3"/>
  <c r="A5" i="3"/>
  <c r="J4" i="3"/>
  <c r="K4" i="3" s="1"/>
  <c r="G4" i="3"/>
  <c r="I4" i="3" s="1"/>
  <c r="F4" i="3"/>
  <c r="H4" i="3" s="1"/>
  <c r="C4" i="3"/>
  <c r="A4" i="3"/>
  <c r="B4" i="3" s="1"/>
  <c r="J3" i="3"/>
  <c r="K3" i="3" s="1"/>
  <c r="L3" i="3" s="1"/>
  <c r="G3" i="3"/>
  <c r="I3" i="3" s="1"/>
  <c r="F3" i="3"/>
  <c r="H3" i="3" s="1"/>
  <c r="C3" i="3"/>
  <c r="A3" i="3"/>
  <c r="B3" i="3" s="1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K2" i="2"/>
  <c r="E1" i="2"/>
  <c r="C1" i="2"/>
  <c r="Q24" i="2"/>
  <c r="C51" i="1"/>
  <c r="B51" i="1" s="1"/>
  <c r="C52" i="1"/>
  <c r="C53" i="1"/>
  <c r="C54" i="1"/>
  <c r="C55" i="1"/>
  <c r="C56" i="1"/>
  <c r="C57" i="1"/>
  <c r="B57" i="1" s="1"/>
  <c r="C58" i="1"/>
  <c r="B58" i="1" s="1"/>
  <c r="C59" i="1"/>
  <c r="B59" i="1" s="1"/>
  <c r="C60" i="1"/>
  <c r="C61" i="1"/>
  <c r="C62" i="1"/>
  <c r="C63" i="1"/>
  <c r="C64" i="1"/>
  <c r="C65" i="1"/>
  <c r="B65" i="1" s="1"/>
  <c r="C66" i="1"/>
  <c r="B66" i="1" s="1"/>
  <c r="B26" i="1"/>
  <c r="B32" i="1"/>
  <c r="B33" i="1"/>
  <c r="B34" i="1"/>
  <c r="B40" i="1"/>
  <c r="B41" i="1"/>
  <c r="B42" i="1"/>
  <c r="B50" i="1"/>
  <c r="C43" i="1"/>
  <c r="B43" i="1" s="1"/>
  <c r="C44" i="1"/>
  <c r="B44" i="1" s="1"/>
  <c r="C45" i="1"/>
  <c r="B45" i="1" s="1"/>
  <c r="C46" i="1"/>
  <c r="C47" i="1"/>
  <c r="B47" i="1" s="1"/>
  <c r="C48" i="1"/>
  <c r="B48" i="1" s="1"/>
  <c r="C49" i="1"/>
  <c r="B49" i="1" s="1"/>
  <c r="C50" i="1"/>
  <c r="C25" i="1"/>
  <c r="B25" i="1" s="1"/>
  <c r="C26" i="1"/>
  <c r="C27" i="1"/>
  <c r="B27" i="1" s="1"/>
  <c r="C28" i="1"/>
  <c r="B28" i="1" s="1"/>
  <c r="C29" i="1"/>
  <c r="B29" i="1" s="1"/>
  <c r="C30" i="1"/>
  <c r="B30" i="1" s="1"/>
  <c r="C31" i="1"/>
  <c r="B31" i="1" s="1"/>
  <c r="C32" i="1"/>
  <c r="C33" i="1"/>
  <c r="C34" i="1"/>
  <c r="C35" i="1"/>
  <c r="B35" i="1" s="1"/>
  <c r="C36" i="1"/>
  <c r="B36" i="1" s="1"/>
  <c r="C37" i="1"/>
  <c r="B37" i="1" s="1"/>
  <c r="C38" i="1"/>
  <c r="B38" i="1" s="1"/>
  <c r="C39" i="1"/>
  <c r="B39" i="1" s="1"/>
  <c r="C40" i="1"/>
  <c r="C41" i="1"/>
  <c r="C42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4" i="2" s="1"/>
  <c r="G3" i="2"/>
  <c r="I3" i="2" s="1"/>
  <c r="C24" i="2"/>
  <c r="A24" i="2"/>
  <c r="C23" i="2"/>
  <c r="A23" i="2"/>
  <c r="C22" i="2"/>
  <c r="A22" i="2"/>
  <c r="B22" i="2" s="1"/>
  <c r="C21" i="2"/>
  <c r="A21" i="2"/>
  <c r="B21" i="2" s="1"/>
  <c r="C20" i="2"/>
  <c r="A20" i="2"/>
  <c r="B20" i="2" s="1"/>
  <c r="C19" i="2"/>
  <c r="A19" i="2"/>
  <c r="B19" i="2" s="1"/>
  <c r="C18" i="2"/>
  <c r="A18" i="2"/>
  <c r="B18" i="2" s="1"/>
  <c r="C17" i="2"/>
  <c r="A17" i="2"/>
  <c r="B17" i="2" s="1"/>
  <c r="C16" i="2"/>
  <c r="A16" i="2"/>
  <c r="B16" i="2" s="1"/>
  <c r="C15" i="2"/>
  <c r="A15" i="2"/>
  <c r="B15" i="2" s="1"/>
  <c r="C14" i="2"/>
  <c r="A14" i="2"/>
  <c r="B14" i="2" s="1"/>
  <c r="C13" i="2"/>
  <c r="A13" i="2"/>
  <c r="B13" i="2" s="1"/>
  <c r="C12" i="2"/>
  <c r="A12" i="2"/>
  <c r="B12" i="2" s="1"/>
  <c r="C11" i="2"/>
  <c r="A11" i="2"/>
  <c r="B11" i="2" s="1"/>
  <c r="C10" i="2"/>
  <c r="A10" i="2"/>
  <c r="B10" i="2" s="1"/>
  <c r="C9" i="2"/>
  <c r="A9" i="2"/>
  <c r="B9" i="2" s="1"/>
  <c r="C8" i="2"/>
  <c r="A8" i="2"/>
  <c r="B8" i="2" s="1"/>
  <c r="C7" i="2"/>
  <c r="A7" i="2"/>
  <c r="B7" i="2" s="1"/>
  <c r="C6" i="2"/>
  <c r="A6" i="2"/>
  <c r="B6" i="2" s="1"/>
  <c r="C5" i="2"/>
  <c r="A5" i="2"/>
  <c r="B5" i="2" s="1"/>
  <c r="C4" i="2"/>
  <c r="A4" i="2"/>
  <c r="B4" i="2" s="1"/>
  <c r="C3" i="2"/>
  <c r="A3" i="2"/>
  <c r="B3" i="2" s="1"/>
  <c r="B8" i="1"/>
  <c r="B6" i="1"/>
  <c r="B4" i="1"/>
  <c r="B15" i="1"/>
  <c r="B16" i="1"/>
  <c r="B17" i="1"/>
  <c r="B10" i="1"/>
  <c r="A4" i="1"/>
  <c r="A5" i="1"/>
  <c r="B5" i="1" s="1"/>
  <c r="A6" i="1"/>
  <c r="A7" i="1"/>
  <c r="B7" i="1" s="1"/>
  <c r="A8" i="1"/>
  <c r="A9" i="1"/>
  <c r="B9" i="1" s="1"/>
  <c r="A10" i="1"/>
  <c r="A11" i="1"/>
  <c r="B11" i="1" s="1"/>
  <c r="A12" i="1"/>
  <c r="B12" i="1" s="1"/>
  <c r="A13" i="1"/>
  <c r="B13" i="1" s="1"/>
  <c r="A14" i="1"/>
  <c r="B14" i="1" s="1"/>
  <c r="A15" i="1"/>
  <c r="A16" i="1"/>
  <c r="A17" i="1"/>
  <c r="A18" i="1"/>
  <c r="B18" i="1" s="1"/>
  <c r="A19" i="1"/>
  <c r="B19" i="1" s="1"/>
  <c r="A20" i="1"/>
  <c r="B20" i="1" s="1"/>
  <c r="A21" i="1"/>
  <c r="B21" i="1" s="1"/>
  <c r="A22" i="1"/>
  <c r="B22" i="1" s="1"/>
  <c r="A23" i="1"/>
  <c r="A24" i="1"/>
  <c r="A3" i="1"/>
  <c r="B3" i="1" s="1"/>
  <c r="J3" i="1"/>
  <c r="K3" i="1" s="1"/>
  <c r="G3" i="1"/>
  <c r="I3" i="1" s="1"/>
  <c r="F3" i="1"/>
  <c r="H3" i="1" s="1"/>
  <c r="C23" i="1"/>
  <c r="C24" i="1"/>
  <c r="B46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3" i="1"/>
  <c r="L3" i="1" l="1"/>
  <c r="N3" i="1" s="1"/>
  <c r="O3" i="1" s="1"/>
  <c r="E19" i="2"/>
  <c r="E11" i="2"/>
  <c r="E10" i="2"/>
  <c r="E17" i="2"/>
  <c r="E9" i="2"/>
  <c r="E18" i="2"/>
  <c r="E16" i="2"/>
  <c r="E8" i="2"/>
  <c r="E23" i="2"/>
  <c r="E15" i="2"/>
  <c r="E7" i="2"/>
  <c r="E22" i="2"/>
  <c r="E14" i="2"/>
  <c r="E6" i="2"/>
  <c r="E21" i="2"/>
  <c r="E13" i="2"/>
  <c r="E5" i="2"/>
  <c r="G5" i="2" s="1"/>
  <c r="E20" i="2"/>
  <c r="E12" i="2"/>
  <c r="E4" i="2"/>
  <c r="G4" i="2" s="1"/>
  <c r="I4" i="2" s="1"/>
  <c r="K3" i="2"/>
  <c r="L3" i="2" s="1"/>
  <c r="B60" i="1"/>
  <c r="B52" i="1"/>
  <c r="B39" i="3"/>
  <c r="B45" i="3"/>
  <c r="B64" i="3"/>
  <c r="F4" i="4"/>
  <c r="B31" i="5"/>
  <c r="B42" i="5"/>
  <c r="B61" i="5"/>
  <c r="B37" i="5"/>
  <c r="B49" i="5"/>
  <c r="B56" i="5"/>
  <c r="B62" i="5"/>
  <c r="B50" i="5"/>
  <c r="Q11" i="5"/>
  <c r="B57" i="5"/>
  <c r="B64" i="1"/>
  <c r="B56" i="1"/>
  <c r="B36" i="3"/>
  <c r="B48" i="3"/>
  <c r="B58" i="5"/>
  <c r="B30" i="3"/>
  <c r="B47" i="3"/>
  <c r="B54" i="3"/>
  <c r="B63" i="1"/>
  <c r="B55" i="1"/>
  <c r="B26" i="3"/>
  <c r="B31" i="3"/>
  <c r="B37" i="3"/>
  <c r="B55" i="3"/>
  <c r="B62" i="3"/>
  <c r="B34" i="5"/>
  <c r="B46" i="5"/>
  <c r="B65" i="5"/>
  <c r="B62" i="1"/>
  <c r="B54" i="1"/>
  <c r="B32" i="3"/>
  <c r="B56" i="3"/>
  <c r="B35" i="5"/>
  <c r="B53" i="5"/>
  <c r="B66" i="5"/>
  <c r="B29" i="3"/>
  <c r="B35" i="3"/>
  <c r="B53" i="3"/>
  <c r="B66" i="3"/>
  <c r="B25" i="3"/>
  <c r="B42" i="3"/>
  <c r="B60" i="3"/>
  <c r="B61" i="1"/>
  <c r="B53" i="1"/>
  <c r="B44" i="3"/>
  <c r="B63" i="3"/>
  <c r="L3" i="5"/>
  <c r="N3" i="5" s="1"/>
  <c r="O3" i="5" s="1"/>
  <c r="L4" i="5" s="1"/>
  <c r="B30" i="5"/>
  <c r="B41" i="5"/>
  <c r="B54" i="5"/>
  <c r="G9" i="5"/>
  <c r="I9" i="5" s="1"/>
  <c r="F13" i="5"/>
  <c r="H13" i="5" s="1"/>
  <c r="J13" i="5"/>
  <c r="K13" i="5" s="1"/>
  <c r="W13" i="5"/>
  <c r="G13" i="5"/>
  <c r="I13" i="5" s="1"/>
  <c r="Q8" i="5"/>
  <c r="F12" i="5"/>
  <c r="H12" i="5" s="1"/>
  <c r="J12" i="5"/>
  <c r="K12" i="5" s="1"/>
  <c r="W12" i="5"/>
  <c r="P13" i="5"/>
  <c r="Q13" i="5" s="1"/>
  <c r="P12" i="5"/>
  <c r="Q12" i="5" s="1"/>
  <c r="G12" i="5"/>
  <c r="I12" i="5" s="1"/>
  <c r="E14" i="5"/>
  <c r="B47" i="5"/>
  <c r="B55" i="5"/>
  <c r="B63" i="5"/>
  <c r="B25" i="5"/>
  <c r="B28" i="5"/>
  <c r="B36" i="5"/>
  <c r="B44" i="5"/>
  <c r="B52" i="5"/>
  <c r="G4" i="1"/>
  <c r="I4" i="1" s="1"/>
  <c r="N3" i="3"/>
  <c r="O3" i="3" s="1"/>
  <c r="L4" i="3" s="1"/>
  <c r="J5" i="3"/>
  <c r="K5" i="3" s="1"/>
  <c r="B33" i="3"/>
  <c r="B41" i="3"/>
  <c r="B49" i="3"/>
  <c r="B57" i="3"/>
  <c r="B65" i="3"/>
  <c r="B50" i="3"/>
  <c r="B58" i="3"/>
  <c r="G5" i="3"/>
  <c r="I5" i="3" s="1"/>
  <c r="F4" i="2"/>
  <c r="H3" i="2"/>
  <c r="J3" i="2" s="1"/>
  <c r="G5" i="1"/>
  <c r="I5" i="1" s="1"/>
  <c r="J4" i="1"/>
  <c r="K4" i="1" s="1"/>
  <c r="J5" i="1"/>
  <c r="K5" i="1" s="1"/>
  <c r="F5" i="1"/>
  <c r="H5" i="1" s="1"/>
  <c r="F4" i="1"/>
  <c r="H4" i="1" s="1"/>
  <c r="M3" i="2" l="1"/>
  <c r="O3" i="2" s="1"/>
  <c r="P3" i="2" s="1"/>
  <c r="K4" i="2"/>
  <c r="L4" i="2" s="1"/>
  <c r="F5" i="2"/>
  <c r="H5" i="2" s="1"/>
  <c r="J5" i="2" s="1"/>
  <c r="F5" i="4"/>
  <c r="G4" i="4"/>
  <c r="N4" i="5"/>
  <c r="O4" i="5" s="1"/>
  <c r="L5" i="5" s="1"/>
  <c r="P14" i="5"/>
  <c r="Q14" i="5" s="1"/>
  <c r="F14" i="5"/>
  <c r="H14" i="5" s="1"/>
  <c r="J14" i="5"/>
  <c r="K14" i="5" s="1"/>
  <c r="W14" i="5"/>
  <c r="G14" i="5"/>
  <c r="I14" i="5" s="1"/>
  <c r="E15" i="5"/>
  <c r="L4" i="1"/>
  <c r="N4" i="1" s="1"/>
  <c r="O4" i="1" s="1"/>
  <c r="L5" i="1" s="1"/>
  <c r="N5" i="1" s="1"/>
  <c r="O5" i="1" s="1"/>
  <c r="N4" i="3"/>
  <c r="O4" i="3" s="1"/>
  <c r="L5" i="3" s="1"/>
  <c r="J6" i="3"/>
  <c r="K6" i="3" s="1"/>
  <c r="G6" i="3"/>
  <c r="I6" i="3" s="1"/>
  <c r="P7" i="3"/>
  <c r="Q7" i="3" s="1"/>
  <c r="F6" i="3"/>
  <c r="H6" i="3" s="1"/>
  <c r="F6" i="2"/>
  <c r="H4" i="2"/>
  <c r="J4" i="2" s="1"/>
  <c r="K5" i="2"/>
  <c r="L5" i="2" s="1"/>
  <c r="I5" i="2"/>
  <c r="G6" i="2"/>
  <c r="J6" i="1"/>
  <c r="K6" i="1" s="1"/>
  <c r="G6" i="1"/>
  <c r="I6" i="1" s="1"/>
  <c r="P7" i="1"/>
  <c r="Q7" i="1" s="1"/>
  <c r="F6" i="1"/>
  <c r="H6" i="1" s="1"/>
  <c r="F6" i="4" l="1"/>
  <c r="G5" i="4"/>
  <c r="N5" i="5"/>
  <c r="O5" i="5"/>
  <c r="L6" i="5" s="1"/>
  <c r="J15" i="5"/>
  <c r="K15" i="5" s="1"/>
  <c r="W15" i="5"/>
  <c r="G15" i="5"/>
  <c r="I15" i="5" s="1"/>
  <c r="F15" i="5"/>
  <c r="H15" i="5" s="1"/>
  <c r="E16" i="5"/>
  <c r="P15" i="5"/>
  <c r="Q15" i="5" s="1"/>
  <c r="N5" i="3"/>
  <c r="O5" i="3" s="1"/>
  <c r="L6" i="3" s="1"/>
  <c r="F7" i="3"/>
  <c r="H7" i="3" s="1"/>
  <c r="J7" i="3"/>
  <c r="K7" i="3" s="1"/>
  <c r="G7" i="3"/>
  <c r="I7" i="3" s="1"/>
  <c r="P8" i="3"/>
  <c r="Q8" i="3" s="1"/>
  <c r="M4" i="2"/>
  <c r="O4" i="2" s="1"/>
  <c r="P4" i="2" s="1"/>
  <c r="M5" i="2" s="1"/>
  <c r="H6" i="2"/>
  <c r="J6" i="2" s="1"/>
  <c r="F7" i="2"/>
  <c r="G7" i="2"/>
  <c r="K6" i="2"/>
  <c r="L6" i="2" s="1"/>
  <c r="I6" i="2"/>
  <c r="J7" i="1"/>
  <c r="K7" i="1" s="1"/>
  <c r="P8" i="1"/>
  <c r="Q8" i="1" s="1"/>
  <c r="L6" i="1"/>
  <c r="N6" i="1" s="1"/>
  <c r="O6" i="1" s="1"/>
  <c r="G7" i="1"/>
  <c r="I7" i="1" s="1"/>
  <c r="F7" i="1"/>
  <c r="H7" i="1" s="1"/>
  <c r="F7" i="4" l="1"/>
  <c r="G6" i="4"/>
  <c r="N6" i="5"/>
  <c r="O6" i="5" s="1"/>
  <c r="L7" i="5" s="1"/>
  <c r="F16" i="5"/>
  <c r="H16" i="5" s="1"/>
  <c r="J16" i="5"/>
  <c r="K16" i="5" s="1"/>
  <c r="W16" i="5"/>
  <c r="G16" i="5"/>
  <c r="I16" i="5" s="1"/>
  <c r="E17" i="5"/>
  <c r="P16" i="5"/>
  <c r="Q16" i="5" s="1"/>
  <c r="N6" i="3"/>
  <c r="O6" i="3" s="1"/>
  <c r="L7" i="3" s="1"/>
  <c r="G8" i="3"/>
  <c r="I8" i="3" s="1"/>
  <c r="F8" i="3"/>
  <c r="H8" i="3" s="1"/>
  <c r="J8" i="3"/>
  <c r="K8" i="3" s="1"/>
  <c r="P9" i="3"/>
  <c r="Q9" i="3" s="1"/>
  <c r="H7" i="2"/>
  <c r="J7" i="2" s="1"/>
  <c r="F8" i="2"/>
  <c r="I7" i="2"/>
  <c r="G8" i="2"/>
  <c r="K7" i="2"/>
  <c r="L7" i="2" s="1"/>
  <c r="O5" i="2"/>
  <c r="P5" i="2" s="1"/>
  <c r="M6" i="2" s="1"/>
  <c r="L7" i="1"/>
  <c r="N7" i="1" s="1"/>
  <c r="O7" i="1" s="1"/>
  <c r="J8" i="1"/>
  <c r="K8" i="1" s="1"/>
  <c r="G8" i="1"/>
  <c r="I8" i="1" s="1"/>
  <c r="F8" i="1"/>
  <c r="H8" i="1" s="1"/>
  <c r="F8" i="4" l="1"/>
  <c r="G7" i="4"/>
  <c r="N7" i="5"/>
  <c r="O7" i="5" s="1"/>
  <c r="L8" i="5" s="1"/>
  <c r="F17" i="5"/>
  <c r="H17" i="5" s="1"/>
  <c r="J17" i="5"/>
  <c r="K17" i="5" s="1"/>
  <c r="W17" i="5"/>
  <c r="G17" i="5"/>
  <c r="I17" i="5" s="1"/>
  <c r="E18" i="5"/>
  <c r="P18" i="5" s="1"/>
  <c r="Q18" i="5" s="1"/>
  <c r="P17" i="5"/>
  <c r="Q17" i="5" s="1"/>
  <c r="N7" i="3"/>
  <c r="O7" i="3" s="1"/>
  <c r="L8" i="3" s="1"/>
  <c r="G9" i="3"/>
  <c r="I9" i="3" s="1"/>
  <c r="F9" i="3"/>
  <c r="H9" i="3" s="1"/>
  <c r="J9" i="3"/>
  <c r="K9" i="3" s="1"/>
  <c r="P10" i="3"/>
  <c r="Q10" i="3" s="1"/>
  <c r="H8" i="2"/>
  <c r="J8" i="2" s="1"/>
  <c r="F9" i="2"/>
  <c r="O6" i="2"/>
  <c r="P6" i="2" s="1"/>
  <c r="M7" i="2" s="1"/>
  <c r="I8" i="2"/>
  <c r="G9" i="2"/>
  <c r="K8" i="2"/>
  <c r="L8" i="2" s="1"/>
  <c r="J9" i="1"/>
  <c r="K9" i="1" s="1"/>
  <c r="P9" i="1"/>
  <c r="Q9" i="1" s="1"/>
  <c r="P10" i="1"/>
  <c r="Q10" i="1" s="1"/>
  <c r="L8" i="1"/>
  <c r="N8" i="1" s="1"/>
  <c r="O8" i="1" s="1"/>
  <c r="G9" i="1"/>
  <c r="I9" i="1" s="1"/>
  <c r="F9" i="1"/>
  <c r="H9" i="1" s="1"/>
  <c r="F9" i="4" l="1"/>
  <c r="G8" i="4"/>
  <c r="N8" i="5"/>
  <c r="O8" i="5" s="1"/>
  <c r="L9" i="5" s="1"/>
  <c r="F18" i="5"/>
  <c r="H18" i="5" s="1"/>
  <c r="J18" i="5"/>
  <c r="K18" i="5" s="1"/>
  <c r="W18" i="5"/>
  <c r="G18" i="5"/>
  <c r="I18" i="5" s="1"/>
  <c r="E19" i="5"/>
  <c r="N8" i="3"/>
  <c r="O8" i="3" s="1"/>
  <c r="L9" i="3" s="1"/>
  <c r="G10" i="3"/>
  <c r="I10" i="3" s="1"/>
  <c r="F10" i="3"/>
  <c r="H10" i="3" s="1"/>
  <c r="J10" i="3"/>
  <c r="K10" i="3" s="1"/>
  <c r="F10" i="2"/>
  <c r="H9" i="2"/>
  <c r="J9" i="2" s="1"/>
  <c r="L9" i="1"/>
  <c r="N9" i="1" s="1"/>
  <c r="O9" i="1" s="1"/>
  <c r="O7" i="2"/>
  <c r="P7" i="2" s="1"/>
  <c r="M8" i="2" s="1"/>
  <c r="I9" i="2"/>
  <c r="G10" i="2"/>
  <c r="K9" i="2"/>
  <c r="L9" i="2" s="1"/>
  <c r="J10" i="1"/>
  <c r="K10" i="1" s="1"/>
  <c r="F10" i="1"/>
  <c r="H10" i="1" s="1"/>
  <c r="G10" i="1"/>
  <c r="I10" i="1" s="1"/>
  <c r="F10" i="4" l="1"/>
  <c r="G9" i="4"/>
  <c r="N9" i="5"/>
  <c r="O9" i="5" s="1"/>
  <c r="L10" i="5" s="1"/>
  <c r="F19" i="5"/>
  <c r="H19" i="5" s="1"/>
  <c r="J19" i="5"/>
  <c r="K19" i="5" s="1"/>
  <c r="W19" i="5"/>
  <c r="G19" i="5"/>
  <c r="I19" i="5" s="1"/>
  <c r="E20" i="5"/>
  <c r="P19" i="5"/>
  <c r="Q19" i="5" s="1"/>
  <c r="N9" i="3"/>
  <c r="O9" i="3" s="1"/>
  <c r="L10" i="3" s="1"/>
  <c r="J11" i="3"/>
  <c r="K11" i="3" s="1"/>
  <c r="G11" i="3"/>
  <c r="I11" i="3" s="1"/>
  <c r="F11" i="3"/>
  <c r="H11" i="3" s="1"/>
  <c r="E12" i="3"/>
  <c r="P11" i="3"/>
  <c r="Q11" i="3" s="1"/>
  <c r="H10" i="2"/>
  <c r="J10" i="2" s="1"/>
  <c r="F11" i="2"/>
  <c r="O8" i="2"/>
  <c r="P8" i="2" s="1"/>
  <c r="M9" i="2" s="1"/>
  <c r="K10" i="2"/>
  <c r="L10" i="2" s="1"/>
  <c r="I10" i="2"/>
  <c r="G11" i="2"/>
  <c r="J11" i="1"/>
  <c r="K11" i="1" s="1"/>
  <c r="P11" i="1"/>
  <c r="Q11" i="1" s="1"/>
  <c r="L10" i="1"/>
  <c r="N10" i="1" s="1"/>
  <c r="O10" i="1" s="1"/>
  <c r="F11" i="1"/>
  <c r="H11" i="1" s="1"/>
  <c r="P12" i="1"/>
  <c r="Q12" i="1" s="1"/>
  <c r="G11" i="1"/>
  <c r="I11" i="1" s="1"/>
  <c r="P12" i="3" l="1"/>
  <c r="Q12" i="3" s="1"/>
  <c r="W12" i="3"/>
  <c r="F11" i="4"/>
  <c r="G10" i="4"/>
  <c r="N10" i="5"/>
  <c r="O10" i="5" s="1"/>
  <c r="L11" i="5" s="1"/>
  <c r="J20" i="5"/>
  <c r="K20" i="5" s="1"/>
  <c r="W20" i="5"/>
  <c r="G20" i="5"/>
  <c r="I20" i="5" s="1"/>
  <c r="F20" i="5"/>
  <c r="H20" i="5" s="1"/>
  <c r="E21" i="5"/>
  <c r="P20" i="5"/>
  <c r="Q20" i="5" s="1"/>
  <c r="N10" i="3"/>
  <c r="O10" i="3" s="1"/>
  <c r="L11" i="3" s="1"/>
  <c r="J12" i="3"/>
  <c r="K12" i="3" s="1"/>
  <c r="G12" i="3"/>
  <c r="I12" i="3" s="1"/>
  <c r="F12" i="3"/>
  <c r="H12" i="3" s="1"/>
  <c r="E13" i="3"/>
  <c r="W13" i="3" s="1"/>
  <c r="F12" i="2"/>
  <c r="H11" i="2"/>
  <c r="J11" i="2" s="1"/>
  <c r="L11" i="1"/>
  <c r="N11" i="1" s="1"/>
  <c r="O11" i="1" s="1"/>
  <c r="O9" i="2"/>
  <c r="P9" i="2" s="1"/>
  <c r="M10" i="2" s="1"/>
  <c r="K11" i="2"/>
  <c r="L11" i="2" s="1"/>
  <c r="I11" i="2"/>
  <c r="G12" i="2"/>
  <c r="J12" i="1"/>
  <c r="K12" i="1" s="1"/>
  <c r="F12" i="1"/>
  <c r="H12" i="1" s="1"/>
  <c r="G12" i="1"/>
  <c r="I12" i="1" s="1"/>
  <c r="F12" i="4" l="1"/>
  <c r="G11" i="4"/>
  <c r="N11" i="5"/>
  <c r="O11" i="5" s="1"/>
  <c r="L12" i="5" s="1"/>
  <c r="J21" i="5"/>
  <c r="K21" i="5" s="1"/>
  <c r="W21" i="5"/>
  <c r="G21" i="5"/>
  <c r="I21" i="5" s="1"/>
  <c r="F21" i="5"/>
  <c r="H21" i="5" s="1"/>
  <c r="E22" i="5"/>
  <c r="P21" i="5"/>
  <c r="Q21" i="5" s="1"/>
  <c r="N11" i="3"/>
  <c r="O11" i="3" s="1"/>
  <c r="L12" i="3" s="1"/>
  <c r="E14" i="3"/>
  <c r="W14" i="3" s="1"/>
  <c r="G13" i="3"/>
  <c r="I13" i="3" s="1"/>
  <c r="J13" i="3"/>
  <c r="K13" i="3" s="1"/>
  <c r="F13" i="3"/>
  <c r="H13" i="3" s="1"/>
  <c r="P13" i="3"/>
  <c r="Q13" i="3" s="1"/>
  <c r="F13" i="2"/>
  <c r="H12" i="2"/>
  <c r="J12" i="2" s="1"/>
  <c r="O10" i="2"/>
  <c r="P10" i="2" s="1"/>
  <c r="M11" i="2" s="1"/>
  <c r="K12" i="2"/>
  <c r="L12" i="2" s="1"/>
  <c r="I12" i="2"/>
  <c r="J13" i="1"/>
  <c r="K13" i="1" s="1"/>
  <c r="P13" i="1"/>
  <c r="Q13" i="1" s="1"/>
  <c r="L12" i="1"/>
  <c r="N12" i="1" s="1"/>
  <c r="O12" i="1" s="1"/>
  <c r="P14" i="1"/>
  <c r="Q14" i="1" s="1"/>
  <c r="F13" i="1"/>
  <c r="H13" i="1" s="1"/>
  <c r="G13" i="1"/>
  <c r="I13" i="1" s="1"/>
  <c r="F13" i="4" l="1"/>
  <c r="G12" i="4"/>
  <c r="N12" i="5"/>
  <c r="O12" i="5" s="1"/>
  <c r="L13" i="5" s="1"/>
  <c r="E23" i="5"/>
  <c r="P23" i="5" s="1"/>
  <c r="Q23" i="5" s="1"/>
  <c r="J22" i="5"/>
  <c r="K22" i="5" s="1"/>
  <c r="W22" i="5"/>
  <c r="G22" i="5"/>
  <c r="I22" i="5" s="1"/>
  <c r="F22" i="5"/>
  <c r="H22" i="5" s="1"/>
  <c r="P22" i="5"/>
  <c r="Q22" i="5" s="1"/>
  <c r="N12" i="3"/>
  <c r="O12" i="3" s="1"/>
  <c r="L13" i="3" s="1"/>
  <c r="E15" i="3"/>
  <c r="W15" i="3" s="1"/>
  <c r="J14" i="3"/>
  <c r="K14" i="3" s="1"/>
  <c r="G14" i="3"/>
  <c r="I14" i="3" s="1"/>
  <c r="F14" i="3"/>
  <c r="H14" i="3" s="1"/>
  <c r="P14" i="3"/>
  <c r="Q14" i="3" s="1"/>
  <c r="F14" i="2"/>
  <c r="L13" i="1"/>
  <c r="N13" i="1" s="1"/>
  <c r="O13" i="1" s="1"/>
  <c r="G13" i="2"/>
  <c r="I13" i="2" s="1"/>
  <c r="O11" i="2"/>
  <c r="P11" i="2" s="1"/>
  <c r="M12" i="2" s="1"/>
  <c r="G14" i="2"/>
  <c r="K13" i="2"/>
  <c r="L13" i="2" s="1"/>
  <c r="J14" i="1"/>
  <c r="K14" i="1" s="1"/>
  <c r="F14" i="1"/>
  <c r="H14" i="1" s="1"/>
  <c r="G14" i="1"/>
  <c r="I14" i="1" s="1"/>
  <c r="F14" i="4" l="1"/>
  <c r="G13" i="4"/>
  <c r="N13" i="5"/>
  <c r="O13" i="5" s="1"/>
  <c r="L14" i="5" s="1"/>
  <c r="E24" i="5"/>
  <c r="J23" i="5"/>
  <c r="K23" i="5" s="1"/>
  <c r="W23" i="5"/>
  <c r="G23" i="5"/>
  <c r="I23" i="5" s="1"/>
  <c r="F23" i="5"/>
  <c r="H23" i="5" s="1"/>
  <c r="N13" i="3"/>
  <c r="O13" i="3" s="1"/>
  <c r="L14" i="3" s="1"/>
  <c r="F15" i="3"/>
  <c r="H15" i="3" s="1"/>
  <c r="J15" i="3"/>
  <c r="K15" i="3" s="1"/>
  <c r="E16" i="3"/>
  <c r="W16" i="3" s="1"/>
  <c r="G15" i="3"/>
  <c r="I15" i="3" s="1"/>
  <c r="P15" i="3"/>
  <c r="Q15" i="3" s="1"/>
  <c r="H13" i="2"/>
  <c r="J13" i="2" s="1"/>
  <c r="H14" i="2"/>
  <c r="J14" i="2" s="1"/>
  <c r="F15" i="2"/>
  <c r="O12" i="2"/>
  <c r="P12" i="2" s="1"/>
  <c r="G15" i="2"/>
  <c r="K14" i="2"/>
  <c r="L14" i="2" s="1"/>
  <c r="I14" i="2"/>
  <c r="J15" i="1"/>
  <c r="K15" i="1" s="1"/>
  <c r="P15" i="1"/>
  <c r="Q15" i="1" s="1"/>
  <c r="L14" i="1"/>
  <c r="N14" i="1" s="1"/>
  <c r="O14" i="1" s="1"/>
  <c r="P16" i="1"/>
  <c r="Q16" i="1" s="1"/>
  <c r="F15" i="1"/>
  <c r="H15" i="1" s="1"/>
  <c r="G15" i="1"/>
  <c r="I15" i="1" s="1"/>
  <c r="F15" i="4" l="1"/>
  <c r="G14" i="4"/>
  <c r="N14" i="5"/>
  <c r="O14" i="5" s="1"/>
  <c r="L15" i="5" s="1"/>
  <c r="F24" i="5"/>
  <c r="H24" i="5" s="1"/>
  <c r="H25" i="5" s="1"/>
  <c r="W24" i="5"/>
  <c r="J24" i="5"/>
  <c r="K24" i="5" s="1"/>
  <c r="G24" i="5"/>
  <c r="I24" i="5" s="1"/>
  <c r="P24" i="5"/>
  <c r="Q24" i="5" s="1"/>
  <c r="R24" i="5" s="1"/>
  <c r="M13" i="2"/>
  <c r="O13" i="2" s="1"/>
  <c r="N14" i="3"/>
  <c r="O14" i="3" s="1"/>
  <c r="L15" i="3" s="1"/>
  <c r="G16" i="3"/>
  <c r="I16" i="3" s="1"/>
  <c r="J16" i="3"/>
  <c r="K16" i="3" s="1"/>
  <c r="F16" i="3"/>
  <c r="H16" i="3" s="1"/>
  <c r="E17" i="3"/>
  <c r="P16" i="3"/>
  <c r="Q16" i="3" s="1"/>
  <c r="H15" i="2"/>
  <c r="J15" i="2" s="1"/>
  <c r="F16" i="2"/>
  <c r="L15" i="1"/>
  <c r="N15" i="1" s="1"/>
  <c r="O15" i="1" s="1"/>
  <c r="I15" i="2"/>
  <c r="K15" i="2"/>
  <c r="L15" i="2" s="1"/>
  <c r="G16" i="2"/>
  <c r="J16" i="1"/>
  <c r="K16" i="1" s="1"/>
  <c r="F16" i="1"/>
  <c r="H16" i="1" s="1"/>
  <c r="G16" i="1"/>
  <c r="I16" i="1" s="1"/>
  <c r="P17" i="3" l="1"/>
  <c r="Q17" i="3" s="1"/>
  <c r="W17" i="3"/>
  <c r="F16" i="4"/>
  <c r="G15" i="4"/>
  <c r="N15" i="5"/>
  <c r="O15" i="5" s="1"/>
  <c r="L16" i="5" s="1"/>
  <c r="R60" i="5"/>
  <c r="R52" i="5"/>
  <c r="R44" i="5"/>
  <c r="R36" i="5"/>
  <c r="R28" i="5"/>
  <c r="R63" i="5"/>
  <c r="R55" i="5"/>
  <c r="R47" i="5"/>
  <c r="R39" i="5"/>
  <c r="R31" i="5"/>
  <c r="R62" i="5"/>
  <c r="R54" i="5"/>
  <c r="R65" i="5"/>
  <c r="R66" i="5"/>
  <c r="R58" i="5"/>
  <c r="R50" i="5"/>
  <c r="R42" i="5"/>
  <c r="R34" i="5"/>
  <c r="R26" i="5"/>
  <c r="R61" i="5"/>
  <c r="R53" i="5"/>
  <c r="R45" i="5"/>
  <c r="R37" i="5"/>
  <c r="R29" i="5"/>
  <c r="R64" i="5"/>
  <c r="R56" i="5"/>
  <c r="R48" i="5"/>
  <c r="R40" i="5"/>
  <c r="R32" i="5"/>
  <c r="S24" i="5"/>
  <c r="R59" i="5"/>
  <c r="R51" i="5"/>
  <c r="R43" i="5"/>
  <c r="R35" i="5"/>
  <c r="R27" i="5"/>
  <c r="R46" i="5"/>
  <c r="R38" i="5"/>
  <c r="R30" i="5"/>
  <c r="R57" i="5"/>
  <c r="R49" i="5"/>
  <c r="R33" i="5"/>
  <c r="R41" i="5"/>
  <c r="R25" i="5"/>
  <c r="P13" i="2"/>
  <c r="M14" i="2" s="1"/>
  <c r="O14" i="2" s="1"/>
  <c r="P14" i="2" s="1"/>
  <c r="M15" i="2" s="1"/>
  <c r="N15" i="3"/>
  <c r="O15" i="3" s="1"/>
  <c r="L16" i="3" s="1"/>
  <c r="G17" i="3"/>
  <c r="I17" i="3" s="1"/>
  <c r="E18" i="3"/>
  <c r="W18" i="3" s="1"/>
  <c r="F17" i="3"/>
  <c r="H17" i="3" s="1"/>
  <c r="J17" i="3"/>
  <c r="K17" i="3" s="1"/>
  <c r="P18" i="3"/>
  <c r="Q18" i="3" s="1"/>
  <c r="F17" i="2"/>
  <c r="H16" i="2"/>
  <c r="J16" i="2" s="1"/>
  <c r="I16" i="2"/>
  <c r="G17" i="2"/>
  <c r="K16" i="2"/>
  <c r="L16" i="2" s="1"/>
  <c r="J17" i="1"/>
  <c r="K17" i="1" s="1"/>
  <c r="P17" i="1"/>
  <c r="Q17" i="1" s="1"/>
  <c r="L16" i="1"/>
  <c r="N16" i="1" s="1"/>
  <c r="O16" i="1" s="1"/>
  <c r="P18" i="1"/>
  <c r="Q18" i="1" s="1"/>
  <c r="G17" i="1"/>
  <c r="I17" i="1" s="1"/>
  <c r="F17" i="1"/>
  <c r="H17" i="1" s="1"/>
  <c r="F17" i="4" l="1"/>
  <c r="G16" i="4"/>
  <c r="N16" i="5"/>
  <c r="O16" i="5" s="1"/>
  <c r="L17" i="5" s="1"/>
  <c r="S63" i="5"/>
  <c r="S55" i="5"/>
  <c r="S47" i="5"/>
  <c r="S39" i="5"/>
  <c r="S31" i="5"/>
  <c r="S66" i="5"/>
  <c r="S58" i="5"/>
  <c r="S50" i="5"/>
  <c r="S42" i="5"/>
  <c r="S34" i="5"/>
  <c r="S26" i="5"/>
  <c r="S41" i="5"/>
  <c r="S61" i="5"/>
  <c r="S53" i="5"/>
  <c r="S45" i="5"/>
  <c r="S37" i="5"/>
  <c r="S29" i="5"/>
  <c r="S64" i="5"/>
  <c r="S56" i="5"/>
  <c r="S48" i="5"/>
  <c r="S40" i="5"/>
  <c r="S32" i="5"/>
  <c r="S59" i="5"/>
  <c r="S51" i="5"/>
  <c r="S43" i="5"/>
  <c r="S35" i="5"/>
  <c r="S27" i="5"/>
  <c r="S25" i="5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S62" i="5"/>
  <c r="S54" i="5"/>
  <c r="S46" i="5"/>
  <c r="S38" i="5"/>
  <c r="S30" i="5"/>
  <c r="S65" i="5"/>
  <c r="S57" i="5"/>
  <c r="S49" i="5"/>
  <c r="S33" i="5"/>
  <c r="S52" i="5"/>
  <c r="S28" i="5"/>
  <c r="S36" i="5"/>
  <c r="S44" i="5"/>
  <c r="S60" i="5"/>
  <c r="N16" i="3"/>
  <c r="O16" i="3" s="1"/>
  <c r="L17" i="3" s="1"/>
  <c r="E19" i="3"/>
  <c r="W19" i="3" s="1"/>
  <c r="G18" i="3"/>
  <c r="I18" i="3" s="1"/>
  <c r="F18" i="3"/>
  <c r="H18" i="3" s="1"/>
  <c r="J18" i="3"/>
  <c r="K18" i="3" s="1"/>
  <c r="F18" i="2"/>
  <c r="H17" i="2"/>
  <c r="J17" i="2" s="1"/>
  <c r="L17" i="1"/>
  <c r="N17" i="1" s="1"/>
  <c r="O17" i="1" s="1"/>
  <c r="O15" i="2"/>
  <c r="P15" i="2" s="1"/>
  <c r="M16" i="2" s="1"/>
  <c r="K17" i="2"/>
  <c r="L17" i="2" s="1"/>
  <c r="I17" i="2"/>
  <c r="G18" i="2"/>
  <c r="J18" i="1"/>
  <c r="K18" i="1" s="1"/>
  <c r="G18" i="1"/>
  <c r="I18" i="1" s="1"/>
  <c r="F18" i="1"/>
  <c r="H18" i="1" s="1"/>
  <c r="F18" i="4" l="1"/>
  <c r="G17" i="4"/>
  <c r="N17" i="5"/>
  <c r="O17" i="5" s="1"/>
  <c r="L18" i="5" s="1"/>
  <c r="N17" i="3"/>
  <c r="O17" i="3" s="1"/>
  <c r="L18" i="3" s="1"/>
  <c r="J19" i="3"/>
  <c r="K19" i="3" s="1"/>
  <c r="G19" i="3"/>
  <c r="I19" i="3" s="1"/>
  <c r="F19" i="3"/>
  <c r="H19" i="3" s="1"/>
  <c r="E20" i="3"/>
  <c r="W20" i="3" s="1"/>
  <c r="P19" i="3"/>
  <c r="Q19" i="3" s="1"/>
  <c r="H18" i="2"/>
  <c r="J18" i="2" s="1"/>
  <c r="F19" i="2"/>
  <c r="O16" i="2"/>
  <c r="P16" i="2" s="1"/>
  <c r="M17" i="2" s="1"/>
  <c r="K18" i="2"/>
  <c r="L18" i="2" s="1"/>
  <c r="I18" i="2"/>
  <c r="G19" i="2"/>
  <c r="J19" i="1"/>
  <c r="K19" i="1" s="1"/>
  <c r="P19" i="1"/>
  <c r="Q19" i="1" s="1"/>
  <c r="L18" i="1"/>
  <c r="N18" i="1" s="1"/>
  <c r="O18" i="1" s="1"/>
  <c r="P20" i="1"/>
  <c r="Q20" i="1" s="1"/>
  <c r="F19" i="1"/>
  <c r="H19" i="1" s="1"/>
  <c r="G19" i="1"/>
  <c r="I19" i="1" s="1"/>
  <c r="F19" i="4" l="1"/>
  <c r="G18" i="4"/>
  <c r="N18" i="5"/>
  <c r="O18" i="5" s="1"/>
  <c r="L19" i="5" s="1"/>
  <c r="N18" i="3"/>
  <c r="O18" i="3" s="1"/>
  <c r="L19" i="3" s="1"/>
  <c r="G20" i="3"/>
  <c r="I20" i="3" s="1"/>
  <c r="F20" i="3"/>
  <c r="H20" i="3" s="1"/>
  <c r="J20" i="3"/>
  <c r="K20" i="3" s="1"/>
  <c r="E21" i="3"/>
  <c r="P20" i="3"/>
  <c r="Q20" i="3" s="1"/>
  <c r="H19" i="2"/>
  <c r="J19" i="2" s="1"/>
  <c r="F20" i="2"/>
  <c r="L19" i="1"/>
  <c r="N19" i="1" s="1"/>
  <c r="O19" i="1" s="1"/>
  <c r="O17" i="2"/>
  <c r="P17" i="2" s="1"/>
  <c r="M18" i="2" s="1"/>
  <c r="K19" i="2"/>
  <c r="L19" i="2" s="1"/>
  <c r="G20" i="2"/>
  <c r="I19" i="2"/>
  <c r="J20" i="1"/>
  <c r="K20" i="1" s="1"/>
  <c r="F20" i="1"/>
  <c r="H20" i="1" s="1"/>
  <c r="G20" i="1"/>
  <c r="I20" i="1" s="1"/>
  <c r="P21" i="3" l="1"/>
  <c r="Q21" i="3" s="1"/>
  <c r="W21" i="3"/>
  <c r="F20" i="4"/>
  <c r="G19" i="4"/>
  <c r="N19" i="5"/>
  <c r="O19" i="5" s="1"/>
  <c r="L20" i="5" s="1"/>
  <c r="N19" i="3"/>
  <c r="O19" i="3" s="1"/>
  <c r="L20" i="3" s="1"/>
  <c r="E22" i="3"/>
  <c r="W22" i="3" s="1"/>
  <c r="G21" i="3"/>
  <c r="I21" i="3" s="1"/>
  <c r="J21" i="3"/>
  <c r="K21" i="3" s="1"/>
  <c r="F21" i="3"/>
  <c r="H21" i="3" s="1"/>
  <c r="F21" i="2"/>
  <c r="H20" i="2"/>
  <c r="J20" i="2" s="1"/>
  <c r="O18" i="2"/>
  <c r="P18" i="2" s="1"/>
  <c r="M19" i="2" s="1"/>
  <c r="K20" i="2"/>
  <c r="L20" i="2" s="1"/>
  <c r="I20" i="2"/>
  <c r="J21" i="1"/>
  <c r="K21" i="1" s="1"/>
  <c r="P21" i="1"/>
  <c r="Q21" i="1" s="1"/>
  <c r="P22" i="1"/>
  <c r="Q22" i="1" s="1"/>
  <c r="L20" i="1"/>
  <c r="N20" i="1" s="1"/>
  <c r="J22" i="1"/>
  <c r="K22" i="1" s="1"/>
  <c r="F21" i="1"/>
  <c r="H21" i="1" s="1"/>
  <c r="G21" i="1"/>
  <c r="I21" i="1" s="1"/>
  <c r="F21" i="4" l="1"/>
  <c r="G20" i="4"/>
  <c r="N20" i="5"/>
  <c r="O20" i="5" s="1"/>
  <c r="L21" i="5" s="1"/>
  <c r="N20" i="3"/>
  <c r="O20" i="3" s="1"/>
  <c r="L21" i="3" s="1"/>
  <c r="E23" i="3"/>
  <c r="W23" i="3" s="1"/>
  <c r="J22" i="3"/>
  <c r="K22" i="3" s="1"/>
  <c r="G22" i="3"/>
  <c r="I22" i="3" s="1"/>
  <c r="F22" i="3"/>
  <c r="H22" i="3" s="1"/>
  <c r="P22" i="3"/>
  <c r="Q22" i="3" s="1"/>
  <c r="F22" i="2"/>
  <c r="O20" i="1"/>
  <c r="L21" i="1" s="1"/>
  <c r="G21" i="2"/>
  <c r="I21" i="2" s="1"/>
  <c r="O19" i="2"/>
  <c r="P19" i="2" s="1"/>
  <c r="M20" i="2" s="1"/>
  <c r="G22" i="2"/>
  <c r="K21" i="2"/>
  <c r="L21" i="2" s="1"/>
  <c r="F22" i="1"/>
  <c r="H22" i="1" s="1"/>
  <c r="G22" i="1"/>
  <c r="I22" i="1" s="1"/>
  <c r="F22" i="4" l="1"/>
  <c r="G21" i="4"/>
  <c r="N21" i="5"/>
  <c r="O21" i="5" s="1"/>
  <c r="L22" i="5" s="1"/>
  <c r="N21" i="3"/>
  <c r="O21" i="3" s="1"/>
  <c r="L22" i="3" s="1"/>
  <c r="G23" i="3"/>
  <c r="I23" i="3" s="1"/>
  <c r="F23" i="3"/>
  <c r="H23" i="3" s="1"/>
  <c r="E24" i="3"/>
  <c r="W24" i="3" s="1"/>
  <c r="J23" i="3"/>
  <c r="K23" i="3" s="1"/>
  <c r="P23" i="3"/>
  <c r="Q23" i="3" s="1"/>
  <c r="H21" i="2"/>
  <c r="J21" i="2" s="1"/>
  <c r="H22" i="2"/>
  <c r="J22" i="2" s="1"/>
  <c r="F24" i="2"/>
  <c r="F23" i="2"/>
  <c r="N21" i="1"/>
  <c r="O21" i="1" s="1"/>
  <c r="L22" i="1" s="1"/>
  <c r="N22" i="1" s="1"/>
  <c r="O20" i="2"/>
  <c r="P20" i="2" s="1"/>
  <c r="G23" i="2"/>
  <c r="I22" i="2"/>
  <c r="K22" i="2"/>
  <c r="L22" i="2" s="1"/>
  <c r="J23" i="1"/>
  <c r="K23" i="1" s="1"/>
  <c r="P23" i="1"/>
  <c r="Q23" i="1" s="1"/>
  <c r="J24" i="1"/>
  <c r="K24" i="1" s="1"/>
  <c r="F23" i="1"/>
  <c r="H23" i="1" s="1"/>
  <c r="G23" i="1"/>
  <c r="I23" i="1" s="1"/>
  <c r="F23" i="4" l="1"/>
  <c r="G22" i="4"/>
  <c r="N22" i="5"/>
  <c r="O22" i="5" s="1"/>
  <c r="L23" i="5" s="1"/>
  <c r="M21" i="2"/>
  <c r="O21" i="2" s="1"/>
  <c r="P21" i="2" s="1"/>
  <c r="M22" i="2" s="1"/>
  <c r="N22" i="3"/>
  <c r="O22" i="3" s="1"/>
  <c r="L23" i="3" s="1"/>
  <c r="G24" i="3"/>
  <c r="I24" i="3" s="1"/>
  <c r="F24" i="3"/>
  <c r="H24" i="3" s="1"/>
  <c r="H25" i="3" s="1"/>
  <c r="J24" i="3"/>
  <c r="K24" i="3" s="1"/>
  <c r="P24" i="3"/>
  <c r="Q24" i="3" s="1"/>
  <c r="R24" i="3" s="1"/>
  <c r="H23" i="2"/>
  <c r="J23" i="2" s="1"/>
  <c r="O22" i="1"/>
  <c r="L23" i="1" s="1"/>
  <c r="N23" i="1" s="1"/>
  <c r="O23" i="1" s="1"/>
  <c r="K23" i="2"/>
  <c r="L23" i="2" s="1"/>
  <c r="I23" i="2"/>
  <c r="G24" i="2"/>
  <c r="H24" i="2" s="1"/>
  <c r="P24" i="1"/>
  <c r="Q24" i="1" s="1"/>
  <c r="F24" i="1"/>
  <c r="H24" i="1" s="1"/>
  <c r="H25" i="1" s="1"/>
  <c r="G24" i="1"/>
  <c r="I24" i="1" s="1"/>
  <c r="F24" i="4" l="1"/>
  <c r="G23" i="4"/>
  <c r="N23" i="5"/>
  <c r="O23" i="5" s="1"/>
  <c r="L24" i="5" s="1"/>
  <c r="S24" i="3"/>
  <c r="R63" i="3"/>
  <c r="R66" i="3"/>
  <c r="R65" i="3"/>
  <c r="R60" i="3"/>
  <c r="R56" i="3"/>
  <c r="R52" i="3"/>
  <c r="R48" i="3"/>
  <c r="R44" i="3"/>
  <c r="R40" i="3"/>
  <c r="R36" i="3"/>
  <c r="R32" i="3"/>
  <c r="R28" i="3"/>
  <c r="R57" i="3"/>
  <c r="R45" i="3"/>
  <c r="R37" i="3"/>
  <c r="R29" i="3"/>
  <c r="R64" i="3"/>
  <c r="R59" i="3"/>
  <c r="R55" i="3"/>
  <c r="R51" i="3"/>
  <c r="R47" i="3"/>
  <c r="R43" i="3"/>
  <c r="R39" i="3"/>
  <c r="R35" i="3"/>
  <c r="R31" i="3"/>
  <c r="R27" i="3"/>
  <c r="R62" i="3"/>
  <c r="R58" i="3"/>
  <c r="R54" i="3"/>
  <c r="R50" i="3"/>
  <c r="R46" i="3"/>
  <c r="R42" i="3"/>
  <c r="R38" i="3"/>
  <c r="R34" i="3"/>
  <c r="R30" i="3"/>
  <c r="R26" i="3"/>
  <c r="R61" i="3"/>
  <c r="R53" i="3"/>
  <c r="R49" i="3"/>
  <c r="R41" i="3"/>
  <c r="R33" i="3"/>
  <c r="R25" i="3"/>
  <c r="P26" i="2"/>
  <c r="Q28" i="1"/>
  <c r="R24" i="1"/>
  <c r="R58" i="1" s="1"/>
  <c r="S24" i="1"/>
  <c r="R42" i="1"/>
  <c r="R30" i="1"/>
  <c r="R53" i="1"/>
  <c r="R49" i="1"/>
  <c r="R41" i="1"/>
  <c r="R64" i="1"/>
  <c r="R60" i="1"/>
  <c r="R52" i="1"/>
  <c r="R28" i="1"/>
  <c r="R59" i="1"/>
  <c r="R39" i="1"/>
  <c r="R35" i="1"/>
  <c r="R27" i="1"/>
  <c r="N23" i="3"/>
  <c r="O23" i="3" s="1"/>
  <c r="L24" i="3" s="1"/>
  <c r="K24" i="2"/>
  <c r="L24" i="2" s="1"/>
  <c r="J24" i="2"/>
  <c r="J25" i="2" s="1"/>
  <c r="I24" i="2"/>
  <c r="I25" i="2" s="1"/>
  <c r="O22" i="2"/>
  <c r="P22" i="2" s="1"/>
  <c r="M23" i="2" s="1"/>
  <c r="L24" i="1"/>
  <c r="N24" i="1" s="1"/>
  <c r="O24" i="1" s="1"/>
  <c r="H27" i="1" s="1"/>
  <c r="R32" i="1" l="1"/>
  <c r="R38" i="1"/>
  <c r="R62" i="1"/>
  <c r="I27" i="2"/>
  <c r="F25" i="4"/>
  <c r="G24" i="4"/>
  <c r="N24" i="5"/>
  <c r="O24" i="5" s="1"/>
  <c r="S66" i="3"/>
  <c r="S65" i="3"/>
  <c r="S64" i="3"/>
  <c r="S60" i="3"/>
  <c r="S56" i="3"/>
  <c r="S52" i="3"/>
  <c r="S48" i="3"/>
  <c r="S44" i="3"/>
  <c r="S40" i="3"/>
  <c r="S36" i="3"/>
  <c r="S32" i="3"/>
  <c r="S28" i="3"/>
  <c r="S63" i="3"/>
  <c r="S59" i="3"/>
  <c r="S55" i="3"/>
  <c r="S51" i="3"/>
  <c r="S47" i="3"/>
  <c r="S43" i="3"/>
  <c r="S39" i="3"/>
  <c r="S35" i="3"/>
  <c r="S31" i="3"/>
  <c r="S27" i="3"/>
  <c r="S62" i="3"/>
  <c r="S58" i="3"/>
  <c r="S54" i="3"/>
  <c r="S50" i="3"/>
  <c r="S46" i="3"/>
  <c r="S42" i="3"/>
  <c r="S38" i="3"/>
  <c r="S34" i="3"/>
  <c r="S30" i="3"/>
  <c r="S26" i="3"/>
  <c r="S61" i="3"/>
  <c r="S57" i="3"/>
  <c r="S53" i="3"/>
  <c r="S49" i="3"/>
  <c r="S45" i="3"/>
  <c r="S41" i="3"/>
  <c r="S37" i="3"/>
  <c r="S33" i="3"/>
  <c r="S29" i="3"/>
  <c r="S25" i="3"/>
  <c r="T25" i="3" s="1"/>
  <c r="R31" i="1"/>
  <c r="R63" i="1"/>
  <c r="R56" i="1"/>
  <c r="R45" i="1"/>
  <c r="R34" i="1"/>
  <c r="R66" i="1"/>
  <c r="R43" i="1"/>
  <c r="R36" i="1"/>
  <c r="R25" i="1"/>
  <c r="Q25" i="2" s="1"/>
  <c r="R57" i="1"/>
  <c r="R46" i="1"/>
  <c r="R47" i="1"/>
  <c r="R40" i="1"/>
  <c r="R29" i="1"/>
  <c r="R61" i="1"/>
  <c r="R50" i="1"/>
  <c r="R51" i="1"/>
  <c r="R44" i="1"/>
  <c r="R33" i="1"/>
  <c r="R65" i="1"/>
  <c r="R54" i="1"/>
  <c r="R55" i="1"/>
  <c r="R48" i="1"/>
  <c r="R37" i="1"/>
  <c r="R26" i="1"/>
  <c r="S66" i="1"/>
  <c r="S62" i="1"/>
  <c r="S58" i="1"/>
  <c r="S54" i="1"/>
  <c r="S50" i="1"/>
  <c r="S46" i="1"/>
  <c r="S42" i="1"/>
  <c r="S38" i="1"/>
  <c r="S34" i="1"/>
  <c r="S30" i="1"/>
  <c r="S26" i="1"/>
  <c r="S65" i="1"/>
  <c r="S61" i="1"/>
  <c r="S57" i="1"/>
  <c r="S53" i="1"/>
  <c r="S49" i="1"/>
  <c r="S45" i="1"/>
  <c r="S41" i="1"/>
  <c r="S37" i="1"/>
  <c r="S33" i="1"/>
  <c r="S29" i="1"/>
  <c r="S25" i="1"/>
  <c r="T25" i="1" s="1"/>
  <c r="S64" i="1"/>
  <c r="S60" i="1"/>
  <c r="S56" i="1"/>
  <c r="S52" i="1"/>
  <c r="S48" i="1"/>
  <c r="S44" i="1"/>
  <c r="S40" i="1"/>
  <c r="S36" i="1"/>
  <c r="S32" i="1"/>
  <c r="S28" i="1"/>
  <c r="S63" i="1"/>
  <c r="S59" i="1"/>
  <c r="S55" i="1"/>
  <c r="S51" i="1"/>
  <c r="S47" i="1"/>
  <c r="S43" i="1"/>
  <c r="S39" i="1"/>
  <c r="S35" i="1"/>
  <c r="S31" i="1"/>
  <c r="S27" i="1"/>
  <c r="N24" i="3"/>
  <c r="O24" i="3" s="1"/>
  <c r="O23" i="2"/>
  <c r="P23" i="2" s="1"/>
  <c r="M24" i="2" s="1"/>
  <c r="T26" i="2" l="1"/>
  <c r="P38" i="2"/>
  <c r="P32" i="2"/>
  <c r="P30" i="2"/>
  <c r="F26" i="4"/>
  <c r="G25" i="4"/>
  <c r="T26" i="3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26" i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O24" i="2"/>
  <c r="P24" i="2" s="1"/>
  <c r="F27" i="4" l="1"/>
  <c r="G26" i="4"/>
  <c r="P25" i="2"/>
  <c r="T25" i="2" s="1"/>
  <c r="H28" i="1"/>
  <c r="F28" i="4" l="1"/>
  <c r="G27" i="4"/>
  <c r="P27" i="2"/>
  <c r="R25" i="2"/>
  <c r="F29" i="4" l="1"/>
  <c r="G28" i="4"/>
  <c r="F30" i="4" l="1"/>
  <c r="G29" i="4"/>
  <c r="F31" i="4" l="1"/>
  <c r="G30" i="4"/>
  <c r="F32" i="4" l="1"/>
  <c r="G31" i="4"/>
  <c r="G1" i="4" s="1"/>
  <c r="F1" i="4"/>
  <c r="F33" i="4" l="1"/>
  <c r="G33" i="4" s="1"/>
  <c r="G32" i="4"/>
</calcChain>
</file>

<file path=xl/sharedStrings.xml><?xml version="1.0" encoding="utf-8"?>
<sst xmlns="http://schemas.openxmlformats.org/spreadsheetml/2006/main" count="251" uniqueCount="38">
  <si>
    <t>Basic</t>
  </si>
  <si>
    <t>12mon 8.33</t>
  </si>
  <si>
    <t>12mon 3.67</t>
  </si>
  <si>
    <t>Employer</t>
  </si>
  <si>
    <t>Employee</t>
  </si>
  <si>
    <t>12mon 12</t>
  </si>
  <si>
    <t>Year</t>
  </si>
  <si>
    <t>Til 2014</t>
  </si>
  <si>
    <t>Capital</t>
  </si>
  <si>
    <t>End capital</t>
  </si>
  <si>
    <t>Shortfall</t>
  </si>
  <si>
    <t>Avg 60 month</t>
  </si>
  <si>
    <t>Age</t>
  </si>
  <si>
    <t>Duration
with 2 yr bonus</t>
  </si>
  <si>
    <t>Pension</t>
  </si>
  <si>
    <t>Interest
amount</t>
  </si>
  <si>
    <t>Interest
rate</t>
  </si>
  <si>
    <t>Increase</t>
  </si>
  <si>
    <t>Yearly before tax</t>
  </si>
  <si>
    <t>Yearly after tax</t>
  </si>
  <si>
    <t>Post 58</t>
  </si>
  <si>
    <t>Diff</t>
  </si>
  <si>
    <t>Actual paid</t>
  </si>
  <si>
    <t>Diff interest</t>
  </si>
  <si>
    <t>Number of years of pension</t>
  </si>
  <si>
    <t>Jeevan shanti</t>
  </si>
  <si>
    <t>1 cr premium</t>
  </si>
  <si>
    <t>58 years</t>
  </si>
  <si>
    <t>Yearly returns</t>
  </si>
  <si>
    <t>Jeevan Akshay</t>
  </si>
  <si>
    <t>Return of principal</t>
  </si>
  <si>
    <t>Cumulative pension</t>
  </si>
  <si>
    <t>Default</t>
  </si>
  <si>
    <t>Difference</t>
  </si>
  <si>
    <t xml:space="preserve">Possible CTC (3%) </t>
  </si>
  <si>
    <t>12mon 9.39</t>
  </si>
  <si>
    <t>12mon 2.61</t>
  </si>
  <si>
    <t>80 lac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</si>
</sst>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164" fontId="2" fillId="0" borderId="0" xfId="0" applyNumberFormat="1" applyFont="1"/>
    <xf numFmtId="43" fontId="0" fillId="0" borderId="0" xfId="1" applyFont="1"/>
    <xf numFmtId="0" fontId="2" fillId="0" borderId="0" xfId="0" applyFont="1" applyAlignment="1">
      <alignment wrapText="1"/>
    </xf>
    <xf numFmtId="164" fontId="0" fillId="2" borderId="0" xfId="0" applyNumberFormat="1" applyFill="1"/>
    <xf numFmtId="164" fontId="0" fillId="2" borderId="0" xfId="1" applyNumberFormat="1" applyFont="1" applyFill="1"/>
    <xf numFmtId="43" fontId="0" fillId="2" borderId="0" xfId="1" applyFont="1" applyFill="1"/>
    <xf numFmtId="9" fontId="0" fillId="2" borderId="0" xfId="0" applyNumberFormat="1" applyFill="1"/>
    <xf numFmtId="164" fontId="3" fillId="0" borderId="0" xfId="1" applyNumberFormat="1" applyFont="1"/>
    <xf numFmtId="10" fontId="0" fillId="0" borderId="0" xfId="2" applyNumberFormat="1" applyFont="1"/>
    <xf numFmtId="164" fontId="5" fillId="0" borderId="0" xfId="0" applyNumberFormat="1" applyFont="1"/>
    <xf numFmtId="0" fontId="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A01F-DA04-44DC-9854-3A963A1955D0}">
  <dimension ref="A1:T66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3" sqref="F3"/>
    </sheetView>
  </sheetViews>
  <sheetFormatPr defaultRowHeight="15" x14ac:dyDescent="0.25"/>
  <cols>
    <col min="1" max="1" width="7.28515625" bestFit="1" customWidth="1"/>
    <col min="2" max="2" width="11.7109375" customWidth="1"/>
    <col min="3" max="3" width="10.5703125" bestFit="1" customWidth="1"/>
    <col min="4" max="4" width="7.85546875" bestFit="1" customWidth="1"/>
    <col min="5" max="5" width="10.5703125" style="1" bestFit="1" customWidth="1"/>
    <col min="6" max="7" width="8.7109375" bestFit="1" customWidth="1"/>
    <col min="8" max="8" width="11" bestFit="1" customWidth="1"/>
    <col min="9" max="9" width="10.7109375" bestFit="1" customWidth="1"/>
    <col min="10" max="10" width="9" bestFit="1" customWidth="1"/>
    <col min="11" max="11" width="10" bestFit="1" customWidth="1"/>
    <col min="12" max="12" width="11.5703125" bestFit="1" customWidth="1"/>
    <col min="13" max="13" width="13" customWidth="1"/>
    <col min="14" max="14" width="10.5703125" bestFit="1" customWidth="1"/>
    <col min="15" max="15" width="11.5703125" bestFit="1" customWidth="1"/>
    <col min="16" max="16" width="12.140625" bestFit="1" customWidth="1"/>
    <col min="17" max="17" width="9" bestFit="1" customWidth="1"/>
    <col min="18" max="18" width="15" bestFit="1" customWidth="1"/>
    <col min="19" max="19" width="13.5703125" bestFit="1" customWidth="1"/>
    <col min="20" max="20" width="11" bestFit="1" customWidth="1"/>
  </cols>
  <sheetData>
    <row r="1" spans="1:20" x14ac:dyDescent="0.25">
      <c r="A1" t="s">
        <v>7</v>
      </c>
      <c r="C1" s="11">
        <v>1000000</v>
      </c>
      <c r="D1" t="s">
        <v>17</v>
      </c>
      <c r="E1" s="12">
        <v>1.05</v>
      </c>
      <c r="F1" t="s">
        <v>3</v>
      </c>
      <c r="G1" t="s">
        <v>3</v>
      </c>
      <c r="H1" t="s">
        <v>3</v>
      </c>
      <c r="I1" t="s">
        <v>3</v>
      </c>
      <c r="J1" t="s">
        <v>4</v>
      </c>
    </row>
    <row r="2" spans="1:20" ht="45" x14ac:dyDescent="0.25">
      <c r="B2" s="5" t="s">
        <v>13</v>
      </c>
      <c r="C2" t="s">
        <v>12</v>
      </c>
      <c r="D2" t="s">
        <v>6</v>
      </c>
      <c r="E2" s="1" t="s">
        <v>0</v>
      </c>
      <c r="F2" s="2">
        <v>8.3299999999999999E-2</v>
      </c>
      <c r="G2" s="2">
        <v>3.6700000000000003E-2</v>
      </c>
      <c r="H2" t="s">
        <v>1</v>
      </c>
      <c r="I2" t="s">
        <v>2</v>
      </c>
      <c r="J2" s="13">
        <v>0.12</v>
      </c>
      <c r="K2" t="s">
        <v>5</v>
      </c>
      <c r="L2" t="s">
        <v>8</v>
      </c>
      <c r="M2" s="5" t="s">
        <v>16</v>
      </c>
      <c r="N2" s="5" t="s">
        <v>15</v>
      </c>
      <c r="O2" t="s">
        <v>9</v>
      </c>
      <c r="P2" t="s">
        <v>11</v>
      </c>
      <c r="Q2" t="s">
        <v>14</v>
      </c>
    </row>
    <row r="3" spans="1:20" x14ac:dyDescent="0.25">
      <c r="A3">
        <f t="shared" ref="A3:A24" si="0">D3-2001</f>
        <v>14</v>
      </c>
      <c r="B3">
        <f t="shared" ref="B3:B9" si="1">A3</f>
        <v>14</v>
      </c>
      <c r="C3">
        <f>D3-1978</f>
        <v>37</v>
      </c>
      <c r="D3">
        <v>2015</v>
      </c>
      <c r="E3" s="1">
        <v>100000</v>
      </c>
      <c r="F3" s="3">
        <f>E3*$F$2</f>
        <v>8330</v>
      </c>
      <c r="G3" s="3">
        <f>E3*$G$2</f>
        <v>3670.0000000000005</v>
      </c>
      <c r="H3" s="3">
        <f>F3*12</f>
        <v>99960</v>
      </c>
      <c r="I3" s="3">
        <f>G3*12</f>
        <v>44040.000000000007</v>
      </c>
      <c r="J3" s="3">
        <f>E3*$J$2</f>
        <v>12000</v>
      </c>
      <c r="K3" s="3">
        <f>J3*12</f>
        <v>144000</v>
      </c>
      <c r="L3" s="3">
        <f>C1/2+K3+I3</f>
        <v>688040</v>
      </c>
      <c r="M3" s="13">
        <v>7.0000000000000007E-2</v>
      </c>
      <c r="N3" s="3">
        <f t="shared" ref="N3:N24" si="2">L3*M3</f>
        <v>48162.8</v>
      </c>
      <c r="O3" s="3">
        <f t="shared" ref="O3:O24" si="3">L3+N3</f>
        <v>736202.8</v>
      </c>
      <c r="T3" s="4"/>
    </row>
    <row r="4" spans="1:20" x14ac:dyDescent="0.25">
      <c r="A4">
        <f t="shared" si="0"/>
        <v>15</v>
      </c>
      <c r="B4">
        <f t="shared" si="1"/>
        <v>15</v>
      </c>
      <c r="C4">
        <f>D4-1978</f>
        <v>38</v>
      </c>
      <c r="D4">
        <v>2016</v>
      </c>
      <c r="E4" s="1">
        <f>E3*$E$1</f>
        <v>105000</v>
      </c>
      <c r="F4" s="3">
        <f t="shared" ref="F4:F24" si="4">E4*$F$2</f>
        <v>8746.5</v>
      </c>
      <c r="G4" s="3">
        <f t="shared" ref="G4:G24" si="5">E4*$G$2</f>
        <v>3853.5000000000005</v>
      </c>
      <c r="H4" s="3">
        <f t="shared" ref="H4:H24" si="6">F4*12</f>
        <v>104958</v>
      </c>
      <c r="I4" s="3">
        <f t="shared" ref="I4:I24" si="7">G4*12</f>
        <v>46242.000000000007</v>
      </c>
      <c r="J4" s="3">
        <f t="shared" ref="J4:J24" si="8">E4*$J$2</f>
        <v>12600</v>
      </c>
      <c r="K4" s="3">
        <f t="shared" ref="K4:K24" si="9">J4*12</f>
        <v>151200</v>
      </c>
      <c r="L4" s="3">
        <f>K4+O3+I4</f>
        <v>933644.80000000005</v>
      </c>
      <c r="M4" s="13">
        <v>7.0000000000000007E-2</v>
      </c>
      <c r="N4" s="3">
        <f t="shared" si="2"/>
        <v>65355.136000000006</v>
      </c>
      <c r="O4" s="3">
        <f t="shared" si="3"/>
        <v>998999.9360000001</v>
      </c>
      <c r="T4" s="4"/>
    </row>
    <row r="5" spans="1:20" x14ac:dyDescent="0.25">
      <c r="A5">
        <f t="shared" si="0"/>
        <v>16</v>
      </c>
      <c r="B5">
        <f t="shared" si="1"/>
        <v>16</v>
      </c>
      <c r="C5">
        <f t="shared" ref="C5:C22" si="10">D5-1978</f>
        <v>39</v>
      </c>
      <c r="D5">
        <v>2017</v>
      </c>
      <c r="E5" s="1">
        <f t="shared" ref="E5:E24" si="11">E4*$E$1</f>
        <v>110250</v>
      </c>
      <c r="F5" s="3">
        <f t="shared" si="4"/>
        <v>9183.8250000000007</v>
      </c>
      <c r="G5" s="3">
        <f t="shared" si="5"/>
        <v>4046.1750000000002</v>
      </c>
      <c r="H5" s="3">
        <f t="shared" si="6"/>
        <v>110205.90000000001</v>
      </c>
      <c r="I5" s="3">
        <f t="shared" si="7"/>
        <v>48554.100000000006</v>
      </c>
      <c r="J5" s="3">
        <f t="shared" si="8"/>
        <v>13230</v>
      </c>
      <c r="K5" s="3">
        <f t="shared" si="9"/>
        <v>158760</v>
      </c>
      <c r="L5" s="3">
        <f t="shared" ref="L5:L24" si="12">K5+O4+I5</f>
        <v>1206314.0360000003</v>
      </c>
      <c r="M5" s="13">
        <v>7.0000000000000007E-2</v>
      </c>
      <c r="N5" s="3">
        <f t="shared" si="2"/>
        <v>84441.982520000034</v>
      </c>
      <c r="O5" s="3">
        <f t="shared" si="3"/>
        <v>1290756.0185200004</v>
      </c>
    </row>
    <row r="6" spans="1:20" x14ac:dyDescent="0.25">
      <c r="A6">
        <f t="shared" si="0"/>
        <v>17</v>
      </c>
      <c r="B6">
        <f t="shared" si="1"/>
        <v>17</v>
      </c>
      <c r="C6">
        <f t="shared" si="10"/>
        <v>40</v>
      </c>
      <c r="D6">
        <v>2018</v>
      </c>
      <c r="E6" s="1">
        <f t="shared" si="11"/>
        <v>115762.5</v>
      </c>
      <c r="F6" s="3">
        <f t="shared" si="4"/>
        <v>9643.0162500000006</v>
      </c>
      <c r="G6" s="3">
        <f t="shared" si="5"/>
        <v>4248.4837500000003</v>
      </c>
      <c r="H6" s="3">
        <f t="shared" si="6"/>
        <v>115716.19500000001</v>
      </c>
      <c r="I6" s="3">
        <f t="shared" si="7"/>
        <v>50981.805000000008</v>
      </c>
      <c r="J6" s="3">
        <f t="shared" si="8"/>
        <v>13891.5</v>
      </c>
      <c r="K6" s="3">
        <f t="shared" si="9"/>
        <v>166698</v>
      </c>
      <c r="L6" s="3">
        <f t="shared" si="12"/>
        <v>1508435.8235200003</v>
      </c>
      <c r="M6" s="13">
        <v>7.0000000000000007E-2</v>
      </c>
      <c r="N6" s="3">
        <f t="shared" si="2"/>
        <v>105590.50764640003</v>
      </c>
      <c r="O6" s="3">
        <f t="shared" si="3"/>
        <v>1614026.3311664003</v>
      </c>
      <c r="P6" s="3"/>
    </row>
    <row r="7" spans="1:20" x14ac:dyDescent="0.25">
      <c r="A7">
        <f t="shared" si="0"/>
        <v>18</v>
      </c>
      <c r="B7">
        <f t="shared" si="1"/>
        <v>18</v>
      </c>
      <c r="C7">
        <f t="shared" si="10"/>
        <v>41</v>
      </c>
      <c r="D7">
        <v>2019</v>
      </c>
      <c r="E7" s="1">
        <f t="shared" si="11"/>
        <v>121550.625</v>
      </c>
      <c r="F7" s="3">
        <f t="shared" si="4"/>
        <v>10125.167062500001</v>
      </c>
      <c r="G7" s="3">
        <f t="shared" si="5"/>
        <v>4460.9079375000001</v>
      </c>
      <c r="H7" s="3">
        <f t="shared" si="6"/>
        <v>121502.00475000001</v>
      </c>
      <c r="I7" s="3">
        <f t="shared" si="7"/>
        <v>53530.895250000001</v>
      </c>
      <c r="J7" s="3">
        <f t="shared" si="8"/>
        <v>14586.074999999999</v>
      </c>
      <c r="K7" s="3">
        <f t="shared" si="9"/>
        <v>175032.9</v>
      </c>
      <c r="L7" s="3">
        <f t="shared" si="12"/>
        <v>1842590.1264164003</v>
      </c>
      <c r="M7" s="13">
        <v>7.0000000000000007E-2</v>
      </c>
      <c r="N7" s="3">
        <f t="shared" si="2"/>
        <v>128981.30884914803</v>
      </c>
      <c r="O7" s="3">
        <f t="shared" si="3"/>
        <v>1971571.4352655483</v>
      </c>
      <c r="P7" s="3">
        <f>AVERAGE(E3:E7)</f>
        <v>110512.625</v>
      </c>
      <c r="Q7" s="3">
        <f>P7*B7/70</f>
        <v>28417.532142857144</v>
      </c>
    </row>
    <row r="8" spans="1:20" x14ac:dyDescent="0.25">
      <c r="A8">
        <f t="shared" si="0"/>
        <v>19</v>
      </c>
      <c r="B8">
        <f t="shared" si="1"/>
        <v>19</v>
      </c>
      <c r="C8">
        <f t="shared" si="10"/>
        <v>42</v>
      </c>
      <c r="D8">
        <v>2020</v>
      </c>
      <c r="E8" s="1">
        <f t="shared" si="11"/>
        <v>127628.15625</v>
      </c>
      <c r="F8" s="3">
        <f t="shared" si="4"/>
        <v>10631.425415624999</v>
      </c>
      <c r="G8" s="3">
        <f t="shared" si="5"/>
        <v>4683.9533343750008</v>
      </c>
      <c r="H8" s="3">
        <f t="shared" si="6"/>
        <v>127577.10498749999</v>
      </c>
      <c r="I8" s="3">
        <f t="shared" si="7"/>
        <v>56207.44001250001</v>
      </c>
      <c r="J8" s="3">
        <f t="shared" si="8"/>
        <v>15315.37875</v>
      </c>
      <c r="K8" s="3">
        <f t="shared" si="9"/>
        <v>183784.54499999998</v>
      </c>
      <c r="L8" s="3">
        <f t="shared" si="12"/>
        <v>2211563.4202780486</v>
      </c>
      <c r="M8" s="13">
        <v>7.0000000000000007E-2</v>
      </c>
      <c r="N8" s="3">
        <f t="shared" si="2"/>
        <v>154809.43941946342</v>
      </c>
      <c r="O8" s="3">
        <f t="shared" si="3"/>
        <v>2366372.8596975119</v>
      </c>
      <c r="P8" s="3">
        <f t="shared" ref="P8:P24" si="13">AVERAGE(E4:E8)</f>
        <v>116038.25625000001</v>
      </c>
      <c r="Q8" s="3">
        <f t="shared" ref="Q8:Q24" si="14">P8*B8/70</f>
        <v>31496.098125</v>
      </c>
    </row>
    <row r="9" spans="1:20" x14ac:dyDescent="0.25">
      <c r="A9">
        <f t="shared" si="0"/>
        <v>20</v>
      </c>
      <c r="B9">
        <f t="shared" si="1"/>
        <v>20</v>
      </c>
      <c r="C9">
        <f t="shared" si="10"/>
        <v>43</v>
      </c>
      <c r="D9">
        <v>2021</v>
      </c>
      <c r="E9" s="1">
        <f t="shared" si="11"/>
        <v>134009.56406249999</v>
      </c>
      <c r="F9" s="3">
        <f t="shared" si="4"/>
        <v>11162.99668640625</v>
      </c>
      <c r="G9" s="3">
        <f t="shared" si="5"/>
        <v>4918.15100109375</v>
      </c>
      <c r="H9" s="3">
        <f t="shared" si="6"/>
        <v>133955.96023687499</v>
      </c>
      <c r="I9" s="3">
        <f t="shared" si="7"/>
        <v>59017.812013125003</v>
      </c>
      <c r="J9" s="3">
        <f t="shared" si="8"/>
        <v>16081.147687499999</v>
      </c>
      <c r="K9" s="3">
        <f t="shared" si="9"/>
        <v>192973.77224999998</v>
      </c>
      <c r="L9" s="3">
        <f t="shared" si="12"/>
        <v>2618364.4439606369</v>
      </c>
      <c r="M9" s="13">
        <v>7.0000000000000007E-2</v>
      </c>
      <c r="N9" s="3">
        <f t="shared" si="2"/>
        <v>183285.51107724459</v>
      </c>
      <c r="O9" s="3">
        <f t="shared" si="3"/>
        <v>2801649.9550378816</v>
      </c>
      <c r="P9" s="3">
        <f t="shared" si="13"/>
        <v>121840.1690625</v>
      </c>
      <c r="Q9" s="3">
        <f t="shared" si="14"/>
        <v>34811.476875</v>
      </c>
    </row>
    <row r="10" spans="1:20" x14ac:dyDescent="0.25">
      <c r="A10">
        <f t="shared" si="0"/>
        <v>21</v>
      </c>
      <c r="B10">
        <f>A10+2</f>
        <v>23</v>
      </c>
      <c r="C10">
        <f t="shared" si="10"/>
        <v>44</v>
      </c>
      <c r="D10">
        <v>2022</v>
      </c>
      <c r="E10" s="1">
        <f t="shared" si="11"/>
        <v>140710.042265625</v>
      </c>
      <c r="F10" s="3">
        <f t="shared" si="4"/>
        <v>11721.146520726563</v>
      </c>
      <c r="G10" s="3">
        <f t="shared" si="5"/>
        <v>5164.0585511484378</v>
      </c>
      <c r="H10" s="3">
        <f t="shared" si="6"/>
        <v>140653.75824871875</v>
      </c>
      <c r="I10" s="3">
        <f t="shared" si="7"/>
        <v>61968.70261378125</v>
      </c>
      <c r="J10" s="3">
        <f t="shared" si="8"/>
        <v>16885.205071875</v>
      </c>
      <c r="K10" s="3">
        <f t="shared" si="9"/>
        <v>202622.46086250001</v>
      </c>
      <c r="L10" s="3">
        <f t="shared" si="12"/>
        <v>3066241.118514163</v>
      </c>
      <c r="M10" s="13">
        <v>7.0000000000000007E-2</v>
      </c>
      <c r="N10" s="3">
        <f t="shared" si="2"/>
        <v>214636.87829599142</v>
      </c>
      <c r="O10" s="3">
        <f t="shared" si="3"/>
        <v>3280877.9968101545</v>
      </c>
      <c r="P10" s="3">
        <f t="shared" si="13"/>
        <v>127932.17751562499</v>
      </c>
      <c r="Q10" s="3">
        <f t="shared" si="14"/>
        <v>42034.858326562498</v>
      </c>
    </row>
    <row r="11" spans="1:20" x14ac:dyDescent="0.25">
      <c r="A11">
        <f t="shared" si="0"/>
        <v>22</v>
      </c>
      <c r="B11">
        <f t="shared" ref="B11:B22" si="15">A11+2</f>
        <v>24</v>
      </c>
      <c r="C11">
        <f t="shared" si="10"/>
        <v>45</v>
      </c>
      <c r="D11">
        <v>2023</v>
      </c>
      <c r="E11" s="1">
        <f t="shared" si="11"/>
        <v>147745.54437890626</v>
      </c>
      <c r="F11" s="3">
        <f t="shared" si="4"/>
        <v>12307.203846762892</v>
      </c>
      <c r="G11" s="3">
        <f t="shared" si="5"/>
        <v>5422.2614787058601</v>
      </c>
      <c r="H11" s="3">
        <f t="shared" si="6"/>
        <v>147686.44616115472</v>
      </c>
      <c r="I11" s="3">
        <f t="shared" si="7"/>
        <v>65067.137744470325</v>
      </c>
      <c r="J11" s="3">
        <f t="shared" si="8"/>
        <v>17729.465325468751</v>
      </c>
      <c r="K11" s="3">
        <f t="shared" si="9"/>
        <v>212753.58390562501</v>
      </c>
      <c r="L11" s="3">
        <f t="shared" si="12"/>
        <v>3558698.7184602502</v>
      </c>
      <c r="M11" s="13">
        <v>7.0000000000000007E-2</v>
      </c>
      <c r="N11" s="3">
        <f t="shared" si="2"/>
        <v>249108.91029221754</v>
      </c>
      <c r="O11" s="3">
        <f t="shared" si="3"/>
        <v>3807807.6287524677</v>
      </c>
      <c r="P11" s="3">
        <f t="shared" si="13"/>
        <v>134328.78639140626</v>
      </c>
      <c r="Q11" s="3">
        <f t="shared" si="14"/>
        <v>46055.583905625004</v>
      </c>
    </row>
    <row r="12" spans="1:20" x14ac:dyDescent="0.25">
      <c r="A12">
        <f t="shared" si="0"/>
        <v>23</v>
      </c>
      <c r="B12">
        <f t="shared" si="15"/>
        <v>25</v>
      </c>
      <c r="C12">
        <f t="shared" si="10"/>
        <v>46</v>
      </c>
      <c r="D12">
        <v>2024</v>
      </c>
      <c r="E12" s="1">
        <f t="shared" si="11"/>
        <v>155132.82159785158</v>
      </c>
      <c r="F12" s="3">
        <f t="shared" si="4"/>
        <v>12922.564039101037</v>
      </c>
      <c r="G12" s="3">
        <f t="shared" si="5"/>
        <v>5693.374552641154</v>
      </c>
      <c r="H12" s="3">
        <f t="shared" si="6"/>
        <v>155070.76846921243</v>
      </c>
      <c r="I12" s="3">
        <f t="shared" si="7"/>
        <v>68320.494631693844</v>
      </c>
      <c r="J12" s="3">
        <f t="shared" si="8"/>
        <v>18615.93859174219</v>
      </c>
      <c r="K12" s="3">
        <f t="shared" si="9"/>
        <v>223391.26310090628</v>
      </c>
      <c r="L12" s="3">
        <f t="shared" si="12"/>
        <v>4099519.3864850677</v>
      </c>
      <c r="M12" s="13">
        <v>7.0000000000000007E-2</v>
      </c>
      <c r="N12" s="3">
        <f t="shared" si="2"/>
        <v>286966.35705395474</v>
      </c>
      <c r="O12" s="3">
        <f t="shared" si="3"/>
        <v>4386485.7435390223</v>
      </c>
      <c r="P12" s="3">
        <f t="shared" si="13"/>
        <v>141045.22571097658</v>
      </c>
      <c r="Q12" s="3">
        <f t="shared" si="14"/>
        <v>50373.294896777348</v>
      </c>
    </row>
    <row r="13" spans="1:20" x14ac:dyDescent="0.25">
      <c r="A13">
        <f t="shared" si="0"/>
        <v>24</v>
      </c>
      <c r="B13">
        <f t="shared" si="15"/>
        <v>26</v>
      </c>
      <c r="C13">
        <f t="shared" si="10"/>
        <v>47</v>
      </c>
      <c r="D13">
        <v>2025</v>
      </c>
      <c r="E13" s="1">
        <f t="shared" si="11"/>
        <v>162889.46267774416</v>
      </c>
      <c r="F13" s="3">
        <f t="shared" si="4"/>
        <v>13568.692241056089</v>
      </c>
      <c r="G13" s="3">
        <f t="shared" si="5"/>
        <v>5978.0432802732112</v>
      </c>
      <c r="H13" s="3">
        <f t="shared" si="6"/>
        <v>162824.30689267308</v>
      </c>
      <c r="I13" s="3">
        <f t="shared" si="7"/>
        <v>71736.519363278538</v>
      </c>
      <c r="J13" s="3">
        <f t="shared" si="8"/>
        <v>19546.735521329298</v>
      </c>
      <c r="K13" s="3">
        <f t="shared" si="9"/>
        <v>234560.82625595157</v>
      </c>
      <c r="L13" s="3">
        <f t="shared" si="12"/>
        <v>4692783.0891582528</v>
      </c>
      <c r="M13" s="13">
        <v>7.0000000000000007E-2</v>
      </c>
      <c r="N13" s="3">
        <f t="shared" si="2"/>
        <v>328494.81624107773</v>
      </c>
      <c r="O13" s="3">
        <f t="shared" si="3"/>
        <v>5021277.9053993309</v>
      </c>
      <c r="P13" s="3">
        <f t="shared" si="13"/>
        <v>148097.48699652537</v>
      </c>
      <c r="Q13" s="3">
        <f t="shared" si="14"/>
        <v>55007.638027280853</v>
      </c>
    </row>
    <row r="14" spans="1:20" x14ac:dyDescent="0.25">
      <c r="A14">
        <f t="shared" si="0"/>
        <v>25</v>
      </c>
      <c r="B14">
        <f t="shared" si="15"/>
        <v>27</v>
      </c>
      <c r="C14">
        <f t="shared" si="10"/>
        <v>48</v>
      </c>
      <c r="D14">
        <v>2026</v>
      </c>
      <c r="E14" s="1">
        <f t="shared" si="11"/>
        <v>171033.93581163138</v>
      </c>
      <c r="F14" s="3">
        <f t="shared" si="4"/>
        <v>14247.126853108894</v>
      </c>
      <c r="G14" s="3">
        <f t="shared" si="5"/>
        <v>6276.9454442868719</v>
      </c>
      <c r="H14" s="3">
        <f t="shared" si="6"/>
        <v>170965.52223730672</v>
      </c>
      <c r="I14" s="3">
        <f t="shared" si="7"/>
        <v>75323.345331442455</v>
      </c>
      <c r="J14" s="3">
        <f t="shared" si="8"/>
        <v>20524.072297395764</v>
      </c>
      <c r="K14" s="3">
        <f t="shared" si="9"/>
        <v>246288.86756874918</v>
      </c>
      <c r="L14" s="3">
        <f t="shared" si="12"/>
        <v>5342890.1182995224</v>
      </c>
      <c r="M14" s="13">
        <v>7.0000000000000007E-2</v>
      </c>
      <c r="N14" s="3">
        <f t="shared" si="2"/>
        <v>374002.30828096659</v>
      </c>
      <c r="O14" s="3">
        <f t="shared" si="3"/>
        <v>5716892.4265804887</v>
      </c>
      <c r="P14" s="3">
        <f t="shared" si="13"/>
        <v>155502.36134635168</v>
      </c>
      <c r="Q14" s="3">
        <f t="shared" si="14"/>
        <v>59979.482233592789</v>
      </c>
    </row>
    <row r="15" spans="1:20" x14ac:dyDescent="0.25">
      <c r="A15">
        <f t="shared" si="0"/>
        <v>26</v>
      </c>
      <c r="B15">
        <f t="shared" si="15"/>
        <v>28</v>
      </c>
      <c r="C15">
        <f t="shared" si="10"/>
        <v>49</v>
      </c>
      <c r="D15">
        <v>2027</v>
      </c>
      <c r="E15" s="1">
        <f t="shared" si="11"/>
        <v>179585.63260221295</v>
      </c>
      <c r="F15" s="3">
        <f t="shared" si="4"/>
        <v>14959.483195764338</v>
      </c>
      <c r="G15" s="3">
        <f t="shared" si="5"/>
        <v>6590.7927165012161</v>
      </c>
      <c r="H15" s="3">
        <f t="shared" si="6"/>
        <v>179513.79834917205</v>
      </c>
      <c r="I15" s="3">
        <f t="shared" si="7"/>
        <v>79089.512598014597</v>
      </c>
      <c r="J15" s="3">
        <f t="shared" si="8"/>
        <v>21550.275912265552</v>
      </c>
      <c r="K15" s="3">
        <f t="shared" si="9"/>
        <v>258603.3109471866</v>
      </c>
      <c r="L15" s="3">
        <f t="shared" si="12"/>
        <v>6054585.2501256894</v>
      </c>
      <c r="M15" s="13">
        <v>7.0000000000000007E-2</v>
      </c>
      <c r="N15" s="3">
        <f t="shared" si="2"/>
        <v>423820.96750879829</v>
      </c>
      <c r="O15" s="3">
        <f t="shared" si="3"/>
        <v>6478406.2176344879</v>
      </c>
      <c r="P15" s="3">
        <f t="shared" si="13"/>
        <v>163277.47941366927</v>
      </c>
      <c r="Q15" s="3">
        <f t="shared" si="14"/>
        <v>65310.991765467705</v>
      </c>
    </row>
    <row r="16" spans="1:20" x14ac:dyDescent="0.25">
      <c r="A16">
        <f t="shared" si="0"/>
        <v>27</v>
      </c>
      <c r="B16">
        <f t="shared" si="15"/>
        <v>29</v>
      </c>
      <c r="C16">
        <f t="shared" si="10"/>
        <v>50</v>
      </c>
      <c r="D16">
        <v>2028</v>
      </c>
      <c r="E16" s="1">
        <f t="shared" si="11"/>
        <v>188564.91423232362</v>
      </c>
      <c r="F16" s="3">
        <f t="shared" si="4"/>
        <v>15707.457355552557</v>
      </c>
      <c r="G16" s="3">
        <f t="shared" si="5"/>
        <v>6920.332352326277</v>
      </c>
      <c r="H16" s="3">
        <f t="shared" si="6"/>
        <v>188489.48826663068</v>
      </c>
      <c r="I16" s="3">
        <f t="shared" si="7"/>
        <v>83043.988227915324</v>
      </c>
      <c r="J16" s="3">
        <f t="shared" si="8"/>
        <v>22627.789707878834</v>
      </c>
      <c r="K16" s="3">
        <f t="shared" si="9"/>
        <v>271533.47649454599</v>
      </c>
      <c r="L16" s="3">
        <f t="shared" si="12"/>
        <v>6832983.682356949</v>
      </c>
      <c r="M16" s="13">
        <v>7.0000000000000007E-2</v>
      </c>
      <c r="N16" s="3">
        <f t="shared" si="2"/>
        <v>478308.85776498646</v>
      </c>
      <c r="O16" s="3">
        <f t="shared" si="3"/>
        <v>7311292.5401219353</v>
      </c>
      <c r="P16" s="3">
        <f t="shared" si="13"/>
        <v>171441.35338435275</v>
      </c>
      <c r="Q16" s="3">
        <f t="shared" si="14"/>
        <v>71025.703544946155</v>
      </c>
    </row>
    <row r="17" spans="1:20" x14ac:dyDescent="0.25">
      <c r="A17">
        <f t="shared" si="0"/>
        <v>28</v>
      </c>
      <c r="B17">
        <f t="shared" si="15"/>
        <v>30</v>
      </c>
      <c r="C17">
        <f t="shared" si="10"/>
        <v>51</v>
      </c>
      <c r="D17">
        <v>2029</v>
      </c>
      <c r="E17" s="1">
        <f t="shared" si="11"/>
        <v>197993.1599439398</v>
      </c>
      <c r="F17" s="3">
        <f t="shared" si="4"/>
        <v>16492.830223330184</v>
      </c>
      <c r="G17" s="3">
        <f t="shared" si="5"/>
        <v>7266.3489699425909</v>
      </c>
      <c r="H17" s="3">
        <f t="shared" si="6"/>
        <v>197913.96267996222</v>
      </c>
      <c r="I17" s="3">
        <f t="shared" si="7"/>
        <v>87196.187639311087</v>
      </c>
      <c r="J17" s="3">
        <f t="shared" si="8"/>
        <v>23759.179193272776</v>
      </c>
      <c r="K17" s="3">
        <f t="shared" si="9"/>
        <v>285110.15031927329</v>
      </c>
      <c r="L17" s="3">
        <f t="shared" si="12"/>
        <v>7683598.8780805198</v>
      </c>
      <c r="M17" s="13">
        <v>7.0000000000000007E-2</v>
      </c>
      <c r="N17" s="3">
        <f t="shared" si="2"/>
        <v>537851.92146563646</v>
      </c>
      <c r="O17" s="3">
        <f t="shared" si="3"/>
        <v>8221450.7995461561</v>
      </c>
      <c r="P17" s="3">
        <f t="shared" si="13"/>
        <v>180013.42105357038</v>
      </c>
      <c r="Q17" s="3">
        <f t="shared" si="14"/>
        <v>77148.609022958743</v>
      </c>
    </row>
    <row r="18" spans="1:20" x14ac:dyDescent="0.25">
      <c r="A18">
        <f t="shared" si="0"/>
        <v>29</v>
      </c>
      <c r="B18">
        <f t="shared" si="15"/>
        <v>31</v>
      </c>
      <c r="C18">
        <f t="shared" si="10"/>
        <v>52</v>
      </c>
      <c r="D18">
        <v>2030</v>
      </c>
      <c r="E18" s="1">
        <f t="shared" si="11"/>
        <v>207892.8179411368</v>
      </c>
      <c r="F18" s="3">
        <f t="shared" si="4"/>
        <v>17317.471734496696</v>
      </c>
      <c r="G18" s="3">
        <f t="shared" si="5"/>
        <v>7629.6664184397214</v>
      </c>
      <c r="H18" s="3">
        <f t="shared" si="6"/>
        <v>207809.66081396036</v>
      </c>
      <c r="I18" s="3">
        <f t="shared" si="7"/>
        <v>91555.997021276649</v>
      </c>
      <c r="J18" s="3">
        <f t="shared" si="8"/>
        <v>24947.138152936415</v>
      </c>
      <c r="K18" s="3">
        <f t="shared" si="9"/>
        <v>299365.65783523698</v>
      </c>
      <c r="L18" s="3">
        <f t="shared" si="12"/>
        <v>8612372.4544026703</v>
      </c>
      <c r="M18" s="13">
        <v>7.0000000000000007E-2</v>
      </c>
      <c r="N18" s="3">
        <f t="shared" si="2"/>
        <v>602866.07180818694</v>
      </c>
      <c r="O18" s="3">
        <f t="shared" si="3"/>
        <v>9215238.5262108576</v>
      </c>
      <c r="P18" s="3">
        <f t="shared" si="13"/>
        <v>189014.09210624889</v>
      </c>
      <c r="Q18" s="3">
        <f t="shared" si="14"/>
        <v>83706.240789910225</v>
      </c>
    </row>
    <row r="19" spans="1:20" x14ac:dyDescent="0.25">
      <c r="A19">
        <f t="shared" si="0"/>
        <v>30</v>
      </c>
      <c r="B19">
        <f t="shared" si="15"/>
        <v>32</v>
      </c>
      <c r="C19">
        <f t="shared" si="10"/>
        <v>53</v>
      </c>
      <c r="D19">
        <v>2031</v>
      </c>
      <c r="E19" s="1">
        <f t="shared" si="11"/>
        <v>218287.45883819365</v>
      </c>
      <c r="F19" s="3">
        <f t="shared" si="4"/>
        <v>18183.345321221532</v>
      </c>
      <c r="G19" s="3">
        <f t="shared" si="5"/>
        <v>8011.1497393617074</v>
      </c>
      <c r="H19" s="3">
        <f t="shared" si="6"/>
        <v>218200.14385465838</v>
      </c>
      <c r="I19" s="3">
        <f t="shared" si="7"/>
        <v>96133.796872340492</v>
      </c>
      <c r="J19" s="3">
        <f t="shared" si="8"/>
        <v>26194.495060583238</v>
      </c>
      <c r="K19" s="3">
        <f t="shared" si="9"/>
        <v>314333.94072699884</v>
      </c>
      <c r="L19" s="3">
        <f t="shared" si="12"/>
        <v>9625706.2638101969</v>
      </c>
      <c r="M19" s="13">
        <v>7.0000000000000007E-2</v>
      </c>
      <c r="N19" s="3">
        <f t="shared" si="2"/>
        <v>673799.43846671388</v>
      </c>
      <c r="O19" s="3">
        <f t="shared" si="3"/>
        <v>10299505.702276912</v>
      </c>
      <c r="P19" s="3">
        <f t="shared" si="13"/>
        <v>198464.79671156136</v>
      </c>
      <c r="Q19" s="3">
        <f t="shared" si="14"/>
        <v>90726.764210999478</v>
      </c>
    </row>
    <row r="20" spans="1:20" x14ac:dyDescent="0.25">
      <c r="A20">
        <f t="shared" si="0"/>
        <v>31</v>
      </c>
      <c r="B20">
        <f t="shared" si="15"/>
        <v>33</v>
      </c>
      <c r="C20">
        <f t="shared" si="10"/>
        <v>54</v>
      </c>
      <c r="D20">
        <v>2032</v>
      </c>
      <c r="E20" s="1">
        <f t="shared" si="11"/>
        <v>229201.83178010333</v>
      </c>
      <c r="F20" s="3">
        <f t="shared" si="4"/>
        <v>19092.512587282607</v>
      </c>
      <c r="G20" s="3">
        <f t="shared" si="5"/>
        <v>8411.7072263297923</v>
      </c>
      <c r="H20" s="3">
        <f t="shared" si="6"/>
        <v>229110.15104739129</v>
      </c>
      <c r="I20" s="3">
        <f t="shared" si="7"/>
        <v>100940.48671595751</v>
      </c>
      <c r="J20" s="3">
        <f t="shared" si="8"/>
        <v>27504.219813612399</v>
      </c>
      <c r="K20" s="3">
        <f t="shared" si="9"/>
        <v>330050.63776334876</v>
      </c>
      <c r="L20" s="3">
        <f t="shared" si="12"/>
        <v>10730496.826756218</v>
      </c>
      <c r="M20" s="13">
        <v>7.0000000000000007E-2</v>
      </c>
      <c r="N20" s="3">
        <f t="shared" si="2"/>
        <v>751134.7778729354</v>
      </c>
      <c r="O20" s="3">
        <f t="shared" si="3"/>
        <v>11481631.604629153</v>
      </c>
      <c r="P20" s="3">
        <f t="shared" si="13"/>
        <v>208388.03654713943</v>
      </c>
      <c r="Q20" s="3">
        <f t="shared" si="14"/>
        <v>98240.07437222288</v>
      </c>
    </row>
    <row r="21" spans="1:20" x14ac:dyDescent="0.25">
      <c r="A21">
        <f t="shared" si="0"/>
        <v>32</v>
      </c>
      <c r="B21">
        <f t="shared" si="15"/>
        <v>34</v>
      </c>
      <c r="C21">
        <f t="shared" si="10"/>
        <v>55</v>
      </c>
      <c r="D21">
        <v>2033</v>
      </c>
      <c r="E21" s="1">
        <f t="shared" si="11"/>
        <v>240661.9233691085</v>
      </c>
      <c r="F21" s="3">
        <f t="shared" si="4"/>
        <v>20047.138216646737</v>
      </c>
      <c r="G21" s="3">
        <f t="shared" si="5"/>
        <v>8832.2925876462832</v>
      </c>
      <c r="H21" s="3">
        <f t="shared" si="6"/>
        <v>240565.65859976085</v>
      </c>
      <c r="I21" s="3">
        <f t="shared" si="7"/>
        <v>105987.5110517554</v>
      </c>
      <c r="J21" s="3">
        <f t="shared" si="8"/>
        <v>28879.430804293017</v>
      </c>
      <c r="K21" s="3">
        <f t="shared" si="9"/>
        <v>346553.16965151619</v>
      </c>
      <c r="L21" s="3">
        <f t="shared" si="12"/>
        <v>11934172.285332425</v>
      </c>
      <c r="M21" s="13">
        <v>7.0000000000000007E-2</v>
      </c>
      <c r="N21" s="3">
        <f t="shared" si="2"/>
        <v>835392.05997326982</v>
      </c>
      <c r="O21" s="3">
        <f t="shared" si="3"/>
        <v>12769564.345305694</v>
      </c>
      <c r="P21" s="3">
        <f t="shared" si="13"/>
        <v>218807.43837449639</v>
      </c>
      <c r="Q21" s="3">
        <f t="shared" si="14"/>
        <v>106277.8986390411</v>
      </c>
    </row>
    <row r="22" spans="1:20" x14ac:dyDescent="0.25">
      <c r="A22">
        <f t="shared" si="0"/>
        <v>33</v>
      </c>
      <c r="B22">
        <f t="shared" si="15"/>
        <v>35</v>
      </c>
      <c r="C22">
        <f t="shared" si="10"/>
        <v>56</v>
      </c>
      <c r="D22">
        <v>2034</v>
      </c>
      <c r="E22" s="1">
        <f t="shared" si="11"/>
        <v>252695.01953756393</v>
      </c>
      <c r="F22" s="3">
        <f t="shared" si="4"/>
        <v>21049.495127479076</v>
      </c>
      <c r="G22" s="3">
        <f t="shared" si="5"/>
        <v>9273.9072170285963</v>
      </c>
      <c r="H22" s="3">
        <f t="shared" si="6"/>
        <v>252593.9415297489</v>
      </c>
      <c r="I22" s="3">
        <f t="shared" si="7"/>
        <v>111286.88660434316</v>
      </c>
      <c r="J22" s="3">
        <f t="shared" si="8"/>
        <v>30323.402344507671</v>
      </c>
      <c r="K22" s="3">
        <f t="shared" si="9"/>
        <v>363880.82813409204</v>
      </c>
      <c r="L22" s="3">
        <f t="shared" si="12"/>
        <v>13244732.060044128</v>
      </c>
      <c r="M22" s="13">
        <v>7.0000000000000007E-2</v>
      </c>
      <c r="N22" s="3">
        <f t="shared" si="2"/>
        <v>927131.24420308904</v>
      </c>
      <c r="O22" s="3">
        <f t="shared" si="3"/>
        <v>14171863.304247217</v>
      </c>
      <c r="P22" s="3">
        <f t="shared" si="13"/>
        <v>229747.81029322124</v>
      </c>
      <c r="Q22" s="3">
        <f t="shared" si="14"/>
        <v>114873.90514661062</v>
      </c>
    </row>
    <row r="23" spans="1:20" x14ac:dyDescent="0.25">
      <c r="A23">
        <f t="shared" si="0"/>
        <v>34</v>
      </c>
      <c r="B23">
        <v>35</v>
      </c>
      <c r="C23">
        <f>D23-1978</f>
        <v>57</v>
      </c>
      <c r="D23">
        <v>2035</v>
      </c>
      <c r="E23" s="1">
        <f t="shared" si="11"/>
        <v>265329.77051444212</v>
      </c>
      <c r="F23" s="3">
        <f t="shared" si="4"/>
        <v>22101.969883853028</v>
      </c>
      <c r="G23" s="3">
        <f t="shared" si="5"/>
        <v>9737.6025778800267</v>
      </c>
      <c r="H23" s="3">
        <f t="shared" si="6"/>
        <v>265223.63860623632</v>
      </c>
      <c r="I23" s="3">
        <f t="shared" si="7"/>
        <v>116851.23093456033</v>
      </c>
      <c r="J23" s="3">
        <f t="shared" si="8"/>
        <v>31839.572461733052</v>
      </c>
      <c r="K23" s="3">
        <f t="shared" si="9"/>
        <v>382074.86954079662</v>
      </c>
      <c r="L23" s="3">
        <f t="shared" si="12"/>
        <v>14670789.404722575</v>
      </c>
      <c r="M23" s="13">
        <v>7.0000000000000007E-2</v>
      </c>
      <c r="N23" s="3">
        <f t="shared" si="2"/>
        <v>1026955.2583305803</v>
      </c>
      <c r="O23" s="3">
        <f t="shared" si="3"/>
        <v>15697744.663053155</v>
      </c>
      <c r="P23" s="3">
        <f t="shared" si="13"/>
        <v>241235.2008078823</v>
      </c>
      <c r="Q23" s="3">
        <f t="shared" si="14"/>
        <v>120617.60040394116</v>
      </c>
      <c r="R23" t="s">
        <v>18</v>
      </c>
      <c r="S23" t="s">
        <v>19</v>
      </c>
      <c r="T23" t="s">
        <v>31</v>
      </c>
    </row>
    <row r="24" spans="1:20" x14ac:dyDescent="0.25">
      <c r="A24">
        <f t="shared" si="0"/>
        <v>35</v>
      </c>
      <c r="B24">
        <v>35</v>
      </c>
      <c r="C24">
        <f>D24-1978</f>
        <v>58</v>
      </c>
      <c r="D24">
        <v>2036</v>
      </c>
      <c r="E24" s="1">
        <f t="shared" si="11"/>
        <v>278596.25904016424</v>
      </c>
      <c r="F24" s="3">
        <f t="shared" si="4"/>
        <v>23207.068378045682</v>
      </c>
      <c r="G24" s="3">
        <f t="shared" si="5"/>
        <v>10224.482706774028</v>
      </c>
      <c r="H24" s="3">
        <f t="shared" si="6"/>
        <v>278484.82053654816</v>
      </c>
      <c r="I24" s="3">
        <f t="shared" si="7"/>
        <v>122693.79248128834</v>
      </c>
      <c r="J24" s="3">
        <f t="shared" si="8"/>
        <v>33431.551084819708</v>
      </c>
      <c r="K24" s="3">
        <f t="shared" si="9"/>
        <v>401178.61301783647</v>
      </c>
      <c r="L24" s="3">
        <f t="shared" si="12"/>
        <v>16221617.06855228</v>
      </c>
      <c r="M24" s="13">
        <v>7.0000000000000007E-2</v>
      </c>
      <c r="N24" s="3">
        <f t="shared" si="2"/>
        <v>1135513.1947986598</v>
      </c>
      <c r="O24" s="3">
        <f t="shared" si="3"/>
        <v>17357130.263350941</v>
      </c>
      <c r="P24" s="3">
        <f t="shared" si="13"/>
        <v>253296.96084827642</v>
      </c>
      <c r="Q24" s="3">
        <f t="shared" si="14"/>
        <v>126648.48042413821</v>
      </c>
      <c r="R24" s="3">
        <f>Q24*12</f>
        <v>1519781.7650896586</v>
      </c>
      <c r="S24" s="3">
        <f>R24*0.7</f>
        <v>1063847.2355627608</v>
      </c>
    </row>
    <row r="25" spans="1:20" x14ac:dyDescent="0.25">
      <c r="A25" t="s">
        <v>20</v>
      </c>
      <c r="B25">
        <f>C25-$C$24</f>
        <v>1</v>
      </c>
      <c r="C25">
        <f t="shared" ref="C25:C66" si="16">D25-1978</f>
        <v>59</v>
      </c>
      <c r="D25">
        <v>2037</v>
      </c>
      <c r="H25" s="16">
        <f>SUM(H3:H24)</f>
        <v>3848981.23126751</v>
      </c>
      <c r="P25" s="3"/>
      <c r="Q25" s="3"/>
      <c r="R25" s="3">
        <f>$R$24</f>
        <v>1519781.7650896586</v>
      </c>
      <c r="S25" s="3">
        <f>$S$24</f>
        <v>1063847.2355627608</v>
      </c>
      <c r="T25" s="3">
        <f>S25</f>
        <v>1063847.2355627608</v>
      </c>
    </row>
    <row r="26" spans="1:20" x14ac:dyDescent="0.25">
      <c r="A26" t="s">
        <v>20</v>
      </c>
      <c r="B26">
        <f t="shared" ref="B26:B66" si="17">C26-$C$24</f>
        <v>2</v>
      </c>
      <c r="C26">
        <f t="shared" si="16"/>
        <v>60</v>
      </c>
      <c r="D26">
        <v>2038</v>
      </c>
      <c r="H26" s="17" t="s">
        <v>10</v>
      </c>
      <c r="P26" s="3"/>
      <c r="Q26" s="3"/>
      <c r="R26" s="3">
        <f t="shared" ref="R26:R66" si="18">$R$24</f>
        <v>1519781.7650896586</v>
      </c>
      <c r="S26" s="3">
        <f t="shared" ref="S26:S66" si="19">$S$24</f>
        <v>1063847.2355627608</v>
      </c>
      <c r="T26" s="3">
        <f>T25+S26</f>
        <v>2127694.4711255217</v>
      </c>
    </row>
    <row r="27" spans="1:20" x14ac:dyDescent="0.25">
      <c r="A27" t="s">
        <v>20</v>
      </c>
      <c r="B27">
        <f t="shared" si="17"/>
        <v>3</v>
      </c>
      <c r="C27">
        <f t="shared" si="16"/>
        <v>61</v>
      </c>
      <c r="D27">
        <v>2039</v>
      </c>
      <c r="H27" s="15">
        <f>H25/O24</f>
        <v>0.2217521659899343</v>
      </c>
      <c r="P27" t="s">
        <v>32</v>
      </c>
      <c r="Q27" s="3">
        <v>7500</v>
      </c>
      <c r="R27" s="3">
        <f t="shared" si="18"/>
        <v>1519781.7650896586</v>
      </c>
      <c r="S27" s="3">
        <f t="shared" si="19"/>
        <v>1063847.2355627608</v>
      </c>
      <c r="T27" s="3">
        <f t="shared" ref="T27:T66" si="20">T26+S27</f>
        <v>3191541.7066882825</v>
      </c>
    </row>
    <row r="28" spans="1:20" x14ac:dyDescent="0.25">
      <c r="A28" t="s">
        <v>20</v>
      </c>
      <c r="B28">
        <f t="shared" si="17"/>
        <v>4</v>
      </c>
      <c r="C28">
        <f t="shared" si="16"/>
        <v>62</v>
      </c>
      <c r="D28">
        <v>2040</v>
      </c>
      <c r="H28" s="15">
        <f>H25/'Old 15000'!P24</f>
        <v>0.15633436707539833</v>
      </c>
      <c r="P28" t="s">
        <v>33</v>
      </c>
      <c r="Q28" s="3">
        <f>Q24-Q27</f>
        <v>119148.48042413821</v>
      </c>
      <c r="R28" s="3">
        <f t="shared" si="18"/>
        <v>1519781.7650896586</v>
      </c>
      <c r="S28" s="3">
        <f t="shared" si="19"/>
        <v>1063847.2355627608</v>
      </c>
      <c r="T28" s="3">
        <f t="shared" si="20"/>
        <v>4255388.9422510434</v>
      </c>
    </row>
    <row r="29" spans="1:20" x14ac:dyDescent="0.25">
      <c r="A29" t="s">
        <v>20</v>
      </c>
      <c r="B29">
        <f t="shared" si="17"/>
        <v>5</v>
      </c>
      <c r="C29">
        <f t="shared" si="16"/>
        <v>63</v>
      </c>
      <c r="D29">
        <v>2041</v>
      </c>
      <c r="Q29" s="3"/>
      <c r="R29" s="3">
        <f t="shared" si="18"/>
        <v>1519781.7650896586</v>
      </c>
      <c r="S29" s="3">
        <f t="shared" si="19"/>
        <v>1063847.2355627608</v>
      </c>
      <c r="T29" s="3">
        <f t="shared" si="20"/>
        <v>5319236.1778138038</v>
      </c>
    </row>
    <row r="30" spans="1:20" x14ac:dyDescent="0.25">
      <c r="A30" t="s">
        <v>20</v>
      </c>
      <c r="B30">
        <f t="shared" si="17"/>
        <v>6</v>
      </c>
      <c r="C30">
        <f t="shared" si="16"/>
        <v>64</v>
      </c>
      <c r="D30">
        <v>2042</v>
      </c>
      <c r="R30" s="3">
        <f t="shared" si="18"/>
        <v>1519781.7650896586</v>
      </c>
      <c r="S30" s="3">
        <f t="shared" si="19"/>
        <v>1063847.2355627608</v>
      </c>
      <c r="T30" s="3">
        <f t="shared" si="20"/>
        <v>6383083.4133765642</v>
      </c>
    </row>
    <row r="31" spans="1:20" x14ac:dyDescent="0.25">
      <c r="A31" t="s">
        <v>20</v>
      </c>
      <c r="B31">
        <f t="shared" si="17"/>
        <v>7</v>
      </c>
      <c r="C31">
        <f t="shared" si="16"/>
        <v>65</v>
      </c>
      <c r="D31">
        <v>2043</v>
      </c>
      <c r="R31" s="3">
        <f t="shared" si="18"/>
        <v>1519781.7650896586</v>
      </c>
      <c r="S31" s="3">
        <f t="shared" si="19"/>
        <v>1063847.2355627608</v>
      </c>
      <c r="T31" s="3">
        <f t="shared" si="20"/>
        <v>7446930.6489393245</v>
      </c>
    </row>
    <row r="32" spans="1:20" x14ac:dyDescent="0.25">
      <c r="A32" t="s">
        <v>20</v>
      </c>
      <c r="B32">
        <f t="shared" si="17"/>
        <v>8</v>
      </c>
      <c r="C32">
        <f t="shared" si="16"/>
        <v>66</v>
      </c>
      <c r="D32">
        <v>2044</v>
      </c>
      <c r="R32" s="3">
        <f t="shared" si="18"/>
        <v>1519781.7650896586</v>
      </c>
      <c r="S32" s="3">
        <f t="shared" si="19"/>
        <v>1063847.2355627608</v>
      </c>
      <c r="T32" s="3">
        <f t="shared" si="20"/>
        <v>8510777.8845020849</v>
      </c>
    </row>
    <row r="33" spans="1:20" x14ac:dyDescent="0.25">
      <c r="A33" t="s">
        <v>20</v>
      </c>
      <c r="B33">
        <f t="shared" si="17"/>
        <v>9</v>
      </c>
      <c r="C33">
        <f t="shared" si="16"/>
        <v>67</v>
      </c>
      <c r="D33">
        <v>2045</v>
      </c>
      <c r="R33" s="3">
        <f t="shared" si="18"/>
        <v>1519781.7650896586</v>
      </c>
      <c r="S33" s="3">
        <f t="shared" si="19"/>
        <v>1063847.2355627608</v>
      </c>
      <c r="T33" s="3">
        <f t="shared" si="20"/>
        <v>9574625.1200648453</v>
      </c>
    </row>
    <row r="34" spans="1:20" x14ac:dyDescent="0.25">
      <c r="A34" t="s">
        <v>20</v>
      </c>
      <c r="B34">
        <f t="shared" si="17"/>
        <v>10</v>
      </c>
      <c r="C34">
        <f t="shared" si="16"/>
        <v>68</v>
      </c>
      <c r="D34">
        <v>2046</v>
      </c>
      <c r="R34" s="3">
        <f t="shared" si="18"/>
        <v>1519781.7650896586</v>
      </c>
      <c r="S34" s="3">
        <f t="shared" si="19"/>
        <v>1063847.2355627608</v>
      </c>
      <c r="T34" s="3">
        <f t="shared" si="20"/>
        <v>10638472.355627606</v>
      </c>
    </row>
    <row r="35" spans="1:20" x14ac:dyDescent="0.25">
      <c r="A35" t="s">
        <v>20</v>
      </c>
      <c r="B35">
        <f t="shared" si="17"/>
        <v>11</v>
      </c>
      <c r="C35">
        <f t="shared" si="16"/>
        <v>69</v>
      </c>
      <c r="D35">
        <v>2047</v>
      </c>
      <c r="R35" s="3">
        <f t="shared" si="18"/>
        <v>1519781.7650896586</v>
      </c>
      <c r="S35" s="3">
        <f t="shared" si="19"/>
        <v>1063847.2355627608</v>
      </c>
      <c r="T35" s="3">
        <f t="shared" si="20"/>
        <v>11702319.591190366</v>
      </c>
    </row>
    <row r="36" spans="1:20" x14ac:dyDescent="0.25">
      <c r="A36" t="s">
        <v>20</v>
      </c>
      <c r="B36">
        <f t="shared" si="17"/>
        <v>12</v>
      </c>
      <c r="C36">
        <f t="shared" si="16"/>
        <v>70</v>
      </c>
      <c r="D36">
        <v>2048</v>
      </c>
      <c r="R36" s="3">
        <f t="shared" si="18"/>
        <v>1519781.7650896586</v>
      </c>
      <c r="S36" s="3">
        <f t="shared" si="19"/>
        <v>1063847.2355627608</v>
      </c>
      <c r="T36" s="3">
        <f t="shared" si="20"/>
        <v>12766166.826753126</v>
      </c>
    </row>
    <row r="37" spans="1:20" x14ac:dyDescent="0.25">
      <c r="A37" t="s">
        <v>20</v>
      </c>
      <c r="B37">
        <f t="shared" si="17"/>
        <v>13</v>
      </c>
      <c r="C37">
        <f t="shared" si="16"/>
        <v>71</v>
      </c>
      <c r="D37">
        <v>2049</v>
      </c>
      <c r="R37" s="3">
        <f t="shared" si="18"/>
        <v>1519781.7650896586</v>
      </c>
      <c r="S37" s="3">
        <f t="shared" si="19"/>
        <v>1063847.2355627608</v>
      </c>
      <c r="T37" s="3">
        <f t="shared" si="20"/>
        <v>13830014.062315887</v>
      </c>
    </row>
    <row r="38" spans="1:20" x14ac:dyDescent="0.25">
      <c r="A38" t="s">
        <v>20</v>
      </c>
      <c r="B38">
        <f t="shared" si="17"/>
        <v>14</v>
      </c>
      <c r="C38">
        <f t="shared" si="16"/>
        <v>72</v>
      </c>
      <c r="D38">
        <v>2050</v>
      </c>
      <c r="R38" s="3">
        <f t="shared" si="18"/>
        <v>1519781.7650896586</v>
      </c>
      <c r="S38" s="3">
        <f t="shared" si="19"/>
        <v>1063847.2355627608</v>
      </c>
      <c r="T38" s="3">
        <f t="shared" si="20"/>
        <v>14893861.297878647</v>
      </c>
    </row>
    <row r="39" spans="1:20" x14ac:dyDescent="0.25">
      <c r="A39" t="s">
        <v>20</v>
      </c>
      <c r="B39">
        <f t="shared" si="17"/>
        <v>15</v>
      </c>
      <c r="C39">
        <f t="shared" si="16"/>
        <v>73</v>
      </c>
      <c r="D39">
        <v>2051</v>
      </c>
      <c r="R39" s="3">
        <f t="shared" si="18"/>
        <v>1519781.7650896586</v>
      </c>
      <c r="S39" s="3">
        <f t="shared" si="19"/>
        <v>1063847.2355627608</v>
      </c>
      <c r="T39" s="3">
        <f t="shared" si="20"/>
        <v>15957708.533441408</v>
      </c>
    </row>
    <row r="40" spans="1:20" x14ac:dyDescent="0.25">
      <c r="A40" t="s">
        <v>20</v>
      </c>
      <c r="B40">
        <f t="shared" si="17"/>
        <v>16</v>
      </c>
      <c r="C40">
        <f t="shared" si="16"/>
        <v>74</v>
      </c>
      <c r="D40">
        <v>2052</v>
      </c>
      <c r="R40" s="3">
        <f t="shared" si="18"/>
        <v>1519781.7650896586</v>
      </c>
      <c r="S40" s="3">
        <f t="shared" si="19"/>
        <v>1063847.2355627608</v>
      </c>
      <c r="T40" s="3">
        <f t="shared" si="20"/>
        <v>17021555.76900417</v>
      </c>
    </row>
    <row r="41" spans="1:20" x14ac:dyDescent="0.25">
      <c r="A41" t="s">
        <v>20</v>
      </c>
      <c r="B41">
        <f t="shared" si="17"/>
        <v>17</v>
      </c>
      <c r="C41">
        <f t="shared" si="16"/>
        <v>75</v>
      </c>
      <c r="D41">
        <v>2053</v>
      </c>
      <c r="R41" s="3">
        <f t="shared" si="18"/>
        <v>1519781.7650896586</v>
      </c>
      <c r="S41" s="3">
        <f t="shared" si="19"/>
        <v>1063847.2355627608</v>
      </c>
      <c r="T41" s="3">
        <f t="shared" si="20"/>
        <v>18085403.00456693</v>
      </c>
    </row>
    <row r="42" spans="1:20" x14ac:dyDescent="0.25">
      <c r="A42" t="s">
        <v>20</v>
      </c>
      <c r="B42">
        <f t="shared" si="17"/>
        <v>18</v>
      </c>
      <c r="C42">
        <f t="shared" si="16"/>
        <v>76</v>
      </c>
      <c r="D42">
        <v>2054</v>
      </c>
      <c r="R42" s="3">
        <f t="shared" si="18"/>
        <v>1519781.7650896586</v>
      </c>
      <c r="S42" s="3">
        <f t="shared" si="19"/>
        <v>1063847.2355627608</v>
      </c>
      <c r="T42" s="3">
        <f t="shared" si="20"/>
        <v>19149250.240129691</v>
      </c>
    </row>
    <row r="43" spans="1:20" x14ac:dyDescent="0.25">
      <c r="A43" t="s">
        <v>20</v>
      </c>
      <c r="B43">
        <f t="shared" si="17"/>
        <v>19</v>
      </c>
      <c r="C43">
        <f t="shared" si="16"/>
        <v>77</v>
      </c>
      <c r="D43">
        <v>2055</v>
      </c>
      <c r="R43" s="3">
        <f t="shared" si="18"/>
        <v>1519781.7650896586</v>
      </c>
      <c r="S43" s="3">
        <f t="shared" si="19"/>
        <v>1063847.2355627608</v>
      </c>
      <c r="T43" s="3">
        <f t="shared" si="20"/>
        <v>20213097.475692451</v>
      </c>
    </row>
    <row r="44" spans="1:20" x14ac:dyDescent="0.25">
      <c r="A44" t="s">
        <v>20</v>
      </c>
      <c r="B44">
        <f t="shared" si="17"/>
        <v>20</v>
      </c>
      <c r="C44">
        <f t="shared" si="16"/>
        <v>78</v>
      </c>
      <c r="D44">
        <v>2056</v>
      </c>
      <c r="R44" s="3">
        <f t="shared" si="18"/>
        <v>1519781.7650896586</v>
      </c>
      <c r="S44" s="3">
        <f t="shared" si="19"/>
        <v>1063847.2355627608</v>
      </c>
      <c r="T44" s="3">
        <f t="shared" si="20"/>
        <v>21276944.711255211</v>
      </c>
    </row>
    <row r="45" spans="1:20" x14ac:dyDescent="0.25">
      <c r="A45" t="s">
        <v>20</v>
      </c>
      <c r="B45">
        <f t="shared" si="17"/>
        <v>21</v>
      </c>
      <c r="C45">
        <f t="shared" si="16"/>
        <v>79</v>
      </c>
      <c r="D45">
        <v>2057</v>
      </c>
      <c r="R45" s="3">
        <f t="shared" si="18"/>
        <v>1519781.7650896586</v>
      </c>
      <c r="S45" s="3">
        <f t="shared" si="19"/>
        <v>1063847.2355627608</v>
      </c>
      <c r="T45" s="3">
        <f t="shared" si="20"/>
        <v>22340791.946817972</v>
      </c>
    </row>
    <row r="46" spans="1:20" x14ac:dyDescent="0.25">
      <c r="A46" t="s">
        <v>20</v>
      </c>
      <c r="B46">
        <f t="shared" si="17"/>
        <v>22</v>
      </c>
      <c r="C46">
        <f t="shared" si="16"/>
        <v>80</v>
      </c>
      <c r="D46">
        <v>2058</v>
      </c>
      <c r="R46" s="3">
        <f t="shared" si="18"/>
        <v>1519781.7650896586</v>
      </c>
      <c r="S46" s="3">
        <f t="shared" si="19"/>
        <v>1063847.2355627608</v>
      </c>
      <c r="T46" s="3">
        <f t="shared" si="20"/>
        <v>23404639.182380732</v>
      </c>
    </row>
    <row r="47" spans="1:20" x14ac:dyDescent="0.25">
      <c r="A47" t="s">
        <v>20</v>
      </c>
      <c r="B47">
        <f t="shared" si="17"/>
        <v>23</v>
      </c>
      <c r="C47">
        <f t="shared" si="16"/>
        <v>81</v>
      </c>
      <c r="D47">
        <v>2059</v>
      </c>
      <c r="R47" s="3">
        <f t="shared" si="18"/>
        <v>1519781.7650896586</v>
      </c>
      <c r="S47" s="3">
        <f t="shared" si="19"/>
        <v>1063847.2355627608</v>
      </c>
      <c r="T47" s="3">
        <f t="shared" si="20"/>
        <v>24468486.417943493</v>
      </c>
    </row>
    <row r="48" spans="1:20" x14ac:dyDescent="0.25">
      <c r="A48" t="s">
        <v>20</v>
      </c>
      <c r="B48">
        <f t="shared" si="17"/>
        <v>24</v>
      </c>
      <c r="C48">
        <f t="shared" si="16"/>
        <v>82</v>
      </c>
      <c r="D48">
        <v>2060</v>
      </c>
      <c r="R48" s="3">
        <f t="shared" si="18"/>
        <v>1519781.7650896586</v>
      </c>
      <c r="S48" s="3">
        <f t="shared" si="19"/>
        <v>1063847.2355627608</v>
      </c>
      <c r="T48" s="3">
        <f t="shared" si="20"/>
        <v>25532333.653506253</v>
      </c>
    </row>
    <row r="49" spans="1:20" x14ac:dyDescent="0.25">
      <c r="A49" t="s">
        <v>20</v>
      </c>
      <c r="B49">
        <f t="shared" si="17"/>
        <v>25</v>
      </c>
      <c r="C49">
        <f t="shared" si="16"/>
        <v>83</v>
      </c>
      <c r="D49">
        <v>2061</v>
      </c>
      <c r="R49" s="3">
        <f t="shared" si="18"/>
        <v>1519781.7650896586</v>
      </c>
      <c r="S49" s="3">
        <f t="shared" si="19"/>
        <v>1063847.2355627608</v>
      </c>
      <c r="T49" s="3">
        <f t="shared" si="20"/>
        <v>26596180.889069013</v>
      </c>
    </row>
    <row r="50" spans="1:20" x14ac:dyDescent="0.25">
      <c r="A50" t="s">
        <v>20</v>
      </c>
      <c r="B50">
        <f t="shared" si="17"/>
        <v>26</v>
      </c>
      <c r="C50">
        <f t="shared" si="16"/>
        <v>84</v>
      </c>
      <c r="D50">
        <v>2062</v>
      </c>
      <c r="R50" s="3">
        <f t="shared" si="18"/>
        <v>1519781.7650896586</v>
      </c>
      <c r="S50" s="3">
        <f t="shared" si="19"/>
        <v>1063847.2355627608</v>
      </c>
      <c r="T50" s="3">
        <f t="shared" si="20"/>
        <v>27660028.124631774</v>
      </c>
    </row>
    <row r="51" spans="1:20" x14ac:dyDescent="0.25">
      <c r="A51" t="s">
        <v>20</v>
      </c>
      <c r="B51">
        <f t="shared" si="17"/>
        <v>27</v>
      </c>
      <c r="C51">
        <f t="shared" si="16"/>
        <v>85</v>
      </c>
      <c r="D51">
        <v>2063</v>
      </c>
      <c r="R51" s="3">
        <f t="shared" si="18"/>
        <v>1519781.7650896586</v>
      </c>
      <c r="S51" s="3">
        <f t="shared" si="19"/>
        <v>1063847.2355627608</v>
      </c>
      <c r="T51" s="3">
        <f t="shared" si="20"/>
        <v>28723875.360194534</v>
      </c>
    </row>
    <row r="52" spans="1:20" x14ac:dyDescent="0.25">
      <c r="A52" t="s">
        <v>20</v>
      </c>
      <c r="B52">
        <f t="shared" si="17"/>
        <v>28</v>
      </c>
      <c r="C52">
        <f t="shared" si="16"/>
        <v>86</v>
      </c>
      <c r="D52">
        <v>2064</v>
      </c>
      <c r="R52" s="3">
        <f t="shared" si="18"/>
        <v>1519781.7650896586</v>
      </c>
      <c r="S52" s="3">
        <f t="shared" si="19"/>
        <v>1063847.2355627608</v>
      </c>
      <c r="T52" s="3">
        <f t="shared" si="20"/>
        <v>29787722.595757294</v>
      </c>
    </row>
    <row r="53" spans="1:20" x14ac:dyDescent="0.25">
      <c r="A53" t="s">
        <v>20</v>
      </c>
      <c r="B53">
        <f t="shared" si="17"/>
        <v>29</v>
      </c>
      <c r="C53">
        <f t="shared" si="16"/>
        <v>87</v>
      </c>
      <c r="D53">
        <v>2065</v>
      </c>
      <c r="R53" s="3">
        <f t="shared" si="18"/>
        <v>1519781.7650896586</v>
      </c>
      <c r="S53" s="3">
        <f t="shared" si="19"/>
        <v>1063847.2355627608</v>
      </c>
      <c r="T53" s="3">
        <f t="shared" si="20"/>
        <v>30851569.831320055</v>
      </c>
    </row>
    <row r="54" spans="1:20" x14ac:dyDescent="0.25">
      <c r="A54" t="s">
        <v>20</v>
      </c>
      <c r="B54">
        <f t="shared" si="17"/>
        <v>30</v>
      </c>
      <c r="C54">
        <f t="shared" si="16"/>
        <v>88</v>
      </c>
      <c r="D54">
        <v>2066</v>
      </c>
      <c r="R54" s="3">
        <f t="shared" si="18"/>
        <v>1519781.7650896586</v>
      </c>
      <c r="S54" s="3">
        <f t="shared" si="19"/>
        <v>1063847.2355627608</v>
      </c>
      <c r="T54" s="3">
        <f t="shared" si="20"/>
        <v>31915417.066882815</v>
      </c>
    </row>
    <row r="55" spans="1:20" x14ac:dyDescent="0.25">
      <c r="A55" t="s">
        <v>20</v>
      </c>
      <c r="B55">
        <f t="shared" si="17"/>
        <v>31</v>
      </c>
      <c r="C55">
        <f t="shared" si="16"/>
        <v>89</v>
      </c>
      <c r="D55">
        <v>2067</v>
      </c>
      <c r="R55" s="3">
        <f t="shared" si="18"/>
        <v>1519781.7650896586</v>
      </c>
      <c r="S55" s="3">
        <f t="shared" si="19"/>
        <v>1063847.2355627608</v>
      </c>
      <c r="T55" s="3">
        <f t="shared" si="20"/>
        <v>32979264.302445576</v>
      </c>
    </row>
    <row r="56" spans="1:20" x14ac:dyDescent="0.25">
      <c r="A56" t="s">
        <v>20</v>
      </c>
      <c r="B56">
        <f t="shared" si="17"/>
        <v>32</v>
      </c>
      <c r="C56">
        <f t="shared" si="16"/>
        <v>90</v>
      </c>
      <c r="D56">
        <v>2068</v>
      </c>
      <c r="R56" s="3">
        <f t="shared" si="18"/>
        <v>1519781.7650896586</v>
      </c>
      <c r="S56" s="3">
        <f t="shared" si="19"/>
        <v>1063847.2355627608</v>
      </c>
      <c r="T56" s="3">
        <f t="shared" si="20"/>
        <v>34043111.53800834</v>
      </c>
    </row>
    <row r="57" spans="1:20" x14ac:dyDescent="0.25">
      <c r="A57" t="s">
        <v>20</v>
      </c>
      <c r="B57">
        <f t="shared" si="17"/>
        <v>33</v>
      </c>
      <c r="C57">
        <f t="shared" si="16"/>
        <v>91</v>
      </c>
      <c r="D57">
        <v>2069</v>
      </c>
      <c r="R57" s="3">
        <f t="shared" si="18"/>
        <v>1519781.7650896586</v>
      </c>
      <c r="S57" s="3">
        <f t="shared" si="19"/>
        <v>1063847.2355627608</v>
      </c>
      <c r="T57" s="3">
        <f t="shared" si="20"/>
        <v>35106958.773571104</v>
      </c>
    </row>
    <row r="58" spans="1:20" x14ac:dyDescent="0.25">
      <c r="A58" t="s">
        <v>20</v>
      </c>
      <c r="B58">
        <f t="shared" si="17"/>
        <v>34</v>
      </c>
      <c r="C58">
        <f t="shared" si="16"/>
        <v>92</v>
      </c>
      <c r="D58">
        <v>2070</v>
      </c>
      <c r="R58" s="3">
        <f t="shared" si="18"/>
        <v>1519781.7650896586</v>
      </c>
      <c r="S58" s="3">
        <f t="shared" si="19"/>
        <v>1063847.2355627608</v>
      </c>
      <c r="T58" s="3">
        <f t="shared" si="20"/>
        <v>36170806.009133868</v>
      </c>
    </row>
    <row r="59" spans="1:20" x14ac:dyDescent="0.25">
      <c r="A59" t="s">
        <v>20</v>
      </c>
      <c r="B59">
        <f t="shared" si="17"/>
        <v>35</v>
      </c>
      <c r="C59">
        <f t="shared" si="16"/>
        <v>93</v>
      </c>
      <c r="D59">
        <v>2071</v>
      </c>
      <c r="R59" s="3">
        <f t="shared" si="18"/>
        <v>1519781.7650896586</v>
      </c>
      <c r="S59" s="3">
        <f t="shared" si="19"/>
        <v>1063847.2355627608</v>
      </c>
      <c r="T59" s="3">
        <f t="shared" si="20"/>
        <v>37234653.244696632</v>
      </c>
    </row>
    <row r="60" spans="1:20" x14ac:dyDescent="0.25">
      <c r="A60" t="s">
        <v>20</v>
      </c>
      <c r="B60">
        <f t="shared" si="17"/>
        <v>36</v>
      </c>
      <c r="C60">
        <f t="shared" si="16"/>
        <v>94</v>
      </c>
      <c r="D60">
        <v>2072</v>
      </c>
      <c r="R60" s="3">
        <f t="shared" si="18"/>
        <v>1519781.7650896586</v>
      </c>
      <c r="S60" s="3">
        <f t="shared" si="19"/>
        <v>1063847.2355627608</v>
      </c>
      <c r="T60" s="3">
        <f t="shared" si="20"/>
        <v>38298500.480259396</v>
      </c>
    </row>
    <row r="61" spans="1:20" x14ac:dyDescent="0.25">
      <c r="A61" t="s">
        <v>20</v>
      </c>
      <c r="B61">
        <f t="shared" si="17"/>
        <v>37</v>
      </c>
      <c r="C61">
        <f t="shared" si="16"/>
        <v>95</v>
      </c>
      <c r="D61">
        <v>2073</v>
      </c>
      <c r="R61" s="3">
        <f t="shared" si="18"/>
        <v>1519781.7650896586</v>
      </c>
      <c r="S61" s="3">
        <f t="shared" si="19"/>
        <v>1063847.2355627608</v>
      </c>
      <c r="T61" s="3">
        <f t="shared" si="20"/>
        <v>39362347.71582216</v>
      </c>
    </row>
    <row r="62" spans="1:20" x14ac:dyDescent="0.25">
      <c r="A62" t="s">
        <v>20</v>
      </c>
      <c r="B62">
        <f t="shared" si="17"/>
        <v>38</v>
      </c>
      <c r="C62">
        <f t="shared" si="16"/>
        <v>96</v>
      </c>
      <c r="D62">
        <v>2074</v>
      </c>
      <c r="R62" s="3">
        <f t="shared" si="18"/>
        <v>1519781.7650896586</v>
      </c>
      <c r="S62" s="3">
        <f t="shared" si="19"/>
        <v>1063847.2355627608</v>
      </c>
      <c r="T62" s="3">
        <f t="shared" si="20"/>
        <v>40426194.951384924</v>
      </c>
    </row>
    <row r="63" spans="1:20" x14ac:dyDescent="0.25">
      <c r="A63" t="s">
        <v>20</v>
      </c>
      <c r="B63">
        <f t="shared" si="17"/>
        <v>39</v>
      </c>
      <c r="C63">
        <f t="shared" si="16"/>
        <v>97</v>
      </c>
      <c r="D63">
        <v>2075</v>
      </c>
      <c r="R63" s="3">
        <f t="shared" si="18"/>
        <v>1519781.7650896586</v>
      </c>
      <c r="S63" s="3">
        <f t="shared" si="19"/>
        <v>1063847.2355627608</v>
      </c>
      <c r="T63" s="3">
        <f t="shared" si="20"/>
        <v>41490042.186947688</v>
      </c>
    </row>
    <row r="64" spans="1:20" x14ac:dyDescent="0.25">
      <c r="A64" t="s">
        <v>20</v>
      </c>
      <c r="B64">
        <f t="shared" si="17"/>
        <v>40</v>
      </c>
      <c r="C64">
        <f t="shared" si="16"/>
        <v>98</v>
      </c>
      <c r="D64">
        <v>2076</v>
      </c>
      <c r="R64" s="3">
        <f t="shared" si="18"/>
        <v>1519781.7650896586</v>
      </c>
      <c r="S64" s="3">
        <f t="shared" si="19"/>
        <v>1063847.2355627608</v>
      </c>
      <c r="T64" s="3">
        <f t="shared" si="20"/>
        <v>42553889.422510453</v>
      </c>
    </row>
    <row r="65" spans="1:20" x14ac:dyDescent="0.25">
      <c r="A65" t="s">
        <v>20</v>
      </c>
      <c r="B65">
        <f t="shared" si="17"/>
        <v>41</v>
      </c>
      <c r="C65">
        <f t="shared" si="16"/>
        <v>99</v>
      </c>
      <c r="D65">
        <v>2077</v>
      </c>
      <c r="R65" s="3">
        <f t="shared" si="18"/>
        <v>1519781.7650896586</v>
      </c>
      <c r="S65" s="3">
        <f t="shared" si="19"/>
        <v>1063847.2355627608</v>
      </c>
      <c r="T65" s="3">
        <f t="shared" si="20"/>
        <v>43617736.658073217</v>
      </c>
    </row>
    <row r="66" spans="1:20" x14ac:dyDescent="0.25">
      <c r="A66" t="s">
        <v>20</v>
      </c>
      <c r="B66">
        <f t="shared" si="17"/>
        <v>42</v>
      </c>
      <c r="C66">
        <f t="shared" si="16"/>
        <v>100</v>
      </c>
      <c r="D66">
        <v>2078</v>
      </c>
      <c r="R66" s="3">
        <f t="shared" si="18"/>
        <v>1519781.7650896586</v>
      </c>
      <c r="S66" s="3">
        <f t="shared" si="19"/>
        <v>1063847.2355627608</v>
      </c>
      <c r="T66" s="3">
        <f t="shared" si="20"/>
        <v>44681583.893635981</v>
      </c>
    </row>
  </sheetData>
  <phoneticPr fontId="4" type="noConversion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C1D6-4E82-4F55-BFDB-938751731870}">
  <dimension ref="A1:U42"/>
  <sheetViews>
    <sheetView workbookViewId="0">
      <selection activeCell="O3" sqref="O3"/>
    </sheetView>
  </sheetViews>
  <sheetFormatPr defaultRowHeight="15" x14ac:dyDescent="0.25"/>
  <cols>
    <col min="1" max="1" width="7.28515625" bestFit="1" customWidth="1"/>
    <col min="2" max="2" width="8.140625" bestFit="1" customWidth="1"/>
    <col min="3" max="3" width="10.5703125" bestFit="1" customWidth="1"/>
    <col min="4" max="4" width="5" bestFit="1" customWidth="1"/>
    <col min="5" max="5" width="9" style="1" bestFit="1" customWidth="1"/>
    <col min="6" max="6" width="8.7109375" style="1" bestFit="1" customWidth="1"/>
    <col min="7" max="8" width="8.7109375" bestFit="1" customWidth="1"/>
    <col min="9" max="10" width="10.7109375" bestFit="1" customWidth="1"/>
    <col min="11" max="11" width="14" bestFit="1" customWidth="1"/>
    <col min="12" max="12" width="17.7109375" bestFit="1" customWidth="1"/>
    <col min="13" max="13" width="11.5703125" bestFit="1" customWidth="1"/>
    <col min="14" max="14" width="7.28515625" bestFit="1" customWidth="1"/>
    <col min="15" max="15" width="10.85546875" bestFit="1" customWidth="1"/>
    <col min="16" max="16" width="12" bestFit="1" customWidth="1"/>
    <col min="17" max="17" width="12.140625" style="6" bestFit="1" customWidth="1"/>
    <col min="18" max="18" width="8.5703125" style="6" bestFit="1" customWidth="1"/>
    <col min="21" max="21" width="12.7109375" bestFit="1" customWidth="1"/>
  </cols>
  <sheetData>
    <row r="1" spans="1:18" x14ac:dyDescent="0.25">
      <c r="A1" t="s">
        <v>7</v>
      </c>
      <c r="C1" s="1">
        <f>'New based on basic'!C1</f>
        <v>1000000</v>
      </c>
      <c r="D1" t="s">
        <v>17</v>
      </c>
      <c r="E1" s="8">
        <f>'New based on basic'!E1</f>
        <v>1.05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4</v>
      </c>
    </row>
    <row r="2" spans="1:18" ht="75" x14ac:dyDescent="0.25">
      <c r="B2" s="5" t="s">
        <v>13</v>
      </c>
      <c r="C2" t="s">
        <v>12</v>
      </c>
      <c r="D2" t="s">
        <v>6</v>
      </c>
      <c r="E2" s="1" t="s">
        <v>0</v>
      </c>
      <c r="F2" s="2">
        <v>0.12</v>
      </c>
      <c r="G2" s="2">
        <v>8.3299999999999999E-2</v>
      </c>
      <c r="H2" s="2">
        <v>3.6700000000000003E-2</v>
      </c>
      <c r="I2" t="s">
        <v>1</v>
      </c>
      <c r="J2" t="s">
        <v>2</v>
      </c>
      <c r="K2" s="4">
        <f>'New based on basic'!J2</f>
        <v>0.12</v>
      </c>
      <c r="L2" t="s">
        <v>5</v>
      </c>
      <c r="M2" t="s">
        <v>8</v>
      </c>
      <c r="N2" s="5" t="s">
        <v>16</v>
      </c>
      <c r="O2" s="5" t="s">
        <v>15</v>
      </c>
      <c r="P2" t="s">
        <v>9</v>
      </c>
    </row>
    <row r="3" spans="1:18" x14ac:dyDescent="0.25">
      <c r="A3">
        <f t="shared" ref="A3:A24" si="0">D3-2001</f>
        <v>14</v>
      </c>
      <c r="B3">
        <f t="shared" ref="B3:B9" si="1">A3</f>
        <v>14</v>
      </c>
      <c r="C3">
        <f>D3-1978</f>
        <v>37</v>
      </c>
      <c r="D3">
        <v>2015</v>
      </c>
      <c r="E3" s="1">
        <f>'New based on basic'!E3</f>
        <v>100000</v>
      </c>
      <c r="F3" s="1">
        <f>E3*$F$2</f>
        <v>12000</v>
      </c>
      <c r="G3" s="3">
        <f>IF(E3&gt;15000, 15000, E3)*$G$2</f>
        <v>1249.5</v>
      </c>
      <c r="H3" s="3">
        <f>F3-G3</f>
        <v>10750.5</v>
      </c>
      <c r="I3" s="3">
        <f>G3*12</f>
        <v>14994</v>
      </c>
      <c r="J3" s="3">
        <f>H3*12</f>
        <v>129006</v>
      </c>
      <c r="K3" s="3">
        <f>E3*$K$2</f>
        <v>12000</v>
      </c>
      <c r="L3" s="3">
        <f>K3*12</f>
        <v>144000</v>
      </c>
      <c r="M3" s="3">
        <f>C1/2+L3+J3</f>
        <v>773006</v>
      </c>
      <c r="N3" s="4">
        <f>'New based on basic'!M3</f>
        <v>7.0000000000000007E-2</v>
      </c>
      <c r="O3" s="3">
        <f t="shared" ref="O3:O24" si="2">M3*N3</f>
        <v>54110.420000000006</v>
      </c>
      <c r="P3" s="3">
        <f t="shared" ref="P3:P24" si="3">M3+O3</f>
        <v>827116.42</v>
      </c>
    </row>
    <row r="4" spans="1:18" x14ac:dyDescent="0.25">
      <c r="A4">
        <f t="shared" si="0"/>
        <v>15</v>
      </c>
      <c r="B4">
        <f t="shared" si="1"/>
        <v>15</v>
      </c>
      <c r="C4">
        <f>D4-1978</f>
        <v>38</v>
      </c>
      <c r="D4">
        <v>2016</v>
      </c>
      <c r="E4" s="1">
        <f>'New based on basic'!E4</f>
        <v>105000</v>
      </c>
      <c r="F4" s="1">
        <f t="shared" ref="F4:F24" si="4">E4*$F$2</f>
        <v>12600</v>
      </c>
      <c r="G4" s="3">
        <f t="shared" ref="G4:G24" si="5">IF(E4&gt;15000, 15000, E4)*$G$2</f>
        <v>1249.5</v>
      </c>
      <c r="H4" s="3">
        <f t="shared" ref="H4:H24" si="6">F4-G4</f>
        <v>11350.5</v>
      </c>
      <c r="I4" s="3">
        <f t="shared" ref="I4:J24" si="7">G4*12</f>
        <v>14994</v>
      </c>
      <c r="J4" s="3">
        <f t="shared" si="7"/>
        <v>136206</v>
      </c>
      <c r="K4" s="3">
        <f t="shared" ref="K4:K24" si="8">E4*$K$2</f>
        <v>12600</v>
      </c>
      <c r="L4" s="3">
        <f t="shared" ref="L4:L24" si="9">K4*12</f>
        <v>151200</v>
      </c>
      <c r="M4" s="3">
        <f>L4+P3+J4</f>
        <v>1114522.42</v>
      </c>
      <c r="N4" s="4">
        <f>'New based on basic'!M4</f>
        <v>7.0000000000000007E-2</v>
      </c>
      <c r="O4" s="3">
        <f t="shared" si="2"/>
        <v>78016.569400000008</v>
      </c>
      <c r="P4" s="3">
        <f t="shared" si="3"/>
        <v>1192538.9893999998</v>
      </c>
    </row>
    <row r="5" spans="1:18" x14ac:dyDescent="0.25">
      <c r="A5">
        <f t="shared" si="0"/>
        <v>16</v>
      </c>
      <c r="B5">
        <f t="shared" si="1"/>
        <v>16</v>
      </c>
      <c r="C5">
        <f t="shared" ref="C5:C22" si="10">D5-1978</f>
        <v>39</v>
      </c>
      <c r="D5">
        <v>2017</v>
      </c>
      <c r="E5" s="1">
        <f>'New based on basic'!E5</f>
        <v>110250</v>
      </c>
      <c r="F5" s="1">
        <f t="shared" si="4"/>
        <v>13230</v>
      </c>
      <c r="G5" s="3">
        <f t="shared" si="5"/>
        <v>1249.5</v>
      </c>
      <c r="H5" s="3">
        <f t="shared" si="6"/>
        <v>11980.5</v>
      </c>
      <c r="I5" s="3">
        <f t="shared" si="7"/>
        <v>14994</v>
      </c>
      <c r="J5" s="3">
        <f t="shared" si="7"/>
        <v>143766</v>
      </c>
      <c r="K5" s="3">
        <f t="shared" si="8"/>
        <v>13230</v>
      </c>
      <c r="L5" s="3">
        <f t="shared" si="9"/>
        <v>158760</v>
      </c>
      <c r="M5" s="3">
        <f t="shared" ref="M5:M24" si="11">L5+P4+J5</f>
        <v>1495064.9893999998</v>
      </c>
      <c r="N5" s="4">
        <f>'New based on basic'!M5</f>
        <v>7.0000000000000007E-2</v>
      </c>
      <c r="O5" s="3">
        <f t="shared" si="2"/>
        <v>104654.549258</v>
      </c>
      <c r="P5" s="3">
        <f t="shared" si="3"/>
        <v>1599719.5386579998</v>
      </c>
    </row>
    <row r="6" spans="1:18" x14ac:dyDescent="0.25">
      <c r="A6">
        <f t="shared" si="0"/>
        <v>17</v>
      </c>
      <c r="B6">
        <f t="shared" si="1"/>
        <v>17</v>
      </c>
      <c r="C6">
        <f t="shared" si="10"/>
        <v>40</v>
      </c>
      <c r="D6">
        <v>2018</v>
      </c>
      <c r="E6" s="1">
        <f>'New based on basic'!E6</f>
        <v>115762.5</v>
      </c>
      <c r="F6" s="1">
        <f t="shared" si="4"/>
        <v>13891.5</v>
      </c>
      <c r="G6" s="3">
        <f t="shared" si="5"/>
        <v>1249.5</v>
      </c>
      <c r="H6" s="3">
        <f t="shared" si="6"/>
        <v>12642</v>
      </c>
      <c r="I6" s="3">
        <f t="shared" si="7"/>
        <v>14994</v>
      </c>
      <c r="J6" s="3">
        <f t="shared" si="7"/>
        <v>151704</v>
      </c>
      <c r="K6" s="3">
        <f t="shared" si="8"/>
        <v>13891.5</v>
      </c>
      <c r="L6" s="3">
        <f t="shared" si="9"/>
        <v>166698</v>
      </c>
      <c r="M6" s="3">
        <f t="shared" si="11"/>
        <v>1918121.5386579998</v>
      </c>
      <c r="N6" s="4">
        <f>'New based on basic'!M6</f>
        <v>7.0000000000000007E-2</v>
      </c>
      <c r="O6" s="3">
        <f t="shared" si="2"/>
        <v>134268.50770605999</v>
      </c>
      <c r="P6" s="3">
        <f t="shared" si="3"/>
        <v>2052390.0463640599</v>
      </c>
      <c r="Q6" s="7"/>
    </row>
    <row r="7" spans="1:18" x14ac:dyDescent="0.25">
      <c r="A7">
        <f t="shared" si="0"/>
        <v>18</v>
      </c>
      <c r="B7">
        <f t="shared" si="1"/>
        <v>18</v>
      </c>
      <c r="C7">
        <f t="shared" si="10"/>
        <v>41</v>
      </c>
      <c r="D7">
        <v>2019</v>
      </c>
      <c r="E7" s="1">
        <f>'New based on basic'!E7</f>
        <v>121550.625</v>
      </c>
      <c r="F7" s="1">
        <f t="shared" si="4"/>
        <v>14586.074999999999</v>
      </c>
      <c r="G7" s="3">
        <f t="shared" si="5"/>
        <v>1249.5</v>
      </c>
      <c r="H7" s="3">
        <f t="shared" si="6"/>
        <v>13336.574999999999</v>
      </c>
      <c r="I7" s="3">
        <f t="shared" si="7"/>
        <v>14994</v>
      </c>
      <c r="J7" s="3">
        <f t="shared" si="7"/>
        <v>160038.9</v>
      </c>
      <c r="K7" s="3">
        <f t="shared" si="8"/>
        <v>14586.074999999999</v>
      </c>
      <c r="L7" s="3">
        <f t="shared" si="9"/>
        <v>175032.9</v>
      </c>
      <c r="M7" s="3">
        <f t="shared" si="11"/>
        <v>2387461.84636406</v>
      </c>
      <c r="N7" s="4">
        <f>'New based on basic'!M7</f>
        <v>7.0000000000000007E-2</v>
      </c>
      <c r="O7" s="3">
        <f t="shared" si="2"/>
        <v>167122.3292454842</v>
      </c>
      <c r="P7" s="3">
        <f t="shared" si="3"/>
        <v>2554584.1756095439</v>
      </c>
      <c r="Q7" s="7"/>
      <c r="R7" s="7"/>
    </row>
    <row r="8" spans="1:18" x14ac:dyDescent="0.25">
      <c r="A8">
        <f t="shared" si="0"/>
        <v>19</v>
      </c>
      <c r="B8">
        <f t="shared" si="1"/>
        <v>19</v>
      </c>
      <c r="C8">
        <f t="shared" si="10"/>
        <v>42</v>
      </c>
      <c r="D8">
        <v>2020</v>
      </c>
      <c r="E8" s="1">
        <f>'New based on basic'!E8</f>
        <v>127628.15625</v>
      </c>
      <c r="F8" s="1">
        <f t="shared" si="4"/>
        <v>15315.37875</v>
      </c>
      <c r="G8" s="3">
        <f t="shared" si="5"/>
        <v>1249.5</v>
      </c>
      <c r="H8" s="3">
        <f t="shared" si="6"/>
        <v>14065.87875</v>
      </c>
      <c r="I8" s="3">
        <f t="shared" si="7"/>
        <v>14994</v>
      </c>
      <c r="J8" s="3">
        <f t="shared" si="7"/>
        <v>168790.54499999998</v>
      </c>
      <c r="K8" s="3">
        <f t="shared" si="8"/>
        <v>15315.37875</v>
      </c>
      <c r="L8" s="3">
        <f t="shared" si="9"/>
        <v>183784.54499999998</v>
      </c>
      <c r="M8" s="3">
        <f t="shared" si="11"/>
        <v>2907159.2656095438</v>
      </c>
      <c r="N8" s="4">
        <f>'New based on basic'!M8</f>
        <v>7.0000000000000007E-2</v>
      </c>
      <c r="O8" s="3">
        <f t="shared" si="2"/>
        <v>203501.14859266809</v>
      </c>
      <c r="P8" s="3">
        <f t="shared" si="3"/>
        <v>3110660.4142022119</v>
      </c>
      <c r="Q8" s="7"/>
      <c r="R8" s="7"/>
    </row>
    <row r="9" spans="1:18" x14ac:dyDescent="0.25">
      <c r="A9">
        <f t="shared" si="0"/>
        <v>20</v>
      </c>
      <c r="B9">
        <f t="shared" si="1"/>
        <v>20</v>
      </c>
      <c r="C9">
        <f t="shared" si="10"/>
        <v>43</v>
      </c>
      <c r="D9">
        <v>2021</v>
      </c>
      <c r="E9" s="1">
        <f>'New based on basic'!E9</f>
        <v>134009.56406249999</v>
      </c>
      <c r="F9" s="1">
        <f t="shared" si="4"/>
        <v>16081.147687499999</v>
      </c>
      <c r="G9" s="3">
        <f t="shared" si="5"/>
        <v>1249.5</v>
      </c>
      <c r="H9" s="3">
        <f t="shared" si="6"/>
        <v>14831.647687499999</v>
      </c>
      <c r="I9" s="3">
        <f t="shared" si="7"/>
        <v>14994</v>
      </c>
      <c r="J9" s="3">
        <f t="shared" si="7"/>
        <v>177979.77224999998</v>
      </c>
      <c r="K9" s="3">
        <f t="shared" si="8"/>
        <v>16081.147687499999</v>
      </c>
      <c r="L9" s="3">
        <f t="shared" si="9"/>
        <v>192973.77224999998</v>
      </c>
      <c r="M9" s="3">
        <f t="shared" si="11"/>
        <v>3481613.9587022117</v>
      </c>
      <c r="N9" s="4">
        <f>'New based on basic'!M9</f>
        <v>7.0000000000000007E-2</v>
      </c>
      <c r="O9" s="3">
        <f t="shared" si="2"/>
        <v>243712.97710915483</v>
      </c>
      <c r="P9" s="3">
        <f t="shared" si="3"/>
        <v>3725326.9358113664</v>
      </c>
      <c r="Q9" s="7"/>
      <c r="R9" s="7"/>
    </row>
    <row r="10" spans="1:18" x14ac:dyDescent="0.25">
      <c r="A10">
        <f t="shared" si="0"/>
        <v>21</v>
      </c>
      <c r="B10">
        <f>A10+2</f>
        <v>23</v>
      </c>
      <c r="C10">
        <f t="shared" si="10"/>
        <v>44</v>
      </c>
      <c r="D10">
        <v>2022</v>
      </c>
      <c r="E10" s="1">
        <f>'New based on basic'!E10</f>
        <v>140710.042265625</v>
      </c>
      <c r="F10" s="1">
        <f t="shared" si="4"/>
        <v>16885.205071875</v>
      </c>
      <c r="G10" s="3">
        <f t="shared" si="5"/>
        <v>1249.5</v>
      </c>
      <c r="H10" s="3">
        <f t="shared" si="6"/>
        <v>15635.705071875</v>
      </c>
      <c r="I10" s="3">
        <f t="shared" si="7"/>
        <v>14994</v>
      </c>
      <c r="J10" s="3">
        <f t="shared" si="7"/>
        <v>187628.46086250001</v>
      </c>
      <c r="K10" s="3">
        <f t="shared" si="8"/>
        <v>16885.205071875</v>
      </c>
      <c r="L10" s="3">
        <f t="shared" si="9"/>
        <v>202622.46086250001</v>
      </c>
      <c r="M10" s="3">
        <f t="shared" si="11"/>
        <v>4115577.8575363667</v>
      </c>
      <c r="N10" s="4">
        <f>'New based on basic'!M10</f>
        <v>7.0000000000000007E-2</v>
      </c>
      <c r="O10" s="3">
        <f t="shared" si="2"/>
        <v>288090.45002754568</v>
      </c>
      <c r="P10" s="3">
        <f t="shared" si="3"/>
        <v>4403668.3075639121</v>
      </c>
      <c r="Q10" s="7"/>
      <c r="R10" s="7"/>
    </row>
    <row r="11" spans="1:18" x14ac:dyDescent="0.25">
      <c r="A11">
        <f t="shared" si="0"/>
        <v>22</v>
      </c>
      <c r="B11">
        <f t="shared" ref="B11:B22" si="12">A11+2</f>
        <v>24</v>
      </c>
      <c r="C11">
        <f t="shared" si="10"/>
        <v>45</v>
      </c>
      <c r="D11">
        <v>2023</v>
      </c>
      <c r="E11" s="1">
        <f>'New based on basic'!E11</f>
        <v>147745.54437890626</v>
      </c>
      <c r="F11" s="1">
        <f t="shared" si="4"/>
        <v>17729.465325468751</v>
      </c>
      <c r="G11" s="3">
        <f t="shared" si="5"/>
        <v>1249.5</v>
      </c>
      <c r="H11" s="3">
        <f t="shared" si="6"/>
        <v>16479.965325468751</v>
      </c>
      <c r="I11" s="3">
        <f t="shared" si="7"/>
        <v>14994</v>
      </c>
      <c r="J11" s="3">
        <f t="shared" si="7"/>
        <v>197759.58390562501</v>
      </c>
      <c r="K11" s="3">
        <f t="shared" si="8"/>
        <v>17729.465325468751</v>
      </c>
      <c r="L11" s="3">
        <f t="shared" si="9"/>
        <v>212753.58390562501</v>
      </c>
      <c r="M11" s="3">
        <f t="shared" si="11"/>
        <v>4814181.4753751624</v>
      </c>
      <c r="N11" s="4">
        <f>'New based on basic'!M11</f>
        <v>7.0000000000000007E-2</v>
      </c>
      <c r="O11" s="3">
        <f t="shared" si="2"/>
        <v>336992.7032762614</v>
      </c>
      <c r="P11" s="3">
        <f t="shared" si="3"/>
        <v>5151174.1786514241</v>
      </c>
      <c r="Q11" s="7"/>
      <c r="R11" s="7"/>
    </row>
    <row r="12" spans="1:18" x14ac:dyDescent="0.25">
      <c r="A12">
        <f t="shared" si="0"/>
        <v>23</v>
      </c>
      <c r="B12">
        <f t="shared" si="12"/>
        <v>25</v>
      </c>
      <c r="C12">
        <f t="shared" si="10"/>
        <v>46</v>
      </c>
      <c r="D12">
        <v>2024</v>
      </c>
      <c r="E12" s="1">
        <f>'New based on basic'!E12</f>
        <v>155132.82159785158</v>
      </c>
      <c r="F12" s="1">
        <f t="shared" si="4"/>
        <v>18615.93859174219</v>
      </c>
      <c r="G12" s="3">
        <f t="shared" si="5"/>
        <v>1249.5</v>
      </c>
      <c r="H12" s="3">
        <f t="shared" si="6"/>
        <v>17366.43859174219</v>
      </c>
      <c r="I12" s="3">
        <f t="shared" si="7"/>
        <v>14994</v>
      </c>
      <c r="J12" s="3">
        <f t="shared" si="7"/>
        <v>208397.26310090628</v>
      </c>
      <c r="K12" s="3">
        <f t="shared" si="8"/>
        <v>18615.93859174219</v>
      </c>
      <c r="L12" s="3">
        <f t="shared" si="9"/>
        <v>223391.26310090628</v>
      </c>
      <c r="M12" s="3">
        <f t="shared" si="11"/>
        <v>5582962.7048532367</v>
      </c>
      <c r="N12" s="4">
        <f>'New based on basic'!M12</f>
        <v>7.0000000000000007E-2</v>
      </c>
      <c r="O12" s="3">
        <f t="shared" si="2"/>
        <v>390807.38933972659</v>
      </c>
      <c r="P12" s="3">
        <f t="shared" si="3"/>
        <v>5973770.0941929631</v>
      </c>
      <c r="Q12" s="7"/>
      <c r="R12" s="7"/>
    </row>
    <row r="13" spans="1:18" x14ac:dyDescent="0.25">
      <c r="A13">
        <f t="shared" si="0"/>
        <v>24</v>
      </c>
      <c r="B13">
        <f t="shared" si="12"/>
        <v>26</v>
      </c>
      <c r="C13">
        <f t="shared" si="10"/>
        <v>47</v>
      </c>
      <c r="D13">
        <v>2025</v>
      </c>
      <c r="E13" s="1">
        <f>'New based on basic'!E13</f>
        <v>162889.46267774416</v>
      </c>
      <c r="F13" s="1">
        <f t="shared" si="4"/>
        <v>19546.735521329298</v>
      </c>
      <c r="G13" s="3">
        <f t="shared" si="5"/>
        <v>1249.5</v>
      </c>
      <c r="H13" s="3">
        <f t="shared" si="6"/>
        <v>18297.235521329298</v>
      </c>
      <c r="I13" s="3">
        <f t="shared" si="7"/>
        <v>14994</v>
      </c>
      <c r="J13" s="3">
        <f t="shared" si="7"/>
        <v>219566.82625595157</v>
      </c>
      <c r="K13" s="3">
        <f t="shared" si="8"/>
        <v>19546.735521329298</v>
      </c>
      <c r="L13" s="3">
        <f t="shared" si="9"/>
        <v>234560.82625595157</v>
      </c>
      <c r="M13" s="3">
        <f t="shared" si="11"/>
        <v>6427897.7467048671</v>
      </c>
      <c r="N13" s="4">
        <f>'New based on basic'!M13</f>
        <v>7.0000000000000007E-2</v>
      </c>
      <c r="O13" s="3">
        <f t="shared" si="2"/>
        <v>449952.84226934076</v>
      </c>
      <c r="P13" s="3">
        <f t="shared" si="3"/>
        <v>6877850.5889742076</v>
      </c>
      <c r="Q13" s="7"/>
      <c r="R13" s="7"/>
    </row>
    <row r="14" spans="1:18" x14ac:dyDescent="0.25">
      <c r="A14">
        <f t="shared" si="0"/>
        <v>25</v>
      </c>
      <c r="B14">
        <f t="shared" si="12"/>
        <v>27</v>
      </c>
      <c r="C14">
        <f t="shared" si="10"/>
        <v>48</v>
      </c>
      <c r="D14">
        <v>2026</v>
      </c>
      <c r="E14" s="1">
        <f>'New based on basic'!E14</f>
        <v>171033.93581163138</v>
      </c>
      <c r="F14" s="1">
        <f t="shared" si="4"/>
        <v>20524.072297395764</v>
      </c>
      <c r="G14" s="3">
        <f t="shared" si="5"/>
        <v>1249.5</v>
      </c>
      <c r="H14" s="3">
        <f t="shared" si="6"/>
        <v>19274.572297395764</v>
      </c>
      <c r="I14" s="3">
        <f t="shared" si="7"/>
        <v>14994</v>
      </c>
      <c r="J14" s="3">
        <f t="shared" si="7"/>
        <v>231294.86756874918</v>
      </c>
      <c r="K14" s="3">
        <f t="shared" si="8"/>
        <v>20524.072297395764</v>
      </c>
      <c r="L14" s="3">
        <f t="shared" si="9"/>
        <v>246288.86756874918</v>
      </c>
      <c r="M14" s="3">
        <f t="shared" si="11"/>
        <v>7355434.3241117056</v>
      </c>
      <c r="N14" s="4">
        <f>'New based on basic'!M14</f>
        <v>7.0000000000000007E-2</v>
      </c>
      <c r="O14" s="3">
        <f t="shared" si="2"/>
        <v>514880.40268781944</v>
      </c>
      <c r="P14" s="3">
        <f t="shared" si="3"/>
        <v>7870314.7267995253</v>
      </c>
      <c r="Q14" s="7"/>
      <c r="R14" s="7"/>
    </row>
    <row r="15" spans="1:18" x14ac:dyDescent="0.25">
      <c r="A15">
        <f t="shared" si="0"/>
        <v>26</v>
      </c>
      <c r="B15">
        <f t="shared" si="12"/>
        <v>28</v>
      </c>
      <c r="C15">
        <f t="shared" si="10"/>
        <v>49</v>
      </c>
      <c r="D15">
        <v>2027</v>
      </c>
      <c r="E15" s="1">
        <f>'New based on basic'!E15</f>
        <v>179585.63260221295</v>
      </c>
      <c r="F15" s="1">
        <f t="shared" si="4"/>
        <v>21550.275912265552</v>
      </c>
      <c r="G15" s="3">
        <f t="shared" si="5"/>
        <v>1249.5</v>
      </c>
      <c r="H15" s="3">
        <f t="shared" si="6"/>
        <v>20300.775912265552</v>
      </c>
      <c r="I15" s="3">
        <f t="shared" si="7"/>
        <v>14994</v>
      </c>
      <c r="J15" s="3">
        <f t="shared" si="7"/>
        <v>243609.3109471866</v>
      </c>
      <c r="K15" s="3">
        <f t="shared" si="8"/>
        <v>21550.275912265552</v>
      </c>
      <c r="L15" s="3">
        <f t="shared" si="9"/>
        <v>258603.3109471866</v>
      </c>
      <c r="M15" s="3">
        <f t="shared" si="11"/>
        <v>8372527.3486938979</v>
      </c>
      <c r="N15" s="4">
        <f>'New based on basic'!M15</f>
        <v>7.0000000000000007E-2</v>
      </c>
      <c r="O15" s="3">
        <f t="shared" si="2"/>
        <v>586076.91440857295</v>
      </c>
      <c r="P15" s="3">
        <f t="shared" si="3"/>
        <v>8958604.2631024718</v>
      </c>
      <c r="Q15" s="7"/>
      <c r="R15" s="7"/>
    </row>
    <row r="16" spans="1:18" x14ac:dyDescent="0.25">
      <c r="A16">
        <f t="shared" si="0"/>
        <v>27</v>
      </c>
      <c r="B16">
        <f t="shared" si="12"/>
        <v>29</v>
      </c>
      <c r="C16">
        <f t="shared" si="10"/>
        <v>50</v>
      </c>
      <c r="D16">
        <v>2028</v>
      </c>
      <c r="E16" s="1">
        <f>'New based on basic'!E16</f>
        <v>188564.91423232362</v>
      </c>
      <c r="F16" s="1">
        <f t="shared" si="4"/>
        <v>22627.789707878834</v>
      </c>
      <c r="G16" s="3">
        <f t="shared" si="5"/>
        <v>1249.5</v>
      </c>
      <c r="H16" s="3">
        <f t="shared" si="6"/>
        <v>21378.289707878834</v>
      </c>
      <c r="I16" s="3">
        <f t="shared" si="7"/>
        <v>14994</v>
      </c>
      <c r="J16" s="3">
        <f t="shared" si="7"/>
        <v>256539.47649454599</v>
      </c>
      <c r="K16" s="3">
        <f t="shared" si="8"/>
        <v>22627.789707878834</v>
      </c>
      <c r="L16" s="3">
        <f t="shared" si="9"/>
        <v>271533.47649454599</v>
      </c>
      <c r="M16" s="3">
        <f t="shared" si="11"/>
        <v>9486677.2160915621</v>
      </c>
      <c r="N16" s="4">
        <f>'New based on basic'!M16</f>
        <v>7.0000000000000007E-2</v>
      </c>
      <c r="O16" s="3">
        <f t="shared" si="2"/>
        <v>664067.40512640937</v>
      </c>
      <c r="P16" s="3">
        <f t="shared" si="3"/>
        <v>10150744.621217972</v>
      </c>
      <c r="Q16" s="7"/>
      <c r="R16" s="7"/>
    </row>
    <row r="17" spans="1:21" x14ac:dyDescent="0.25">
      <c r="A17">
        <f t="shared" si="0"/>
        <v>28</v>
      </c>
      <c r="B17">
        <f t="shared" si="12"/>
        <v>30</v>
      </c>
      <c r="C17">
        <f t="shared" si="10"/>
        <v>51</v>
      </c>
      <c r="D17">
        <v>2029</v>
      </c>
      <c r="E17" s="1">
        <f>'New based on basic'!E17</f>
        <v>197993.1599439398</v>
      </c>
      <c r="F17" s="1">
        <f t="shared" si="4"/>
        <v>23759.179193272776</v>
      </c>
      <c r="G17" s="3">
        <f t="shared" si="5"/>
        <v>1249.5</v>
      </c>
      <c r="H17" s="3">
        <f t="shared" si="6"/>
        <v>22509.679193272776</v>
      </c>
      <c r="I17" s="3">
        <f t="shared" si="7"/>
        <v>14994</v>
      </c>
      <c r="J17" s="3">
        <f t="shared" si="7"/>
        <v>270116.15031927329</v>
      </c>
      <c r="K17" s="3">
        <f t="shared" si="8"/>
        <v>23759.179193272776</v>
      </c>
      <c r="L17" s="3">
        <f t="shared" si="9"/>
        <v>285110.15031927329</v>
      </c>
      <c r="M17" s="3">
        <f t="shared" si="11"/>
        <v>10705970.921856517</v>
      </c>
      <c r="N17" s="4">
        <f>'New based on basic'!M17</f>
        <v>7.0000000000000007E-2</v>
      </c>
      <c r="O17" s="3">
        <f t="shared" si="2"/>
        <v>749417.96452995623</v>
      </c>
      <c r="P17" s="3">
        <f t="shared" si="3"/>
        <v>11455388.886386473</v>
      </c>
      <c r="Q17" s="7"/>
      <c r="R17" s="7"/>
    </row>
    <row r="18" spans="1:21" x14ac:dyDescent="0.25">
      <c r="A18">
        <f t="shared" si="0"/>
        <v>29</v>
      </c>
      <c r="B18">
        <f t="shared" si="12"/>
        <v>31</v>
      </c>
      <c r="C18">
        <f t="shared" si="10"/>
        <v>52</v>
      </c>
      <c r="D18">
        <v>2030</v>
      </c>
      <c r="E18" s="1">
        <f>'New based on basic'!E18</f>
        <v>207892.8179411368</v>
      </c>
      <c r="F18" s="1">
        <f t="shared" si="4"/>
        <v>24947.138152936415</v>
      </c>
      <c r="G18" s="3">
        <f t="shared" si="5"/>
        <v>1249.5</v>
      </c>
      <c r="H18" s="3">
        <f t="shared" si="6"/>
        <v>23697.638152936415</v>
      </c>
      <c r="I18" s="3">
        <f t="shared" si="7"/>
        <v>14994</v>
      </c>
      <c r="J18" s="3">
        <f t="shared" si="7"/>
        <v>284371.65783523698</v>
      </c>
      <c r="K18" s="3">
        <f t="shared" si="8"/>
        <v>24947.138152936415</v>
      </c>
      <c r="L18" s="3">
        <f t="shared" si="9"/>
        <v>299365.65783523698</v>
      </c>
      <c r="M18" s="3">
        <f t="shared" si="11"/>
        <v>12039126.202056948</v>
      </c>
      <c r="N18" s="4">
        <f>'New based on basic'!M18</f>
        <v>7.0000000000000007E-2</v>
      </c>
      <c r="O18" s="3">
        <f t="shared" si="2"/>
        <v>842738.83414398646</v>
      </c>
      <c r="P18" s="3">
        <f t="shared" si="3"/>
        <v>12881865.036200935</v>
      </c>
      <c r="Q18" s="7"/>
      <c r="R18" s="7"/>
    </row>
    <row r="19" spans="1:21" x14ac:dyDescent="0.25">
      <c r="A19">
        <f t="shared" si="0"/>
        <v>30</v>
      </c>
      <c r="B19">
        <f t="shared" si="12"/>
        <v>32</v>
      </c>
      <c r="C19">
        <f t="shared" si="10"/>
        <v>53</v>
      </c>
      <c r="D19">
        <v>2031</v>
      </c>
      <c r="E19" s="1">
        <f>'New based on basic'!E19</f>
        <v>218287.45883819365</v>
      </c>
      <c r="F19" s="1">
        <f t="shared" si="4"/>
        <v>26194.495060583238</v>
      </c>
      <c r="G19" s="3">
        <f t="shared" si="5"/>
        <v>1249.5</v>
      </c>
      <c r="H19" s="3">
        <f t="shared" si="6"/>
        <v>24944.995060583238</v>
      </c>
      <c r="I19" s="3">
        <f t="shared" si="7"/>
        <v>14994</v>
      </c>
      <c r="J19" s="3">
        <f t="shared" si="7"/>
        <v>299339.94072699884</v>
      </c>
      <c r="K19" s="3">
        <f t="shared" si="8"/>
        <v>26194.495060583238</v>
      </c>
      <c r="L19" s="3">
        <f t="shared" si="9"/>
        <v>314333.94072699884</v>
      </c>
      <c r="M19" s="3">
        <f t="shared" si="11"/>
        <v>13495538.917654933</v>
      </c>
      <c r="N19" s="4">
        <f>'New based on basic'!M19</f>
        <v>7.0000000000000007E-2</v>
      </c>
      <c r="O19" s="3">
        <f t="shared" si="2"/>
        <v>944687.72423584538</v>
      </c>
      <c r="P19" s="3">
        <f t="shared" si="3"/>
        <v>14440226.641890779</v>
      </c>
      <c r="Q19" s="7"/>
      <c r="R19" s="7"/>
    </row>
    <row r="20" spans="1:21" x14ac:dyDescent="0.25">
      <c r="A20">
        <f t="shared" si="0"/>
        <v>31</v>
      </c>
      <c r="B20">
        <f t="shared" si="12"/>
        <v>33</v>
      </c>
      <c r="C20">
        <f t="shared" si="10"/>
        <v>54</v>
      </c>
      <c r="D20">
        <v>2032</v>
      </c>
      <c r="E20" s="1">
        <f>'New based on basic'!E20</f>
        <v>229201.83178010333</v>
      </c>
      <c r="F20" s="1">
        <f t="shared" si="4"/>
        <v>27504.219813612399</v>
      </c>
      <c r="G20" s="3">
        <f t="shared" si="5"/>
        <v>1249.5</v>
      </c>
      <c r="H20" s="3">
        <f t="shared" si="6"/>
        <v>26254.719813612399</v>
      </c>
      <c r="I20" s="3">
        <f t="shared" si="7"/>
        <v>14994</v>
      </c>
      <c r="J20" s="3">
        <f t="shared" si="7"/>
        <v>315056.63776334876</v>
      </c>
      <c r="K20" s="3">
        <f t="shared" si="8"/>
        <v>27504.219813612399</v>
      </c>
      <c r="L20" s="3">
        <f t="shared" si="9"/>
        <v>330050.63776334876</v>
      </c>
      <c r="M20" s="3">
        <f t="shared" si="11"/>
        <v>15085333.917417478</v>
      </c>
      <c r="N20" s="4">
        <f>'New based on basic'!M20</f>
        <v>7.0000000000000007E-2</v>
      </c>
      <c r="O20" s="3">
        <f t="shared" si="2"/>
        <v>1055973.3742192236</v>
      </c>
      <c r="P20" s="3">
        <f t="shared" si="3"/>
        <v>16141307.291636702</v>
      </c>
      <c r="Q20" s="7"/>
      <c r="R20" s="7"/>
    </row>
    <row r="21" spans="1:21" x14ac:dyDescent="0.25">
      <c r="A21">
        <f t="shared" si="0"/>
        <v>32</v>
      </c>
      <c r="B21">
        <f t="shared" si="12"/>
        <v>34</v>
      </c>
      <c r="C21">
        <f t="shared" si="10"/>
        <v>55</v>
      </c>
      <c r="D21">
        <v>2033</v>
      </c>
      <c r="E21" s="1">
        <f>'New based on basic'!E21</f>
        <v>240661.9233691085</v>
      </c>
      <c r="F21" s="1">
        <f t="shared" si="4"/>
        <v>28879.430804293017</v>
      </c>
      <c r="G21" s="3">
        <f t="shared" si="5"/>
        <v>1249.5</v>
      </c>
      <c r="H21" s="3">
        <f t="shared" si="6"/>
        <v>27629.930804293017</v>
      </c>
      <c r="I21" s="3">
        <f t="shared" si="7"/>
        <v>14994</v>
      </c>
      <c r="J21" s="3">
        <f t="shared" si="7"/>
        <v>331559.16965151619</v>
      </c>
      <c r="K21" s="3">
        <f t="shared" si="8"/>
        <v>28879.430804293017</v>
      </c>
      <c r="L21" s="3">
        <f t="shared" si="9"/>
        <v>346553.16965151619</v>
      </c>
      <c r="M21" s="3">
        <f t="shared" si="11"/>
        <v>16819419.630939733</v>
      </c>
      <c r="N21" s="4">
        <f>'New based on basic'!M21</f>
        <v>7.0000000000000007E-2</v>
      </c>
      <c r="O21" s="3">
        <f t="shared" si="2"/>
        <v>1177359.3741657815</v>
      </c>
      <c r="P21" s="3">
        <f t="shared" si="3"/>
        <v>17996779.005105514</v>
      </c>
      <c r="Q21" s="7"/>
      <c r="R21" s="7"/>
    </row>
    <row r="22" spans="1:21" x14ac:dyDescent="0.25">
      <c r="A22">
        <f t="shared" si="0"/>
        <v>33</v>
      </c>
      <c r="B22">
        <f t="shared" si="12"/>
        <v>35</v>
      </c>
      <c r="C22">
        <f t="shared" si="10"/>
        <v>56</v>
      </c>
      <c r="D22">
        <v>2034</v>
      </c>
      <c r="E22" s="1">
        <f>'New based on basic'!E22</f>
        <v>252695.01953756393</v>
      </c>
      <c r="F22" s="1">
        <f t="shared" si="4"/>
        <v>30323.402344507671</v>
      </c>
      <c r="G22" s="3">
        <f t="shared" si="5"/>
        <v>1249.5</v>
      </c>
      <c r="H22" s="3">
        <f t="shared" si="6"/>
        <v>29073.902344507671</v>
      </c>
      <c r="I22" s="3">
        <f t="shared" si="7"/>
        <v>14994</v>
      </c>
      <c r="J22" s="3">
        <f t="shared" si="7"/>
        <v>348886.82813409204</v>
      </c>
      <c r="K22" s="3">
        <f t="shared" si="8"/>
        <v>30323.402344507671</v>
      </c>
      <c r="L22" s="3">
        <f t="shared" si="9"/>
        <v>363880.82813409204</v>
      </c>
      <c r="M22" s="3">
        <f t="shared" si="11"/>
        <v>18709546.661373701</v>
      </c>
      <c r="N22" s="4">
        <f>'New based on basic'!M22</f>
        <v>7.0000000000000007E-2</v>
      </c>
      <c r="O22" s="3">
        <f t="shared" si="2"/>
        <v>1309668.2662961592</v>
      </c>
      <c r="P22" s="3">
        <f t="shared" si="3"/>
        <v>20019214.92766986</v>
      </c>
      <c r="Q22" s="7"/>
      <c r="R22" s="7"/>
    </row>
    <row r="23" spans="1:21" x14ac:dyDescent="0.25">
      <c r="A23">
        <f t="shared" si="0"/>
        <v>34</v>
      </c>
      <c r="B23">
        <v>35</v>
      </c>
      <c r="C23">
        <f>D23-1978</f>
        <v>57</v>
      </c>
      <c r="D23">
        <v>2035</v>
      </c>
      <c r="E23" s="1">
        <f>'New based on basic'!E23</f>
        <v>265329.77051444212</v>
      </c>
      <c r="F23" s="1">
        <f t="shared" si="4"/>
        <v>31839.572461733052</v>
      </c>
      <c r="G23" s="3">
        <f t="shared" si="5"/>
        <v>1249.5</v>
      </c>
      <c r="H23" s="3">
        <f t="shared" si="6"/>
        <v>30590.072461733052</v>
      </c>
      <c r="I23" s="3">
        <f t="shared" si="7"/>
        <v>14994</v>
      </c>
      <c r="J23" s="3">
        <f t="shared" si="7"/>
        <v>367080.86954079662</v>
      </c>
      <c r="K23" s="3">
        <f t="shared" si="8"/>
        <v>31839.572461733052</v>
      </c>
      <c r="L23" s="3">
        <f t="shared" si="9"/>
        <v>382074.86954079662</v>
      </c>
      <c r="M23" s="3">
        <f t="shared" si="11"/>
        <v>20768370.666751452</v>
      </c>
      <c r="N23" s="4">
        <f>'New based on basic'!M23</f>
        <v>7.0000000000000007E-2</v>
      </c>
      <c r="O23" s="3">
        <f t="shared" si="2"/>
        <v>1453785.9466726019</v>
      </c>
      <c r="P23" s="3">
        <f t="shared" si="3"/>
        <v>22222156.613424055</v>
      </c>
      <c r="Q23" s="7"/>
      <c r="R23" s="7"/>
    </row>
    <row r="24" spans="1:21" x14ac:dyDescent="0.25">
      <c r="A24">
        <f t="shared" si="0"/>
        <v>35</v>
      </c>
      <c r="B24">
        <v>35</v>
      </c>
      <c r="C24">
        <f>D24-1978</f>
        <v>58</v>
      </c>
      <c r="D24">
        <v>2036</v>
      </c>
      <c r="E24" s="1">
        <f>'New based on basic'!E24</f>
        <v>278596.25904016424</v>
      </c>
      <c r="F24" s="1">
        <f t="shared" si="4"/>
        <v>33431.551084819708</v>
      </c>
      <c r="G24" s="3">
        <f t="shared" si="5"/>
        <v>1249.5</v>
      </c>
      <c r="H24" s="3">
        <f t="shared" si="6"/>
        <v>32182.051084819708</v>
      </c>
      <c r="I24" s="3">
        <f t="shared" si="7"/>
        <v>14994</v>
      </c>
      <c r="J24" s="3">
        <f t="shared" si="7"/>
        <v>386184.61301783647</v>
      </c>
      <c r="K24" s="3">
        <f t="shared" si="8"/>
        <v>33431.551084819708</v>
      </c>
      <c r="L24" s="3">
        <f t="shared" si="9"/>
        <v>401178.61301783647</v>
      </c>
      <c r="M24" s="3">
        <f t="shared" si="11"/>
        <v>23009519.839459725</v>
      </c>
      <c r="N24" s="4">
        <f>'New based on basic'!M24</f>
        <v>7.0000000000000007E-2</v>
      </c>
      <c r="O24" s="3">
        <f t="shared" si="2"/>
        <v>1610666.3887621809</v>
      </c>
      <c r="P24" s="3">
        <f t="shared" si="3"/>
        <v>24620186.228221904</v>
      </c>
      <c r="Q24" s="7" t="str">
        <f>'New based on basic'!R23</f>
        <v>Yearly before tax</v>
      </c>
      <c r="R24" s="7" t="s">
        <v>24</v>
      </c>
    </row>
    <row r="25" spans="1:21" x14ac:dyDescent="0.25">
      <c r="I25" s="3">
        <f>SUM(I3:I24)</f>
        <v>329868</v>
      </c>
      <c r="J25" s="3">
        <f>SUM(J3:J24)</f>
        <v>5214882.8733745636</v>
      </c>
      <c r="O25" s="6" t="s">
        <v>21</v>
      </c>
      <c r="P25" s="7">
        <f>P24-'New based on basic'!O24</f>
        <v>7263055.9648709632</v>
      </c>
      <c r="Q25" s="7">
        <f>'New based on basic'!R25</f>
        <v>1519781.7650896586</v>
      </c>
      <c r="R25" s="7">
        <f>P25/Q25</f>
        <v>4.7790124422518545</v>
      </c>
      <c r="T25" s="15">
        <f>Q25/P25</f>
        <v>0.20924825203610548</v>
      </c>
    </row>
    <row r="26" spans="1:21" x14ac:dyDescent="0.25">
      <c r="I26" s="17" t="s">
        <v>10</v>
      </c>
      <c r="O26" s="6" t="s">
        <v>22</v>
      </c>
      <c r="P26" s="7">
        <f>'New based on basic'!H25</f>
        <v>3848981.23126751</v>
      </c>
      <c r="Q26" s="7"/>
      <c r="R26" s="7"/>
      <c r="T26" s="15">
        <f>Q25/P26</f>
        <v>0.39485299453881162</v>
      </c>
    </row>
    <row r="27" spans="1:21" ht="30" x14ac:dyDescent="0.25">
      <c r="I27" s="16">
        <f>P26-I25</f>
        <v>3519113.23126751</v>
      </c>
      <c r="O27" s="9" t="s">
        <v>23</v>
      </c>
      <c r="P27" s="7">
        <f>P25-P26</f>
        <v>3414074.7336034533</v>
      </c>
      <c r="T27">
        <v>1800000</v>
      </c>
      <c r="U27" t="s">
        <v>29</v>
      </c>
    </row>
    <row r="28" spans="1:21" x14ac:dyDescent="0.25">
      <c r="T28">
        <v>22500000</v>
      </c>
      <c r="U28" t="s">
        <v>29</v>
      </c>
    </row>
    <row r="29" spans="1:21" x14ac:dyDescent="0.25">
      <c r="K29" t="s">
        <v>25</v>
      </c>
      <c r="L29" t="s">
        <v>26</v>
      </c>
      <c r="M29" t="s">
        <v>27</v>
      </c>
      <c r="T29" s="15">
        <f>T27/T28</f>
        <v>0.08</v>
      </c>
      <c r="U29" t="s">
        <v>29</v>
      </c>
    </row>
    <row r="30" spans="1:21" x14ac:dyDescent="0.25">
      <c r="K30" t="s">
        <v>28</v>
      </c>
      <c r="L30">
        <v>601000</v>
      </c>
      <c r="O30" t="s">
        <v>21</v>
      </c>
      <c r="P30" s="10">
        <f>Q25-L30</f>
        <v>918781.76508965855</v>
      </c>
    </row>
    <row r="32" spans="1:21" x14ac:dyDescent="0.25">
      <c r="K32" t="s">
        <v>29</v>
      </c>
      <c r="L32" t="s">
        <v>26</v>
      </c>
      <c r="M32" t="s">
        <v>27</v>
      </c>
      <c r="O32" t="s">
        <v>21</v>
      </c>
      <c r="P32" s="10">
        <f>Q25-L33</f>
        <v>975281.76508965855</v>
      </c>
    </row>
    <row r="33" spans="11:16" x14ac:dyDescent="0.25">
      <c r="K33" t="s">
        <v>28</v>
      </c>
      <c r="L33">
        <v>544500</v>
      </c>
    </row>
    <row r="34" spans="11:16" x14ac:dyDescent="0.25">
      <c r="L34" t="s">
        <v>30</v>
      </c>
    </row>
    <row r="37" spans="11:16" x14ac:dyDescent="0.25">
      <c r="K37" t="s">
        <v>25</v>
      </c>
      <c r="L37" t="s">
        <v>37</v>
      </c>
      <c r="M37" t="s">
        <v>27</v>
      </c>
    </row>
    <row r="38" spans="11:16" x14ac:dyDescent="0.25">
      <c r="K38" t="s">
        <v>28</v>
      </c>
      <c r="L38">
        <v>692550</v>
      </c>
      <c r="O38" t="s">
        <v>21</v>
      </c>
      <c r="P38" s="10">
        <f>L38-Q25</f>
        <v>-827231.76508965855</v>
      </c>
    </row>
    <row r="40" spans="11:16" x14ac:dyDescent="0.25">
      <c r="K40" t="s">
        <v>29</v>
      </c>
      <c r="L40" t="s">
        <v>26</v>
      </c>
      <c r="M40" t="s">
        <v>27</v>
      </c>
      <c r="O40" t="s">
        <v>21</v>
      </c>
      <c r="P40" s="10">
        <f>Q33-L41</f>
        <v>-544500</v>
      </c>
    </row>
    <row r="41" spans="11:16" x14ac:dyDescent="0.25">
      <c r="K41" t="s">
        <v>28</v>
      </c>
      <c r="L41">
        <v>544500</v>
      </c>
    </row>
    <row r="42" spans="11:16" x14ac:dyDescent="0.25">
      <c r="L42" t="s">
        <v>30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75DF-2D7B-4EB8-84B2-5C0E4CC3494C}">
  <dimension ref="A1:W66"/>
  <sheetViews>
    <sheetView workbookViewId="0">
      <selection activeCell="I3" sqref="I3"/>
    </sheetView>
  </sheetViews>
  <sheetFormatPr defaultRowHeight="15" x14ac:dyDescent="0.25"/>
  <cols>
    <col min="1" max="1" width="7.28515625" bestFit="1" customWidth="1"/>
    <col min="2" max="2" width="8.140625" bestFit="1" customWidth="1"/>
    <col min="3" max="3" width="10.5703125" bestFit="1" customWidth="1"/>
    <col min="4" max="4" width="5" bestFit="1" customWidth="1"/>
    <col min="5" max="5" width="8.85546875" style="1" bestFit="1" customWidth="1"/>
    <col min="6" max="7" width="8.7109375" bestFit="1" customWidth="1"/>
    <col min="8" max="9" width="10.7109375" bestFit="1" customWidth="1"/>
    <col min="10" max="10" width="9" bestFit="1" customWidth="1"/>
    <col min="11" max="11" width="10" bestFit="1" customWidth="1"/>
    <col min="12" max="12" width="11" bestFit="1" customWidth="1"/>
    <col min="13" max="13" width="7.28515625" bestFit="1" customWidth="1"/>
    <col min="14" max="14" width="10" bestFit="1" customWidth="1"/>
    <col min="15" max="15" width="11" bestFit="1" customWidth="1"/>
    <col min="16" max="16" width="12.140625" bestFit="1" customWidth="1"/>
    <col min="17" max="17" width="8.5703125" bestFit="1" customWidth="1"/>
    <col min="18" max="18" width="15" bestFit="1" customWidth="1"/>
    <col min="19" max="19" width="13.5703125" bestFit="1" customWidth="1"/>
    <col min="20" max="20" width="11" bestFit="1" customWidth="1"/>
    <col min="23" max="23" width="11" bestFit="1" customWidth="1"/>
  </cols>
  <sheetData>
    <row r="1" spans="1:23" x14ac:dyDescent="0.25">
      <c r="A1" t="s">
        <v>7</v>
      </c>
      <c r="C1" s="11">
        <v>1100000</v>
      </c>
      <c r="D1" t="s">
        <v>17</v>
      </c>
      <c r="E1" s="12">
        <v>1.04</v>
      </c>
      <c r="F1" t="s">
        <v>3</v>
      </c>
      <c r="G1" t="s">
        <v>3</v>
      </c>
      <c r="H1" t="s">
        <v>3</v>
      </c>
      <c r="I1" t="s">
        <v>3</v>
      </c>
      <c r="J1" t="s">
        <v>4</v>
      </c>
    </row>
    <row r="2" spans="1:23" ht="75" x14ac:dyDescent="0.25">
      <c r="B2" s="5" t="s">
        <v>13</v>
      </c>
      <c r="C2" t="s">
        <v>12</v>
      </c>
      <c r="D2" t="s">
        <v>6</v>
      </c>
      <c r="E2" s="1" t="s">
        <v>0</v>
      </c>
      <c r="F2" s="2">
        <v>8.3299999999999999E-2</v>
      </c>
      <c r="G2" s="2">
        <v>3.6700000000000003E-2</v>
      </c>
      <c r="H2" t="s">
        <v>1</v>
      </c>
      <c r="I2" t="s">
        <v>2</v>
      </c>
      <c r="J2" s="13">
        <v>0.3</v>
      </c>
      <c r="K2" t="s">
        <v>5</v>
      </c>
      <c r="L2" t="s">
        <v>8</v>
      </c>
      <c r="M2" s="5" t="s">
        <v>16</v>
      </c>
      <c r="N2" s="5" t="s">
        <v>15</v>
      </c>
      <c r="O2" t="s">
        <v>9</v>
      </c>
      <c r="P2" t="s">
        <v>11</v>
      </c>
      <c r="Q2" t="s">
        <v>14</v>
      </c>
      <c r="W2" t="s">
        <v>34</v>
      </c>
    </row>
    <row r="3" spans="1:23" x14ac:dyDescent="0.25">
      <c r="A3">
        <f t="shared" ref="A3:A24" si="0">D3-2001</f>
        <v>14</v>
      </c>
      <c r="B3">
        <f t="shared" ref="B3:B9" si="1">A3</f>
        <v>14</v>
      </c>
      <c r="C3">
        <f>D3-1978</f>
        <v>37</v>
      </c>
      <c r="D3">
        <v>2015</v>
      </c>
      <c r="E3" s="14">
        <v>114941.7</v>
      </c>
      <c r="F3" s="3">
        <f>E3*$F$2</f>
        <v>9574.6436099999992</v>
      </c>
      <c r="G3" s="3">
        <f>E3*$G$2</f>
        <v>4218.3603900000007</v>
      </c>
      <c r="H3" s="3">
        <f>F3*12</f>
        <v>114895.72331999999</v>
      </c>
      <c r="I3" s="3">
        <f>G3*12</f>
        <v>50620.324680000005</v>
      </c>
      <c r="J3" s="3">
        <f>E3*$J$2</f>
        <v>34482.509999999995</v>
      </c>
      <c r="K3" s="3">
        <f>J3*12</f>
        <v>413790.11999999994</v>
      </c>
      <c r="L3" s="3">
        <f>C1/2+K3+I3</f>
        <v>1014410.4446799998</v>
      </c>
      <c r="M3" s="13">
        <v>7.0000000000000007E-2</v>
      </c>
      <c r="N3" s="3">
        <f t="shared" ref="N3:N24" si="2">L3*M3</f>
        <v>71008.731127599996</v>
      </c>
      <c r="O3" s="3">
        <f t="shared" ref="O3:O24" si="3">L3+N3</f>
        <v>1085419.1758075999</v>
      </c>
      <c r="T3" s="4">
        <v>0.12</v>
      </c>
      <c r="U3">
        <f>29165+1250</f>
        <v>30415</v>
      </c>
      <c r="W3" s="3">
        <f>E3*100/3</f>
        <v>3831390</v>
      </c>
    </row>
    <row r="4" spans="1:23" x14ac:dyDescent="0.25">
      <c r="A4">
        <f t="shared" si="0"/>
        <v>15</v>
      </c>
      <c r="B4">
        <f t="shared" si="1"/>
        <v>15</v>
      </c>
      <c r="C4">
        <f>D4-1978</f>
        <v>38</v>
      </c>
      <c r="D4">
        <v>2016</v>
      </c>
      <c r="E4" s="14">
        <v>127583.3</v>
      </c>
      <c r="F4" s="3">
        <f t="shared" ref="F4:F24" si="4">E4*$F$2</f>
        <v>10627.688889999999</v>
      </c>
      <c r="G4" s="3">
        <f t="shared" ref="G4:G24" si="5">E4*$G$2</f>
        <v>4682.3071100000006</v>
      </c>
      <c r="H4" s="3">
        <f t="shared" ref="H4:I24" si="6">F4*12</f>
        <v>127532.26668</v>
      </c>
      <c r="I4" s="3">
        <f t="shared" si="6"/>
        <v>56187.685320000004</v>
      </c>
      <c r="J4" s="3">
        <f t="shared" ref="J4:J24" si="7">E4*$J$2</f>
        <v>38274.99</v>
      </c>
      <c r="K4" s="3">
        <f t="shared" ref="K4:K24" si="8">J4*12</f>
        <v>459299.88</v>
      </c>
      <c r="L4" s="3">
        <f>K4+O3+I4</f>
        <v>1600906.7411275997</v>
      </c>
      <c r="M4" s="13">
        <v>7.0000000000000007E-2</v>
      </c>
      <c r="N4" s="3">
        <f t="shared" si="2"/>
        <v>112063.47187893199</v>
      </c>
      <c r="O4" s="3">
        <f t="shared" si="3"/>
        <v>1712970.2130065318</v>
      </c>
      <c r="T4" s="4">
        <v>1</v>
      </c>
      <c r="U4">
        <f>U3*T4/T3</f>
        <v>253458.33333333334</v>
      </c>
      <c r="W4" s="3">
        <f t="shared" ref="W4:W24" si="9">E4*100/3</f>
        <v>4252776.666666667</v>
      </c>
    </row>
    <row r="5" spans="1:23" x14ac:dyDescent="0.25">
      <c r="A5">
        <f t="shared" si="0"/>
        <v>16</v>
      </c>
      <c r="B5">
        <f t="shared" si="1"/>
        <v>16</v>
      </c>
      <c r="C5">
        <f t="shared" ref="C5:C22" si="10">D5-1978</f>
        <v>39</v>
      </c>
      <c r="D5">
        <v>2017</v>
      </c>
      <c r="E5" s="14">
        <v>147991.66666666669</v>
      </c>
      <c r="F5" s="3">
        <f t="shared" si="4"/>
        <v>12327.705833333335</v>
      </c>
      <c r="G5" s="3">
        <f t="shared" si="5"/>
        <v>5431.2941666666675</v>
      </c>
      <c r="H5" s="3">
        <f t="shared" si="6"/>
        <v>147932.47000000003</v>
      </c>
      <c r="I5" s="3">
        <f t="shared" si="6"/>
        <v>65175.530000000013</v>
      </c>
      <c r="J5" s="3">
        <f t="shared" si="7"/>
        <v>44397.500000000007</v>
      </c>
      <c r="K5" s="3">
        <f t="shared" si="8"/>
        <v>532770.00000000012</v>
      </c>
      <c r="L5" s="3">
        <f t="shared" ref="L5:L24" si="11">K5+O4+I5</f>
        <v>2310915.7430065316</v>
      </c>
      <c r="M5" s="13">
        <v>7.0000000000000007E-2</v>
      </c>
      <c r="N5" s="3">
        <f t="shared" si="2"/>
        <v>161764.10201045722</v>
      </c>
      <c r="O5" s="3">
        <f t="shared" si="3"/>
        <v>2472679.8450169889</v>
      </c>
      <c r="W5" s="3">
        <f t="shared" si="9"/>
        <v>4933055.555555556</v>
      </c>
    </row>
    <row r="6" spans="1:23" x14ac:dyDescent="0.25">
      <c r="A6">
        <f t="shared" si="0"/>
        <v>17</v>
      </c>
      <c r="B6">
        <f t="shared" si="1"/>
        <v>17</v>
      </c>
      <c r="C6">
        <f t="shared" si="10"/>
        <v>40</v>
      </c>
      <c r="D6">
        <v>2018</v>
      </c>
      <c r="E6" s="14">
        <v>150950</v>
      </c>
      <c r="F6" s="3">
        <f t="shared" si="4"/>
        <v>12574.135</v>
      </c>
      <c r="G6" s="3">
        <f t="shared" si="5"/>
        <v>5539.8650000000007</v>
      </c>
      <c r="H6" s="3">
        <f t="shared" si="6"/>
        <v>150889.62</v>
      </c>
      <c r="I6" s="3">
        <f t="shared" si="6"/>
        <v>66478.38</v>
      </c>
      <c r="J6" s="3">
        <f t="shared" si="7"/>
        <v>45285</v>
      </c>
      <c r="K6" s="3">
        <f t="shared" si="8"/>
        <v>543420</v>
      </c>
      <c r="L6" s="3">
        <f t="shared" si="11"/>
        <v>3082578.2250169888</v>
      </c>
      <c r="M6" s="13">
        <v>7.0000000000000007E-2</v>
      </c>
      <c r="N6" s="3">
        <f t="shared" si="2"/>
        <v>215780.47575118922</v>
      </c>
      <c r="O6" s="3">
        <f t="shared" si="3"/>
        <v>3298358.7007681779</v>
      </c>
      <c r="P6" s="3"/>
      <c r="U6">
        <f>29165+1250</f>
        <v>30415</v>
      </c>
      <c r="W6" s="3">
        <f t="shared" si="9"/>
        <v>5031666.666666667</v>
      </c>
    </row>
    <row r="7" spans="1:23" x14ac:dyDescent="0.25">
      <c r="A7">
        <f t="shared" si="0"/>
        <v>18</v>
      </c>
      <c r="B7">
        <f t="shared" si="1"/>
        <v>18</v>
      </c>
      <c r="C7">
        <f t="shared" si="10"/>
        <v>41</v>
      </c>
      <c r="D7">
        <v>2019</v>
      </c>
      <c r="E7" s="14">
        <v>199375</v>
      </c>
      <c r="F7" s="3">
        <f t="shared" si="4"/>
        <v>16607.9375</v>
      </c>
      <c r="G7" s="3">
        <f t="shared" si="5"/>
        <v>7317.0625000000009</v>
      </c>
      <c r="H7" s="3">
        <f t="shared" si="6"/>
        <v>199295.25</v>
      </c>
      <c r="I7" s="3">
        <f t="shared" si="6"/>
        <v>87804.750000000015</v>
      </c>
      <c r="J7" s="3">
        <f t="shared" si="7"/>
        <v>59812.5</v>
      </c>
      <c r="K7" s="3">
        <f t="shared" si="8"/>
        <v>717750</v>
      </c>
      <c r="L7" s="3">
        <f t="shared" si="11"/>
        <v>4103913.4507681779</v>
      </c>
      <c r="M7" s="13">
        <v>7.0000000000000007E-2</v>
      </c>
      <c r="N7" s="3">
        <f t="shared" si="2"/>
        <v>287273.94155377249</v>
      </c>
      <c r="O7" s="3">
        <f t="shared" si="3"/>
        <v>4391187.3923219508</v>
      </c>
      <c r="P7" s="3">
        <f>AVERAGE(E3:E7)</f>
        <v>148168.33333333334</v>
      </c>
      <c r="Q7" s="3">
        <f>P7*B7/70</f>
        <v>38100.428571428572</v>
      </c>
      <c r="W7" s="3">
        <f t="shared" si="9"/>
        <v>6645833.333333333</v>
      </c>
    </row>
    <row r="8" spans="1:23" x14ac:dyDescent="0.25">
      <c r="A8">
        <f t="shared" si="0"/>
        <v>19</v>
      </c>
      <c r="B8">
        <f t="shared" si="1"/>
        <v>19</v>
      </c>
      <c r="C8">
        <f t="shared" si="10"/>
        <v>42</v>
      </c>
      <c r="D8">
        <v>2020</v>
      </c>
      <c r="E8" s="14">
        <v>215325</v>
      </c>
      <c r="F8" s="3">
        <f t="shared" si="4"/>
        <v>17936.572499999998</v>
      </c>
      <c r="G8" s="3">
        <f t="shared" si="5"/>
        <v>7902.4275000000007</v>
      </c>
      <c r="H8" s="3">
        <f t="shared" si="6"/>
        <v>215238.87</v>
      </c>
      <c r="I8" s="3">
        <f t="shared" si="6"/>
        <v>94829.13</v>
      </c>
      <c r="J8" s="3">
        <f t="shared" si="7"/>
        <v>64597.5</v>
      </c>
      <c r="K8" s="3">
        <f t="shared" si="8"/>
        <v>775170</v>
      </c>
      <c r="L8" s="3">
        <f t="shared" si="11"/>
        <v>5261186.5223219506</v>
      </c>
      <c r="M8" s="13">
        <v>7.0000000000000007E-2</v>
      </c>
      <c r="N8" s="3">
        <f t="shared" si="2"/>
        <v>368283.05656253657</v>
      </c>
      <c r="O8" s="3">
        <f t="shared" si="3"/>
        <v>5629469.578884487</v>
      </c>
      <c r="P8" s="3">
        <f t="shared" ref="P8:P24" si="12">AVERAGE(E4:E8)</f>
        <v>168244.99333333335</v>
      </c>
      <c r="Q8" s="3">
        <f t="shared" ref="Q8:Q24" si="13">P8*B8/70</f>
        <v>45666.498190476195</v>
      </c>
      <c r="W8" s="3">
        <f t="shared" si="9"/>
        <v>7177500</v>
      </c>
    </row>
    <row r="9" spans="1:23" x14ac:dyDescent="0.25">
      <c r="A9">
        <f t="shared" si="0"/>
        <v>20</v>
      </c>
      <c r="B9">
        <f t="shared" si="1"/>
        <v>20</v>
      </c>
      <c r="C9">
        <f t="shared" si="10"/>
        <v>43</v>
      </c>
      <c r="D9">
        <v>2021</v>
      </c>
      <c r="E9" s="14">
        <v>232550</v>
      </c>
      <c r="F9" s="3">
        <f t="shared" si="4"/>
        <v>19371.415000000001</v>
      </c>
      <c r="G9" s="3">
        <f t="shared" si="5"/>
        <v>8534.5850000000009</v>
      </c>
      <c r="H9" s="3">
        <f t="shared" si="6"/>
        <v>232456.98</v>
      </c>
      <c r="I9" s="3">
        <f t="shared" si="6"/>
        <v>102415.02000000002</v>
      </c>
      <c r="J9" s="3">
        <f t="shared" si="7"/>
        <v>69765</v>
      </c>
      <c r="K9" s="3">
        <f t="shared" si="8"/>
        <v>837180</v>
      </c>
      <c r="L9" s="3">
        <f t="shared" si="11"/>
        <v>6569064.5988844875</v>
      </c>
      <c r="M9" s="13">
        <v>7.0000000000000007E-2</v>
      </c>
      <c r="N9" s="3">
        <f t="shared" si="2"/>
        <v>459834.52192191419</v>
      </c>
      <c r="O9" s="3">
        <f t="shared" si="3"/>
        <v>7028899.1208064016</v>
      </c>
      <c r="P9" s="3">
        <f t="shared" si="12"/>
        <v>189238.33333333334</v>
      </c>
      <c r="Q9" s="3">
        <f t="shared" si="13"/>
        <v>54068.095238095244</v>
      </c>
      <c r="W9" s="3">
        <f t="shared" si="9"/>
        <v>7751666.666666667</v>
      </c>
    </row>
    <row r="10" spans="1:23" x14ac:dyDescent="0.25">
      <c r="A10">
        <f t="shared" si="0"/>
        <v>21</v>
      </c>
      <c r="B10">
        <f>A10+2</f>
        <v>23</v>
      </c>
      <c r="C10">
        <f t="shared" si="10"/>
        <v>44</v>
      </c>
      <c r="D10">
        <v>2022</v>
      </c>
      <c r="E10" s="14">
        <v>241383.33333333334</v>
      </c>
      <c r="F10" s="3">
        <f t="shared" si="4"/>
        <v>20107.231666666667</v>
      </c>
      <c r="G10" s="3">
        <f t="shared" si="5"/>
        <v>8858.7683333333352</v>
      </c>
      <c r="H10" s="3">
        <f t="shared" si="6"/>
        <v>241286.78</v>
      </c>
      <c r="I10" s="3">
        <f t="shared" si="6"/>
        <v>106305.22000000003</v>
      </c>
      <c r="J10" s="3">
        <f t="shared" si="7"/>
        <v>72415</v>
      </c>
      <c r="K10" s="3">
        <f t="shared" si="8"/>
        <v>868980</v>
      </c>
      <c r="L10" s="3">
        <f t="shared" si="11"/>
        <v>8004184.3408064013</v>
      </c>
      <c r="M10" s="13">
        <v>7.0000000000000007E-2</v>
      </c>
      <c r="N10" s="3">
        <f t="shared" si="2"/>
        <v>560292.90385644813</v>
      </c>
      <c r="O10" s="3">
        <f t="shared" si="3"/>
        <v>8564477.2446628492</v>
      </c>
      <c r="P10" s="3">
        <f t="shared" si="12"/>
        <v>207916.66666666669</v>
      </c>
      <c r="Q10" s="3">
        <f t="shared" si="13"/>
        <v>68315.476190476198</v>
      </c>
      <c r="W10" s="3">
        <f t="shared" si="9"/>
        <v>8046111.1111111119</v>
      </c>
    </row>
    <row r="11" spans="1:23" x14ac:dyDescent="0.25">
      <c r="A11">
        <f t="shared" si="0"/>
        <v>22</v>
      </c>
      <c r="B11">
        <f t="shared" ref="B11:B22" si="14">A11+2</f>
        <v>24</v>
      </c>
      <c r="C11">
        <f t="shared" si="10"/>
        <v>45</v>
      </c>
      <c r="D11">
        <v>2023</v>
      </c>
      <c r="E11" s="14">
        <v>253458.33333333334</v>
      </c>
      <c r="F11" s="3">
        <f t="shared" si="4"/>
        <v>21113.079166666666</v>
      </c>
      <c r="G11" s="3">
        <f t="shared" si="5"/>
        <v>9301.9208333333354</v>
      </c>
      <c r="H11" s="3">
        <f t="shared" si="6"/>
        <v>253356.95</v>
      </c>
      <c r="I11" s="3">
        <f t="shared" si="6"/>
        <v>111623.05000000002</v>
      </c>
      <c r="J11" s="3">
        <f t="shared" si="7"/>
        <v>76037.5</v>
      </c>
      <c r="K11" s="3">
        <f t="shared" si="8"/>
        <v>912450</v>
      </c>
      <c r="L11" s="3">
        <f t="shared" si="11"/>
        <v>9588550.29466285</v>
      </c>
      <c r="M11" s="13">
        <v>7.0000000000000007E-2</v>
      </c>
      <c r="N11" s="3">
        <f t="shared" si="2"/>
        <v>671198.52062639955</v>
      </c>
      <c r="O11" s="3">
        <f t="shared" si="3"/>
        <v>10259748.81528925</v>
      </c>
      <c r="P11" s="3">
        <f t="shared" si="12"/>
        <v>228418.33333333334</v>
      </c>
      <c r="Q11" s="3">
        <f t="shared" si="13"/>
        <v>78314.857142857145</v>
      </c>
      <c r="W11" s="3">
        <f t="shared" si="9"/>
        <v>8448611.1111111119</v>
      </c>
    </row>
    <row r="12" spans="1:23" x14ac:dyDescent="0.25">
      <c r="A12">
        <f t="shared" si="0"/>
        <v>23</v>
      </c>
      <c r="B12">
        <f t="shared" si="14"/>
        <v>25</v>
      </c>
      <c r="C12">
        <f t="shared" si="10"/>
        <v>46</v>
      </c>
      <c r="D12">
        <v>2024</v>
      </c>
      <c r="E12" s="1">
        <f t="shared" ref="E12:E24" si="15">E11*$E$1</f>
        <v>263596.66666666669</v>
      </c>
      <c r="F12" s="3">
        <f t="shared" si="4"/>
        <v>21957.602333333336</v>
      </c>
      <c r="G12" s="3">
        <f t="shared" si="5"/>
        <v>9673.997666666668</v>
      </c>
      <c r="H12" s="3">
        <f t="shared" si="6"/>
        <v>263491.228</v>
      </c>
      <c r="I12" s="3">
        <f t="shared" si="6"/>
        <v>116087.97200000001</v>
      </c>
      <c r="J12" s="3">
        <f t="shared" si="7"/>
        <v>79079</v>
      </c>
      <c r="K12" s="3">
        <f t="shared" si="8"/>
        <v>948948</v>
      </c>
      <c r="L12" s="3">
        <f t="shared" si="11"/>
        <v>11324784.787289249</v>
      </c>
      <c r="M12" s="13">
        <v>7.0000000000000007E-2</v>
      </c>
      <c r="N12" s="3">
        <f t="shared" si="2"/>
        <v>792734.93511024746</v>
      </c>
      <c r="O12" s="3">
        <f t="shared" si="3"/>
        <v>12117519.722399496</v>
      </c>
      <c r="P12" s="3">
        <f t="shared" si="12"/>
        <v>241262.66666666669</v>
      </c>
      <c r="Q12" s="3">
        <f t="shared" si="13"/>
        <v>86165.238095238106</v>
      </c>
      <c r="W12" s="3">
        <f t="shared" si="9"/>
        <v>8786555.555555556</v>
      </c>
    </row>
    <row r="13" spans="1:23" x14ac:dyDescent="0.25">
      <c r="A13">
        <f t="shared" si="0"/>
        <v>24</v>
      </c>
      <c r="B13">
        <f t="shared" si="14"/>
        <v>26</v>
      </c>
      <c r="C13">
        <f t="shared" si="10"/>
        <v>47</v>
      </c>
      <c r="D13">
        <v>2025</v>
      </c>
      <c r="E13" s="1">
        <f t="shared" si="15"/>
        <v>274140.53333333338</v>
      </c>
      <c r="F13" s="3">
        <f t="shared" si="4"/>
        <v>22835.906426666672</v>
      </c>
      <c r="G13" s="3">
        <f t="shared" si="5"/>
        <v>10060.957573333337</v>
      </c>
      <c r="H13" s="3">
        <f t="shared" si="6"/>
        <v>274030.87712000008</v>
      </c>
      <c r="I13" s="3">
        <f t="shared" si="6"/>
        <v>120731.49088000004</v>
      </c>
      <c r="J13" s="3">
        <f t="shared" si="7"/>
        <v>82242.160000000018</v>
      </c>
      <c r="K13" s="3">
        <f t="shared" si="8"/>
        <v>986905.92000000016</v>
      </c>
      <c r="L13" s="3">
        <f t="shared" si="11"/>
        <v>13225157.133279495</v>
      </c>
      <c r="M13" s="13">
        <v>7.0000000000000007E-2</v>
      </c>
      <c r="N13" s="3">
        <f t="shared" si="2"/>
        <v>925760.99932956474</v>
      </c>
      <c r="O13" s="3">
        <f t="shared" si="3"/>
        <v>14150918.13260906</v>
      </c>
      <c r="P13" s="3">
        <f t="shared" si="12"/>
        <v>253025.77333333337</v>
      </c>
      <c r="Q13" s="3">
        <f t="shared" si="13"/>
        <v>93981.001523809537</v>
      </c>
      <c r="W13" s="3">
        <f t="shared" si="9"/>
        <v>9138017.7777777798</v>
      </c>
    </row>
    <row r="14" spans="1:23" x14ac:dyDescent="0.25">
      <c r="A14">
        <f t="shared" si="0"/>
        <v>25</v>
      </c>
      <c r="B14">
        <f t="shared" si="14"/>
        <v>27</v>
      </c>
      <c r="C14">
        <f t="shared" si="10"/>
        <v>48</v>
      </c>
      <c r="D14">
        <v>2026</v>
      </c>
      <c r="E14" s="1">
        <f t="shared" si="15"/>
        <v>285106.15466666676</v>
      </c>
      <c r="F14" s="3">
        <f t="shared" si="4"/>
        <v>23749.342683733339</v>
      </c>
      <c r="G14" s="3">
        <f t="shared" si="5"/>
        <v>10463.395876266672</v>
      </c>
      <c r="H14" s="3">
        <f t="shared" si="6"/>
        <v>284992.11220480007</v>
      </c>
      <c r="I14" s="3">
        <f t="shared" si="6"/>
        <v>125560.75051520005</v>
      </c>
      <c r="J14" s="3">
        <f t="shared" si="7"/>
        <v>85531.846400000024</v>
      </c>
      <c r="K14" s="3">
        <f t="shared" si="8"/>
        <v>1026382.1568000002</v>
      </c>
      <c r="L14" s="3">
        <f t="shared" si="11"/>
        <v>15302861.03992426</v>
      </c>
      <c r="M14" s="13">
        <v>7.0000000000000007E-2</v>
      </c>
      <c r="N14" s="3">
        <f t="shared" si="2"/>
        <v>1071200.2727946984</v>
      </c>
      <c r="O14" s="3">
        <f t="shared" si="3"/>
        <v>16374061.312718958</v>
      </c>
      <c r="P14" s="3">
        <f t="shared" si="12"/>
        <v>263537.00426666671</v>
      </c>
      <c r="Q14" s="3">
        <f t="shared" si="13"/>
        <v>101649.98736000003</v>
      </c>
      <c r="W14" s="3">
        <f t="shared" si="9"/>
        <v>9503538.4888888914</v>
      </c>
    </row>
    <row r="15" spans="1:23" x14ac:dyDescent="0.25">
      <c r="A15">
        <f t="shared" si="0"/>
        <v>26</v>
      </c>
      <c r="B15">
        <f t="shared" si="14"/>
        <v>28</v>
      </c>
      <c r="C15">
        <f t="shared" si="10"/>
        <v>49</v>
      </c>
      <c r="D15">
        <v>2027</v>
      </c>
      <c r="E15" s="1">
        <f t="shared" si="15"/>
        <v>296510.40085333341</v>
      </c>
      <c r="F15" s="3">
        <f t="shared" si="4"/>
        <v>24699.316391082673</v>
      </c>
      <c r="G15" s="3">
        <f t="shared" si="5"/>
        <v>10881.931711317337</v>
      </c>
      <c r="H15" s="3">
        <f t="shared" si="6"/>
        <v>296391.79669299209</v>
      </c>
      <c r="I15" s="3">
        <f t="shared" si="6"/>
        <v>130583.18053580803</v>
      </c>
      <c r="J15" s="3">
        <f t="shared" si="7"/>
        <v>88953.120256000024</v>
      </c>
      <c r="K15" s="3">
        <f t="shared" si="8"/>
        <v>1067437.4430720003</v>
      </c>
      <c r="L15" s="3">
        <f t="shared" si="11"/>
        <v>17572081.936326765</v>
      </c>
      <c r="M15" s="13">
        <v>7.0000000000000007E-2</v>
      </c>
      <c r="N15" s="3">
        <f t="shared" si="2"/>
        <v>1230045.7355428736</v>
      </c>
      <c r="O15" s="3">
        <f t="shared" si="3"/>
        <v>18802127.671869639</v>
      </c>
      <c r="P15" s="3">
        <f t="shared" si="12"/>
        <v>274562.41777066671</v>
      </c>
      <c r="Q15" s="3">
        <f t="shared" si="13"/>
        <v>109824.96710826668</v>
      </c>
      <c r="W15" s="3">
        <f t="shared" si="9"/>
        <v>9883680.0284444466</v>
      </c>
    </row>
    <row r="16" spans="1:23" x14ac:dyDescent="0.25">
      <c r="A16">
        <f t="shared" si="0"/>
        <v>27</v>
      </c>
      <c r="B16">
        <f t="shared" si="14"/>
        <v>29</v>
      </c>
      <c r="C16">
        <f t="shared" si="10"/>
        <v>50</v>
      </c>
      <c r="D16">
        <v>2028</v>
      </c>
      <c r="E16" s="1">
        <f t="shared" si="15"/>
        <v>308370.81688746676</v>
      </c>
      <c r="F16" s="3">
        <f t="shared" si="4"/>
        <v>25687.289046725982</v>
      </c>
      <c r="G16" s="3">
        <f t="shared" si="5"/>
        <v>11317.208979770032</v>
      </c>
      <c r="H16" s="3">
        <f t="shared" si="6"/>
        <v>308247.46856071177</v>
      </c>
      <c r="I16" s="3">
        <f t="shared" si="6"/>
        <v>135806.50775724038</v>
      </c>
      <c r="J16" s="3">
        <f t="shared" si="7"/>
        <v>92511.245066240022</v>
      </c>
      <c r="K16" s="3">
        <f t="shared" si="8"/>
        <v>1110134.9407948803</v>
      </c>
      <c r="L16" s="3">
        <f t="shared" si="11"/>
        <v>20048069.12042176</v>
      </c>
      <c r="M16" s="13">
        <v>7.0000000000000007E-2</v>
      </c>
      <c r="N16" s="3">
        <f t="shared" si="2"/>
        <v>1403364.8384295234</v>
      </c>
      <c r="O16" s="3">
        <f t="shared" si="3"/>
        <v>21451433.958851282</v>
      </c>
      <c r="P16" s="3">
        <f t="shared" si="12"/>
        <v>285544.91448149335</v>
      </c>
      <c r="Q16" s="3">
        <f t="shared" si="13"/>
        <v>118297.17885661867</v>
      </c>
      <c r="W16" s="3">
        <f t="shared" si="9"/>
        <v>10279027.229582226</v>
      </c>
    </row>
    <row r="17" spans="1:23" x14ac:dyDescent="0.25">
      <c r="A17">
        <f t="shared" si="0"/>
        <v>28</v>
      </c>
      <c r="B17">
        <f t="shared" si="14"/>
        <v>30</v>
      </c>
      <c r="C17">
        <f t="shared" si="10"/>
        <v>51</v>
      </c>
      <c r="D17">
        <v>2029</v>
      </c>
      <c r="E17" s="1">
        <f t="shared" si="15"/>
        <v>320705.64956296544</v>
      </c>
      <c r="F17" s="3">
        <f t="shared" si="4"/>
        <v>26714.780608595021</v>
      </c>
      <c r="G17" s="3">
        <f t="shared" si="5"/>
        <v>11769.897338960833</v>
      </c>
      <c r="H17" s="3">
        <f t="shared" si="6"/>
        <v>320577.36730314023</v>
      </c>
      <c r="I17" s="3">
        <f t="shared" si="6"/>
        <v>141238.76806753001</v>
      </c>
      <c r="J17" s="3">
        <f t="shared" si="7"/>
        <v>96211.694868889623</v>
      </c>
      <c r="K17" s="3">
        <f t="shared" si="8"/>
        <v>1154540.3384266754</v>
      </c>
      <c r="L17" s="3">
        <f t="shared" si="11"/>
        <v>22747213.065345488</v>
      </c>
      <c r="M17" s="13">
        <v>7.0000000000000007E-2</v>
      </c>
      <c r="N17" s="3">
        <f t="shared" si="2"/>
        <v>1592304.9145741845</v>
      </c>
      <c r="O17" s="3">
        <f t="shared" si="3"/>
        <v>24339517.979919672</v>
      </c>
      <c r="P17" s="3">
        <f t="shared" si="12"/>
        <v>296966.71106075315</v>
      </c>
      <c r="Q17" s="3">
        <f t="shared" si="13"/>
        <v>127271.44759746564</v>
      </c>
      <c r="W17" s="3">
        <f t="shared" si="9"/>
        <v>10690188.318765515</v>
      </c>
    </row>
    <row r="18" spans="1:23" x14ac:dyDescent="0.25">
      <c r="A18">
        <f t="shared" si="0"/>
        <v>29</v>
      </c>
      <c r="B18">
        <f t="shared" si="14"/>
        <v>31</v>
      </c>
      <c r="C18">
        <f t="shared" si="10"/>
        <v>52</v>
      </c>
      <c r="D18">
        <v>2030</v>
      </c>
      <c r="E18" s="1">
        <f t="shared" si="15"/>
        <v>333533.87554548407</v>
      </c>
      <c r="F18" s="3">
        <f t="shared" si="4"/>
        <v>27783.371832938821</v>
      </c>
      <c r="G18" s="3">
        <f t="shared" si="5"/>
        <v>12240.693232519267</v>
      </c>
      <c r="H18" s="3">
        <f t="shared" si="6"/>
        <v>333400.46199526585</v>
      </c>
      <c r="I18" s="3">
        <f t="shared" si="6"/>
        <v>146888.31879023119</v>
      </c>
      <c r="J18" s="3">
        <f t="shared" si="7"/>
        <v>100060.16266364521</v>
      </c>
      <c r="K18" s="3">
        <f t="shared" si="8"/>
        <v>1200721.9519637425</v>
      </c>
      <c r="L18" s="3">
        <f t="shared" si="11"/>
        <v>25687128.250673644</v>
      </c>
      <c r="M18" s="13">
        <v>7.0000000000000007E-2</v>
      </c>
      <c r="N18" s="3">
        <f t="shared" si="2"/>
        <v>1798098.9775471552</v>
      </c>
      <c r="O18" s="3">
        <f t="shared" si="3"/>
        <v>27485227.228220798</v>
      </c>
      <c r="P18" s="3">
        <f t="shared" si="12"/>
        <v>308845.37950318324</v>
      </c>
      <c r="Q18" s="3">
        <f t="shared" si="13"/>
        <v>136774.38235140973</v>
      </c>
      <c r="W18" s="3">
        <f t="shared" si="9"/>
        <v>11117795.851516137</v>
      </c>
    </row>
    <row r="19" spans="1:23" x14ac:dyDescent="0.25">
      <c r="A19">
        <f t="shared" si="0"/>
        <v>30</v>
      </c>
      <c r="B19">
        <f t="shared" si="14"/>
        <v>32</v>
      </c>
      <c r="C19">
        <f t="shared" si="10"/>
        <v>53</v>
      </c>
      <c r="D19">
        <v>2031</v>
      </c>
      <c r="E19" s="1">
        <f t="shared" si="15"/>
        <v>346875.23056730343</v>
      </c>
      <c r="F19" s="3">
        <f t="shared" si="4"/>
        <v>28894.706706256376</v>
      </c>
      <c r="G19" s="3">
        <f t="shared" si="5"/>
        <v>12730.320961820036</v>
      </c>
      <c r="H19" s="3">
        <f t="shared" si="6"/>
        <v>346736.48047507653</v>
      </c>
      <c r="I19" s="3">
        <f t="shared" si="6"/>
        <v>152763.85154184044</v>
      </c>
      <c r="J19" s="3">
        <f t="shared" si="7"/>
        <v>104062.56917019103</v>
      </c>
      <c r="K19" s="3">
        <f t="shared" si="8"/>
        <v>1248750.8300422924</v>
      </c>
      <c r="L19" s="3">
        <f t="shared" si="11"/>
        <v>28886741.909804929</v>
      </c>
      <c r="M19" s="13">
        <v>7.0000000000000007E-2</v>
      </c>
      <c r="N19" s="3">
        <f t="shared" si="2"/>
        <v>2022071.9336863451</v>
      </c>
      <c r="O19" s="3">
        <f t="shared" si="3"/>
        <v>30908813.843491275</v>
      </c>
      <c r="P19" s="3">
        <f t="shared" si="12"/>
        <v>321199.19468331063</v>
      </c>
      <c r="Q19" s="3">
        <f t="shared" si="13"/>
        <v>146833.91756951343</v>
      </c>
      <c r="W19" s="3">
        <f t="shared" si="9"/>
        <v>11562507.685576782</v>
      </c>
    </row>
    <row r="20" spans="1:23" x14ac:dyDescent="0.25">
      <c r="A20">
        <f t="shared" si="0"/>
        <v>31</v>
      </c>
      <c r="B20">
        <f t="shared" si="14"/>
        <v>33</v>
      </c>
      <c r="C20">
        <f t="shared" si="10"/>
        <v>54</v>
      </c>
      <c r="D20">
        <v>2032</v>
      </c>
      <c r="E20" s="1">
        <f t="shared" si="15"/>
        <v>360750.2397899956</v>
      </c>
      <c r="F20" s="3">
        <f t="shared" si="4"/>
        <v>30050.494974506633</v>
      </c>
      <c r="G20" s="3">
        <f t="shared" si="5"/>
        <v>13239.53380029284</v>
      </c>
      <c r="H20" s="3">
        <f t="shared" si="6"/>
        <v>360605.93969407957</v>
      </c>
      <c r="I20" s="3">
        <f t="shared" si="6"/>
        <v>158874.40560351408</v>
      </c>
      <c r="J20" s="3">
        <f t="shared" si="7"/>
        <v>108225.07193699868</v>
      </c>
      <c r="K20" s="3">
        <f t="shared" si="8"/>
        <v>1298700.8632439841</v>
      </c>
      <c r="L20" s="3">
        <f t="shared" si="11"/>
        <v>32366389.112338774</v>
      </c>
      <c r="M20" s="13">
        <v>7.0000000000000007E-2</v>
      </c>
      <c r="N20" s="3">
        <f t="shared" si="2"/>
        <v>2265647.2378637143</v>
      </c>
      <c r="O20" s="3">
        <f t="shared" si="3"/>
        <v>34632036.350202486</v>
      </c>
      <c r="P20" s="3">
        <f t="shared" si="12"/>
        <v>334047.16247064306</v>
      </c>
      <c r="Q20" s="3">
        <f t="shared" si="13"/>
        <v>157479.37659330314</v>
      </c>
      <c r="W20" s="3">
        <f t="shared" si="9"/>
        <v>12025007.992999854</v>
      </c>
    </row>
    <row r="21" spans="1:23" x14ac:dyDescent="0.25">
      <c r="A21">
        <f t="shared" si="0"/>
        <v>32</v>
      </c>
      <c r="B21">
        <f t="shared" si="14"/>
        <v>34</v>
      </c>
      <c r="C21">
        <f t="shared" si="10"/>
        <v>55</v>
      </c>
      <c r="D21">
        <v>2033</v>
      </c>
      <c r="E21" s="1">
        <f t="shared" si="15"/>
        <v>375180.24938159541</v>
      </c>
      <c r="F21" s="3">
        <f t="shared" si="4"/>
        <v>31252.514773486899</v>
      </c>
      <c r="G21" s="3">
        <f t="shared" si="5"/>
        <v>13769.115152304552</v>
      </c>
      <c r="H21" s="3">
        <f t="shared" si="6"/>
        <v>375030.1772818428</v>
      </c>
      <c r="I21" s="3">
        <f t="shared" si="6"/>
        <v>165229.38182765461</v>
      </c>
      <c r="J21" s="3">
        <f t="shared" si="7"/>
        <v>112554.07481447862</v>
      </c>
      <c r="K21" s="3">
        <f t="shared" si="8"/>
        <v>1350648.8977737434</v>
      </c>
      <c r="L21" s="3">
        <f t="shared" si="11"/>
        <v>36147914.629803881</v>
      </c>
      <c r="M21" s="13">
        <v>7.0000000000000007E-2</v>
      </c>
      <c r="N21" s="3">
        <f t="shared" si="2"/>
        <v>2530354.0240862719</v>
      </c>
      <c r="O21" s="3">
        <f t="shared" si="3"/>
        <v>38678268.653890155</v>
      </c>
      <c r="P21" s="3">
        <f t="shared" si="12"/>
        <v>347409.04896946874</v>
      </c>
      <c r="Q21" s="3">
        <f t="shared" si="13"/>
        <v>168741.53807088482</v>
      </c>
      <c r="W21" s="3">
        <f t="shared" si="9"/>
        <v>12506008.312719846</v>
      </c>
    </row>
    <row r="22" spans="1:23" x14ac:dyDescent="0.25">
      <c r="A22">
        <f t="shared" si="0"/>
        <v>33</v>
      </c>
      <c r="B22">
        <f t="shared" si="14"/>
        <v>35</v>
      </c>
      <c r="C22">
        <f t="shared" si="10"/>
        <v>56</v>
      </c>
      <c r="D22">
        <v>2034</v>
      </c>
      <c r="E22" s="1">
        <f t="shared" si="15"/>
        <v>390187.45935685921</v>
      </c>
      <c r="F22" s="3">
        <f t="shared" si="4"/>
        <v>32502.615364426372</v>
      </c>
      <c r="G22" s="3">
        <f t="shared" si="5"/>
        <v>14319.879758396733</v>
      </c>
      <c r="H22" s="3">
        <f t="shared" si="6"/>
        <v>390031.38437311648</v>
      </c>
      <c r="I22" s="3">
        <f t="shared" si="6"/>
        <v>171838.55710076081</v>
      </c>
      <c r="J22" s="3">
        <f t="shared" si="7"/>
        <v>117056.23780705775</v>
      </c>
      <c r="K22" s="3">
        <f t="shared" si="8"/>
        <v>1404674.8536846931</v>
      </c>
      <c r="L22" s="3">
        <f t="shared" si="11"/>
        <v>40254782.064675607</v>
      </c>
      <c r="M22" s="13">
        <v>7.0000000000000007E-2</v>
      </c>
      <c r="N22" s="3">
        <f t="shared" si="2"/>
        <v>2817834.7445272929</v>
      </c>
      <c r="O22" s="3">
        <f t="shared" si="3"/>
        <v>43072616.809202902</v>
      </c>
      <c r="P22" s="3">
        <f t="shared" si="12"/>
        <v>361305.41092824761</v>
      </c>
      <c r="Q22" s="3">
        <f t="shared" si="13"/>
        <v>180652.70546412381</v>
      </c>
      <c r="W22" s="3">
        <f t="shared" si="9"/>
        <v>13006248.645228639</v>
      </c>
    </row>
    <row r="23" spans="1:23" x14ac:dyDescent="0.25">
      <c r="A23">
        <f t="shared" si="0"/>
        <v>34</v>
      </c>
      <c r="B23">
        <v>35</v>
      </c>
      <c r="C23">
        <f>D23-1978</f>
        <v>57</v>
      </c>
      <c r="D23">
        <v>2035</v>
      </c>
      <c r="E23" s="1">
        <f t="shared" si="15"/>
        <v>405794.95773113362</v>
      </c>
      <c r="F23" s="3">
        <f t="shared" si="4"/>
        <v>33802.719979003428</v>
      </c>
      <c r="G23" s="3">
        <f t="shared" si="5"/>
        <v>14892.674948732605</v>
      </c>
      <c r="H23" s="3">
        <f t="shared" si="6"/>
        <v>405632.63974804117</v>
      </c>
      <c r="I23" s="3">
        <f t="shared" si="6"/>
        <v>178712.09938479128</v>
      </c>
      <c r="J23" s="3">
        <f t="shared" si="7"/>
        <v>121738.48731934009</v>
      </c>
      <c r="K23" s="3">
        <f t="shared" si="8"/>
        <v>1460861.8478320809</v>
      </c>
      <c r="L23" s="3">
        <f t="shared" si="11"/>
        <v>44712190.756419778</v>
      </c>
      <c r="M23" s="13">
        <v>7.0000000000000007E-2</v>
      </c>
      <c r="N23" s="3">
        <f t="shared" si="2"/>
        <v>3129853.3529493846</v>
      </c>
      <c r="O23" s="3">
        <f t="shared" si="3"/>
        <v>47842044.109369159</v>
      </c>
      <c r="P23" s="3">
        <f t="shared" si="12"/>
        <v>375757.6273653775</v>
      </c>
      <c r="Q23" s="3">
        <f t="shared" si="13"/>
        <v>187878.81368268875</v>
      </c>
      <c r="R23" t="s">
        <v>18</v>
      </c>
      <c r="S23" t="s">
        <v>19</v>
      </c>
      <c r="T23" t="s">
        <v>31</v>
      </c>
      <c r="W23" s="3">
        <f t="shared" si="9"/>
        <v>13526498.591037787</v>
      </c>
    </row>
    <row r="24" spans="1:23" x14ac:dyDescent="0.25">
      <c r="A24">
        <f t="shared" si="0"/>
        <v>35</v>
      </c>
      <c r="B24">
        <v>35</v>
      </c>
      <c r="C24">
        <f>D24-1978</f>
        <v>58</v>
      </c>
      <c r="D24">
        <v>2036</v>
      </c>
      <c r="E24" s="1">
        <f t="shared" si="15"/>
        <v>422026.756040379</v>
      </c>
      <c r="F24" s="3">
        <f t="shared" si="4"/>
        <v>35154.828778163574</v>
      </c>
      <c r="G24" s="3">
        <f t="shared" si="5"/>
        <v>15488.381946681911</v>
      </c>
      <c r="H24" s="3">
        <f t="shared" si="6"/>
        <v>421857.94533796288</v>
      </c>
      <c r="I24" s="3">
        <f t="shared" si="6"/>
        <v>185860.58336018294</v>
      </c>
      <c r="J24" s="3">
        <f t="shared" si="7"/>
        <v>126608.02681211369</v>
      </c>
      <c r="K24" s="3">
        <f t="shared" si="8"/>
        <v>1519296.3217453642</v>
      </c>
      <c r="L24" s="3">
        <f t="shared" si="11"/>
        <v>49547201.014474705</v>
      </c>
      <c r="M24" s="13">
        <v>7.0000000000000007E-2</v>
      </c>
      <c r="N24" s="3">
        <f t="shared" si="2"/>
        <v>3468304.0710132299</v>
      </c>
      <c r="O24" s="3">
        <f t="shared" si="3"/>
        <v>53015505.085487932</v>
      </c>
      <c r="P24" s="3">
        <f t="shared" si="12"/>
        <v>390787.93245999253</v>
      </c>
      <c r="Q24" s="3">
        <f t="shared" si="13"/>
        <v>195393.96622999627</v>
      </c>
      <c r="R24" s="3">
        <f>Q24*12</f>
        <v>2344727.5947599551</v>
      </c>
      <c r="S24" s="3">
        <f>R24*0.7</f>
        <v>1641309.3163319684</v>
      </c>
      <c r="W24" s="3">
        <f t="shared" si="9"/>
        <v>14067558.534679301</v>
      </c>
    </row>
    <row r="25" spans="1:23" x14ac:dyDescent="0.25">
      <c r="A25" t="s">
        <v>20</v>
      </c>
      <c r="B25">
        <f>C25-$C$24</f>
        <v>1</v>
      </c>
      <c r="C25">
        <f t="shared" ref="C25:C66" si="16">D25-1978</f>
        <v>59</v>
      </c>
      <c r="D25">
        <v>2037</v>
      </c>
      <c r="H25" s="3">
        <f>SUM(H3:H24)</f>
        <v>6063910.7887870297</v>
      </c>
      <c r="P25" s="3"/>
      <c r="Q25" s="3"/>
      <c r="R25" s="3">
        <f>$R$24</f>
        <v>2344727.5947599551</v>
      </c>
      <c r="S25" s="3">
        <f>$S$24</f>
        <v>1641309.3163319684</v>
      </c>
      <c r="T25" s="3">
        <f>S25</f>
        <v>1641309.3163319684</v>
      </c>
    </row>
    <row r="26" spans="1:23" x14ac:dyDescent="0.25">
      <c r="A26" t="s">
        <v>20</v>
      </c>
      <c r="B26">
        <f t="shared" ref="B26:B66" si="17">C26-$C$24</f>
        <v>2</v>
      </c>
      <c r="C26">
        <f t="shared" si="16"/>
        <v>60</v>
      </c>
      <c r="D26">
        <v>2038</v>
      </c>
      <c r="H26" t="s">
        <v>10</v>
      </c>
      <c r="P26" s="3"/>
      <c r="Q26" s="3"/>
      <c r="R26" s="3">
        <f t="shared" ref="R26:R66" si="18">$R$24</f>
        <v>2344727.5947599551</v>
      </c>
      <c r="S26" s="3">
        <f t="shared" ref="S26:S66" si="19">$S$24</f>
        <v>1641309.3163319684</v>
      </c>
      <c r="T26" s="3">
        <f>T25+S26</f>
        <v>3282618.6326639368</v>
      </c>
    </row>
    <row r="27" spans="1:23" x14ac:dyDescent="0.25">
      <c r="A27" t="s">
        <v>20</v>
      </c>
      <c r="B27">
        <f t="shared" si="17"/>
        <v>3</v>
      </c>
      <c r="C27">
        <f t="shared" si="16"/>
        <v>61</v>
      </c>
      <c r="D27">
        <v>2039</v>
      </c>
      <c r="R27" s="3">
        <f t="shared" si="18"/>
        <v>2344727.5947599551</v>
      </c>
      <c r="S27" s="3">
        <f t="shared" si="19"/>
        <v>1641309.3163319684</v>
      </c>
      <c r="T27" s="3">
        <f t="shared" ref="T27:T66" si="20">T26+S27</f>
        <v>4923927.948995905</v>
      </c>
    </row>
    <row r="28" spans="1:23" x14ac:dyDescent="0.25">
      <c r="A28" t="s">
        <v>20</v>
      </c>
      <c r="B28">
        <f t="shared" si="17"/>
        <v>4</v>
      </c>
      <c r="C28">
        <f t="shared" si="16"/>
        <v>62</v>
      </c>
      <c r="D28">
        <v>2040</v>
      </c>
      <c r="R28" s="3">
        <f t="shared" si="18"/>
        <v>2344727.5947599551</v>
      </c>
      <c r="S28" s="3">
        <f t="shared" si="19"/>
        <v>1641309.3163319684</v>
      </c>
      <c r="T28" s="3">
        <f t="shared" si="20"/>
        <v>6565237.2653278736</v>
      </c>
    </row>
    <row r="29" spans="1:23" x14ac:dyDescent="0.25">
      <c r="A29" t="s">
        <v>20</v>
      </c>
      <c r="B29">
        <f t="shared" si="17"/>
        <v>5</v>
      </c>
      <c r="C29">
        <f t="shared" si="16"/>
        <v>63</v>
      </c>
      <c r="D29">
        <v>2041</v>
      </c>
      <c r="R29" s="3">
        <f t="shared" si="18"/>
        <v>2344727.5947599551</v>
      </c>
      <c r="S29" s="3">
        <f t="shared" si="19"/>
        <v>1641309.3163319684</v>
      </c>
      <c r="T29" s="3">
        <f t="shared" si="20"/>
        <v>8206546.5816598423</v>
      </c>
    </row>
    <row r="30" spans="1:23" x14ac:dyDescent="0.25">
      <c r="A30" t="s">
        <v>20</v>
      </c>
      <c r="B30">
        <f t="shared" si="17"/>
        <v>6</v>
      </c>
      <c r="C30">
        <f t="shared" si="16"/>
        <v>64</v>
      </c>
      <c r="D30">
        <v>2042</v>
      </c>
      <c r="R30" s="3">
        <f t="shared" si="18"/>
        <v>2344727.5947599551</v>
      </c>
      <c r="S30" s="3">
        <f t="shared" si="19"/>
        <v>1641309.3163319684</v>
      </c>
      <c r="T30" s="3">
        <f t="shared" si="20"/>
        <v>9847855.89799181</v>
      </c>
    </row>
    <row r="31" spans="1:23" x14ac:dyDescent="0.25">
      <c r="A31" t="s">
        <v>20</v>
      </c>
      <c r="B31">
        <f t="shared" si="17"/>
        <v>7</v>
      </c>
      <c r="C31">
        <f t="shared" si="16"/>
        <v>65</v>
      </c>
      <c r="D31">
        <v>2043</v>
      </c>
      <c r="R31" s="3">
        <f t="shared" si="18"/>
        <v>2344727.5947599551</v>
      </c>
      <c r="S31" s="3">
        <f t="shared" si="19"/>
        <v>1641309.3163319684</v>
      </c>
      <c r="T31" s="3">
        <f t="shared" si="20"/>
        <v>11489165.214323778</v>
      </c>
    </row>
    <row r="32" spans="1:23" x14ac:dyDescent="0.25">
      <c r="A32" t="s">
        <v>20</v>
      </c>
      <c r="B32">
        <f t="shared" si="17"/>
        <v>8</v>
      </c>
      <c r="C32">
        <f t="shared" si="16"/>
        <v>66</v>
      </c>
      <c r="D32">
        <v>2044</v>
      </c>
      <c r="R32" s="3">
        <f t="shared" si="18"/>
        <v>2344727.5947599551</v>
      </c>
      <c r="S32" s="3">
        <f t="shared" si="19"/>
        <v>1641309.3163319684</v>
      </c>
      <c r="T32" s="3">
        <f t="shared" si="20"/>
        <v>13130474.530655745</v>
      </c>
    </row>
    <row r="33" spans="1:20" x14ac:dyDescent="0.25">
      <c r="A33" t="s">
        <v>20</v>
      </c>
      <c r="B33">
        <f t="shared" si="17"/>
        <v>9</v>
      </c>
      <c r="C33">
        <f t="shared" si="16"/>
        <v>67</v>
      </c>
      <c r="D33">
        <v>2045</v>
      </c>
      <c r="R33" s="3">
        <f t="shared" si="18"/>
        <v>2344727.5947599551</v>
      </c>
      <c r="S33" s="3">
        <f t="shared" si="19"/>
        <v>1641309.3163319684</v>
      </c>
      <c r="T33" s="3">
        <f t="shared" si="20"/>
        <v>14771783.846987713</v>
      </c>
    </row>
    <row r="34" spans="1:20" x14ac:dyDescent="0.25">
      <c r="A34" t="s">
        <v>20</v>
      </c>
      <c r="B34">
        <f t="shared" si="17"/>
        <v>10</v>
      </c>
      <c r="C34">
        <f t="shared" si="16"/>
        <v>68</v>
      </c>
      <c r="D34">
        <v>2046</v>
      </c>
      <c r="R34" s="3">
        <f t="shared" si="18"/>
        <v>2344727.5947599551</v>
      </c>
      <c r="S34" s="3">
        <f t="shared" si="19"/>
        <v>1641309.3163319684</v>
      </c>
      <c r="T34" s="3">
        <f t="shared" si="20"/>
        <v>16413093.163319681</v>
      </c>
    </row>
    <row r="35" spans="1:20" x14ac:dyDescent="0.25">
      <c r="A35" t="s">
        <v>20</v>
      </c>
      <c r="B35">
        <f t="shared" si="17"/>
        <v>11</v>
      </c>
      <c r="C35">
        <f t="shared" si="16"/>
        <v>69</v>
      </c>
      <c r="D35">
        <v>2047</v>
      </c>
      <c r="R35" s="3">
        <f t="shared" si="18"/>
        <v>2344727.5947599551</v>
      </c>
      <c r="S35" s="3">
        <f t="shared" si="19"/>
        <v>1641309.3163319684</v>
      </c>
      <c r="T35" s="3">
        <f t="shared" si="20"/>
        <v>18054402.479651649</v>
      </c>
    </row>
    <row r="36" spans="1:20" x14ac:dyDescent="0.25">
      <c r="A36" t="s">
        <v>20</v>
      </c>
      <c r="B36">
        <f t="shared" si="17"/>
        <v>12</v>
      </c>
      <c r="C36">
        <f t="shared" si="16"/>
        <v>70</v>
      </c>
      <c r="D36">
        <v>2048</v>
      </c>
      <c r="R36" s="3">
        <f t="shared" si="18"/>
        <v>2344727.5947599551</v>
      </c>
      <c r="S36" s="3">
        <f t="shared" si="19"/>
        <v>1641309.3163319684</v>
      </c>
      <c r="T36" s="3">
        <f t="shared" si="20"/>
        <v>19695711.795983616</v>
      </c>
    </row>
    <row r="37" spans="1:20" x14ac:dyDescent="0.25">
      <c r="A37" t="s">
        <v>20</v>
      </c>
      <c r="B37">
        <f t="shared" si="17"/>
        <v>13</v>
      </c>
      <c r="C37">
        <f t="shared" si="16"/>
        <v>71</v>
      </c>
      <c r="D37">
        <v>2049</v>
      </c>
      <c r="R37" s="3">
        <f t="shared" si="18"/>
        <v>2344727.5947599551</v>
      </c>
      <c r="S37" s="3">
        <f t="shared" si="19"/>
        <v>1641309.3163319684</v>
      </c>
      <c r="T37" s="3">
        <f t="shared" si="20"/>
        <v>21337021.112315584</v>
      </c>
    </row>
    <row r="38" spans="1:20" x14ac:dyDescent="0.25">
      <c r="A38" t="s">
        <v>20</v>
      </c>
      <c r="B38">
        <f t="shared" si="17"/>
        <v>14</v>
      </c>
      <c r="C38">
        <f t="shared" si="16"/>
        <v>72</v>
      </c>
      <c r="D38">
        <v>2050</v>
      </c>
      <c r="R38" s="3">
        <f t="shared" si="18"/>
        <v>2344727.5947599551</v>
      </c>
      <c r="S38" s="3">
        <f t="shared" si="19"/>
        <v>1641309.3163319684</v>
      </c>
      <c r="T38" s="3">
        <f t="shared" si="20"/>
        <v>22978330.428647552</v>
      </c>
    </row>
    <row r="39" spans="1:20" x14ac:dyDescent="0.25">
      <c r="A39" t="s">
        <v>20</v>
      </c>
      <c r="B39">
        <f t="shared" si="17"/>
        <v>15</v>
      </c>
      <c r="C39">
        <f t="shared" si="16"/>
        <v>73</v>
      </c>
      <c r="D39">
        <v>2051</v>
      </c>
      <c r="R39" s="3">
        <f t="shared" si="18"/>
        <v>2344727.5947599551</v>
      </c>
      <c r="S39" s="3">
        <f t="shared" si="19"/>
        <v>1641309.3163319684</v>
      </c>
      <c r="T39" s="3">
        <f t="shared" si="20"/>
        <v>24619639.744979519</v>
      </c>
    </row>
    <row r="40" spans="1:20" x14ac:dyDescent="0.25">
      <c r="A40" t="s">
        <v>20</v>
      </c>
      <c r="B40">
        <f t="shared" si="17"/>
        <v>16</v>
      </c>
      <c r="C40">
        <f t="shared" si="16"/>
        <v>74</v>
      </c>
      <c r="D40">
        <v>2052</v>
      </c>
      <c r="R40" s="3">
        <f t="shared" si="18"/>
        <v>2344727.5947599551</v>
      </c>
      <c r="S40" s="3">
        <f t="shared" si="19"/>
        <v>1641309.3163319684</v>
      </c>
      <c r="T40" s="3">
        <f t="shared" si="20"/>
        <v>26260949.061311487</v>
      </c>
    </row>
    <row r="41" spans="1:20" x14ac:dyDescent="0.25">
      <c r="A41" t="s">
        <v>20</v>
      </c>
      <c r="B41">
        <f t="shared" si="17"/>
        <v>17</v>
      </c>
      <c r="C41">
        <f t="shared" si="16"/>
        <v>75</v>
      </c>
      <c r="D41">
        <v>2053</v>
      </c>
      <c r="R41" s="3">
        <f t="shared" si="18"/>
        <v>2344727.5947599551</v>
      </c>
      <c r="S41" s="3">
        <f t="shared" si="19"/>
        <v>1641309.3163319684</v>
      </c>
      <c r="T41" s="3">
        <f t="shared" si="20"/>
        <v>27902258.377643455</v>
      </c>
    </row>
    <row r="42" spans="1:20" x14ac:dyDescent="0.25">
      <c r="A42" t="s">
        <v>20</v>
      </c>
      <c r="B42">
        <f t="shared" si="17"/>
        <v>18</v>
      </c>
      <c r="C42">
        <f t="shared" si="16"/>
        <v>76</v>
      </c>
      <c r="D42">
        <v>2054</v>
      </c>
      <c r="R42" s="3">
        <f t="shared" si="18"/>
        <v>2344727.5947599551</v>
      </c>
      <c r="S42" s="3">
        <f t="shared" si="19"/>
        <v>1641309.3163319684</v>
      </c>
      <c r="T42" s="3">
        <f t="shared" si="20"/>
        <v>29543567.693975423</v>
      </c>
    </row>
    <row r="43" spans="1:20" x14ac:dyDescent="0.25">
      <c r="A43" t="s">
        <v>20</v>
      </c>
      <c r="B43">
        <f t="shared" si="17"/>
        <v>19</v>
      </c>
      <c r="C43">
        <f t="shared" si="16"/>
        <v>77</v>
      </c>
      <c r="D43">
        <v>2055</v>
      </c>
      <c r="R43" s="3">
        <f t="shared" si="18"/>
        <v>2344727.5947599551</v>
      </c>
      <c r="S43" s="3">
        <f t="shared" si="19"/>
        <v>1641309.3163319684</v>
      </c>
      <c r="T43" s="3">
        <f t="shared" si="20"/>
        <v>31184877.01030739</v>
      </c>
    </row>
    <row r="44" spans="1:20" x14ac:dyDescent="0.25">
      <c r="A44" t="s">
        <v>20</v>
      </c>
      <c r="B44">
        <f t="shared" si="17"/>
        <v>20</v>
      </c>
      <c r="C44">
        <f t="shared" si="16"/>
        <v>78</v>
      </c>
      <c r="D44">
        <v>2056</v>
      </c>
      <c r="R44" s="3">
        <f t="shared" si="18"/>
        <v>2344727.5947599551</v>
      </c>
      <c r="S44" s="3">
        <f t="shared" si="19"/>
        <v>1641309.3163319684</v>
      </c>
      <c r="T44" s="3">
        <f t="shared" si="20"/>
        <v>32826186.326639358</v>
      </c>
    </row>
    <row r="45" spans="1:20" x14ac:dyDescent="0.25">
      <c r="A45" t="s">
        <v>20</v>
      </c>
      <c r="B45">
        <f t="shared" si="17"/>
        <v>21</v>
      </c>
      <c r="C45">
        <f t="shared" si="16"/>
        <v>79</v>
      </c>
      <c r="D45">
        <v>2057</v>
      </c>
      <c r="R45" s="3">
        <f t="shared" si="18"/>
        <v>2344727.5947599551</v>
      </c>
      <c r="S45" s="3">
        <f t="shared" si="19"/>
        <v>1641309.3163319684</v>
      </c>
      <c r="T45" s="3">
        <f t="shared" si="20"/>
        <v>34467495.642971329</v>
      </c>
    </row>
    <row r="46" spans="1:20" x14ac:dyDescent="0.25">
      <c r="A46" t="s">
        <v>20</v>
      </c>
      <c r="B46">
        <f t="shared" si="17"/>
        <v>22</v>
      </c>
      <c r="C46">
        <f t="shared" si="16"/>
        <v>80</v>
      </c>
      <c r="D46">
        <v>2058</v>
      </c>
      <c r="R46" s="3">
        <f t="shared" si="18"/>
        <v>2344727.5947599551</v>
      </c>
      <c r="S46" s="3">
        <f t="shared" si="19"/>
        <v>1641309.3163319684</v>
      </c>
      <c r="T46" s="3">
        <f t="shared" si="20"/>
        <v>36108804.959303297</v>
      </c>
    </row>
    <row r="47" spans="1:20" x14ac:dyDescent="0.25">
      <c r="A47" t="s">
        <v>20</v>
      </c>
      <c r="B47">
        <f t="shared" si="17"/>
        <v>23</v>
      </c>
      <c r="C47">
        <f t="shared" si="16"/>
        <v>81</v>
      </c>
      <c r="D47">
        <v>2059</v>
      </c>
      <c r="R47" s="3">
        <f t="shared" si="18"/>
        <v>2344727.5947599551</v>
      </c>
      <c r="S47" s="3">
        <f t="shared" si="19"/>
        <v>1641309.3163319684</v>
      </c>
      <c r="T47" s="3">
        <f t="shared" si="20"/>
        <v>37750114.275635265</v>
      </c>
    </row>
    <row r="48" spans="1:20" x14ac:dyDescent="0.25">
      <c r="A48" t="s">
        <v>20</v>
      </c>
      <c r="B48">
        <f t="shared" si="17"/>
        <v>24</v>
      </c>
      <c r="C48">
        <f t="shared" si="16"/>
        <v>82</v>
      </c>
      <c r="D48">
        <v>2060</v>
      </c>
      <c r="R48" s="3">
        <f t="shared" si="18"/>
        <v>2344727.5947599551</v>
      </c>
      <c r="S48" s="3">
        <f t="shared" si="19"/>
        <v>1641309.3163319684</v>
      </c>
      <c r="T48" s="3">
        <f t="shared" si="20"/>
        <v>39391423.591967233</v>
      </c>
    </row>
    <row r="49" spans="1:20" x14ac:dyDescent="0.25">
      <c r="A49" t="s">
        <v>20</v>
      </c>
      <c r="B49">
        <f t="shared" si="17"/>
        <v>25</v>
      </c>
      <c r="C49">
        <f t="shared" si="16"/>
        <v>83</v>
      </c>
      <c r="D49">
        <v>2061</v>
      </c>
      <c r="R49" s="3">
        <f t="shared" si="18"/>
        <v>2344727.5947599551</v>
      </c>
      <c r="S49" s="3">
        <f t="shared" si="19"/>
        <v>1641309.3163319684</v>
      </c>
      <c r="T49" s="3">
        <f t="shared" si="20"/>
        <v>41032732.9082992</v>
      </c>
    </row>
    <row r="50" spans="1:20" x14ac:dyDescent="0.25">
      <c r="A50" t="s">
        <v>20</v>
      </c>
      <c r="B50">
        <f t="shared" si="17"/>
        <v>26</v>
      </c>
      <c r="C50">
        <f t="shared" si="16"/>
        <v>84</v>
      </c>
      <c r="D50">
        <v>2062</v>
      </c>
      <c r="R50" s="3">
        <f t="shared" si="18"/>
        <v>2344727.5947599551</v>
      </c>
      <c r="S50" s="3">
        <f t="shared" si="19"/>
        <v>1641309.3163319684</v>
      </c>
      <c r="T50" s="3">
        <f t="shared" si="20"/>
        <v>42674042.224631168</v>
      </c>
    </row>
    <row r="51" spans="1:20" x14ac:dyDescent="0.25">
      <c r="A51" t="s">
        <v>20</v>
      </c>
      <c r="B51">
        <f t="shared" si="17"/>
        <v>27</v>
      </c>
      <c r="C51">
        <f t="shared" si="16"/>
        <v>85</v>
      </c>
      <c r="D51">
        <v>2063</v>
      </c>
      <c r="R51" s="3">
        <f t="shared" si="18"/>
        <v>2344727.5947599551</v>
      </c>
      <c r="S51" s="3">
        <f t="shared" si="19"/>
        <v>1641309.3163319684</v>
      </c>
      <c r="T51" s="3">
        <f t="shared" si="20"/>
        <v>44315351.540963136</v>
      </c>
    </row>
    <row r="52" spans="1:20" x14ac:dyDescent="0.25">
      <c r="A52" t="s">
        <v>20</v>
      </c>
      <c r="B52">
        <f t="shared" si="17"/>
        <v>28</v>
      </c>
      <c r="C52">
        <f t="shared" si="16"/>
        <v>86</v>
      </c>
      <c r="D52">
        <v>2064</v>
      </c>
      <c r="R52" s="3">
        <f t="shared" si="18"/>
        <v>2344727.5947599551</v>
      </c>
      <c r="S52" s="3">
        <f t="shared" si="19"/>
        <v>1641309.3163319684</v>
      </c>
      <c r="T52" s="3">
        <f t="shared" si="20"/>
        <v>45956660.857295103</v>
      </c>
    </row>
    <row r="53" spans="1:20" x14ac:dyDescent="0.25">
      <c r="A53" t="s">
        <v>20</v>
      </c>
      <c r="B53">
        <f t="shared" si="17"/>
        <v>29</v>
      </c>
      <c r="C53">
        <f t="shared" si="16"/>
        <v>87</v>
      </c>
      <c r="D53">
        <v>2065</v>
      </c>
      <c r="R53" s="3">
        <f t="shared" si="18"/>
        <v>2344727.5947599551</v>
      </c>
      <c r="S53" s="3">
        <f t="shared" si="19"/>
        <v>1641309.3163319684</v>
      </c>
      <c r="T53" s="3">
        <f t="shared" si="20"/>
        <v>47597970.173627071</v>
      </c>
    </row>
    <row r="54" spans="1:20" x14ac:dyDescent="0.25">
      <c r="A54" t="s">
        <v>20</v>
      </c>
      <c r="B54">
        <f t="shared" si="17"/>
        <v>30</v>
      </c>
      <c r="C54">
        <f t="shared" si="16"/>
        <v>88</v>
      </c>
      <c r="D54">
        <v>2066</v>
      </c>
      <c r="R54" s="3">
        <f t="shared" si="18"/>
        <v>2344727.5947599551</v>
      </c>
      <c r="S54" s="3">
        <f t="shared" si="19"/>
        <v>1641309.3163319684</v>
      </c>
      <c r="T54" s="3">
        <f t="shared" si="20"/>
        <v>49239279.489959039</v>
      </c>
    </row>
    <row r="55" spans="1:20" x14ac:dyDescent="0.25">
      <c r="A55" t="s">
        <v>20</v>
      </c>
      <c r="B55">
        <f t="shared" si="17"/>
        <v>31</v>
      </c>
      <c r="C55">
        <f t="shared" si="16"/>
        <v>89</v>
      </c>
      <c r="D55">
        <v>2067</v>
      </c>
      <c r="R55" s="3">
        <f t="shared" si="18"/>
        <v>2344727.5947599551</v>
      </c>
      <c r="S55" s="3">
        <f t="shared" si="19"/>
        <v>1641309.3163319684</v>
      </c>
      <c r="T55" s="3">
        <f t="shared" si="20"/>
        <v>50880588.806291007</v>
      </c>
    </row>
    <row r="56" spans="1:20" x14ac:dyDescent="0.25">
      <c r="A56" t="s">
        <v>20</v>
      </c>
      <c r="B56">
        <f t="shared" si="17"/>
        <v>32</v>
      </c>
      <c r="C56">
        <f t="shared" si="16"/>
        <v>90</v>
      </c>
      <c r="D56">
        <v>2068</v>
      </c>
      <c r="R56" s="3">
        <f t="shared" si="18"/>
        <v>2344727.5947599551</v>
      </c>
      <c r="S56" s="3">
        <f t="shared" si="19"/>
        <v>1641309.3163319684</v>
      </c>
      <c r="T56" s="3">
        <f t="shared" si="20"/>
        <v>52521898.122622974</v>
      </c>
    </row>
    <row r="57" spans="1:20" x14ac:dyDescent="0.25">
      <c r="A57" t="s">
        <v>20</v>
      </c>
      <c r="B57">
        <f t="shared" si="17"/>
        <v>33</v>
      </c>
      <c r="C57">
        <f t="shared" si="16"/>
        <v>91</v>
      </c>
      <c r="D57">
        <v>2069</v>
      </c>
      <c r="R57" s="3">
        <f t="shared" si="18"/>
        <v>2344727.5947599551</v>
      </c>
      <c r="S57" s="3">
        <f t="shared" si="19"/>
        <v>1641309.3163319684</v>
      </c>
      <c r="T57" s="3">
        <f t="shared" si="20"/>
        <v>54163207.438954942</v>
      </c>
    </row>
    <row r="58" spans="1:20" x14ac:dyDescent="0.25">
      <c r="A58" t="s">
        <v>20</v>
      </c>
      <c r="B58">
        <f t="shared" si="17"/>
        <v>34</v>
      </c>
      <c r="C58">
        <f t="shared" si="16"/>
        <v>92</v>
      </c>
      <c r="D58">
        <v>2070</v>
      </c>
      <c r="R58" s="3">
        <f t="shared" si="18"/>
        <v>2344727.5947599551</v>
      </c>
      <c r="S58" s="3">
        <f t="shared" si="19"/>
        <v>1641309.3163319684</v>
      </c>
      <c r="T58" s="3">
        <f t="shared" si="20"/>
        <v>55804516.75528691</v>
      </c>
    </row>
    <row r="59" spans="1:20" x14ac:dyDescent="0.25">
      <c r="A59" t="s">
        <v>20</v>
      </c>
      <c r="B59">
        <f t="shared" si="17"/>
        <v>35</v>
      </c>
      <c r="C59">
        <f t="shared" si="16"/>
        <v>93</v>
      </c>
      <c r="D59">
        <v>2071</v>
      </c>
      <c r="R59" s="3">
        <f t="shared" si="18"/>
        <v>2344727.5947599551</v>
      </c>
      <c r="S59" s="3">
        <f t="shared" si="19"/>
        <v>1641309.3163319684</v>
      </c>
      <c r="T59" s="3">
        <f t="shared" si="20"/>
        <v>57445826.071618877</v>
      </c>
    </row>
    <row r="60" spans="1:20" x14ac:dyDescent="0.25">
      <c r="A60" t="s">
        <v>20</v>
      </c>
      <c r="B60">
        <f t="shared" si="17"/>
        <v>36</v>
      </c>
      <c r="C60">
        <f t="shared" si="16"/>
        <v>94</v>
      </c>
      <c r="D60">
        <v>2072</v>
      </c>
      <c r="R60" s="3">
        <f t="shared" si="18"/>
        <v>2344727.5947599551</v>
      </c>
      <c r="S60" s="3">
        <f t="shared" si="19"/>
        <v>1641309.3163319684</v>
      </c>
      <c r="T60" s="3">
        <f t="shared" si="20"/>
        <v>59087135.387950845</v>
      </c>
    </row>
    <row r="61" spans="1:20" x14ac:dyDescent="0.25">
      <c r="A61" t="s">
        <v>20</v>
      </c>
      <c r="B61">
        <f t="shared" si="17"/>
        <v>37</v>
      </c>
      <c r="C61">
        <f t="shared" si="16"/>
        <v>95</v>
      </c>
      <c r="D61">
        <v>2073</v>
      </c>
      <c r="R61" s="3">
        <f t="shared" si="18"/>
        <v>2344727.5947599551</v>
      </c>
      <c r="S61" s="3">
        <f t="shared" si="19"/>
        <v>1641309.3163319684</v>
      </c>
      <c r="T61" s="3">
        <f t="shared" si="20"/>
        <v>60728444.704282813</v>
      </c>
    </row>
    <row r="62" spans="1:20" x14ac:dyDescent="0.25">
      <c r="A62" t="s">
        <v>20</v>
      </c>
      <c r="B62">
        <f t="shared" si="17"/>
        <v>38</v>
      </c>
      <c r="C62">
        <f t="shared" si="16"/>
        <v>96</v>
      </c>
      <c r="D62">
        <v>2074</v>
      </c>
      <c r="R62" s="3">
        <f t="shared" si="18"/>
        <v>2344727.5947599551</v>
      </c>
      <c r="S62" s="3">
        <f t="shared" si="19"/>
        <v>1641309.3163319684</v>
      </c>
      <c r="T62" s="3">
        <f t="shared" si="20"/>
        <v>62369754.02061478</v>
      </c>
    </row>
    <row r="63" spans="1:20" x14ac:dyDescent="0.25">
      <c r="A63" t="s">
        <v>20</v>
      </c>
      <c r="B63">
        <f t="shared" si="17"/>
        <v>39</v>
      </c>
      <c r="C63">
        <f t="shared" si="16"/>
        <v>97</v>
      </c>
      <c r="D63">
        <v>2075</v>
      </c>
      <c r="R63" s="3">
        <f t="shared" si="18"/>
        <v>2344727.5947599551</v>
      </c>
      <c r="S63" s="3">
        <f t="shared" si="19"/>
        <v>1641309.3163319684</v>
      </c>
      <c r="T63" s="3">
        <f t="shared" si="20"/>
        <v>64011063.336946748</v>
      </c>
    </row>
    <row r="64" spans="1:20" x14ac:dyDescent="0.25">
      <c r="A64" t="s">
        <v>20</v>
      </c>
      <c r="B64">
        <f t="shared" si="17"/>
        <v>40</v>
      </c>
      <c r="C64">
        <f t="shared" si="16"/>
        <v>98</v>
      </c>
      <c r="D64">
        <v>2076</v>
      </c>
      <c r="R64" s="3">
        <f t="shared" si="18"/>
        <v>2344727.5947599551</v>
      </c>
      <c r="S64" s="3">
        <f t="shared" si="19"/>
        <v>1641309.3163319684</v>
      </c>
      <c r="T64" s="3">
        <f t="shared" si="20"/>
        <v>65652372.653278716</v>
      </c>
    </row>
    <row r="65" spans="1:20" x14ac:dyDescent="0.25">
      <c r="A65" t="s">
        <v>20</v>
      </c>
      <c r="B65">
        <f t="shared" si="17"/>
        <v>41</v>
      </c>
      <c r="C65">
        <f t="shared" si="16"/>
        <v>99</v>
      </c>
      <c r="D65">
        <v>2077</v>
      </c>
      <c r="R65" s="3">
        <f t="shared" si="18"/>
        <v>2344727.5947599551</v>
      </c>
      <c r="S65" s="3">
        <f t="shared" si="19"/>
        <v>1641309.3163319684</v>
      </c>
      <c r="T65" s="3">
        <f t="shared" si="20"/>
        <v>67293681.969610691</v>
      </c>
    </row>
    <row r="66" spans="1:20" x14ac:dyDescent="0.25">
      <c r="A66" t="s">
        <v>20</v>
      </c>
      <c r="B66">
        <f t="shared" si="17"/>
        <v>42</v>
      </c>
      <c r="C66">
        <f t="shared" si="16"/>
        <v>100</v>
      </c>
      <c r="D66">
        <v>2078</v>
      </c>
      <c r="R66" s="3">
        <f t="shared" si="18"/>
        <v>2344727.5947599551</v>
      </c>
      <c r="S66" s="3">
        <f t="shared" si="19"/>
        <v>1641309.3163319684</v>
      </c>
      <c r="T66" s="3">
        <f t="shared" si="20"/>
        <v>68934991.285942659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81F1-EB91-46B6-84F8-23C0A77082EB}">
  <dimension ref="A1:W66"/>
  <sheetViews>
    <sheetView workbookViewId="0">
      <selection activeCell="H3" sqref="H3"/>
    </sheetView>
  </sheetViews>
  <sheetFormatPr defaultRowHeight="15" x14ac:dyDescent="0.25"/>
  <cols>
    <col min="1" max="1" width="7.28515625" bestFit="1" customWidth="1"/>
    <col min="2" max="2" width="8.140625" bestFit="1" customWidth="1"/>
    <col min="3" max="3" width="10" bestFit="1" customWidth="1"/>
    <col min="4" max="4" width="5" bestFit="1" customWidth="1"/>
    <col min="5" max="5" width="8.85546875" style="1" bestFit="1" customWidth="1"/>
    <col min="6" max="7" width="8.7109375" bestFit="1" customWidth="1"/>
    <col min="8" max="9" width="10.7109375" bestFit="1" customWidth="1"/>
    <col min="10" max="10" width="9" bestFit="1" customWidth="1"/>
    <col min="11" max="11" width="10" bestFit="1" customWidth="1"/>
    <col min="12" max="12" width="11" bestFit="1" customWidth="1"/>
    <col min="13" max="13" width="7.28515625" bestFit="1" customWidth="1"/>
    <col min="14" max="14" width="10" bestFit="1" customWidth="1"/>
    <col min="15" max="15" width="11" bestFit="1" customWidth="1"/>
    <col min="16" max="16" width="12.140625" bestFit="1" customWidth="1"/>
    <col min="17" max="17" width="8.5703125" bestFit="1" customWidth="1"/>
    <col min="18" max="18" width="15" bestFit="1" customWidth="1"/>
    <col min="19" max="19" width="13.5703125" bestFit="1" customWidth="1"/>
    <col min="20" max="20" width="11" bestFit="1" customWidth="1"/>
    <col min="23" max="23" width="11" bestFit="1" customWidth="1"/>
  </cols>
  <sheetData>
    <row r="1" spans="1:23" x14ac:dyDescent="0.25">
      <c r="A1" t="s">
        <v>7</v>
      </c>
      <c r="C1" s="11">
        <v>1100000</v>
      </c>
      <c r="D1" t="s">
        <v>17</v>
      </c>
      <c r="E1" s="12">
        <v>1.04</v>
      </c>
      <c r="F1" t="s">
        <v>3</v>
      </c>
      <c r="G1" t="s">
        <v>3</v>
      </c>
      <c r="H1" t="s">
        <v>3</v>
      </c>
      <c r="I1" t="s">
        <v>3</v>
      </c>
      <c r="J1" t="s">
        <v>4</v>
      </c>
    </row>
    <row r="2" spans="1:23" ht="75" x14ac:dyDescent="0.25">
      <c r="B2" s="5" t="s">
        <v>13</v>
      </c>
      <c r="C2" t="s">
        <v>12</v>
      </c>
      <c r="D2" t="s">
        <v>6</v>
      </c>
      <c r="E2" s="1" t="s">
        <v>0</v>
      </c>
      <c r="F2" s="2">
        <v>9.3899999999999997E-2</v>
      </c>
      <c r="G2" s="2">
        <f>12%-F2</f>
        <v>2.6099999999999998E-2</v>
      </c>
      <c r="H2" t="s">
        <v>35</v>
      </c>
      <c r="I2" t="s">
        <v>36</v>
      </c>
      <c r="J2" s="13">
        <v>0.3</v>
      </c>
      <c r="K2" t="s">
        <v>5</v>
      </c>
      <c r="L2" t="s">
        <v>8</v>
      </c>
      <c r="M2" s="5" t="s">
        <v>16</v>
      </c>
      <c r="N2" s="5" t="s">
        <v>15</v>
      </c>
      <c r="O2" t="s">
        <v>9</v>
      </c>
      <c r="P2" t="s">
        <v>11</v>
      </c>
      <c r="Q2" t="s">
        <v>14</v>
      </c>
      <c r="W2" t="s">
        <v>34</v>
      </c>
    </row>
    <row r="3" spans="1:23" x14ac:dyDescent="0.25">
      <c r="A3">
        <f t="shared" ref="A3:A24" si="0">D3-2001</f>
        <v>14</v>
      </c>
      <c r="B3">
        <f t="shared" ref="B3:B9" si="1">A3</f>
        <v>14</v>
      </c>
      <c r="C3">
        <f>D3-1978</f>
        <v>37</v>
      </c>
      <c r="D3">
        <v>2015</v>
      </c>
      <c r="E3" s="14">
        <v>114941.7</v>
      </c>
      <c r="F3" s="3">
        <f>E3*$F$2</f>
        <v>10793.02563</v>
      </c>
      <c r="G3" s="3">
        <f>E3*$G$2</f>
        <v>2999.9783699999998</v>
      </c>
      <c r="H3" s="3">
        <f>F3*12</f>
        <v>129516.30756</v>
      </c>
      <c r="I3" s="3">
        <f>G3*12</f>
        <v>35999.740439999994</v>
      </c>
      <c r="J3" s="3">
        <f>E3*$J$2</f>
        <v>34482.509999999995</v>
      </c>
      <c r="K3" s="3">
        <f>J3*12</f>
        <v>413790.11999999994</v>
      </c>
      <c r="L3" s="3">
        <f>C1/2+K3+I3</f>
        <v>999789.86043999984</v>
      </c>
      <c r="M3" s="13">
        <v>7.0000000000000007E-2</v>
      </c>
      <c r="N3" s="3">
        <f t="shared" ref="N3:N24" si="2">L3*M3</f>
        <v>69985.29023079999</v>
      </c>
      <c r="O3" s="3">
        <f t="shared" ref="O3:O24" si="3">L3+N3</f>
        <v>1069775.1506707999</v>
      </c>
      <c r="T3" s="4">
        <v>0.12</v>
      </c>
      <c r="U3">
        <f>29165+1250</f>
        <v>30415</v>
      </c>
      <c r="W3" s="3">
        <f>E3*100/3</f>
        <v>3831390</v>
      </c>
    </row>
    <row r="4" spans="1:23" x14ac:dyDescent="0.25">
      <c r="A4">
        <f t="shared" si="0"/>
        <v>15</v>
      </c>
      <c r="B4">
        <f t="shared" si="1"/>
        <v>15</v>
      </c>
      <c r="C4">
        <f>D4-1978</f>
        <v>38</v>
      </c>
      <c r="D4">
        <v>2016</v>
      </c>
      <c r="E4" s="14">
        <v>127583.3</v>
      </c>
      <c r="F4" s="3">
        <f t="shared" ref="F4:F24" si="4">E4*$F$2</f>
        <v>11980.07187</v>
      </c>
      <c r="G4" s="3">
        <f t="shared" ref="G4:G24" si="5">E4*$G$2</f>
        <v>3329.9241299999999</v>
      </c>
      <c r="H4" s="3">
        <f t="shared" ref="H4:I24" si="6">F4*12</f>
        <v>143760.86244</v>
      </c>
      <c r="I4" s="3">
        <f t="shared" si="6"/>
        <v>39959.08956</v>
      </c>
      <c r="J4" s="3">
        <f t="shared" ref="J4:J24" si="7">E4*$J$2</f>
        <v>38274.99</v>
      </c>
      <c r="K4" s="3">
        <f t="shared" ref="K4:K24" si="8">J4*12</f>
        <v>459299.88</v>
      </c>
      <c r="L4" s="3">
        <f>K4+O3+I4</f>
        <v>1569034.1202307998</v>
      </c>
      <c r="M4" s="13">
        <v>7.0000000000000007E-2</v>
      </c>
      <c r="N4" s="3">
        <f t="shared" si="2"/>
        <v>109832.388416156</v>
      </c>
      <c r="O4" s="3">
        <f t="shared" si="3"/>
        <v>1678866.5086469557</v>
      </c>
      <c r="T4" s="4">
        <v>1</v>
      </c>
      <c r="U4">
        <f>U3*T4/T3</f>
        <v>253458.33333333334</v>
      </c>
      <c r="W4" s="3">
        <f t="shared" ref="W4:W24" si="9">E4*100/3</f>
        <v>4252776.666666667</v>
      </c>
    </row>
    <row r="5" spans="1:23" x14ac:dyDescent="0.25">
      <c r="A5">
        <f t="shared" si="0"/>
        <v>16</v>
      </c>
      <c r="B5">
        <f t="shared" si="1"/>
        <v>16</v>
      </c>
      <c r="C5">
        <f t="shared" ref="C5:C22" si="10">D5-1978</f>
        <v>39</v>
      </c>
      <c r="D5">
        <v>2017</v>
      </c>
      <c r="E5" s="14">
        <v>147991.66666666669</v>
      </c>
      <c r="F5" s="3">
        <f t="shared" si="4"/>
        <v>13896.417500000001</v>
      </c>
      <c r="G5" s="3">
        <f t="shared" si="5"/>
        <v>3862.5825000000004</v>
      </c>
      <c r="H5" s="3">
        <f t="shared" si="6"/>
        <v>166757.01</v>
      </c>
      <c r="I5" s="3">
        <f t="shared" si="6"/>
        <v>46350.990000000005</v>
      </c>
      <c r="J5" s="3">
        <f t="shared" si="7"/>
        <v>44397.500000000007</v>
      </c>
      <c r="K5" s="3">
        <f t="shared" si="8"/>
        <v>532770.00000000012</v>
      </c>
      <c r="L5" s="3">
        <f t="shared" ref="L5:L24" si="11">K5+O4+I5</f>
        <v>2257987.4986469559</v>
      </c>
      <c r="M5" s="13">
        <v>7.0000000000000007E-2</v>
      </c>
      <c r="N5" s="3">
        <f t="shared" si="2"/>
        <v>158059.12490528694</v>
      </c>
      <c r="O5" s="3">
        <f t="shared" si="3"/>
        <v>2416046.6235522428</v>
      </c>
      <c r="W5" s="3">
        <f t="shared" si="9"/>
        <v>4933055.555555556</v>
      </c>
    </row>
    <row r="6" spans="1:23" x14ac:dyDescent="0.25">
      <c r="A6">
        <f t="shared" si="0"/>
        <v>17</v>
      </c>
      <c r="B6">
        <f t="shared" si="1"/>
        <v>17</v>
      </c>
      <c r="C6">
        <f t="shared" si="10"/>
        <v>40</v>
      </c>
      <c r="D6">
        <v>2018</v>
      </c>
      <c r="E6" s="14">
        <v>150950</v>
      </c>
      <c r="F6" s="3">
        <f t="shared" si="4"/>
        <v>14174.205</v>
      </c>
      <c r="G6" s="3">
        <f t="shared" si="5"/>
        <v>3939.7949999999996</v>
      </c>
      <c r="H6" s="3">
        <f t="shared" si="6"/>
        <v>170090.46</v>
      </c>
      <c r="I6" s="3">
        <f t="shared" si="6"/>
        <v>47277.539999999994</v>
      </c>
      <c r="J6" s="3">
        <f t="shared" si="7"/>
        <v>45285</v>
      </c>
      <c r="K6" s="3">
        <f t="shared" si="8"/>
        <v>543420</v>
      </c>
      <c r="L6" s="3">
        <f t="shared" si="11"/>
        <v>3006744.1635522428</v>
      </c>
      <c r="M6" s="13">
        <v>7.0000000000000007E-2</v>
      </c>
      <c r="N6" s="3">
        <f t="shared" si="2"/>
        <v>210472.09144865701</v>
      </c>
      <c r="O6" s="3">
        <f t="shared" si="3"/>
        <v>3217216.2550009</v>
      </c>
      <c r="P6" s="3"/>
      <c r="U6">
        <f>29165+1250</f>
        <v>30415</v>
      </c>
      <c r="W6" s="3">
        <f t="shared" si="9"/>
        <v>5031666.666666667</v>
      </c>
    </row>
    <row r="7" spans="1:23" x14ac:dyDescent="0.25">
      <c r="A7">
        <f t="shared" si="0"/>
        <v>18</v>
      </c>
      <c r="B7">
        <f t="shared" si="1"/>
        <v>18</v>
      </c>
      <c r="C7">
        <f t="shared" si="10"/>
        <v>41</v>
      </c>
      <c r="D7">
        <v>2019</v>
      </c>
      <c r="E7" s="14">
        <v>199375</v>
      </c>
      <c r="F7" s="3">
        <f t="shared" si="4"/>
        <v>18721.3125</v>
      </c>
      <c r="G7" s="3">
        <f t="shared" si="5"/>
        <v>5203.6875</v>
      </c>
      <c r="H7" s="3">
        <f t="shared" si="6"/>
        <v>224655.75</v>
      </c>
      <c r="I7" s="3">
        <f t="shared" si="6"/>
        <v>62444.25</v>
      </c>
      <c r="J7" s="3">
        <f t="shared" si="7"/>
        <v>59812.5</v>
      </c>
      <c r="K7" s="3">
        <f t="shared" si="8"/>
        <v>717750</v>
      </c>
      <c r="L7" s="3">
        <f t="shared" si="11"/>
        <v>3997410.5050009</v>
      </c>
      <c r="M7" s="13">
        <v>7.0000000000000007E-2</v>
      </c>
      <c r="N7" s="3">
        <f t="shared" si="2"/>
        <v>279818.73535006301</v>
      </c>
      <c r="O7" s="3">
        <f t="shared" si="3"/>
        <v>4277229.2403509626</v>
      </c>
      <c r="P7" s="3">
        <f>AVERAGE(E3:E7)</f>
        <v>148168.33333333334</v>
      </c>
      <c r="Q7" s="3">
        <f>P7*B7/70</f>
        <v>38100.428571428572</v>
      </c>
      <c r="W7" s="3">
        <f t="shared" si="9"/>
        <v>6645833.333333333</v>
      </c>
    </row>
    <row r="8" spans="1:23" x14ac:dyDescent="0.25">
      <c r="A8">
        <f t="shared" si="0"/>
        <v>19</v>
      </c>
      <c r="B8">
        <f t="shared" si="1"/>
        <v>19</v>
      </c>
      <c r="C8">
        <f t="shared" si="10"/>
        <v>42</v>
      </c>
      <c r="D8">
        <v>2020</v>
      </c>
      <c r="E8" s="14">
        <v>215325</v>
      </c>
      <c r="F8" s="3">
        <f t="shared" si="4"/>
        <v>20219.017499999998</v>
      </c>
      <c r="G8" s="3">
        <f t="shared" si="5"/>
        <v>5619.9824999999992</v>
      </c>
      <c r="H8" s="3">
        <f t="shared" si="6"/>
        <v>242628.20999999996</v>
      </c>
      <c r="I8" s="3">
        <f t="shared" si="6"/>
        <v>67439.789999999994</v>
      </c>
      <c r="J8" s="3">
        <f t="shared" si="7"/>
        <v>64597.5</v>
      </c>
      <c r="K8" s="3">
        <f t="shared" si="8"/>
        <v>775170</v>
      </c>
      <c r="L8" s="3">
        <f t="shared" si="11"/>
        <v>5119839.0303509627</v>
      </c>
      <c r="M8" s="13">
        <v>7.0000000000000007E-2</v>
      </c>
      <c r="N8" s="3">
        <f t="shared" si="2"/>
        <v>358388.73212456744</v>
      </c>
      <c r="O8" s="3">
        <f t="shared" si="3"/>
        <v>5478227.7624755297</v>
      </c>
      <c r="P8" s="3">
        <f t="shared" ref="P8:P24" si="12">AVERAGE(E4:E8)</f>
        <v>168244.99333333335</v>
      </c>
      <c r="Q8" s="3">
        <f t="shared" ref="Q8:Q24" si="13">P8*B8/70</f>
        <v>45666.498190476195</v>
      </c>
      <c r="W8" s="3">
        <f t="shared" si="9"/>
        <v>7177500</v>
      </c>
    </row>
    <row r="9" spans="1:23" x14ac:dyDescent="0.25">
      <c r="A9">
        <f t="shared" si="0"/>
        <v>20</v>
      </c>
      <c r="B9">
        <f t="shared" si="1"/>
        <v>20</v>
      </c>
      <c r="C9">
        <f t="shared" si="10"/>
        <v>43</v>
      </c>
      <c r="D9">
        <v>2021</v>
      </c>
      <c r="E9" s="14">
        <v>232550</v>
      </c>
      <c r="F9" s="3">
        <f t="shared" si="4"/>
        <v>21836.445</v>
      </c>
      <c r="G9" s="3">
        <f t="shared" si="5"/>
        <v>6069.5549999999994</v>
      </c>
      <c r="H9" s="3">
        <f t="shared" si="6"/>
        <v>262037.34</v>
      </c>
      <c r="I9" s="3">
        <f t="shared" si="6"/>
        <v>72834.659999999989</v>
      </c>
      <c r="J9" s="3">
        <f t="shared" si="7"/>
        <v>69765</v>
      </c>
      <c r="K9" s="3">
        <f t="shared" si="8"/>
        <v>837180</v>
      </c>
      <c r="L9" s="3">
        <f t="shared" si="11"/>
        <v>6388242.4224755298</v>
      </c>
      <c r="M9" s="13">
        <v>7.0000000000000007E-2</v>
      </c>
      <c r="N9" s="3">
        <f t="shared" si="2"/>
        <v>447176.96957328712</v>
      </c>
      <c r="O9" s="3">
        <f t="shared" si="3"/>
        <v>6835419.3920488171</v>
      </c>
      <c r="P9" s="3">
        <f t="shared" si="12"/>
        <v>189238.33333333334</v>
      </c>
      <c r="Q9" s="3">
        <f t="shared" si="13"/>
        <v>54068.095238095244</v>
      </c>
      <c r="W9" s="3">
        <f t="shared" si="9"/>
        <v>7751666.666666667</v>
      </c>
    </row>
    <row r="10" spans="1:23" x14ac:dyDescent="0.25">
      <c r="A10">
        <f t="shared" si="0"/>
        <v>21</v>
      </c>
      <c r="B10">
        <f>A10+2</f>
        <v>23</v>
      </c>
      <c r="C10">
        <f t="shared" si="10"/>
        <v>44</v>
      </c>
      <c r="D10">
        <v>2022</v>
      </c>
      <c r="E10" s="14">
        <v>241383.33333333334</v>
      </c>
      <c r="F10" s="3">
        <f t="shared" si="4"/>
        <v>22665.895</v>
      </c>
      <c r="G10" s="3">
        <f t="shared" si="5"/>
        <v>6300.1049999999996</v>
      </c>
      <c r="H10" s="3">
        <f t="shared" si="6"/>
        <v>271990.74</v>
      </c>
      <c r="I10" s="3">
        <f t="shared" si="6"/>
        <v>75601.259999999995</v>
      </c>
      <c r="J10" s="3">
        <f t="shared" si="7"/>
        <v>72415</v>
      </c>
      <c r="K10" s="3">
        <f t="shared" si="8"/>
        <v>868980</v>
      </c>
      <c r="L10" s="3">
        <f t="shared" si="11"/>
        <v>7780000.6520488169</v>
      </c>
      <c r="M10" s="13">
        <v>7.0000000000000007E-2</v>
      </c>
      <c r="N10" s="3">
        <f t="shared" si="2"/>
        <v>544600.04564341728</v>
      </c>
      <c r="O10" s="3">
        <f t="shared" si="3"/>
        <v>8324600.6976922341</v>
      </c>
      <c r="P10" s="3">
        <f t="shared" si="12"/>
        <v>207916.66666666669</v>
      </c>
      <c r="Q10" s="3">
        <f t="shared" si="13"/>
        <v>68315.476190476198</v>
      </c>
      <c r="W10" s="3">
        <f t="shared" si="9"/>
        <v>8046111.1111111119</v>
      </c>
    </row>
    <row r="11" spans="1:23" x14ac:dyDescent="0.25">
      <c r="A11">
        <f t="shared" si="0"/>
        <v>22</v>
      </c>
      <c r="B11">
        <f t="shared" ref="B11:B22" si="14">A11+2</f>
        <v>24</v>
      </c>
      <c r="C11">
        <f t="shared" si="10"/>
        <v>45</v>
      </c>
      <c r="D11">
        <v>2023</v>
      </c>
      <c r="E11" s="14">
        <v>253458.33333333334</v>
      </c>
      <c r="F11" s="3">
        <f t="shared" si="4"/>
        <v>23799.737499999999</v>
      </c>
      <c r="G11" s="3">
        <f t="shared" si="5"/>
        <v>6615.2624999999998</v>
      </c>
      <c r="H11" s="3">
        <f t="shared" si="6"/>
        <v>285596.84999999998</v>
      </c>
      <c r="I11" s="3">
        <f t="shared" si="6"/>
        <v>79383.149999999994</v>
      </c>
      <c r="J11" s="3">
        <f t="shared" si="7"/>
        <v>76037.5</v>
      </c>
      <c r="K11" s="3">
        <f t="shared" si="8"/>
        <v>912450</v>
      </c>
      <c r="L11" s="3">
        <f t="shared" si="11"/>
        <v>9316433.8476922344</v>
      </c>
      <c r="M11" s="13">
        <v>7.0000000000000007E-2</v>
      </c>
      <c r="N11" s="3">
        <f t="shared" si="2"/>
        <v>652150.36933845642</v>
      </c>
      <c r="O11" s="3">
        <f t="shared" si="3"/>
        <v>9968584.217030691</v>
      </c>
      <c r="P11" s="3">
        <f t="shared" si="12"/>
        <v>228418.33333333334</v>
      </c>
      <c r="Q11" s="3">
        <f t="shared" si="13"/>
        <v>78314.857142857145</v>
      </c>
      <c r="W11" s="3">
        <f t="shared" si="9"/>
        <v>8448611.1111111119</v>
      </c>
    </row>
    <row r="12" spans="1:23" x14ac:dyDescent="0.25">
      <c r="A12">
        <f t="shared" si="0"/>
        <v>23</v>
      </c>
      <c r="B12">
        <f t="shared" si="14"/>
        <v>25</v>
      </c>
      <c r="C12">
        <f t="shared" si="10"/>
        <v>46</v>
      </c>
      <c r="D12">
        <v>2024</v>
      </c>
      <c r="E12" s="1">
        <f t="shared" ref="E12:E24" si="15">E11*$E$1</f>
        <v>263596.66666666669</v>
      </c>
      <c r="F12" s="3">
        <f t="shared" si="4"/>
        <v>24751.727000000003</v>
      </c>
      <c r="G12" s="3">
        <f t="shared" si="5"/>
        <v>6879.8729999999996</v>
      </c>
      <c r="H12" s="3">
        <f t="shared" si="6"/>
        <v>297020.72400000005</v>
      </c>
      <c r="I12" s="3">
        <f t="shared" si="6"/>
        <v>82558.475999999995</v>
      </c>
      <c r="J12" s="3">
        <f t="shared" si="7"/>
        <v>79079</v>
      </c>
      <c r="K12" s="3">
        <f t="shared" si="8"/>
        <v>948948</v>
      </c>
      <c r="L12" s="3">
        <f t="shared" si="11"/>
        <v>11000090.693030691</v>
      </c>
      <c r="M12" s="13">
        <v>7.0000000000000007E-2</v>
      </c>
      <c r="N12" s="3">
        <f t="shared" si="2"/>
        <v>770006.34851214848</v>
      </c>
      <c r="O12" s="3">
        <f t="shared" si="3"/>
        <v>11770097.041542839</v>
      </c>
      <c r="P12" s="3">
        <f t="shared" si="12"/>
        <v>241262.66666666669</v>
      </c>
      <c r="Q12" s="3">
        <f t="shared" si="13"/>
        <v>86165.238095238106</v>
      </c>
      <c r="W12" s="3">
        <f t="shared" si="9"/>
        <v>8786555.555555556</v>
      </c>
    </row>
    <row r="13" spans="1:23" x14ac:dyDescent="0.25">
      <c r="A13">
        <f t="shared" si="0"/>
        <v>24</v>
      </c>
      <c r="B13">
        <f t="shared" si="14"/>
        <v>26</v>
      </c>
      <c r="C13">
        <f t="shared" si="10"/>
        <v>47</v>
      </c>
      <c r="D13">
        <v>2025</v>
      </c>
      <c r="E13" s="1">
        <f t="shared" si="15"/>
        <v>274140.53333333338</v>
      </c>
      <c r="F13" s="3">
        <f t="shared" si="4"/>
        <v>25741.796080000004</v>
      </c>
      <c r="G13" s="3">
        <f t="shared" si="5"/>
        <v>7155.0679200000004</v>
      </c>
      <c r="H13" s="3">
        <f t="shared" si="6"/>
        <v>308901.55296000006</v>
      </c>
      <c r="I13" s="3">
        <f t="shared" si="6"/>
        <v>85860.815040000001</v>
      </c>
      <c r="J13" s="3">
        <f t="shared" si="7"/>
        <v>82242.160000000018</v>
      </c>
      <c r="K13" s="3">
        <f t="shared" si="8"/>
        <v>986905.92000000016</v>
      </c>
      <c r="L13" s="3">
        <f t="shared" si="11"/>
        <v>12842863.776582839</v>
      </c>
      <c r="M13" s="13">
        <v>7.0000000000000007E-2</v>
      </c>
      <c r="N13" s="3">
        <f t="shared" si="2"/>
        <v>899000.46436079883</v>
      </c>
      <c r="O13" s="3">
        <f t="shared" si="3"/>
        <v>13741864.240943639</v>
      </c>
      <c r="P13" s="3">
        <f t="shared" si="12"/>
        <v>253025.77333333337</v>
      </c>
      <c r="Q13" s="3">
        <f t="shared" si="13"/>
        <v>93981.001523809537</v>
      </c>
      <c r="W13" s="3">
        <f t="shared" si="9"/>
        <v>9138017.7777777798</v>
      </c>
    </row>
    <row r="14" spans="1:23" x14ac:dyDescent="0.25">
      <c r="A14">
        <f t="shared" si="0"/>
        <v>25</v>
      </c>
      <c r="B14">
        <f t="shared" si="14"/>
        <v>27</v>
      </c>
      <c r="C14">
        <f t="shared" si="10"/>
        <v>48</v>
      </c>
      <c r="D14">
        <v>2026</v>
      </c>
      <c r="E14" s="1">
        <f t="shared" si="15"/>
        <v>285106.15466666676</v>
      </c>
      <c r="F14" s="3">
        <f t="shared" si="4"/>
        <v>26771.467923200009</v>
      </c>
      <c r="G14" s="3">
        <f t="shared" si="5"/>
        <v>7441.2706368000017</v>
      </c>
      <c r="H14" s="3">
        <f t="shared" si="6"/>
        <v>321257.61507840012</v>
      </c>
      <c r="I14" s="3">
        <f t="shared" si="6"/>
        <v>89295.247641600028</v>
      </c>
      <c r="J14" s="3">
        <f t="shared" si="7"/>
        <v>85531.846400000024</v>
      </c>
      <c r="K14" s="3">
        <f t="shared" si="8"/>
        <v>1026382.1568000002</v>
      </c>
      <c r="L14" s="3">
        <f t="shared" si="11"/>
        <v>14857541.645385239</v>
      </c>
      <c r="M14" s="13">
        <v>7.0000000000000007E-2</v>
      </c>
      <c r="N14" s="3">
        <f t="shared" si="2"/>
        <v>1040027.9151769668</v>
      </c>
      <c r="O14" s="3">
        <f t="shared" si="3"/>
        <v>15897569.560562206</v>
      </c>
      <c r="P14" s="3">
        <f t="shared" si="12"/>
        <v>263537.00426666671</v>
      </c>
      <c r="Q14" s="3">
        <f t="shared" si="13"/>
        <v>101649.98736000003</v>
      </c>
      <c r="W14" s="3">
        <f t="shared" si="9"/>
        <v>9503538.4888888914</v>
      </c>
    </row>
    <row r="15" spans="1:23" x14ac:dyDescent="0.25">
      <c r="A15">
        <f t="shared" si="0"/>
        <v>26</v>
      </c>
      <c r="B15">
        <f t="shared" si="14"/>
        <v>28</v>
      </c>
      <c r="C15">
        <f t="shared" si="10"/>
        <v>49</v>
      </c>
      <c r="D15">
        <v>2027</v>
      </c>
      <c r="E15" s="1">
        <f t="shared" si="15"/>
        <v>296510.40085333341</v>
      </c>
      <c r="F15" s="3">
        <f t="shared" si="4"/>
        <v>27842.326640128005</v>
      </c>
      <c r="G15" s="3">
        <f t="shared" si="5"/>
        <v>7738.9214622720019</v>
      </c>
      <c r="H15" s="3">
        <f t="shared" si="6"/>
        <v>334107.91968153603</v>
      </c>
      <c r="I15" s="3">
        <f t="shared" si="6"/>
        <v>92867.057547264019</v>
      </c>
      <c r="J15" s="3">
        <f t="shared" si="7"/>
        <v>88953.120256000024</v>
      </c>
      <c r="K15" s="3">
        <f t="shared" si="8"/>
        <v>1067437.4430720003</v>
      </c>
      <c r="L15" s="3">
        <f t="shared" si="11"/>
        <v>17057874.061181471</v>
      </c>
      <c r="M15" s="13">
        <v>7.0000000000000007E-2</v>
      </c>
      <c r="N15" s="3">
        <f t="shared" si="2"/>
        <v>1194051.1842827031</v>
      </c>
      <c r="O15" s="3">
        <f t="shared" si="3"/>
        <v>18251925.245464172</v>
      </c>
      <c r="P15" s="3">
        <f t="shared" si="12"/>
        <v>274562.41777066671</v>
      </c>
      <c r="Q15" s="3">
        <f t="shared" si="13"/>
        <v>109824.96710826668</v>
      </c>
      <c r="W15" s="3">
        <f t="shared" si="9"/>
        <v>9883680.0284444466</v>
      </c>
    </row>
    <row r="16" spans="1:23" x14ac:dyDescent="0.25">
      <c r="A16">
        <f t="shared" si="0"/>
        <v>27</v>
      </c>
      <c r="B16">
        <f t="shared" si="14"/>
        <v>29</v>
      </c>
      <c r="C16">
        <f t="shared" si="10"/>
        <v>50</v>
      </c>
      <c r="D16">
        <v>2028</v>
      </c>
      <c r="E16" s="1">
        <f t="shared" si="15"/>
        <v>308370.81688746676</v>
      </c>
      <c r="F16" s="3">
        <f t="shared" si="4"/>
        <v>28956.019705733128</v>
      </c>
      <c r="G16" s="3">
        <f t="shared" si="5"/>
        <v>8048.4783207628816</v>
      </c>
      <c r="H16" s="3">
        <f t="shared" si="6"/>
        <v>347472.23646879755</v>
      </c>
      <c r="I16" s="3">
        <f t="shared" si="6"/>
        <v>96581.739849154575</v>
      </c>
      <c r="J16" s="3">
        <f t="shared" si="7"/>
        <v>92511.245066240022</v>
      </c>
      <c r="K16" s="3">
        <f t="shared" si="8"/>
        <v>1110134.9407948803</v>
      </c>
      <c r="L16" s="3">
        <f t="shared" si="11"/>
        <v>19458641.926108208</v>
      </c>
      <c r="M16" s="13">
        <v>7.0000000000000007E-2</v>
      </c>
      <c r="N16" s="3">
        <f t="shared" si="2"/>
        <v>1362104.9348275748</v>
      </c>
      <c r="O16" s="3">
        <f t="shared" si="3"/>
        <v>20820746.860935781</v>
      </c>
      <c r="P16" s="3">
        <f t="shared" si="12"/>
        <v>285544.91448149335</v>
      </c>
      <c r="Q16" s="3">
        <f t="shared" si="13"/>
        <v>118297.17885661867</v>
      </c>
      <c r="W16" s="3">
        <f t="shared" si="9"/>
        <v>10279027.229582226</v>
      </c>
    </row>
    <row r="17" spans="1:23" x14ac:dyDescent="0.25">
      <c r="A17">
        <f t="shared" si="0"/>
        <v>28</v>
      </c>
      <c r="B17">
        <f t="shared" si="14"/>
        <v>30</v>
      </c>
      <c r="C17">
        <f t="shared" si="10"/>
        <v>51</v>
      </c>
      <c r="D17">
        <v>2029</v>
      </c>
      <c r="E17" s="1">
        <f t="shared" si="15"/>
        <v>320705.64956296544</v>
      </c>
      <c r="F17" s="3">
        <f t="shared" si="4"/>
        <v>30114.260493962454</v>
      </c>
      <c r="G17" s="3">
        <f t="shared" si="5"/>
        <v>8370.417453593398</v>
      </c>
      <c r="H17" s="3">
        <f t="shared" si="6"/>
        <v>361371.12592754944</v>
      </c>
      <c r="I17" s="3">
        <f t="shared" si="6"/>
        <v>100445.00944312077</v>
      </c>
      <c r="J17" s="3">
        <f t="shared" si="7"/>
        <v>96211.694868889623</v>
      </c>
      <c r="K17" s="3">
        <f t="shared" si="8"/>
        <v>1154540.3384266754</v>
      </c>
      <c r="L17" s="3">
        <f t="shared" si="11"/>
        <v>22075732.208805576</v>
      </c>
      <c r="M17" s="13">
        <v>7.0000000000000007E-2</v>
      </c>
      <c r="N17" s="3">
        <f t="shared" si="2"/>
        <v>1545301.2546163904</v>
      </c>
      <c r="O17" s="3">
        <f t="shared" si="3"/>
        <v>23621033.463421967</v>
      </c>
      <c r="P17" s="3">
        <f t="shared" si="12"/>
        <v>296966.71106075315</v>
      </c>
      <c r="Q17" s="3">
        <f t="shared" si="13"/>
        <v>127271.44759746564</v>
      </c>
      <c r="W17" s="3">
        <f t="shared" si="9"/>
        <v>10690188.318765515</v>
      </c>
    </row>
    <row r="18" spans="1:23" x14ac:dyDescent="0.25">
      <c r="A18">
        <f t="shared" si="0"/>
        <v>29</v>
      </c>
      <c r="B18">
        <f t="shared" si="14"/>
        <v>31</v>
      </c>
      <c r="C18">
        <f t="shared" si="10"/>
        <v>52</v>
      </c>
      <c r="D18">
        <v>2030</v>
      </c>
      <c r="E18" s="1">
        <f t="shared" si="15"/>
        <v>333533.87554548407</v>
      </c>
      <c r="F18" s="3">
        <f t="shared" si="4"/>
        <v>31318.830913720954</v>
      </c>
      <c r="G18" s="3">
        <f t="shared" si="5"/>
        <v>8705.2341517371333</v>
      </c>
      <c r="H18" s="3">
        <f t="shared" si="6"/>
        <v>375825.97096465144</v>
      </c>
      <c r="I18" s="3">
        <f t="shared" si="6"/>
        <v>104462.80982084561</v>
      </c>
      <c r="J18" s="3">
        <f t="shared" si="7"/>
        <v>100060.16266364521</v>
      </c>
      <c r="K18" s="3">
        <f t="shared" si="8"/>
        <v>1200721.9519637425</v>
      </c>
      <c r="L18" s="3">
        <f t="shared" si="11"/>
        <v>24926218.225206554</v>
      </c>
      <c r="M18" s="13">
        <v>7.0000000000000007E-2</v>
      </c>
      <c r="N18" s="3">
        <f t="shared" si="2"/>
        <v>1744835.275764459</v>
      </c>
      <c r="O18" s="3">
        <f t="shared" si="3"/>
        <v>26671053.500971012</v>
      </c>
      <c r="P18" s="3">
        <f t="shared" si="12"/>
        <v>308845.37950318324</v>
      </c>
      <c r="Q18" s="3">
        <f t="shared" si="13"/>
        <v>136774.38235140973</v>
      </c>
      <c r="W18" s="3">
        <f t="shared" si="9"/>
        <v>11117795.851516137</v>
      </c>
    </row>
    <row r="19" spans="1:23" x14ac:dyDescent="0.25">
      <c r="A19">
        <f t="shared" si="0"/>
        <v>30</v>
      </c>
      <c r="B19">
        <f t="shared" si="14"/>
        <v>32</v>
      </c>
      <c r="C19">
        <f t="shared" si="10"/>
        <v>53</v>
      </c>
      <c r="D19">
        <v>2031</v>
      </c>
      <c r="E19" s="1">
        <f t="shared" si="15"/>
        <v>346875.23056730343</v>
      </c>
      <c r="F19" s="3">
        <f t="shared" si="4"/>
        <v>32571.584150269791</v>
      </c>
      <c r="G19" s="3">
        <f t="shared" si="5"/>
        <v>9053.4435178066196</v>
      </c>
      <c r="H19" s="3">
        <f t="shared" si="6"/>
        <v>390859.00980323751</v>
      </c>
      <c r="I19" s="3">
        <f t="shared" si="6"/>
        <v>108641.32221367944</v>
      </c>
      <c r="J19" s="3">
        <f t="shared" si="7"/>
        <v>104062.56917019103</v>
      </c>
      <c r="K19" s="3">
        <f t="shared" si="8"/>
        <v>1248750.8300422924</v>
      </c>
      <c r="L19" s="3">
        <f t="shared" si="11"/>
        <v>28028445.653226983</v>
      </c>
      <c r="M19" s="13">
        <v>7.0000000000000007E-2</v>
      </c>
      <c r="N19" s="3">
        <f t="shared" si="2"/>
        <v>1961991.1957258889</v>
      </c>
      <c r="O19" s="3">
        <f t="shared" si="3"/>
        <v>29990436.848952871</v>
      </c>
      <c r="P19" s="3">
        <f t="shared" si="12"/>
        <v>321199.19468331063</v>
      </c>
      <c r="Q19" s="3">
        <f t="shared" si="13"/>
        <v>146833.91756951343</v>
      </c>
      <c r="W19" s="3">
        <f t="shared" si="9"/>
        <v>11562507.685576782</v>
      </c>
    </row>
    <row r="20" spans="1:23" x14ac:dyDescent="0.25">
      <c r="A20">
        <f t="shared" si="0"/>
        <v>31</v>
      </c>
      <c r="B20">
        <f t="shared" si="14"/>
        <v>33</v>
      </c>
      <c r="C20">
        <f t="shared" si="10"/>
        <v>54</v>
      </c>
      <c r="D20">
        <v>2032</v>
      </c>
      <c r="E20" s="1">
        <f t="shared" si="15"/>
        <v>360750.2397899956</v>
      </c>
      <c r="F20" s="3">
        <f t="shared" si="4"/>
        <v>33874.447516280583</v>
      </c>
      <c r="G20" s="3">
        <f t="shared" si="5"/>
        <v>9415.5812585188851</v>
      </c>
      <c r="H20" s="3">
        <f t="shared" si="6"/>
        <v>406493.37019536702</v>
      </c>
      <c r="I20" s="3">
        <f t="shared" si="6"/>
        <v>112986.97510222663</v>
      </c>
      <c r="J20" s="3">
        <f t="shared" si="7"/>
        <v>108225.07193699868</v>
      </c>
      <c r="K20" s="3">
        <f t="shared" si="8"/>
        <v>1298700.8632439841</v>
      </c>
      <c r="L20" s="3">
        <f t="shared" si="11"/>
        <v>31402124.687299084</v>
      </c>
      <c r="M20" s="13">
        <v>7.0000000000000007E-2</v>
      </c>
      <c r="N20" s="3">
        <f t="shared" si="2"/>
        <v>2198148.728110936</v>
      </c>
      <c r="O20" s="3">
        <f t="shared" si="3"/>
        <v>33600273.415410019</v>
      </c>
      <c r="P20" s="3">
        <f t="shared" si="12"/>
        <v>334047.16247064306</v>
      </c>
      <c r="Q20" s="3">
        <f t="shared" si="13"/>
        <v>157479.37659330314</v>
      </c>
      <c r="W20" s="3">
        <f t="shared" si="9"/>
        <v>12025007.992999854</v>
      </c>
    </row>
    <row r="21" spans="1:23" x14ac:dyDescent="0.25">
      <c r="A21">
        <f t="shared" si="0"/>
        <v>32</v>
      </c>
      <c r="B21">
        <f t="shared" si="14"/>
        <v>34</v>
      </c>
      <c r="C21">
        <f t="shared" si="10"/>
        <v>55</v>
      </c>
      <c r="D21">
        <v>2033</v>
      </c>
      <c r="E21" s="1">
        <f t="shared" si="15"/>
        <v>375180.24938159541</v>
      </c>
      <c r="F21" s="3">
        <f t="shared" si="4"/>
        <v>35229.425416931808</v>
      </c>
      <c r="G21" s="3">
        <f t="shared" si="5"/>
        <v>9792.2045088596387</v>
      </c>
      <c r="H21" s="3">
        <f t="shared" si="6"/>
        <v>422753.10500318173</v>
      </c>
      <c r="I21" s="3">
        <f t="shared" si="6"/>
        <v>117506.45410631566</v>
      </c>
      <c r="J21" s="3">
        <f t="shared" si="7"/>
        <v>112554.07481447862</v>
      </c>
      <c r="K21" s="3">
        <f t="shared" si="8"/>
        <v>1350648.8977737434</v>
      </c>
      <c r="L21" s="3">
        <f t="shared" si="11"/>
        <v>35068428.767290078</v>
      </c>
      <c r="M21" s="13">
        <v>7.0000000000000007E-2</v>
      </c>
      <c r="N21" s="3">
        <f t="shared" si="2"/>
        <v>2454790.0137103056</v>
      </c>
      <c r="O21" s="3">
        <f t="shared" si="3"/>
        <v>37523218.781000383</v>
      </c>
      <c r="P21" s="3">
        <f t="shared" si="12"/>
        <v>347409.04896946874</v>
      </c>
      <c r="Q21" s="3">
        <f t="shared" si="13"/>
        <v>168741.53807088482</v>
      </c>
      <c r="W21" s="3">
        <f t="shared" si="9"/>
        <v>12506008.312719846</v>
      </c>
    </row>
    <row r="22" spans="1:23" x14ac:dyDescent="0.25">
      <c r="A22">
        <f t="shared" si="0"/>
        <v>33</v>
      </c>
      <c r="B22">
        <f t="shared" si="14"/>
        <v>35</v>
      </c>
      <c r="C22">
        <f t="shared" si="10"/>
        <v>56</v>
      </c>
      <c r="D22">
        <v>2034</v>
      </c>
      <c r="E22" s="1">
        <f t="shared" si="15"/>
        <v>390187.45935685921</v>
      </c>
      <c r="F22" s="3">
        <f t="shared" si="4"/>
        <v>36638.602433609078</v>
      </c>
      <c r="G22" s="3">
        <f t="shared" si="5"/>
        <v>10183.892689214024</v>
      </c>
      <c r="H22" s="3">
        <f t="shared" si="6"/>
        <v>439663.22920330893</v>
      </c>
      <c r="I22" s="3">
        <f t="shared" si="6"/>
        <v>122206.7122705683</v>
      </c>
      <c r="J22" s="3">
        <f t="shared" si="7"/>
        <v>117056.23780705775</v>
      </c>
      <c r="K22" s="3">
        <f t="shared" si="8"/>
        <v>1404674.8536846931</v>
      </c>
      <c r="L22" s="3">
        <f t="shared" si="11"/>
        <v>39050100.346955642</v>
      </c>
      <c r="M22" s="13">
        <v>7.0000000000000007E-2</v>
      </c>
      <c r="N22" s="3">
        <f t="shared" si="2"/>
        <v>2733507.0242868951</v>
      </c>
      <c r="O22" s="3">
        <f t="shared" si="3"/>
        <v>41783607.371242538</v>
      </c>
      <c r="P22" s="3">
        <f t="shared" si="12"/>
        <v>361305.41092824761</v>
      </c>
      <c r="Q22" s="3">
        <f t="shared" si="13"/>
        <v>180652.70546412381</v>
      </c>
      <c r="W22" s="3">
        <f t="shared" si="9"/>
        <v>13006248.645228639</v>
      </c>
    </row>
    <row r="23" spans="1:23" x14ac:dyDescent="0.25">
      <c r="A23">
        <f t="shared" si="0"/>
        <v>34</v>
      </c>
      <c r="B23">
        <v>35</v>
      </c>
      <c r="C23">
        <f>D23-1978</f>
        <v>57</v>
      </c>
      <c r="D23">
        <v>2035</v>
      </c>
      <c r="E23" s="1">
        <f t="shared" si="15"/>
        <v>405794.95773113362</v>
      </c>
      <c r="F23" s="3">
        <f t="shared" si="4"/>
        <v>38104.146530953447</v>
      </c>
      <c r="G23" s="3">
        <f t="shared" si="5"/>
        <v>10591.248396782586</v>
      </c>
      <c r="H23" s="3">
        <f t="shared" si="6"/>
        <v>457249.75837144139</v>
      </c>
      <c r="I23" s="3">
        <f t="shared" si="6"/>
        <v>127094.98076139104</v>
      </c>
      <c r="J23" s="3">
        <f t="shared" si="7"/>
        <v>121738.48731934009</v>
      </c>
      <c r="K23" s="3">
        <f t="shared" si="8"/>
        <v>1460861.8478320809</v>
      </c>
      <c r="L23" s="3">
        <f t="shared" si="11"/>
        <v>43371564.199836016</v>
      </c>
      <c r="M23" s="13">
        <v>7.0000000000000007E-2</v>
      </c>
      <c r="N23" s="3">
        <f t="shared" si="2"/>
        <v>3036009.4939885214</v>
      </c>
      <c r="O23" s="3">
        <f t="shared" si="3"/>
        <v>46407573.693824537</v>
      </c>
      <c r="P23" s="3">
        <f t="shared" si="12"/>
        <v>375757.6273653775</v>
      </c>
      <c r="Q23" s="3">
        <f t="shared" si="13"/>
        <v>187878.81368268875</v>
      </c>
      <c r="R23" t="s">
        <v>18</v>
      </c>
      <c r="S23" t="s">
        <v>19</v>
      </c>
      <c r="T23" t="s">
        <v>31</v>
      </c>
      <c r="W23" s="3">
        <f t="shared" si="9"/>
        <v>13526498.591037787</v>
      </c>
    </row>
    <row r="24" spans="1:23" x14ac:dyDescent="0.25">
      <c r="A24">
        <f t="shared" si="0"/>
        <v>35</v>
      </c>
      <c r="B24">
        <v>35</v>
      </c>
      <c r="C24">
        <f>D24-1978</f>
        <v>58</v>
      </c>
      <c r="D24">
        <v>2036</v>
      </c>
      <c r="E24" s="1">
        <f t="shared" si="15"/>
        <v>422026.756040379</v>
      </c>
      <c r="F24" s="3">
        <f t="shared" si="4"/>
        <v>39628.31239219159</v>
      </c>
      <c r="G24" s="3">
        <f t="shared" si="5"/>
        <v>11014.898332653891</v>
      </c>
      <c r="H24" s="3">
        <f t="shared" si="6"/>
        <v>475539.74870629911</v>
      </c>
      <c r="I24" s="3">
        <f t="shared" si="6"/>
        <v>132178.77999184671</v>
      </c>
      <c r="J24" s="3">
        <f t="shared" si="7"/>
        <v>126608.02681211369</v>
      </c>
      <c r="K24" s="3">
        <f t="shared" si="8"/>
        <v>1519296.3217453642</v>
      </c>
      <c r="L24" s="3">
        <f t="shared" si="11"/>
        <v>48059048.795561753</v>
      </c>
      <c r="M24" s="13">
        <v>7.0000000000000007E-2</v>
      </c>
      <c r="N24" s="3">
        <f t="shared" si="2"/>
        <v>3364133.4156893231</v>
      </c>
      <c r="O24" s="3">
        <f t="shared" si="3"/>
        <v>51423182.21125108</v>
      </c>
      <c r="P24" s="3">
        <f t="shared" si="12"/>
        <v>390787.93245999253</v>
      </c>
      <c r="Q24" s="3">
        <f t="shared" si="13"/>
        <v>195393.96622999627</v>
      </c>
      <c r="R24" s="3">
        <f>Q24*12</f>
        <v>2344727.5947599551</v>
      </c>
      <c r="S24" s="3">
        <f>R24*0.7</f>
        <v>1641309.3163319684</v>
      </c>
      <c r="W24" s="3">
        <f t="shared" si="9"/>
        <v>14067558.534679301</v>
      </c>
    </row>
    <row r="25" spans="1:23" x14ac:dyDescent="0.25">
      <c r="A25" t="s">
        <v>20</v>
      </c>
      <c r="B25">
        <f>C25-$C$24</f>
        <v>1</v>
      </c>
      <c r="C25">
        <f t="shared" ref="C25:C66" si="16">D25-1978</f>
        <v>59</v>
      </c>
      <c r="D25">
        <v>2037</v>
      </c>
      <c r="H25" s="3">
        <f>SUM(H3:H24)</f>
        <v>6835548.8963637706</v>
      </c>
      <c r="P25" s="3"/>
      <c r="Q25" s="3"/>
      <c r="R25" s="3">
        <f>$R$24</f>
        <v>2344727.5947599551</v>
      </c>
      <c r="S25" s="3">
        <f>$S$24</f>
        <v>1641309.3163319684</v>
      </c>
      <c r="T25" s="3">
        <f>S25</f>
        <v>1641309.3163319684</v>
      </c>
    </row>
    <row r="26" spans="1:23" x14ac:dyDescent="0.25">
      <c r="A26" t="s">
        <v>20</v>
      </c>
      <c r="B26">
        <f t="shared" ref="B26:B66" si="17">C26-$C$24</f>
        <v>2</v>
      </c>
      <c r="C26">
        <f t="shared" si="16"/>
        <v>60</v>
      </c>
      <c r="D26">
        <v>2038</v>
      </c>
      <c r="H26" t="s">
        <v>10</v>
      </c>
      <c r="P26" s="3"/>
      <c r="Q26" s="3"/>
      <c r="R26" s="3">
        <f t="shared" ref="R26:R66" si="18">$R$24</f>
        <v>2344727.5947599551</v>
      </c>
      <c r="S26" s="3">
        <f t="shared" ref="S26:S66" si="19">$S$24</f>
        <v>1641309.3163319684</v>
      </c>
      <c r="T26" s="3">
        <f>T25+S26</f>
        <v>3282618.6326639368</v>
      </c>
    </row>
    <row r="27" spans="1:23" x14ac:dyDescent="0.25">
      <c r="A27" t="s">
        <v>20</v>
      </c>
      <c r="B27">
        <f t="shared" si="17"/>
        <v>3</v>
      </c>
      <c r="C27">
        <f t="shared" si="16"/>
        <v>61</v>
      </c>
      <c r="D27">
        <v>2039</v>
      </c>
      <c r="R27" s="3">
        <f t="shared" si="18"/>
        <v>2344727.5947599551</v>
      </c>
      <c r="S27" s="3">
        <f t="shared" si="19"/>
        <v>1641309.3163319684</v>
      </c>
      <c r="T27" s="3">
        <f t="shared" ref="T27:T66" si="20">T26+S27</f>
        <v>4923927.948995905</v>
      </c>
    </row>
    <row r="28" spans="1:23" x14ac:dyDescent="0.25">
      <c r="A28" t="s">
        <v>20</v>
      </c>
      <c r="B28">
        <f t="shared" si="17"/>
        <v>4</v>
      </c>
      <c r="C28">
        <f t="shared" si="16"/>
        <v>62</v>
      </c>
      <c r="D28">
        <v>2040</v>
      </c>
      <c r="R28" s="3">
        <f t="shared" si="18"/>
        <v>2344727.5947599551</v>
      </c>
      <c r="S28" s="3">
        <f t="shared" si="19"/>
        <v>1641309.3163319684</v>
      </c>
      <c r="T28" s="3">
        <f t="shared" si="20"/>
        <v>6565237.2653278736</v>
      </c>
    </row>
    <row r="29" spans="1:23" x14ac:dyDescent="0.25">
      <c r="A29" t="s">
        <v>20</v>
      </c>
      <c r="B29">
        <f t="shared" si="17"/>
        <v>5</v>
      </c>
      <c r="C29">
        <f t="shared" si="16"/>
        <v>63</v>
      </c>
      <c r="D29">
        <v>2041</v>
      </c>
      <c r="R29" s="3">
        <f t="shared" si="18"/>
        <v>2344727.5947599551</v>
      </c>
      <c r="S29" s="3">
        <f t="shared" si="19"/>
        <v>1641309.3163319684</v>
      </c>
      <c r="T29" s="3">
        <f t="shared" si="20"/>
        <v>8206546.5816598423</v>
      </c>
    </row>
    <row r="30" spans="1:23" x14ac:dyDescent="0.25">
      <c r="A30" t="s">
        <v>20</v>
      </c>
      <c r="B30">
        <f t="shared" si="17"/>
        <v>6</v>
      </c>
      <c r="C30">
        <f t="shared" si="16"/>
        <v>64</v>
      </c>
      <c r="D30">
        <v>2042</v>
      </c>
      <c r="R30" s="3">
        <f t="shared" si="18"/>
        <v>2344727.5947599551</v>
      </c>
      <c r="S30" s="3">
        <f t="shared" si="19"/>
        <v>1641309.3163319684</v>
      </c>
      <c r="T30" s="3">
        <f t="shared" si="20"/>
        <v>9847855.89799181</v>
      </c>
    </row>
    <row r="31" spans="1:23" x14ac:dyDescent="0.25">
      <c r="A31" t="s">
        <v>20</v>
      </c>
      <c r="B31">
        <f t="shared" si="17"/>
        <v>7</v>
      </c>
      <c r="C31">
        <f t="shared" si="16"/>
        <v>65</v>
      </c>
      <c r="D31">
        <v>2043</v>
      </c>
      <c r="R31" s="3">
        <f t="shared" si="18"/>
        <v>2344727.5947599551</v>
      </c>
      <c r="S31" s="3">
        <f t="shared" si="19"/>
        <v>1641309.3163319684</v>
      </c>
      <c r="T31" s="3">
        <f t="shared" si="20"/>
        <v>11489165.214323778</v>
      </c>
    </row>
    <row r="32" spans="1:23" x14ac:dyDescent="0.25">
      <c r="A32" t="s">
        <v>20</v>
      </c>
      <c r="B32">
        <f t="shared" si="17"/>
        <v>8</v>
      </c>
      <c r="C32">
        <f t="shared" si="16"/>
        <v>66</v>
      </c>
      <c r="D32">
        <v>2044</v>
      </c>
      <c r="R32" s="3">
        <f t="shared" si="18"/>
        <v>2344727.5947599551</v>
      </c>
      <c r="S32" s="3">
        <f t="shared" si="19"/>
        <v>1641309.3163319684</v>
      </c>
      <c r="T32" s="3">
        <f t="shared" si="20"/>
        <v>13130474.530655745</v>
      </c>
    </row>
    <row r="33" spans="1:20" x14ac:dyDescent="0.25">
      <c r="A33" t="s">
        <v>20</v>
      </c>
      <c r="B33">
        <f t="shared" si="17"/>
        <v>9</v>
      </c>
      <c r="C33">
        <f t="shared" si="16"/>
        <v>67</v>
      </c>
      <c r="D33">
        <v>2045</v>
      </c>
      <c r="R33" s="3">
        <f t="shared" si="18"/>
        <v>2344727.5947599551</v>
      </c>
      <c r="S33" s="3">
        <f t="shared" si="19"/>
        <v>1641309.3163319684</v>
      </c>
      <c r="T33" s="3">
        <f t="shared" si="20"/>
        <v>14771783.846987713</v>
      </c>
    </row>
    <row r="34" spans="1:20" x14ac:dyDescent="0.25">
      <c r="A34" t="s">
        <v>20</v>
      </c>
      <c r="B34">
        <f t="shared" si="17"/>
        <v>10</v>
      </c>
      <c r="C34">
        <f t="shared" si="16"/>
        <v>68</v>
      </c>
      <c r="D34">
        <v>2046</v>
      </c>
      <c r="R34" s="3">
        <f t="shared" si="18"/>
        <v>2344727.5947599551</v>
      </c>
      <c r="S34" s="3">
        <f t="shared" si="19"/>
        <v>1641309.3163319684</v>
      </c>
      <c r="T34" s="3">
        <f t="shared" si="20"/>
        <v>16413093.163319681</v>
      </c>
    </row>
    <row r="35" spans="1:20" x14ac:dyDescent="0.25">
      <c r="A35" t="s">
        <v>20</v>
      </c>
      <c r="B35">
        <f t="shared" si="17"/>
        <v>11</v>
      </c>
      <c r="C35">
        <f t="shared" si="16"/>
        <v>69</v>
      </c>
      <c r="D35">
        <v>2047</v>
      </c>
      <c r="R35" s="3">
        <f t="shared" si="18"/>
        <v>2344727.5947599551</v>
      </c>
      <c r="S35" s="3">
        <f t="shared" si="19"/>
        <v>1641309.3163319684</v>
      </c>
      <c r="T35" s="3">
        <f t="shared" si="20"/>
        <v>18054402.479651649</v>
      </c>
    </row>
    <row r="36" spans="1:20" x14ac:dyDescent="0.25">
      <c r="A36" t="s">
        <v>20</v>
      </c>
      <c r="B36">
        <f t="shared" si="17"/>
        <v>12</v>
      </c>
      <c r="C36">
        <f t="shared" si="16"/>
        <v>70</v>
      </c>
      <c r="D36">
        <v>2048</v>
      </c>
      <c r="R36" s="3">
        <f t="shared" si="18"/>
        <v>2344727.5947599551</v>
      </c>
      <c r="S36" s="3">
        <f t="shared" si="19"/>
        <v>1641309.3163319684</v>
      </c>
      <c r="T36" s="3">
        <f t="shared" si="20"/>
        <v>19695711.795983616</v>
      </c>
    </row>
    <row r="37" spans="1:20" x14ac:dyDescent="0.25">
      <c r="A37" t="s">
        <v>20</v>
      </c>
      <c r="B37">
        <f t="shared" si="17"/>
        <v>13</v>
      </c>
      <c r="C37">
        <f t="shared" si="16"/>
        <v>71</v>
      </c>
      <c r="D37">
        <v>2049</v>
      </c>
      <c r="R37" s="3">
        <f t="shared" si="18"/>
        <v>2344727.5947599551</v>
      </c>
      <c r="S37" s="3">
        <f t="shared" si="19"/>
        <v>1641309.3163319684</v>
      </c>
      <c r="T37" s="3">
        <f t="shared" si="20"/>
        <v>21337021.112315584</v>
      </c>
    </row>
    <row r="38" spans="1:20" x14ac:dyDescent="0.25">
      <c r="A38" t="s">
        <v>20</v>
      </c>
      <c r="B38">
        <f t="shared" si="17"/>
        <v>14</v>
      </c>
      <c r="C38">
        <f t="shared" si="16"/>
        <v>72</v>
      </c>
      <c r="D38">
        <v>2050</v>
      </c>
      <c r="R38" s="3">
        <f t="shared" si="18"/>
        <v>2344727.5947599551</v>
      </c>
      <c r="S38" s="3">
        <f t="shared" si="19"/>
        <v>1641309.3163319684</v>
      </c>
      <c r="T38" s="3">
        <f t="shared" si="20"/>
        <v>22978330.428647552</v>
      </c>
    </row>
    <row r="39" spans="1:20" x14ac:dyDescent="0.25">
      <c r="A39" t="s">
        <v>20</v>
      </c>
      <c r="B39">
        <f t="shared" si="17"/>
        <v>15</v>
      </c>
      <c r="C39">
        <f t="shared" si="16"/>
        <v>73</v>
      </c>
      <c r="D39">
        <v>2051</v>
      </c>
      <c r="R39" s="3">
        <f t="shared" si="18"/>
        <v>2344727.5947599551</v>
      </c>
      <c r="S39" s="3">
        <f t="shared" si="19"/>
        <v>1641309.3163319684</v>
      </c>
      <c r="T39" s="3">
        <f t="shared" si="20"/>
        <v>24619639.744979519</v>
      </c>
    </row>
    <row r="40" spans="1:20" x14ac:dyDescent="0.25">
      <c r="A40" t="s">
        <v>20</v>
      </c>
      <c r="B40">
        <f t="shared" si="17"/>
        <v>16</v>
      </c>
      <c r="C40">
        <f t="shared" si="16"/>
        <v>74</v>
      </c>
      <c r="D40">
        <v>2052</v>
      </c>
      <c r="R40" s="3">
        <f t="shared" si="18"/>
        <v>2344727.5947599551</v>
      </c>
      <c r="S40" s="3">
        <f t="shared" si="19"/>
        <v>1641309.3163319684</v>
      </c>
      <c r="T40" s="3">
        <f t="shared" si="20"/>
        <v>26260949.061311487</v>
      </c>
    </row>
    <row r="41" spans="1:20" x14ac:dyDescent="0.25">
      <c r="A41" t="s">
        <v>20</v>
      </c>
      <c r="B41">
        <f t="shared" si="17"/>
        <v>17</v>
      </c>
      <c r="C41">
        <f t="shared" si="16"/>
        <v>75</v>
      </c>
      <c r="D41">
        <v>2053</v>
      </c>
      <c r="R41" s="3">
        <f t="shared" si="18"/>
        <v>2344727.5947599551</v>
      </c>
      <c r="S41" s="3">
        <f t="shared" si="19"/>
        <v>1641309.3163319684</v>
      </c>
      <c r="T41" s="3">
        <f t="shared" si="20"/>
        <v>27902258.377643455</v>
      </c>
    </row>
    <row r="42" spans="1:20" x14ac:dyDescent="0.25">
      <c r="A42" t="s">
        <v>20</v>
      </c>
      <c r="B42">
        <f t="shared" si="17"/>
        <v>18</v>
      </c>
      <c r="C42">
        <f t="shared" si="16"/>
        <v>76</v>
      </c>
      <c r="D42">
        <v>2054</v>
      </c>
      <c r="R42" s="3">
        <f t="shared" si="18"/>
        <v>2344727.5947599551</v>
      </c>
      <c r="S42" s="3">
        <f t="shared" si="19"/>
        <v>1641309.3163319684</v>
      </c>
      <c r="T42" s="3">
        <f t="shared" si="20"/>
        <v>29543567.693975423</v>
      </c>
    </row>
    <row r="43" spans="1:20" x14ac:dyDescent="0.25">
      <c r="A43" t="s">
        <v>20</v>
      </c>
      <c r="B43">
        <f t="shared" si="17"/>
        <v>19</v>
      </c>
      <c r="C43">
        <f t="shared" si="16"/>
        <v>77</v>
      </c>
      <c r="D43">
        <v>2055</v>
      </c>
      <c r="R43" s="3">
        <f t="shared" si="18"/>
        <v>2344727.5947599551</v>
      </c>
      <c r="S43" s="3">
        <f t="shared" si="19"/>
        <v>1641309.3163319684</v>
      </c>
      <c r="T43" s="3">
        <f t="shared" si="20"/>
        <v>31184877.01030739</v>
      </c>
    </row>
    <row r="44" spans="1:20" x14ac:dyDescent="0.25">
      <c r="A44" t="s">
        <v>20</v>
      </c>
      <c r="B44">
        <f t="shared" si="17"/>
        <v>20</v>
      </c>
      <c r="C44">
        <f t="shared" si="16"/>
        <v>78</v>
      </c>
      <c r="D44">
        <v>2056</v>
      </c>
      <c r="R44" s="3">
        <f t="shared" si="18"/>
        <v>2344727.5947599551</v>
      </c>
      <c r="S44" s="3">
        <f t="shared" si="19"/>
        <v>1641309.3163319684</v>
      </c>
      <c r="T44" s="3">
        <f t="shared" si="20"/>
        <v>32826186.326639358</v>
      </c>
    </row>
    <row r="45" spans="1:20" x14ac:dyDescent="0.25">
      <c r="A45" t="s">
        <v>20</v>
      </c>
      <c r="B45">
        <f t="shared" si="17"/>
        <v>21</v>
      </c>
      <c r="C45">
        <f t="shared" si="16"/>
        <v>79</v>
      </c>
      <c r="D45">
        <v>2057</v>
      </c>
      <c r="R45" s="3">
        <f t="shared" si="18"/>
        <v>2344727.5947599551</v>
      </c>
      <c r="S45" s="3">
        <f t="shared" si="19"/>
        <v>1641309.3163319684</v>
      </c>
      <c r="T45" s="3">
        <f t="shared" si="20"/>
        <v>34467495.642971329</v>
      </c>
    </row>
    <row r="46" spans="1:20" x14ac:dyDescent="0.25">
      <c r="A46" t="s">
        <v>20</v>
      </c>
      <c r="B46">
        <f t="shared" si="17"/>
        <v>22</v>
      </c>
      <c r="C46">
        <f t="shared" si="16"/>
        <v>80</v>
      </c>
      <c r="D46">
        <v>2058</v>
      </c>
      <c r="R46" s="3">
        <f t="shared" si="18"/>
        <v>2344727.5947599551</v>
      </c>
      <c r="S46" s="3">
        <f t="shared" si="19"/>
        <v>1641309.3163319684</v>
      </c>
      <c r="T46" s="3">
        <f t="shared" si="20"/>
        <v>36108804.959303297</v>
      </c>
    </row>
    <row r="47" spans="1:20" x14ac:dyDescent="0.25">
      <c r="A47" t="s">
        <v>20</v>
      </c>
      <c r="B47">
        <f t="shared" si="17"/>
        <v>23</v>
      </c>
      <c r="C47">
        <f t="shared" si="16"/>
        <v>81</v>
      </c>
      <c r="D47">
        <v>2059</v>
      </c>
      <c r="R47" s="3">
        <f t="shared" si="18"/>
        <v>2344727.5947599551</v>
      </c>
      <c r="S47" s="3">
        <f t="shared" si="19"/>
        <v>1641309.3163319684</v>
      </c>
      <c r="T47" s="3">
        <f t="shared" si="20"/>
        <v>37750114.275635265</v>
      </c>
    </row>
    <row r="48" spans="1:20" x14ac:dyDescent="0.25">
      <c r="A48" t="s">
        <v>20</v>
      </c>
      <c r="B48">
        <f t="shared" si="17"/>
        <v>24</v>
      </c>
      <c r="C48">
        <f t="shared" si="16"/>
        <v>82</v>
      </c>
      <c r="D48">
        <v>2060</v>
      </c>
      <c r="R48" s="3">
        <f t="shared" si="18"/>
        <v>2344727.5947599551</v>
      </c>
      <c r="S48" s="3">
        <f t="shared" si="19"/>
        <v>1641309.3163319684</v>
      </c>
      <c r="T48" s="3">
        <f t="shared" si="20"/>
        <v>39391423.591967233</v>
      </c>
    </row>
    <row r="49" spans="1:20" x14ac:dyDescent="0.25">
      <c r="A49" t="s">
        <v>20</v>
      </c>
      <c r="B49">
        <f t="shared" si="17"/>
        <v>25</v>
      </c>
      <c r="C49">
        <f t="shared" si="16"/>
        <v>83</v>
      </c>
      <c r="D49">
        <v>2061</v>
      </c>
      <c r="R49" s="3">
        <f t="shared" si="18"/>
        <v>2344727.5947599551</v>
      </c>
      <c r="S49" s="3">
        <f t="shared" si="19"/>
        <v>1641309.3163319684</v>
      </c>
      <c r="T49" s="3">
        <f t="shared" si="20"/>
        <v>41032732.9082992</v>
      </c>
    </row>
    <row r="50" spans="1:20" x14ac:dyDescent="0.25">
      <c r="A50" t="s">
        <v>20</v>
      </c>
      <c r="B50">
        <f t="shared" si="17"/>
        <v>26</v>
      </c>
      <c r="C50">
        <f t="shared" si="16"/>
        <v>84</v>
      </c>
      <c r="D50">
        <v>2062</v>
      </c>
      <c r="R50" s="3">
        <f t="shared" si="18"/>
        <v>2344727.5947599551</v>
      </c>
      <c r="S50" s="3">
        <f t="shared" si="19"/>
        <v>1641309.3163319684</v>
      </c>
      <c r="T50" s="3">
        <f t="shared" si="20"/>
        <v>42674042.224631168</v>
      </c>
    </row>
    <row r="51" spans="1:20" x14ac:dyDescent="0.25">
      <c r="A51" t="s">
        <v>20</v>
      </c>
      <c r="B51">
        <f t="shared" si="17"/>
        <v>27</v>
      </c>
      <c r="C51">
        <f t="shared" si="16"/>
        <v>85</v>
      </c>
      <c r="D51">
        <v>2063</v>
      </c>
      <c r="R51" s="3">
        <f t="shared" si="18"/>
        <v>2344727.5947599551</v>
      </c>
      <c r="S51" s="3">
        <f t="shared" si="19"/>
        <v>1641309.3163319684</v>
      </c>
      <c r="T51" s="3">
        <f t="shared" si="20"/>
        <v>44315351.540963136</v>
      </c>
    </row>
    <row r="52" spans="1:20" x14ac:dyDescent="0.25">
      <c r="A52" t="s">
        <v>20</v>
      </c>
      <c r="B52">
        <f t="shared" si="17"/>
        <v>28</v>
      </c>
      <c r="C52">
        <f t="shared" si="16"/>
        <v>86</v>
      </c>
      <c r="D52">
        <v>2064</v>
      </c>
      <c r="R52" s="3">
        <f t="shared" si="18"/>
        <v>2344727.5947599551</v>
      </c>
      <c r="S52" s="3">
        <f t="shared" si="19"/>
        <v>1641309.3163319684</v>
      </c>
      <c r="T52" s="3">
        <f t="shared" si="20"/>
        <v>45956660.857295103</v>
      </c>
    </row>
    <row r="53" spans="1:20" x14ac:dyDescent="0.25">
      <c r="A53" t="s">
        <v>20</v>
      </c>
      <c r="B53">
        <f t="shared" si="17"/>
        <v>29</v>
      </c>
      <c r="C53">
        <f t="shared" si="16"/>
        <v>87</v>
      </c>
      <c r="D53">
        <v>2065</v>
      </c>
      <c r="R53" s="3">
        <f t="shared" si="18"/>
        <v>2344727.5947599551</v>
      </c>
      <c r="S53" s="3">
        <f t="shared" si="19"/>
        <v>1641309.3163319684</v>
      </c>
      <c r="T53" s="3">
        <f t="shared" si="20"/>
        <v>47597970.173627071</v>
      </c>
    </row>
    <row r="54" spans="1:20" x14ac:dyDescent="0.25">
      <c r="A54" t="s">
        <v>20</v>
      </c>
      <c r="B54">
        <f t="shared" si="17"/>
        <v>30</v>
      </c>
      <c r="C54">
        <f t="shared" si="16"/>
        <v>88</v>
      </c>
      <c r="D54">
        <v>2066</v>
      </c>
      <c r="R54" s="3">
        <f t="shared" si="18"/>
        <v>2344727.5947599551</v>
      </c>
      <c r="S54" s="3">
        <f t="shared" si="19"/>
        <v>1641309.3163319684</v>
      </c>
      <c r="T54" s="3">
        <f t="shared" si="20"/>
        <v>49239279.489959039</v>
      </c>
    </row>
    <row r="55" spans="1:20" x14ac:dyDescent="0.25">
      <c r="A55" t="s">
        <v>20</v>
      </c>
      <c r="B55">
        <f t="shared" si="17"/>
        <v>31</v>
      </c>
      <c r="C55">
        <f t="shared" si="16"/>
        <v>89</v>
      </c>
      <c r="D55">
        <v>2067</v>
      </c>
      <c r="R55" s="3">
        <f t="shared" si="18"/>
        <v>2344727.5947599551</v>
      </c>
      <c r="S55" s="3">
        <f t="shared" si="19"/>
        <v>1641309.3163319684</v>
      </c>
      <c r="T55" s="3">
        <f t="shared" si="20"/>
        <v>50880588.806291007</v>
      </c>
    </row>
    <row r="56" spans="1:20" x14ac:dyDescent="0.25">
      <c r="A56" t="s">
        <v>20</v>
      </c>
      <c r="B56">
        <f t="shared" si="17"/>
        <v>32</v>
      </c>
      <c r="C56">
        <f t="shared" si="16"/>
        <v>90</v>
      </c>
      <c r="D56">
        <v>2068</v>
      </c>
      <c r="R56" s="3">
        <f t="shared" si="18"/>
        <v>2344727.5947599551</v>
      </c>
      <c r="S56" s="3">
        <f t="shared" si="19"/>
        <v>1641309.3163319684</v>
      </c>
      <c r="T56" s="3">
        <f t="shared" si="20"/>
        <v>52521898.122622974</v>
      </c>
    </row>
    <row r="57" spans="1:20" x14ac:dyDescent="0.25">
      <c r="A57" t="s">
        <v>20</v>
      </c>
      <c r="B57">
        <f t="shared" si="17"/>
        <v>33</v>
      </c>
      <c r="C57">
        <f t="shared" si="16"/>
        <v>91</v>
      </c>
      <c r="D57">
        <v>2069</v>
      </c>
      <c r="R57" s="3">
        <f t="shared" si="18"/>
        <v>2344727.5947599551</v>
      </c>
      <c r="S57" s="3">
        <f t="shared" si="19"/>
        <v>1641309.3163319684</v>
      </c>
      <c r="T57" s="3">
        <f t="shared" si="20"/>
        <v>54163207.438954942</v>
      </c>
    </row>
    <row r="58" spans="1:20" x14ac:dyDescent="0.25">
      <c r="A58" t="s">
        <v>20</v>
      </c>
      <c r="B58">
        <f t="shared" si="17"/>
        <v>34</v>
      </c>
      <c r="C58">
        <f t="shared" si="16"/>
        <v>92</v>
      </c>
      <c r="D58">
        <v>2070</v>
      </c>
      <c r="R58" s="3">
        <f t="shared" si="18"/>
        <v>2344727.5947599551</v>
      </c>
      <c r="S58" s="3">
        <f t="shared" si="19"/>
        <v>1641309.3163319684</v>
      </c>
      <c r="T58" s="3">
        <f t="shared" si="20"/>
        <v>55804516.75528691</v>
      </c>
    </row>
    <row r="59" spans="1:20" x14ac:dyDescent="0.25">
      <c r="A59" t="s">
        <v>20</v>
      </c>
      <c r="B59">
        <f t="shared" si="17"/>
        <v>35</v>
      </c>
      <c r="C59">
        <f t="shared" si="16"/>
        <v>93</v>
      </c>
      <c r="D59">
        <v>2071</v>
      </c>
      <c r="R59" s="3">
        <f t="shared" si="18"/>
        <v>2344727.5947599551</v>
      </c>
      <c r="S59" s="3">
        <f t="shared" si="19"/>
        <v>1641309.3163319684</v>
      </c>
      <c r="T59" s="3">
        <f t="shared" si="20"/>
        <v>57445826.071618877</v>
      </c>
    </row>
    <row r="60" spans="1:20" x14ac:dyDescent="0.25">
      <c r="A60" t="s">
        <v>20</v>
      </c>
      <c r="B60">
        <f t="shared" si="17"/>
        <v>36</v>
      </c>
      <c r="C60">
        <f t="shared" si="16"/>
        <v>94</v>
      </c>
      <c r="D60">
        <v>2072</v>
      </c>
      <c r="R60" s="3">
        <f t="shared" si="18"/>
        <v>2344727.5947599551</v>
      </c>
      <c r="S60" s="3">
        <f t="shared" si="19"/>
        <v>1641309.3163319684</v>
      </c>
      <c r="T60" s="3">
        <f t="shared" si="20"/>
        <v>59087135.387950845</v>
      </c>
    </row>
    <row r="61" spans="1:20" x14ac:dyDescent="0.25">
      <c r="A61" t="s">
        <v>20</v>
      </c>
      <c r="B61">
        <f t="shared" si="17"/>
        <v>37</v>
      </c>
      <c r="C61">
        <f t="shared" si="16"/>
        <v>95</v>
      </c>
      <c r="D61">
        <v>2073</v>
      </c>
      <c r="R61" s="3">
        <f t="shared" si="18"/>
        <v>2344727.5947599551</v>
      </c>
      <c r="S61" s="3">
        <f t="shared" si="19"/>
        <v>1641309.3163319684</v>
      </c>
      <c r="T61" s="3">
        <f t="shared" si="20"/>
        <v>60728444.704282813</v>
      </c>
    </row>
    <row r="62" spans="1:20" x14ac:dyDescent="0.25">
      <c r="A62" t="s">
        <v>20</v>
      </c>
      <c r="B62">
        <f t="shared" si="17"/>
        <v>38</v>
      </c>
      <c r="C62">
        <f t="shared" si="16"/>
        <v>96</v>
      </c>
      <c r="D62">
        <v>2074</v>
      </c>
      <c r="R62" s="3">
        <f t="shared" si="18"/>
        <v>2344727.5947599551</v>
      </c>
      <c r="S62" s="3">
        <f t="shared" si="19"/>
        <v>1641309.3163319684</v>
      </c>
      <c r="T62" s="3">
        <f t="shared" si="20"/>
        <v>62369754.02061478</v>
      </c>
    </row>
    <row r="63" spans="1:20" x14ac:dyDescent="0.25">
      <c r="A63" t="s">
        <v>20</v>
      </c>
      <c r="B63">
        <f t="shared" si="17"/>
        <v>39</v>
      </c>
      <c r="C63">
        <f t="shared" si="16"/>
        <v>97</v>
      </c>
      <c r="D63">
        <v>2075</v>
      </c>
      <c r="R63" s="3">
        <f t="shared" si="18"/>
        <v>2344727.5947599551</v>
      </c>
      <c r="S63" s="3">
        <f t="shared" si="19"/>
        <v>1641309.3163319684</v>
      </c>
      <c r="T63" s="3">
        <f t="shared" si="20"/>
        <v>64011063.336946748</v>
      </c>
    </row>
    <row r="64" spans="1:20" x14ac:dyDescent="0.25">
      <c r="A64" t="s">
        <v>20</v>
      </c>
      <c r="B64">
        <f t="shared" si="17"/>
        <v>40</v>
      </c>
      <c r="C64">
        <f t="shared" si="16"/>
        <v>98</v>
      </c>
      <c r="D64">
        <v>2076</v>
      </c>
      <c r="R64" s="3">
        <f t="shared" si="18"/>
        <v>2344727.5947599551</v>
      </c>
      <c r="S64" s="3">
        <f t="shared" si="19"/>
        <v>1641309.3163319684</v>
      </c>
      <c r="T64" s="3">
        <f t="shared" si="20"/>
        <v>65652372.653278716</v>
      </c>
    </row>
    <row r="65" spans="1:20" x14ac:dyDescent="0.25">
      <c r="A65" t="s">
        <v>20</v>
      </c>
      <c r="B65">
        <f t="shared" si="17"/>
        <v>41</v>
      </c>
      <c r="C65">
        <f t="shared" si="16"/>
        <v>99</v>
      </c>
      <c r="D65">
        <v>2077</v>
      </c>
      <c r="R65" s="3">
        <f t="shared" si="18"/>
        <v>2344727.5947599551</v>
      </c>
      <c r="S65" s="3">
        <f t="shared" si="19"/>
        <v>1641309.3163319684</v>
      </c>
      <c r="T65" s="3">
        <f t="shared" si="20"/>
        <v>67293681.969610691</v>
      </c>
    </row>
    <row r="66" spans="1:20" x14ac:dyDescent="0.25">
      <c r="A66" t="s">
        <v>20</v>
      </c>
      <c r="B66">
        <f t="shared" si="17"/>
        <v>42</v>
      </c>
      <c r="C66">
        <f t="shared" si="16"/>
        <v>100</v>
      </c>
      <c r="D66">
        <v>2078</v>
      </c>
      <c r="R66" s="3">
        <f t="shared" si="18"/>
        <v>2344727.5947599551</v>
      </c>
      <c r="S66" s="3">
        <f t="shared" si="19"/>
        <v>1641309.3163319684</v>
      </c>
      <c r="T66" s="3">
        <f t="shared" si="20"/>
        <v>68934991.285942659</v>
      </c>
    </row>
  </sheetData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BD80-3029-4E11-AB1C-5FB1160D14EC}">
  <dimension ref="E1:G33"/>
  <sheetViews>
    <sheetView workbookViewId="0">
      <selection activeCell="G1" sqref="G1"/>
    </sheetView>
  </sheetViews>
  <sheetFormatPr defaultRowHeight="15" x14ac:dyDescent="0.25"/>
  <sheetData>
    <row r="1" spans="5:7" x14ac:dyDescent="0.25">
      <c r="F1">
        <f>AVERAGE(F2:F31)</f>
        <v>88585.130004017687</v>
      </c>
      <c r="G1">
        <f>AVERAGE(G2:G31)</f>
        <v>7379.1413293346741</v>
      </c>
    </row>
    <row r="2" spans="5:7" x14ac:dyDescent="0.25">
      <c r="E2">
        <v>1</v>
      </c>
      <c r="F2">
        <v>40000</v>
      </c>
      <c r="G2">
        <f>8.33%*F2</f>
        <v>3332</v>
      </c>
    </row>
    <row r="3" spans="5:7" x14ac:dyDescent="0.25">
      <c r="E3">
        <v>2</v>
      </c>
      <c r="F3">
        <f>F2*1.05</f>
        <v>42000</v>
      </c>
      <c r="G3">
        <f t="shared" ref="G3:G33" si="0">8.33%*F3</f>
        <v>3498.6</v>
      </c>
    </row>
    <row r="4" spans="5:7" x14ac:dyDescent="0.25">
      <c r="E4">
        <v>3</v>
      </c>
      <c r="F4">
        <f t="shared" ref="F4:F33" si="1">F3*1.05</f>
        <v>44100</v>
      </c>
      <c r="G4">
        <f t="shared" si="0"/>
        <v>3673.5299999999997</v>
      </c>
    </row>
    <row r="5" spans="5:7" x14ac:dyDescent="0.25">
      <c r="E5">
        <v>4</v>
      </c>
      <c r="F5">
        <f t="shared" si="1"/>
        <v>46305</v>
      </c>
      <c r="G5">
        <f t="shared" si="0"/>
        <v>3857.2064999999998</v>
      </c>
    </row>
    <row r="6" spans="5:7" x14ac:dyDescent="0.25">
      <c r="E6">
        <v>5</v>
      </c>
      <c r="F6">
        <f t="shared" si="1"/>
        <v>48620.25</v>
      </c>
      <c r="G6">
        <f t="shared" si="0"/>
        <v>4050.0668249999999</v>
      </c>
    </row>
    <row r="7" spans="5:7" x14ac:dyDescent="0.25">
      <c r="E7">
        <v>6</v>
      </c>
      <c r="F7">
        <f t="shared" si="1"/>
        <v>51051.262500000004</v>
      </c>
      <c r="G7">
        <f t="shared" si="0"/>
        <v>4252.5701662500005</v>
      </c>
    </row>
    <row r="8" spans="5:7" x14ac:dyDescent="0.25">
      <c r="E8">
        <v>7</v>
      </c>
      <c r="F8">
        <f t="shared" si="1"/>
        <v>53603.825625000005</v>
      </c>
      <c r="G8">
        <f t="shared" si="0"/>
        <v>4465.1986745624999</v>
      </c>
    </row>
    <row r="9" spans="5:7" x14ac:dyDescent="0.25">
      <c r="E9">
        <v>8</v>
      </c>
      <c r="F9">
        <f t="shared" si="1"/>
        <v>56284.016906250006</v>
      </c>
      <c r="G9">
        <f t="shared" si="0"/>
        <v>4688.4586082906253</v>
      </c>
    </row>
    <row r="10" spans="5:7" x14ac:dyDescent="0.25">
      <c r="E10">
        <v>9</v>
      </c>
      <c r="F10">
        <f t="shared" si="1"/>
        <v>59098.217751562508</v>
      </c>
      <c r="G10">
        <f t="shared" si="0"/>
        <v>4922.8815387051573</v>
      </c>
    </row>
    <row r="11" spans="5:7" x14ac:dyDescent="0.25">
      <c r="E11">
        <v>10</v>
      </c>
      <c r="F11">
        <f t="shared" si="1"/>
        <v>62053.128639140639</v>
      </c>
      <c r="G11">
        <f t="shared" si="0"/>
        <v>5169.0256156404148</v>
      </c>
    </row>
    <row r="12" spans="5:7" x14ac:dyDescent="0.25">
      <c r="E12">
        <v>11</v>
      </c>
      <c r="F12">
        <f t="shared" si="1"/>
        <v>65155.785071097671</v>
      </c>
      <c r="G12">
        <f t="shared" si="0"/>
        <v>5427.4768964224359</v>
      </c>
    </row>
    <row r="13" spans="5:7" x14ac:dyDescent="0.25">
      <c r="E13">
        <v>12</v>
      </c>
      <c r="F13">
        <f t="shared" si="1"/>
        <v>68413.574324652553</v>
      </c>
      <c r="G13">
        <f t="shared" si="0"/>
        <v>5698.8507412435574</v>
      </c>
    </row>
    <row r="14" spans="5:7" x14ac:dyDescent="0.25">
      <c r="E14">
        <v>13</v>
      </c>
      <c r="F14">
        <f t="shared" si="1"/>
        <v>71834.253040885189</v>
      </c>
      <c r="G14">
        <f t="shared" si="0"/>
        <v>5983.7932783057358</v>
      </c>
    </row>
    <row r="15" spans="5:7" x14ac:dyDescent="0.25">
      <c r="E15">
        <v>14</v>
      </c>
      <c r="F15">
        <f t="shared" si="1"/>
        <v>75425.965692929458</v>
      </c>
      <c r="G15">
        <f t="shared" si="0"/>
        <v>6282.9829422210241</v>
      </c>
    </row>
    <row r="16" spans="5:7" x14ac:dyDescent="0.25">
      <c r="E16">
        <v>15</v>
      </c>
      <c r="F16">
        <f t="shared" si="1"/>
        <v>79197.263977575931</v>
      </c>
      <c r="G16">
        <f t="shared" si="0"/>
        <v>6597.1320893320753</v>
      </c>
    </row>
    <row r="17" spans="5:7" x14ac:dyDescent="0.25">
      <c r="E17">
        <v>16</v>
      </c>
      <c r="F17">
        <f t="shared" si="1"/>
        <v>83157.127176454727</v>
      </c>
      <c r="G17">
        <f t="shared" si="0"/>
        <v>6926.9886937986785</v>
      </c>
    </row>
    <row r="18" spans="5:7" x14ac:dyDescent="0.25">
      <c r="E18">
        <v>17</v>
      </c>
      <c r="F18">
        <f t="shared" si="1"/>
        <v>87314.983535277468</v>
      </c>
      <c r="G18">
        <f t="shared" si="0"/>
        <v>7273.3381284886127</v>
      </c>
    </row>
    <row r="19" spans="5:7" x14ac:dyDescent="0.25">
      <c r="E19">
        <v>18</v>
      </c>
      <c r="F19">
        <f t="shared" si="1"/>
        <v>91680.732712041339</v>
      </c>
      <c r="G19">
        <f t="shared" si="0"/>
        <v>7637.0050349130433</v>
      </c>
    </row>
    <row r="20" spans="5:7" x14ac:dyDescent="0.25">
      <c r="E20">
        <v>19</v>
      </c>
      <c r="F20">
        <f t="shared" si="1"/>
        <v>96264.769347643407</v>
      </c>
      <c r="G20">
        <f t="shared" si="0"/>
        <v>8018.8552866586961</v>
      </c>
    </row>
    <row r="21" spans="5:7" x14ac:dyDescent="0.25">
      <c r="E21">
        <v>20</v>
      </c>
      <c r="F21">
        <f t="shared" si="1"/>
        <v>101078.00781502559</v>
      </c>
      <c r="G21">
        <f t="shared" si="0"/>
        <v>8419.7980509916306</v>
      </c>
    </row>
    <row r="22" spans="5:7" x14ac:dyDescent="0.25">
      <c r="E22">
        <v>21</v>
      </c>
      <c r="F22">
        <f t="shared" si="1"/>
        <v>106131.90820577687</v>
      </c>
      <c r="G22">
        <f t="shared" si="0"/>
        <v>8840.7879535412121</v>
      </c>
    </row>
    <row r="23" spans="5:7" x14ac:dyDescent="0.25">
      <c r="E23">
        <v>22</v>
      </c>
      <c r="F23">
        <f t="shared" si="1"/>
        <v>111438.50361606572</v>
      </c>
      <c r="G23">
        <f t="shared" si="0"/>
        <v>9282.827351218275</v>
      </c>
    </row>
    <row r="24" spans="5:7" x14ac:dyDescent="0.25">
      <c r="E24">
        <v>23</v>
      </c>
      <c r="F24">
        <f t="shared" si="1"/>
        <v>117010.428796869</v>
      </c>
      <c r="G24">
        <f t="shared" si="0"/>
        <v>9746.9687187791878</v>
      </c>
    </row>
    <row r="25" spans="5:7" x14ac:dyDescent="0.25">
      <c r="E25">
        <v>24</v>
      </c>
      <c r="F25">
        <f t="shared" si="1"/>
        <v>122860.95023671247</v>
      </c>
      <c r="G25">
        <f t="shared" si="0"/>
        <v>10234.317154718148</v>
      </c>
    </row>
    <row r="26" spans="5:7" x14ac:dyDescent="0.25">
      <c r="E26">
        <v>25</v>
      </c>
      <c r="F26">
        <f t="shared" si="1"/>
        <v>129003.99774854809</v>
      </c>
      <c r="G26">
        <f t="shared" si="0"/>
        <v>10746.033012454056</v>
      </c>
    </row>
    <row r="27" spans="5:7" x14ac:dyDescent="0.25">
      <c r="E27">
        <v>26</v>
      </c>
      <c r="F27">
        <f t="shared" si="1"/>
        <v>135454.19763597549</v>
      </c>
      <c r="G27">
        <f t="shared" si="0"/>
        <v>11283.334663076759</v>
      </c>
    </row>
    <row r="28" spans="5:7" x14ac:dyDescent="0.25">
      <c r="E28">
        <v>27</v>
      </c>
      <c r="F28">
        <f t="shared" si="1"/>
        <v>142226.90751777426</v>
      </c>
      <c r="G28">
        <f t="shared" si="0"/>
        <v>11847.501396230597</v>
      </c>
    </row>
    <row r="29" spans="5:7" x14ac:dyDescent="0.25">
      <c r="E29">
        <v>28</v>
      </c>
      <c r="F29">
        <f t="shared" si="1"/>
        <v>149338.25289366298</v>
      </c>
      <c r="G29">
        <f t="shared" si="0"/>
        <v>12439.876466042126</v>
      </c>
    </row>
    <row r="30" spans="5:7" x14ac:dyDescent="0.25">
      <c r="E30">
        <v>29</v>
      </c>
      <c r="F30">
        <f t="shared" si="1"/>
        <v>156805.16553834613</v>
      </c>
      <c r="G30">
        <f t="shared" si="0"/>
        <v>13061.870289344233</v>
      </c>
    </row>
    <row r="31" spans="5:7" x14ac:dyDescent="0.25">
      <c r="E31">
        <v>30</v>
      </c>
      <c r="F31">
        <f t="shared" si="1"/>
        <v>164645.42381526344</v>
      </c>
      <c r="G31">
        <f t="shared" si="0"/>
        <v>13714.963803811444</v>
      </c>
    </row>
    <row r="32" spans="5:7" x14ac:dyDescent="0.25">
      <c r="E32">
        <v>31</v>
      </c>
      <c r="F32">
        <f t="shared" si="1"/>
        <v>172877.69500602662</v>
      </c>
      <c r="G32">
        <f t="shared" si="0"/>
        <v>14400.711994002018</v>
      </c>
    </row>
    <row r="33" spans="5:7" x14ac:dyDescent="0.25">
      <c r="E33">
        <v>32</v>
      </c>
      <c r="F33">
        <f t="shared" si="1"/>
        <v>181521.57975632796</v>
      </c>
      <c r="G33">
        <f t="shared" si="0"/>
        <v>15120.747593702119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based on basic</vt:lpstr>
      <vt:lpstr>Old 15000</vt:lpstr>
      <vt:lpstr>New based on basic Actuals</vt:lpstr>
      <vt:lpstr>New based on basic Actuals 9.49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91970</dc:creator>
  <cp:lastModifiedBy>Mahajan, Vinay</cp:lastModifiedBy>
  <dcterms:created xsi:type="dcterms:W3CDTF">2023-04-30T04:00:56Z</dcterms:created>
  <dcterms:modified xsi:type="dcterms:W3CDTF">2023-06-15T11:47:26Z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2023-05-08T09:16:43Z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a564122c-3efe-4e8b-8b0b-6ce799c47078</vt:lpwstr>
  </property>
  <property fmtid="{D5CDD505-2E9C-101B-9397-08002B2CF9AE}" pid="8" name="MSIP_Label_3c9bec58-8084-492e-8360-0e1cfe36408c_ContentBits">
    <vt:lpwstr>0</vt:lpwstr>
  </property>
</Properties>
</file>