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mahajvi1_novartis_net/Documents/mahajvi1/money/_Expenses-Inflow-Outflow/"/>
    </mc:Choice>
  </mc:AlternateContent>
  <xr:revisionPtr revIDLastSave="1" documentId="11_AA14E918259F3F995DFFF93BC2CD1FAB4623FC3D" xr6:coauthVersionLast="45" xr6:coauthVersionMax="45" xr10:uidLastSave="{EB10DD3C-DA53-41BB-9645-533500792285}"/>
  <bookViews>
    <workbookView xWindow="-108" yWindow="-108" windowWidth="23256" windowHeight="12720" xr2:uid="{00000000-000D-0000-FFFF-FFFF00000000}"/>
  </bookViews>
  <sheets>
    <sheet name="%ofCTC_NPS_Tax-Corr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5" i="1" l="1"/>
  <c r="AL10" i="1" l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B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R5" i="1"/>
  <c r="AQ5" i="1"/>
  <c r="AP5" i="1"/>
  <c r="AN5" i="1"/>
  <c r="AO5" i="1" s="1"/>
  <c r="AL5" i="1"/>
  <c r="AL6" i="1" s="1"/>
  <c r="AL7" i="1" s="1"/>
  <c r="AL8" i="1" s="1"/>
  <c r="AL9" i="1" s="1"/>
  <c r="Q5" i="1"/>
  <c r="H5" i="1"/>
  <c r="AG5" i="1" s="1"/>
  <c r="AH5" i="1" s="1"/>
  <c r="E5" i="1"/>
  <c r="R5" i="1" s="1"/>
  <c r="BC2" i="1"/>
  <c r="AW2" i="1"/>
  <c r="AU5" i="1" l="1"/>
  <c r="AV5" i="1" s="1"/>
  <c r="AW5" i="1" s="1"/>
  <c r="AM5" i="1"/>
  <c r="AT5" i="1"/>
  <c r="AS5" i="1"/>
  <c r="AY5" i="1"/>
  <c r="AX5" i="1"/>
  <c r="AN6" i="1"/>
  <c r="AO6" i="1" s="1"/>
  <c r="F5" i="1"/>
  <c r="AP6" i="1"/>
  <c r="P5" i="1"/>
  <c r="S5" i="1" s="1"/>
  <c r="T5" i="1" s="1"/>
  <c r="AQ6" i="1"/>
  <c r="AR6" i="1"/>
  <c r="AB6" i="1"/>
  <c r="B7" i="1"/>
  <c r="C6" i="1"/>
  <c r="D6" i="1"/>
  <c r="Q6" i="1" l="1"/>
  <c r="E6" i="1"/>
  <c r="H6" i="1"/>
  <c r="AG6" i="1" s="1"/>
  <c r="AH6" i="1" s="1"/>
  <c r="K5" i="1"/>
  <c r="G5" i="1"/>
  <c r="I5" i="1" s="1"/>
  <c r="N5" i="1"/>
  <c r="D7" i="1"/>
  <c r="C7" i="1"/>
  <c r="B8" i="1"/>
  <c r="AB7" i="1"/>
  <c r="AR7" i="1"/>
  <c r="AQ7" i="1"/>
  <c r="AP7" i="1"/>
  <c r="AN7" i="1"/>
  <c r="AO7" i="1" s="1"/>
  <c r="AA5" i="1"/>
  <c r="Y5" i="1"/>
  <c r="Z5" i="1" s="1"/>
  <c r="AU6" i="1"/>
  <c r="AV6" i="1" s="1"/>
  <c r="AW6" i="1" s="1"/>
  <c r="AM6" i="1"/>
  <c r="AT6" i="1"/>
  <c r="AS6" i="1"/>
  <c r="AY6" i="1"/>
  <c r="AX6" i="1"/>
  <c r="J5" i="1" l="1"/>
  <c r="L5" i="1" s="1"/>
  <c r="V5" i="1"/>
  <c r="W5" i="1" s="1"/>
  <c r="AI5" i="1"/>
  <c r="AJ5" i="1" s="1"/>
  <c r="AD5" i="1"/>
  <c r="AC5" i="1"/>
  <c r="O5" i="1"/>
  <c r="AR8" i="1"/>
  <c r="AP8" i="1"/>
  <c r="D8" i="1"/>
  <c r="C8" i="1"/>
  <c r="AQ8" i="1"/>
  <c r="AN8" i="1"/>
  <c r="AO8" i="1" s="1"/>
  <c r="B9" i="1"/>
  <c r="AB8" i="1"/>
  <c r="H7" i="1"/>
  <c r="AG7" i="1"/>
  <c r="AH7" i="1" s="1"/>
  <c r="Q7" i="1"/>
  <c r="E7" i="1"/>
  <c r="R6" i="1"/>
  <c r="P6" i="1"/>
  <c r="F6" i="1"/>
  <c r="N6" i="1" s="1"/>
  <c r="AU7" i="1"/>
  <c r="AV7" i="1" s="1"/>
  <c r="AW7" i="1" s="1"/>
  <c r="AM7" i="1"/>
  <c r="AT7" i="1"/>
  <c r="AS7" i="1"/>
  <c r="AY7" i="1"/>
  <c r="AX7" i="1"/>
  <c r="AE5" i="1" l="1"/>
  <c r="AF5" i="1" s="1"/>
  <c r="AX8" i="1"/>
  <c r="AY8" i="1"/>
  <c r="AU8" i="1"/>
  <c r="AV8" i="1" s="1"/>
  <c r="AW8" i="1" s="1"/>
  <c r="AT8" i="1"/>
  <c r="AS8" i="1"/>
  <c r="AM8" i="1"/>
  <c r="AG8" i="1"/>
  <c r="AH8" i="1" s="1"/>
  <c r="H8" i="1"/>
  <c r="K6" i="1"/>
  <c r="G6" i="1"/>
  <c r="I6" i="1" s="1"/>
  <c r="AA6" i="1"/>
  <c r="AC6" i="1" s="1"/>
  <c r="Y6" i="1"/>
  <c r="Z6" i="1" s="1"/>
  <c r="M5" i="1"/>
  <c r="S6" i="1"/>
  <c r="T6" i="1" s="1"/>
  <c r="Q8" i="1"/>
  <c r="E8" i="1"/>
  <c r="R7" i="1"/>
  <c r="P7" i="1"/>
  <c r="F7" i="1"/>
  <c r="AR9" i="1"/>
  <c r="AP9" i="1"/>
  <c r="AN9" i="1"/>
  <c r="AO9" i="1" s="1"/>
  <c r="AB9" i="1"/>
  <c r="AQ9" i="1"/>
  <c r="D9" i="1"/>
  <c r="C9" i="1"/>
  <c r="B10" i="1"/>
  <c r="S7" i="1" l="1"/>
  <c r="T7" i="1" s="1"/>
  <c r="AX9" i="1"/>
  <c r="AY9" i="1"/>
  <c r="AU9" i="1"/>
  <c r="AV9" i="1" s="1"/>
  <c r="AW9" i="1" s="1"/>
  <c r="AT9" i="1"/>
  <c r="AS9" i="1"/>
  <c r="AM9" i="1"/>
  <c r="K7" i="1"/>
  <c r="G7" i="1"/>
  <c r="I7" i="1" s="1"/>
  <c r="AA7" i="1"/>
  <c r="AC7" i="1" s="1"/>
  <c r="Y7" i="1"/>
  <c r="Z7" i="1"/>
  <c r="AD6" i="1"/>
  <c r="AQ10" i="1"/>
  <c r="AP10" i="1"/>
  <c r="AR10" i="1"/>
  <c r="AN10" i="1"/>
  <c r="AO10" i="1" s="1"/>
  <c r="AB10" i="1"/>
  <c r="B11" i="1"/>
  <c r="D10" i="1"/>
  <c r="C10" i="1"/>
  <c r="H9" i="1"/>
  <c r="R8" i="1"/>
  <c r="P8" i="1"/>
  <c r="F8" i="1"/>
  <c r="N7" i="1"/>
  <c r="Q9" i="1"/>
  <c r="E9" i="1"/>
  <c r="V6" i="1"/>
  <c r="W6" i="1" s="1"/>
  <c r="AI6" i="1"/>
  <c r="AJ6" i="1" s="1"/>
  <c r="J6" i="1"/>
  <c r="L6" i="1" s="1"/>
  <c r="M6" i="1" s="1"/>
  <c r="O6" i="1"/>
  <c r="N8" i="1" l="1"/>
  <c r="S8" i="1"/>
  <c r="T8" i="1" s="1"/>
  <c r="O7" i="1"/>
  <c r="K8" i="1"/>
  <c r="G8" i="1"/>
  <c r="I8" i="1" s="1"/>
  <c r="AE6" i="1"/>
  <c r="AF6" i="1" s="1"/>
  <c r="AD7" i="1"/>
  <c r="V7" i="1"/>
  <c r="W7" i="1" s="1"/>
  <c r="AI7" i="1"/>
  <c r="AJ7" i="1" s="1"/>
  <c r="J7" i="1"/>
  <c r="L7" i="1" s="1"/>
  <c r="Q10" i="1"/>
  <c r="E10" i="1"/>
  <c r="AY10" i="1"/>
  <c r="AX10" i="1"/>
  <c r="AM10" i="1"/>
  <c r="AU10" i="1"/>
  <c r="AV10" i="1" s="1"/>
  <c r="AW10" i="1" s="1"/>
  <c r="AT10" i="1"/>
  <c r="AS10" i="1"/>
  <c r="H10" i="1"/>
  <c r="AG10" i="1" s="1"/>
  <c r="AA8" i="1"/>
  <c r="AC8" i="1" s="1"/>
  <c r="Y8" i="1"/>
  <c r="Z8" i="1" s="1"/>
  <c r="F9" i="1"/>
  <c r="P9" i="1"/>
  <c r="R9" i="1"/>
  <c r="AG9" i="1"/>
  <c r="AH9" i="1" s="1"/>
  <c r="AP11" i="1"/>
  <c r="C11" i="1"/>
  <c r="AR11" i="1"/>
  <c r="B12" i="1"/>
  <c r="AQ11" i="1"/>
  <c r="AB11" i="1"/>
  <c r="D11" i="1"/>
  <c r="AN11" i="1"/>
  <c r="AO11" i="1" s="1"/>
  <c r="N9" i="1" l="1"/>
  <c r="AH10" i="1"/>
  <c r="S9" i="1"/>
  <c r="T9" i="1" s="1"/>
  <c r="M7" i="1"/>
  <c r="AE7" i="1"/>
  <c r="AF7" i="1" s="1"/>
  <c r="AD8" i="1"/>
  <c r="H11" i="1"/>
  <c r="AG11" i="1" s="1"/>
  <c r="AH11" i="1" s="1"/>
  <c r="AA9" i="1"/>
  <c r="AC9" i="1" s="1"/>
  <c r="Y9" i="1"/>
  <c r="Z9" i="1" s="1"/>
  <c r="P10" i="1"/>
  <c r="R10" i="1"/>
  <c r="F10" i="1"/>
  <c r="V8" i="1"/>
  <c r="W8" i="1" s="1"/>
  <c r="AI8" i="1"/>
  <c r="AJ8" i="1" s="1"/>
  <c r="J8" i="1"/>
  <c r="L8" i="1" s="1"/>
  <c r="N10" i="1"/>
  <c r="AX11" i="1"/>
  <c r="AU11" i="1"/>
  <c r="AV11" i="1" s="1"/>
  <c r="AW11" i="1" s="1"/>
  <c r="AS11" i="1"/>
  <c r="AY11" i="1"/>
  <c r="AT11" i="1"/>
  <c r="AM11" i="1"/>
  <c r="K9" i="1"/>
  <c r="G9" i="1"/>
  <c r="I9" i="1" s="1"/>
  <c r="O8" i="1"/>
  <c r="E11" i="1"/>
  <c r="Q11" i="1"/>
  <c r="AN12" i="1"/>
  <c r="AO12" i="1" s="1"/>
  <c r="AP12" i="1"/>
  <c r="AB12" i="1"/>
  <c r="D12" i="1"/>
  <c r="C12" i="1"/>
  <c r="AR12" i="1"/>
  <c r="AQ12" i="1"/>
  <c r="B13" i="1"/>
  <c r="S10" i="1" l="1"/>
  <c r="T10" i="1" s="1"/>
  <c r="Q12" i="1"/>
  <c r="E12" i="1"/>
  <c r="AA10" i="1"/>
  <c r="AC10" i="1" s="1"/>
  <c r="Y10" i="1"/>
  <c r="Z10" i="1" s="1"/>
  <c r="P11" i="1"/>
  <c r="F11" i="1"/>
  <c r="R11" i="1"/>
  <c r="M8" i="1"/>
  <c r="AE8" i="1"/>
  <c r="AF8" i="1" s="1"/>
  <c r="AD9" i="1"/>
  <c r="AN13" i="1"/>
  <c r="AO13" i="1" s="1"/>
  <c r="B14" i="1"/>
  <c r="AQ13" i="1"/>
  <c r="AP13" i="1"/>
  <c r="AB13" i="1"/>
  <c r="D13" i="1"/>
  <c r="C13" i="1"/>
  <c r="AR13" i="1"/>
  <c r="V9" i="1"/>
  <c r="W9" i="1" s="1"/>
  <c r="AI9" i="1"/>
  <c r="AJ9" i="1" s="1"/>
  <c r="J9" i="1"/>
  <c r="L9" i="1" s="1"/>
  <c r="K10" i="1"/>
  <c r="G10" i="1"/>
  <c r="I10" i="1" s="1"/>
  <c r="H12" i="1"/>
  <c r="AX12" i="1"/>
  <c r="AU12" i="1"/>
  <c r="AV12" i="1" s="1"/>
  <c r="AW12" i="1" s="1"/>
  <c r="AT12" i="1"/>
  <c r="AM12" i="1"/>
  <c r="AY12" i="1"/>
  <c r="AS12" i="1"/>
  <c r="O9" i="1"/>
  <c r="M9" i="1" l="1"/>
  <c r="E13" i="1"/>
  <c r="Q13" i="1"/>
  <c r="K11" i="1"/>
  <c r="G11" i="1"/>
  <c r="I11" i="1" s="1"/>
  <c r="AU13" i="1"/>
  <c r="AV13" i="1" s="1"/>
  <c r="AW13" i="1" s="1"/>
  <c r="AM13" i="1"/>
  <c r="AS13" i="1"/>
  <c r="AY13" i="1"/>
  <c r="AX13" i="1"/>
  <c r="AT13" i="1"/>
  <c r="Y11" i="1"/>
  <c r="AA11" i="1"/>
  <c r="AC11" i="1" s="1"/>
  <c r="B15" i="1"/>
  <c r="D14" i="1"/>
  <c r="AN14" i="1"/>
  <c r="AO14" i="1" s="1"/>
  <c r="AB14" i="1"/>
  <c r="AR14" i="1"/>
  <c r="C14" i="1"/>
  <c r="AQ14" i="1"/>
  <c r="AP14" i="1"/>
  <c r="N11" i="1"/>
  <c r="Z11" i="1"/>
  <c r="AE9" i="1"/>
  <c r="AF9" i="1" s="1"/>
  <c r="AD10" i="1"/>
  <c r="AG12" i="1"/>
  <c r="AH12" i="1" s="1"/>
  <c r="V10" i="1"/>
  <c r="W10" i="1" s="1"/>
  <c r="AI10" i="1"/>
  <c r="AJ10" i="1" s="1"/>
  <c r="J10" i="1"/>
  <c r="L10" i="1" s="1"/>
  <c r="S11" i="1"/>
  <c r="T11" i="1" s="1"/>
  <c r="O10" i="1"/>
  <c r="H13" i="1"/>
  <c r="F12" i="1"/>
  <c r="R12" i="1"/>
  <c r="P12" i="1"/>
  <c r="N12" i="1" l="1"/>
  <c r="C15" i="1"/>
  <c r="AR15" i="1"/>
  <c r="AB15" i="1"/>
  <c r="D15" i="1"/>
  <c r="AP15" i="1"/>
  <c r="AN15" i="1"/>
  <c r="AO15" i="1" s="1"/>
  <c r="B16" i="1"/>
  <c r="AQ15" i="1"/>
  <c r="V11" i="1"/>
  <c r="W11" i="1" s="1"/>
  <c r="AI11" i="1"/>
  <c r="AJ11" i="1" s="1"/>
  <c r="J11" i="1"/>
  <c r="AU14" i="1"/>
  <c r="AV14" i="1" s="1"/>
  <c r="AW14" i="1" s="1"/>
  <c r="AM14" i="1"/>
  <c r="AT14" i="1"/>
  <c r="AX14" i="1"/>
  <c r="AS14" i="1"/>
  <c r="AY14" i="1"/>
  <c r="O11" i="1"/>
  <c r="L11" i="1"/>
  <c r="AE10" i="1"/>
  <c r="AF10" i="1" s="1"/>
  <c r="AD11" i="1"/>
  <c r="M10" i="1"/>
  <c r="E14" i="1"/>
  <c r="Q14" i="1"/>
  <c r="AG13" i="1"/>
  <c r="AH13" i="1" s="1"/>
  <c r="F13" i="1"/>
  <c r="R13" i="1"/>
  <c r="P13" i="1"/>
  <c r="Y12" i="1"/>
  <c r="Z12" i="1" s="1"/>
  <c r="AA12" i="1"/>
  <c r="AC12" i="1" s="1"/>
  <c r="S12" i="1"/>
  <c r="T12" i="1" s="1"/>
  <c r="H14" i="1"/>
  <c r="AG14" i="1" s="1"/>
  <c r="K12" i="1"/>
  <c r="G12" i="1"/>
  <c r="I12" i="1" s="1"/>
  <c r="AH14" i="1" l="1"/>
  <c r="S13" i="1"/>
  <c r="T13" i="1" s="1"/>
  <c r="O12" i="1"/>
  <c r="AE11" i="1"/>
  <c r="AF11" i="1" s="1"/>
  <c r="AD12" i="1"/>
  <c r="E15" i="1"/>
  <c r="Q15" i="1"/>
  <c r="G13" i="1"/>
  <c r="I13" i="1" s="1"/>
  <c r="K13" i="1"/>
  <c r="N13" i="1"/>
  <c r="H15" i="1"/>
  <c r="AG15" i="1" s="1"/>
  <c r="P14" i="1"/>
  <c r="F14" i="1"/>
  <c r="R14" i="1"/>
  <c r="S14" i="1" s="1"/>
  <c r="T14" i="1" s="1"/>
  <c r="M11" i="1"/>
  <c r="AQ16" i="1"/>
  <c r="AP16" i="1"/>
  <c r="AR16" i="1"/>
  <c r="AN16" i="1"/>
  <c r="AO16" i="1" s="1"/>
  <c r="B17" i="1"/>
  <c r="AB16" i="1"/>
  <c r="D16" i="1"/>
  <c r="C16" i="1"/>
  <c r="V12" i="1"/>
  <c r="W12" i="1" s="1"/>
  <c r="AI12" i="1"/>
  <c r="AJ12" i="1" s="1"/>
  <c r="J12" i="1"/>
  <c r="L12" i="1" s="1"/>
  <c r="Y13" i="1"/>
  <c r="Z13" i="1" s="1"/>
  <c r="AA13" i="1"/>
  <c r="AC13" i="1" s="1"/>
  <c r="AS15" i="1"/>
  <c r="AY15" i="1"/>
  <c r="AM15" i="1"/>
  <c r="AU15" i="1"/>
  <c r="AV15" i="1" s="1"/>
  <c r="AW15" i="1" s="1"/>
  <c r="AX15" i="1"/>
  <c r="AT15" i="1"/>
  <c r="AH15" i="1" l="1"/>
  <c r="N14" i="1"/>
  <c r="M12" i="1"/>
  <c r="AE12" i="1"/>
  <c r="AF12" i="1" s="1"/>
  <c r="AD13" i="1"/>
  <c r="R15" i="1"/>
  <c r="P15" i="1"/>
  <c r="F15" i="1"/>
  <c r="AY16" i="1"/>
  <c r="AX16" i="1"/>
  <c r="AU16" i="1"/>
  <c r="AV16" i="1" s="1"/>
  <c r="AW16" i="1" s="1"/>
  <c r="AT16" i="1"/>
  <c r="AM16" i="1"/>
  <c r="AS16" i="1"/>
  <c r="H16" i="1"/>
  <c r="AG16" i="1"/>
  <c r="AP17" i="1"/>
  <c r="AN17" i="1"/>
  <c r="AO17" i="1" s="1"/>
  <c r="AB17" i="1"/>
  <c r="AQ17" i="1"/>
  <c r="D17" i="1"/>
  <c r="B18" i="1"/>
  <c r="C17" i="1"/>
  <c r="AR17" i="1"/>
  <c r="O13" i="1"/>
  <c r="Q16" i="1"/>
  <c r="E16" i="1"/>
  <c r="K14" i="1"/>
  <c r="G14" i="1"/>
  <c r="I14" i="1" s="1"/>
  <c r="V13" i="1"/>
  <c r="W13" i="1" s="1"/>
  <c r="AI13" i="1"/>
  <c r="AJ13" i="1" s="1"/>
  <c r="J13" i="1"/>
  <c r="L13" i="1" s="1"/>
  <c r="Y14" i="1"/>
  <c r="Z14" i="1" s="1"/>
  <c r="AA14" i="1"/>
  <c r="AC14" i="1" s="1"/>
  <c r="AH16" i="1" l="1"/>
  <c r="N15" i="1"/>
  <c r="S15" i="1"/>
  <c r="T15" i="1" s="1"/>
  <c r="M13" i="1"/>
  <c r="AE13" i="1"/>
  <c r="AF13" i="1" s="1"/>
  <c r="AD14" i="1"/>
  <c r="AX17" i="1"/>
  <c r="AT17" i="1"/>
  <c r="AS17" i="1"/>
  <c r="AU17" i="1"/>
  <c r="AV17" i="1" s="1"/>
  <c r="AW17" i="1" s="1"/>
  <c r="AM17" i="1"/>
  <c r="AY17" i="1"/>
  <c r="H17" i="1"/>
  <c r="AN18" i="1"/>
  <c r="AO18" i="1" s="1"/>
  <c r="AB18" i="1"/>
  <c r="D18" i="1"/>
  <c r="C18" i="1"/>
  <c r="B19" i="1"/>
  <c r="AR18" i="1"/>
  <c r="AQ18" i="1"/>
  <c r="AP18" i="1"/>
  <c r="O14" i="1"/>
  <c r="K15" i="1"/>
  <c r="G15" i="1"/>
  <c r="I15" i="1" s="1"/>
  <c r="P16" i="1"/>
  <c r="R16" i="1"/>
  <c r="F16" i="1"/>
  <c r="Q17" i="1"/>
  <c r="E17" i="1"/>
  <c r="AA15" i="1"/>
  <c r="AC15" i="1" s="1"/>
  <c r="Y15" i="1"/>
  <c r="Z15" i="1" s="1"/>
  <c r="V14" i="1"/>
  <c r="W14" i="1" s="1"/>
  <c r="AI14" i="1"/>
  <c r="AJ14" i="1" s="1"/>
  <c r="J14" i="1"/>
  <c r="L14" i="1" s="1"/>
  <c r="M14" i="1" l="1"/>
  <c r="AU18" i="1"/>
  <c r="AV18" i="1" s="1"/>
  <c r="AW18" i="1" s="1"/>
  <c r="AM18" i="1"/>
  <c r="AX18" i="1"/>
  <c r="AY18" i="1"/>
  <c r="AT18" i="1"/>
  <c r="AS18" i="1"/>
  <c r="AE14" i="1"/>
  <c r="AF14" i="1" s="1"/>
  <c r="AD15" i="1"/>
  <c r="K16" i="1"/>
  <c r="G16" i="1"/>
  <c r="I16" i="1" s="1"/>
  <c r="H18" i="1"/>
  <c r="AG18" i="1" s="1"/>
  <c r="AA16" i="1"/>
  <c r="AC16" i="1" s="1"/>
  <c r="Y16" i="1"/>
  <c r="Z16" i="1" s="1"/>
  <c r="N16" i="1"/>
  <c r="V15" i="1"/>
  <c r="W15" i="1" s="1"/>
  <c r="AI15" i="1"/>
  <c r="AJ15" i="1" s="1"/>
  <c r="J15" i="1"/>
  <c r="L15" i="1" s="1"/>
  <c r="E18" i="1"/>
  <c r="Q18" i="1"/>
  <c r="AG17" i="1"/>
  <c r="AH17" i="1" s="1"/>
  <c r="B20" i="1"/>
  <c r="D19" i="1"/>
  <c r="C19" i="1"/>
  <c r="AN19" i="1"/>
  <c r="AO19" i="1" s="1"/>
  <c r="AB19" i="1"/>
  <c r="O15" i="1"/>
  <c r="S16" i="1"/>
  <c r="T16" i="1" s="1"/>
  <c r="F17" i="1"/>
  <c r="R17" i="1"/>
  <c r="P17" i="1"/>
  <c r="S17" i="1" s="1"/>
  <c r="T17" i="1" s="1"/>
  <c r="M15" i="1" l="1"/>
  <c r="G17" i="1"/>
  <c r="I17" i="1" s="1"/>
  <c r="K17" i="1"/>
  <c r="O16" i="1"/>
  <c r="AE15" i="1"/>
  <c r="AF15" i="1" s="1"/>
  <c r="AD16" i="1"/>
  <c r="V16" i="1"/>
  <c r="W16" i="1" s="1"/>
  <c r="AI16" i="1"/>
  <c r="AJ16" i="1" s="1"/>
  <c r="J16" i="1"/>
  <c r="L16" i="1" s="1"/>
  <c r="AU19" i="1"/>
  <c r="AV19" i="1" s="1"/>
  <c r="AW19" i="1" s="1"/>
  <c r="N17" i="1"/>
  <c r="AB20" i="1"/>
  <c r="B21" i="1"/>
  <c r="AN20" i="1"/>
  <c r="AO20" i="1" s="1"/>
  <c r="C20" i="1"/>
  <c r="D20" i="1"/>
  <c r="H19" i="1"/>
  <c r="AG19" i="1" s="1"/>
  <c r="F18" i="1"/>
  <c r="P18" i="1"/>
  <c r="R18" i="1"/>
  <c r="AH18" i="1"/>
  <c r="Y17" i="1"/>
  <c r="Z17" i="1" s="1"/>
  <c r="AA17" i="1"/>
  <c r="AC17" i="1" s="1"/>
  <c r="Q19" i="1"/>
  <c r="E19" i="1"/>
  <c r="AH19" i="1" l="1"/>
  <c r="M16" i="1"/>
  <c r="H20" i="1"/>
  <c r="AA18" i="1"/>
  <c r="AC18" i="1" s="1"/>
  <c r="Y18" i="1"/>
  <c r="Z18" i="1" s="1"/>
  <c r="Q20" i="1"/>
  <c r="E20" i="1"/>
  <c r="O17" i="1"/>
  <c r="C21" i="1"/>
  <c r="B22" i="1"/>
  <c r="AN21" i="1"/>
  <c r="AO21" i="1" s="1"/>
  <c r="D21" i="1"/>
  <c r="AB21" i="1"/>
  <c r="V17" i="1"/>
  <c r="W17" i="1" s="1"/>
  <c r="AI17" i="1"/>
  <c r="AJ17" i="1" s="1"/>
  <c r="J17" i="1"/>
  <c r="L17" i="1" s="1"/>
  <c r="AU20" i="1"/>
  <c r="AV20" i="1" s="1"/>
  <c r="AW20" i="1" s="1"/>
  <c r="N18" i="1"/>
  <c r="R19" i="1"/>
  <c r="P19" i="1"/>
  <c r="F19" i="1"/>
  <c r="K18" i="1"/>
  <c r="G18" i="1"/>
  <c r="I18" i="1" s="1"/>
  <c r="S18" i="1"/>
  <c r="T18" i="1" s="1"/>
  <c r="AE16" i="1"/>
  <c r="AF16" i="1" s="1"/>
  <c r="AD17" i="1"/>
  <c r="S19" i="1" l="1"/>
  <c r="T19" i="1" s="1"/>
  <c r="G19" i="1"/>
  <c r="I19" i="1" s="1"/>
  <c r="V19" i="1" s="1"/>
  <c r="W19" i="1" s="1"/>
  <c r="K19" i="1"/>
  <c r="N19" i="1"/>
  <c r="M17" i="1"/>
  <c r="AE17" i="1"/>
  <c r="AF17" i="1" s="1"/>
  <c r="AD18" i="1"/>
  <c r="AN22" i="1"/>
  <c r="AO22" i="1" s="1"/>
  <c r="AB22" i="1"/>
  <c r="D22" i="1"/>
  <c r="C22" i="1"/>
  <c r="B23" i="1"/>
  <c r="V18" i="1"/>
  <c r="W18" i="1" s="1"/>
  <c r="AI18" i="1"/>
  <c r="AJ18" i="1" s="1"/>
  <c r="J18" i="1"/>
  <c r="L18" i="1" s="1"/>
  <c r="AG20" i="1"/>
  <c r="AH20" i="1" s="1"/>
  <c r="E21" i="1"/>
  <c r="Q21" i="1"/>
  <c r="AU21" i="1"/>
  <c r="AV21" i="1" s="1"/>
  <c r="AW21" i="1" s="1"/>
  <c r="H21" i="1"/>
  <c r="AG21" i="1" s="1"/>
  <c r="O18" i="1"/>
  <c r="AA19" i="1"/>
  <c r="AC19" i="1" s="1"/>
  <c r="Y19" i="1"/>
  <c r="Z19" i="1" s="1"/>
  <c r="R20" i="1"/>
  <c r="P20" i="1"/>
  <c r="F20" i="1"/>
  <c r="S20" i="1" l="1"/>
  <c r="T20" i="1" s="1"/>
  <c r="O19" i="1"/>
  <c r="M18" i="1"/>
  <c r="AE18" i="1"/>
  <c r="AF18" i="1" s="1"/>
  <c r="AD19" i="1"/>
  <c r="AH21" i="1"/>
  <c r="AI19" i="1"/>
  <c r="AJ19" i="1" s="1"/>
  <c r="J19" i="1"/>
  <c r="L19" i="1" s="1"/>
  <c r="K20" i="1"/>
  <c r="G20" i="1"/>
  <c r="I20" i="1" s="1"/>
  <c r="V20" i="1" s="1"/>
  <c r="W20" i="1" s="1"/>
  <c r="N20" i="1"/>
  <c r="H22" i="1"/>
  <c r="AG22" i="1" s="1"/>
  <c r="E22" i="1"/>
  <c r="Q22" i="1"/>
  <c r="AA20" i="1"/>
  <c r="AC20" i="1" s="1"/>
  <c r="Y20" i="1"/>
  <c r="Z20" i="1" s="1"/>
  <c r="P21" i="1"/>
  <c r="R21" i="1"/>
  <c r="F21" i="1"/>
  <c r="AN23" i="1"/>
  <c r="AO23" i="1" s="1"/>
  <c r="D23" i="1"/>
  <c r="B24" i="1"/>
  <c r="AB23" i="1"/>
  <c r="C23" i="1"/>
  <c r="AU22" i="1"/>
  <c r="AV22" i="1" s="1"/>
  <c r="AW22" i="1" s="1"/>
  <c r="AH22" i="1" l="1"/>
  <c r="M19" i="1"/>
  <c r="AE19" i="1"/>
  <c r="AF19" i="1" s="1"/>
  <c r="AD20" i="1"/>
  <c r="N21" i="1"/>
  <c r="O20" i="1"/>
  <c r="K21" i="1"/>
  <c r="G21" i="1"/>
  <c r="I21" i="1" s="1"/>
  <c r="AI20" i="1"/>
  <c r="AJ20" i="1" s="1"/>
  <c r="J20" i="1"/>
  <c r="L20" i="1" s="1"/>
  <c r="B25" i="1"/>
  <c r="D24" i="1"/>
  <c r="C24" i="1"/>
  <c r="AN24" i="1"/>
  <c r="AO24" i="1" s="1"/>
  <c r="AB24" i="1"/>
  <c r="AU23" i="1"/>
  <c r="AV23" i="1" s="1"/>
  <c r="AW23" i="1" s="1"/>
  <c r="E23" i="1"/>
  <c r="Q23" i="1"/>
  <c r="Y21" i="1"/>
  <c r="Z21" i="1" s="1"/>
  <c r="AA21" i="1"/>
  <c r="AC21" i="1" s="1"/>
  <c r="F22" i="1"/>
  <c r="P22" i="1"/>
  <c r="R22" i="1"/>
  <c r="S22" i="1" s="1"/>
  <c r="T22" i="1" s="1"/>
  <c r="H23" i="1"/>
  <c r="S21" i="1"/>
  <c r="T21" i="1" s="1"/>
  <c r="AI21" i="1" l="1"/>
  <c r="AJ21" i="1" s="1"/>
  <c r="J21" i="1"/>
  <c r="L21" i="1" s="1"/>
  <c r="V21" i="1"/>
  <c r="W21" i="1" s="1"/>
  <c r="M20" i="1"/>
  <c r="K22" i="1"/>
  <c r="G22" i="1"/>
  <c r="I22" i="1" s="1"/>
  <c r="V22" i="1" s="1"/>
  <c r="W22" i="1" s="1"/>
  <c r="O21" i="1"/>
  <c r="N22" i="1"/>
  <c r="AE20" i="1"/>
  <c r="AF20" i="1" s="1"/>
  <c r="AD21" i="1"/>
  <c r="E24" i="1"/>
  <c r="Q24" i="1"/>
  <c r="Y22" i="1"/>
  <c r="Z22" i="1" s="1"/>
  <c r="AA22" i="1"/>
  <c r="AC22" i="1" s="1"/>
  <c r="AG23" i="1"/>
  <c r="AH23" i="1" s="1"/>
  <c r="P23" i="1"/>
  <c r="F23" i="1"/>
  <c r="R23" i="1"/>
  <c r="AU24" i="1"/>
  <c r="AV24" i="1" s="1"/>
  <c r="AW24" i="1" s="1"/>
  <c r="AB25" i="1"/>
  <c r="D25" i="1"/>
  <c r="C25" i="1"/>
  <c r="AN25" i="1"/>
  <c r="AO25" i="1" s="1"/>
  <c r="B26" i="1"/>
  <c r="H24" i="1"/>
  <c r="AG24" i="1" s="1"/>
  <c r="AH24" i="1" l="1"/>
  <c r="N23" i="1"/>
  <c r="AI22" i="1"/>
  <c r="AJ22" i="1" s="1"/>
  <c r="J22" i="1"/>
  <c r="L22" i="1" s="1"/>
  <c r="O22" i="1"/>
  <c r="AE21" i="1"/>
  <c r="AF21" i="1" s="1"/>
  <c r="AD22" i="1"/>
  <c r="M21" i="1"/>
  <c r="K23" i="1"/>
  <c r="G23" i="1"/>
  <c r="I23" i="1" s="1"/>
  <c r="V23" i="1" s="1"/>
  <c r="W23" i="1" s="1"/>
  <c r="H25" i="1"/>
  <c r="AG25" i="1" s="1"/>
  <c r="AH25" i="1" s="1"/>
  <c r="AU25" i="1"/>
  <c r="AV25" i="1" s="1"/>
  <c r="AW25" i="1" s="1"/>
  <c r="P24" i="1"/>
  <c r="F24" i="1"/>
  <c r="R24" i="1"/>
  <c r="Q25" i="1"/>
  <c r="E25" i="1"/>
  <c r="Y23" i="1"/>
  <c r="Z23" i="1" s="1"/>
  <c r="AA23" i="1"/>
  <c r="AC23" i="1" s="1"/>
  <c r="S23" i="1"/>
  <c r="T23" i="1" s="1"/>
  <c r="AB26" i="1"/>
  <c r="D26" i="1"/>
  <c r="C26" i="1"/>
  <c r="B27" i="1"/>
  <c r="AN26" i="1"/>
  <c r="AO26" i="1" s="1"/>
  <c r="K24" i="1" l="1"/>
  <c r="G24" i="1"/>
  <c r="I24" i="1" s="1"/>
  <c r="V24" i="1" s="1"/>
  <c r="W24" i="1" s="1"/>
  <c r="N24" i="1"/>
  <c r="M22" i="1"/>
  <c r="AE22" i="1"/>
  <c r="AF22" i="1" s="1"/>
  <c r="AD23" i="1"/>
  <c r="AI23" i="1"/>
  <c r="AJ23" i="1" s="1"/>
  <c r="J23" i="1"/>
  <c r="L23" i="1" s="1"/>
  <c r="O23" i="1"/>
  <c r="AA24" i="1"/>
  <c r="AC24" i="1" s="1"/>
  <c r="Y24" i="1"/>
  <c r="Z24" i="1" s="1"/>
  <c r="S24" i="1"/>
  <c r="T24" i="1" s="1"/>
  <c r="AU26" i="1"/>
  <c r="AV26" i="1" s="1"/>
  <c r="AW26" i="1" s="1"/>
  <c r="AN27" i="1"/>
  <c r="AO27" i="1" s="1"/>
  <c r="B28" i="1"/>
  <c r="D27" i="1"/>
  <c r="C27" i="1"/>
  <c r="AB27" i="1"/>
  <c r="H26" i="1"/>
  <c r="AG26" i="1" s="1"/>
  <c r="AH26" i="1" s="1"/>
  <c r="R25" i="1"/>
  <c r="P25" i="1"/>
  <c r="S25" i="1" s="1"/>
  <c r="T25" i="1" s="1"/>
  <c r="F25" i="1"/>
  <c r="E26" i="1"/>
  <c r="Q26" i="1"/>
  <c r="O24" i="1" l="1"/>
  <c r="M23" i="1"/>
  <c r="N25" i="1"/>
  <c r="K25" i="1"/>
  <c r="G25" i="1"/>
  <c r="I25" i="1" s="1"/>
  <c r="V25" i="1" s="1"/>
  <c r="W25" i="1" s="1"/>
  <c r="AE23" i="1"/>
  <c r="AF23" i="1" s="1"/>
  <c r="AD24" i="1"/>
  <c r="AI24" i="1"/>
  <c r="AJ24" i="1" s="1"/>
  <c r="J24" i="1"/>
  <c r="L24" i="1" s="1"/>
  <c r="H27" i="1"/>
  <c r="AG27" i="1"/>
  <c r="AH27" i="1" s="1"/>
  <c r="E27" i="1"/>
  <c r="Q27" i="1"/>
  <c r="P26" i="1"/>
  <c r="R26" i="1"/>
  <c r="F26" i="1"/>
  <c r="AU27" i="1"/>
  <c r="AV27" i="1" s="1"/>
  <c r="AW27" i="1" s="1"/>
  <c r="B29" i="1"/>
  <c r="D28" i="1"/>
  <c r="C28" i="1"/>
  <c r="AN28" i="1"/>
  <c r="AO28" i="1" s="1"/>
  <c r="AB28" i="1"/>
  <c r="AA25" i="1"/>
  <c r="AC25" i="1" s="1"/>
  <c r="Y25" i="1"/>
  <c r="Z25" i="1" s="1"/>
  <c r="N26" i="1" l="1"/>
  <c r="M24" i="1"/>
  <c r="K26" i="1"/>
  <c r="G26" i="1"/>
  <c r="I26" i="1" s="1"/>
  <c r="V26" i="1" s="1"/>
  <c r="W26" i="1" s="1"/>
  <c r="AE24" i="1"/>
  <c r="AF24" i="1" s="1"/>
  <c r="AD25" i="1"/>
  <c r="AI25" i="1"/>
  <c r="AJ25" i="1" s="1"/>
  <c r="J25" i="1"/>
  <c r="L25" i="1" s="1"/>
  <c r="M25" i="1" s="1"/>
  <c r="O25" i="1"/>
  <c r="S26" i="1"/>
  <c r="T26" i="1" s="1"/>
  <c r="H28" i="1"/>
  <c r="F27" i="1"/>
  <c r="N27" i="1" s="1"/>
  <c r="R27" i="1"/>
  <c r="P27" i="1"/>
  <c r="Y26" i="1"/>
  <c r="Z26" i="1" s="1"/>
  <c r="AA26" i="1"/>
  <c r="AC26" i="1" s="1"/>
  <c r="E28" i="1"/>
  <c r="Q28" i="1"/>
  <c r="AU28" i="1"/>
  <c r="AV28" i="1" s="1"/>
  <c r="AW28" i="1" s="1"/>
  <c r="AJ29" i="1"/>
  <c r="AB29" i="1"/>
  <c r="AI29" i="1"/>
  <c r="AE29" i="1"/>
  <c r="G29" i="1"/>
  <c r="I29" i="1" s="1"/>
  <c r="AD29" i="1"/>
  <c r="Z29" i="1"/>
  <c r="N29" i="1"/>
  <c r="D29" i="1"/>
  <c r="C29" i="1"/>
  <c r="AF29" i="1"/>
  <c r="T29" i="1"/>
  <c r="AC29" i="1"/>
  <c r="O29" i="1"/>
  <c r="L29" i="1"/>
  <c r="AH29" i="1"/>
  <c r="W29" i="1"/>
  <c r="B30" i="1"/>
  <c r="K29" i="1"/>
  <c r="AN29" i="1"/>
  <c r="AO29" i="1" s="1"/>
  <c r="AE25" i="1" l="1"/>
  <c r="AF25" i="1" s="1"/>
  <c r="AD26" i="1"/>
  <c r="K27" i="1"/>
  <c r="G27" i="1"/>
  <c r="I27" i="1" s="1"/>
  <c r="V27" i="1" s="1"/>
  <c r="W27" i="1" s="1"/>
  <c r="AI26" i="1"/>
  <c r="AJ26" i="1" s="1"/>
  <c r="J26" i="1"/>
  <c r="L26" i="1" s="1"/>
  <c r="O26" i="1"/>
  <c r="Y27" i="1"/>
  <c r="Z27" i="1" s="1"/>
  <c r="AA27" i="1"/>
  <c r="AC27" i="1" s="1"/>
  <c r="Q29" i="1"/>
  <c r="E29" i="1"/>
  <c r="P28" i="1"/>
  <c r="F28" i="1"/>
  <c r="N28" i="1" s="1"/>
  <c r="R28" i="1"/>
  <c r="H29" i="1"/>
  <c r="AG29" i="1" s="1"/>
  <c r="S27" i="1"/>
  <c r="T27" i="1" s="1"/>
  <c r="AU29" i="1"/>
  <c r="AV29" i="1" s="1"/>
  <c r="AW29" i="1" s="1"/>
  <c r="M29" i="1"/>
  <c r="AG28" i="1"/>
  <c r="AH28" i="1" s="1"/>
  <c r="AH30" i="1"/>
  <c r="Z30" i="1"/>
  <c r="O30" i="1"/>
  <c r="G30" i="1"/>
  <c r="I30" i="1" s="1"/>
  <c r="AE30" i="1"/>
  <c r="AD30" i="1"/>
  <c r="AB30" i="1"/>
  <c r="N30" i="1"/>
  <c r="D30" i="1"/>
  <c r="C30" i="1"/>
  <c r="B31" i="1"/>
  <c r="AF30" i="1"/>
  <c r="T30" i="1"/>
  <c r="W30" i="1"/>
  <c r="L30" i="1"/>
  <c r="AN30" i="1"/>
  <c r="AO30" i="1" s="1"/>
  <c r="K30" i="1"/>
  <c r="AC30" i="1"/>
  <c r="AJ30" i="1"/>
  <c r="AI30" i="1"/>
  <c r="AI27" i="1" l="1"/>
  <c r="AJ27" i="1" s="1"/>
  <c r="J27" i="1"/>
  <c r="L27" i="1" s="1"/>
  <c r="O27" i="1"/>
  <c r="M26" i="1"/>
  <c r="M30" i="1"/>
  <c r="G28" i="1"/>
  <c r="I28" i="1" s="1"/>
  <c r="V28" i="1" s="1"/>
  <c r="W28" i="1" s="1"/>
  <c r="K28" i="1"/>
  <c r="AE26" i="1"/>
  <c r="AF26" i="1" s="1"/>
  <c r="AD27" i="1"/>
  <c r="AA28" i="1"/>
  <c r="AC28" i="1" s="1"/>
  <c r="Y28" i="1"/>
  <c r="Z28" i="1" s="1"/>
  <c r="R29" i="1"/>
  <c r="P29" i="1"/>
  <c r="S29" i="1" s="1"/>
  <c r="F29" i="1"/>
  <c r="AF31" i="1"/>
  <c r="W31" i="1"/>
  <c r="N31" i="1"/>
  <c r="AN31" i="1"/>
  <c r="AO31" i="1" s="1"/>
  <c r="AE31" i="1"/>
  <c r="AI31" i="1"/>
  <c r="K31" i="1"/>
  <c r="B32" i="1"/>
  <c r="AH31" i="1"/>
  <c r="T31" i="1"/>
  <c r="AD31" i="1"/>
  <c r="AC31" i="1"/>
  <c r="G31" i="1"/>
  <c r="I31" i="1" s="1"/>
  <c r="AJ31" i="1"/>
  <c r="Z31" i="1"/>
  <c r="L31" i="1"/>
  <c r="AB31" i="1"/>
  <c r="O31" i="1"/>
  <c r="D31" i="1"/>
  <c r="C31" i="1"/>
  <c r="H30" i="1"/>
  <c r="S28" i="1"/>
  <c r="T28" i="1" s="1"/>
  <c r="Q30" i="1"/>
  <c r="E30" i="1"/>
  <c r="AU30" i="1"/>
  <c r="AV30" i="1" s="1"/>
  <c r="AW30" i="1" s="1"/>
  <c r="J29" i="1"/>
  <c r="M27" i="1" l="1"/>
  <c r="AI28" i="1"/>
  <c r="AJ28" i="1" s="1"/>
  <c r="J28" i="1"/>
  <c r="L28" i="1" s="1"/>
  <c r="M28" i="1" s="1"/>
  <c r="AE27" i="1"/>
  <c r="AF27" i="1" s="1"/>
  <c r="AD28" i="1"/>
  <c r="AE28" i="1" s="1"/>
  <c r="AF28" i="1" s="1"/>
  <c r="O28" i="1"/>
  <c r="M31" i="1"/>
  <c r="AA29" i="1"/>
  <c r="Y29" i="1"/>
  <c r="V29" i="1"/>
  <c r="J30" i="1"/>
  <c r="H31" i="1"/>
  <c r="AN32" i="1"/>
  <c r="AO32" i="1" s="1"/>
  <c r="AE32" i="1"/>
  <c r="B33" i="1"/>
  <c r="AD32" i="1"/>
  <c r="T32" i="1"/>
  <c r="L32" i="1"/>
  <c r="D32" i="1"/>
  <c r="AB32" i="1"/>
  <c r="O32" i="1"/>
  <c r="C32" i="1"/>
  <c r="AI32" i="1"/>
  <c r="G32" i="1"/>
  <c r="I32" i="1" s="1"/>
  <c r="AH32" i="1"/>
  <c r="AF32" i="1"/>
  <c r="N32" i="1"/>
  <c r="AC32" i="1"/>
  <c r="K32" i="1"/>
  <c r="AJ32" i="1"/>
  <c r="W32" i="1"/>
  <c r="Z32" i="1"/>
  <c r="E31" i="1"/>
  <c r="Q31" i="1"/>
  <c r="P30" i="1"/>
  <c r="R30" i="1"/>
  <c r="F30" i="1"/>
  <c r="AU31" i="1"/>
  <c r="AV31" i="1" s="1"/>
  <c r="AW31" i="1" s="1"/>
  <c r="AG30" i="1"/>
  <c r="S30" i="1" l="1"/>
  <c r="AC33" i="1"/>
  <c r="K33" i="1"/>
  <c r="C33" i="1"/>
  <c r="AJ33" i="1"/>
  <c r="AB33" i="1"/>
  <c r="AH33" i="1"/>
  <c r="Z33" i="1"/>
  <c r="O33" i="1"/>
  <c r="G33" i="1"/>
  <c r="I33" i="1" s="1"/>
  <c r="AE33" i="1"/>
  <c r="AD33" i="1"/>
  <c r="L33" i="1"/>
  <c r="T33" i="1"/>
  <c r="AN33" i="1"/>
  <c r="AO33" i="1" s="1"/>
  <c r="B34" i="1"/>
  <c r="AI33" i="1"/>
  <c r="AF33" i="1"/>
  <c r="W33" i="1"/>
  <c r="N33" i="1"/>
  <c r="D33" i="1"/>
  <c r="E32" i="1"/>
  <c r="Q32" i="1"/>
  <c r="Y30" i="1"/>
  <c r="AA30" i="1"/>
  <c r="V30" i="1"/>
  <c r="M32" i="1"/>
  <c r="H32" i="1"/>
  <c r="J31" i="1"/>
  <c r="AU32" i="1"/>
  <c r="AV32" i="1" s="1"/>
  <c r="AW32" i="1" s="1"/>
  <c r="F31" i="1"/>
  <c r="R31" i="1"/>
  <c r="P31" i="1"/>
  <c r="AG31" i="1"/>
  <c r="H33" i="1" l="1"/>
  <c r="AG33" i="1" s="1"/>
  <c r="Y31" i="1"/>
  <c r="AA31" i="1"/>
  <c r="V31" i="1"/>
  <c r="M33" i="1"/>
  <c r="J32" i="1"/>
  <c r="S31" i="1"/>
  <c r="AI34" i="1"/>
  <c r="AH34" i="1"/>
  <c r="Z34" i="1"/>
  <c r="AF34" i="1"/>
  <c r="W34" i="1"/>
  <c r="N34" i="1"/>
  <c r="AN34" i="1"/>
  <c r="AO34" i="1" s="1"/>
  <c r="AE34" i="1"/>
  <c r="AB34" i="1"/>
  <c r="G34" i="1"/>
  <c r="I34" i="1" s="1"/>
  <c r="B35" i="1"/>
  <c r="K34" i="1"/>
  <c r="AD34" i="1"/>
  <c r="D34" i="1"/>
  <c r="T34" i="1"/>
  <c r="AJ34" i="1"/>
  <c r="L34" i="1"/>
  <c r="O34" i="1"/>
  <c r="C34" i="1"/>
  <c r="AC34" i="1"/>
  <c r="P32" i="1"/>
  <c r="F32" i="1"/>
  <c r="R32" i="1"/>
  <c r="AU33" i="1"/>
  <c r="AV33" i="1" s="1"/>
  <c r="AW33" i="1" s="1"/>
  <c r="AG32" i="1"/>
  <c r="Q33" i="1"/>
  <c r="E33" i="1"/>
  <c r="AU34" i="1" l="1"/>
  <c r="AV34" i="1" s="1"/>
  <c r="AW34" i="1" s="1"/>
  <c r="R33" i="1"/>
  <c r="P33" i="1"/>
  <c r="F33" i="1"/>
  <c r="Q34" i="1"/>
  <c r="E34" i="1"/>
  <c r="AA32" i="1"/>
  <c r="Y32" i="1"/>
  <c r="V32" i="1"/>
  <c r="J33" i="1"/>
  <c r="M34" i="1"/>
  <c r="H34" i="1"/>
  <c r="AG34" i="1" s="1"/>
  <c r="AH35" i="1"/>
  <c r="Z35" i="1"/>
  <c r="O35" i="1"/>
  <c r="G35" i="1"/>
  <c r="I35" i="1" s="1"/>
  <c r="AF35" i="1"/>
  <c r="W35" i="1"/>
  <c r="N35" i="1"/>
  <c r="B36" i="1"/>
  <c r="AD35" i="1"/>
  <c r="T35" i="1"/>
  <c r="L35" i="1"/>
  <c r="D35" i="1"/>
  <c r="AC35" i="1"/>
  <c r="K35" i="1"/>
  <c r="C35" i="1"/>
  <c r="AI35" i="1"/>
  <c r="AE35" i="1"/>
  <c r="AJ35" i="1"/>
  <c r="AB35" i="1"/>
  <c r="AN35" i="1"/>
  <c r="AO35" i="1" s="1"/>
  <c r="S32" i="1"/>
  <c r="S33" i="1" l="1"/>
  <c r="M35" i="1"/>
  <c r="AF36" i="1"/>
  <c r="W36" i="1"/>
  <c r="N36" i="1"/>
  <c r="AN36" i="1"/>
  <c r="AO36" i="1" s="1"/>
  <c r="AE36" i="1"/>
  <c r="B37" i="1"/>
  <c r="AD36" i="1"/>
  <c r="T36" i="1"/>
  <c r="L36" i="1"/>
  <c r="D36" i="1"/>
  <c r="AJ36" i="1"/>
  <c r="AB36" i="1"/>
  <c r="AI36" i="1"/>
  <c r="AH36" i="1"/>
  <c r="K36" i="1"/>
  <c r="Z36" i="1"/>
  <c r="C36" i="1"/>
  <c r="G36" i="1"/>
  <c r="I36" i="1" s="1"/>
  <c r="AC36" i="1"/>
  <c r="O36" i="1"/>
  <c r="J34" i="1"/>
  <c r="P34" i="1"/>
  <c r="F34" i="1"/>
  <c r="R34" i="1"/>
  <c r="AU35" i="1"/>
  <c r="AV35" i="1" s="1"/>
  <c r="AW35" i="1" s="1"/>
  <c r="H35" i="1"/>
  <c r="AG35" i="1" s="1"/>
  <c r="E35" i="1"/>
  <c r="Q35" i="1"/>
  <c r="Y33" i="1"/>
  <c r="AA33" i="1"/>
  <c r="V33" i="1"/>
  <c r="M36" i="1" l="1"/>
  <c r="B38" i="1"/>
  <c r="AD37" i="1"/>
  <c r="AI37" i="1"/>
  <c r="AE37" i="1"/>
  <c r="T37" i="1"/>
  <c r="L37" i="1"/>
  <c r="D37" i="1"/>
  <c r="AC37" i="1"/>
  <c r="K37" i="1"/>
  <c r="C37" i="1"/>
  <c r="AN37" i="1"/>
  <c r="AO37" i="1" s="1"/>
  <c r="AB37" i="1"/>
  <c r="AJ37" i="1"/>
  <c r="Z37" i="1"/>
  <c r="AH37" i="1"/>
  <c r="O37" i="1"/>
  <c r="G37" i="1"/>
  <c r="I37" i="1" s="1"/>
  <c r="W37" i="1"/>
  <c r="N37" i="1"/>
  <c r="AF37" i="1"/>
  <c r="AU36" i="1"/>
  <c r="AV36" i="1" s="1"/>
  <c r="AW36" i="1" s="1"/>
  <c r="P35" i="1"/>
  <c r="F35" i="1"/>
  <c r="R35" i="1"/>
  <c r="AA34" i="1"/>
  <c r="Y34" i="1"/>
  <c r="V34" i="1"/>
  <c r="H36" i="1"/>
  <c r="AG36" i="1"/>
  <c r="E36" i="1"/>
  <c r="Q36" i="1"/>
  <c r="J35" i="1"/>
  <c r="S34" i="1"/>
  <c r="M37" i="1" l="1"/>
  <c r="Y35" i="1"/>
  <c r="AA35" i="1"/>
  <c r="V35" i="1"/>
  <c r="AU37" i="1"/>
  <c r="AV37" i="1" s="1"/>
  <c r="AW37" i="1" s="1"/>
  <c r="J36" i="1"/>
  <c r="H37" i="1"/>
  <c r="AG37" i="1"/>
  <c r="F36" i="1"/>
  <c r="R36" i="1"/>
  <c r="P36" i="1"/>
  <c r="S35" i="1"/>
  <c r="Q37" i="1"/>
  <c r="E37" i="1"/>
  <c r="AJ38" i="1"/>
  <c r="AB38" i="1"/>
  <c r="O38" i="1"/>
  <c r="G38" i="1"/>
  <c r="I38" i="1" s="1"/>
  <c r="B39" i="1"/>
  <c r="AH38" i="1"/>
  <c r="K38" i="1"/>
  <c r="AF38" i="1"/>
  <c r="T38" i="1"/>
  <c r="AE38" i="1"/>
  <c r="AN38" i="1"/>
  <c r="AO38" i="1" s="1"/>
  <c r="AC38" i="1"/>
  <c r="N38" i="1"/>
  <c r="D38" i="1"/>
  <c r="AD38" i="1"/>
  <c r="Z38" i="1"/>
  <c r="L38" i="1"/>
  <c r="W38" i="1"/>
  <c r="AI38" i="1"/>
  <c r="C38" i="1"/>
  <c r="AA36" i="1" l="1"/>
  <c r="Y36" i="1"/>
  <c r="V36" i="1"/>
  <c r="M38" i="1"/>
  <c r="S36" i="1"/>
  <c r="E38" i="1"/>
  <c r="Q38" i="1"/>
  <c r="J37" i="1"/>
  <c r="AU38" i="1"/>
  <c r="AV38" i="1" s="1"/>
  <c r="AW38" i="1" s="1"/>
  <c r="AH39" i="1"/>
  <c r="Z39" i="1"/>
  <c r="O39" i="1"/>
  <c r="G39" i="1"/>
  <c r="I39" i="1" s="1"/>
  <c r="AN39" i="1"/>
  <c r="AO39" i="1" s="1"/>
  <c r="AE39" i="1"/>
  <c r="AC39" i="1"/>
  <c r="N39" i="1"/>
  <c r="B40" i="1"/>
  <c r="AB39" i="1"/>
  <c r="L39" i="1"/>
  <c r="K39" i="1"/>
  <c r="AJ39" i="1"/>
  <c r="T39" i="1"/>
  <c r="AI39" i="1"/>
  <c r="C39" i="1"/>
  <c r="AF39" i="1"/>
  <c r="AD39" i="1"/>
  <c r="W39" i="1"/>
  <c r="D39" i="1"/>
  <c r="R37" i="1"/>
  <c r="P37" i="1"/>
  <c r="F37" i="1"/>
  <c r="H38" i="1"/>
  <c r="M39" i="1" l="1"/>
  <c r="AU39" i="1"/>
  <c r="AV39" i="1" s="1"/>
  <c r="AW39" i="1" s="1"/>
  <c r="R38" i="1"/>
  <c r="P38" i="1"/>
  <c r="F38" i="1"/>
  <c r="J38" i="1"/>
  <c r="O40" i="1"/>
  <c r="G40" i="1"/>
  <c r="I40" i="1" s="1"/>
  <c r="AF40" i="1"/>
  <c r="W40" i="1"/>
  <c r="N40" i="1"/>
  <c r="AD40" i="1"/>
  <c r="T40" i="1"/>
  <c r="L40" i="1"/>
  <c r="D40" i="1"/>
  <c r="AE40" i="1"/>
  <c r="C40" i="1"/>
  <c r="AC40" i="1"/>
  <c r="B41" i="1"/>
  <c r="AB40" i="1"/>
  <c r="Z40" i="1"/>
  <c r="AJ40" i="1"/>
  <c r="K40" i="1"/>
  <c r="AN40" i="1"/>
  <c r="AO40" i="1" s="1"/>
  <c r="AI40" i="1"/>
  <c r="AH40" i="1"/>
  <c r="AG38" i="1"/>
  <c r="E39" i="1"/>
  <c r="Q39" i="1"/>
  <c r="H39" i="1"/>
  <c r="Y37" i="1"/>
  <c r="AA37" i="1"/>
  <c r="V37" i="1"/>
  <c r="S37" i="1"/>
  <c r="M40" i="1" l="1"/>
  <c r="S38" i="1"/>
  <c r="J39" i="1"/>
  <c r="H40" i="1"/>
  <c r="P39" i="1"/>
  <c r="F39" i="1"/>
  <c r="R39" i="1"/>
  <c r="Q40" i="1"/>
  <c r="E40" i="1"/>
  <c r="AF41" i="1"/>
  <c r="W41" i="1"/>
  <c r="N41" i="1"/>
  <c r="AN41" i="1"/>
  <c r="AO41" i="1" s="1"/>
  <c r="AE41" i="1"/>
  <c r="B42" i="1"/>
  <c r="AC41" i="1"/>
  <c r="K41" i="1"/>
  <c r="C41" i="1"/>
  <c r="AH41" i="1"/>
  <c r="G41" i="1"/>
  <c r="I41" i="1" s="1"/>
  <c r="D41" i="1"/>
  <c r="AD41" i="1"/>
  <c r="L41" i="1"/>
  <c r="Z41" i="1"/>
  <c r="AJ41" i="1"/>
  <c r="AI41" i="1"/>
  <c r="AB41" i="1"/>
  <c r="T41" i="1"/>
  <c r="O41" i="1"/>
  <c r="AG39" i="1"/>
  <c r="AU40" i="1"/>
  <c r="AV40" i="1" s="1"/>
  <c r="AW40" i="1" s="1"/>
  <c r="Y38" i="1"/>
  <c r="AA38" i="1"/>
  <c r="V38" i="1"/>
  <c r="AU41" i="1" l="1"/>
  <c r="AV41" i="1" s="1"/>
  <c r="AW41" i="1" s="1"/>
  <c r="Y39" i="1"/>
  <c r="AA39" i="1"/>
  <c r="V39" i="1"/>
  <c r="J40" i="1"/>
  <c r="AG40" i="1"/>
  <c r="E41" i="1"/>
  <c r="Q41" i="1"/>
  <c r="H41" i="1"/>
  <c r="M41" i="1"/>
  <c r="F40" i="1"/>
  <c r="P40" i="1"/>
  <c r="R40" i="1"/>
  <c r="S39" i="1"/>
  <c r="AN42" i="1"/>
  <c r="AO42" i="1" s="1"/>
  <c r="AE42" i="1"/>
  <c r="AD42" i="1"/>
  <c r="T42" i="1"/>
  <c r="L42" i="1"/>
  <c r="D42" i="1"/>
  <c r="AJ42" i="1"/>
  <c r="AB42" i="1"/>
  <c r="AI42" i="1"/>
  <c r="W42" i="1"/>
  <c r="AH42" i="1"/>
  <c r="G42" i="1"/>
  <c r="I42" i="1" s="1"/>
  <c r="AC42" i="1"/>
  <c r="O42" i="1"/>
  <c r="B43" i="1"/>
  <c r="N42" i="1"/>
  <c r="K42" i="1"/>
  <c r="C42" i="1"/>
  <c r="AF42" i="1"/>
  <c r="Z42" i="1"/>
  <c r="F41" i="1" l="1"/>
  <c r="R41" i="1"/>
  <c r="P41" i="1"/>
  <c r="E42" i="1"/>
  <c r="Q42" i="1"/>
  <c r="Y40" i="1"/>
  <c r="AA40" i="1"/>
  <c r="V40" i="1"/>
  <c r="S40" i="1"/>
  <c r="H42" i="1"/>
  <c r="AG42" i="1" s="1"/>
  <c r="AU42" i="1"/>
  <c r="AV42" i="1" s="1"/>
  <c r="AW42" i="1" s="1"/>
  <c r="M42" i="1"/>
  <c r="J41" i="1"/>
  <c r="AD43" i="1"/>
  <c r="T43" i="1"/>
  <c r="L43" i="1"/>
  <c r="D43" i="1"/>
  <c r="B44" i="1"/>
  <c r="AC43" i="1"/>
  <c r="K43" i="1"/>
  <c r="C43" i="1"/>
  <c r="AI43" i="1"/>
  <c r="AN43" i="1"/>
  <c r="AO43" i="1" s="1"/>
  <c r="AJ43" i="1"/>
  <c r="W43" i="1"/>
  <c r="AH43" i="1"/>
  <c r="G43" i="1"/>
  <c r="I43" i="1" s="1"/>
  <c r="AF43" i="1"/>
  <c r="AE43" i="1"/>
  <c r="O43" i="1"/>
  <c r="AB43" i="1"/>
  <c r="Z43" i="1"/>
  <c r="N43" i="1"/>
  <c r="AG41" i="1"/>
  <c r="M43" i="1" l="1"/>
  <c r="S41" i="1"/>
  <c r="H43" i="1"/>
  <c r="AG43" i="1" s="1"/>
  <c r="R42" i="1"/>
  <c r="F42" i="1"/>
  <c r="P42" i="1"/>
  <c r="AA41" i="1"/>
  <c r="Y41" i="1"/>
  <c r="V41" i="1"/>
  <c r="B45" i="1"/>
  <c r="AC44" i="1"/>
  <c r="K44" i="1"/>
  <c r="C44" i="1"/>
  <c r="AJ44" i="1"/>
  <c r="AB44" i="1"/>
  <c r="AH44" i="1"/>
  <c r="Z44" i="1"/>
  <c r="AN44" i="1"/>
  <c r="AO44" i="1" s="1"/>
  <c r="L44" i="1"/>
  <c r="W44" i="1"/>
  <c r="AI44" i="1"/>
  <c r="G44" i="1"/>
  <c r="I44" i="1" s="1"/>
  <c r="AF44" i="1"/>
  <c r="AE44" i="1"/>
  <c r="O44" i="1"/>
  <c r="D44" i="1"/>
  <c r="T44" i="1"/>
  <c r="N44" i="1"/>
  <c r="AD44" i="1"/>
  <c r="J42" i="1"/>
  <c r="Q43" i="1"/>
  <c r="E43" i="1"/>
  <c r="AU43" i="1"/>
  <c r="AV43" i="1" s="1"/>
  <c r="AW43" i="1" s="1"/>
  <c r="AA42" i="1" l="1"/>
  <c r="Y42" i="1"/>
  <c r="V42" i="1"/>
  <c r="P43" i="1"/>
  <c r="R43" i="1"/>
  <c r="F43" i="1"/>
  <c r="H44" i="1"/>
  <c r="AG44" i="1"/>
  <c r="Q44" i="1"/>
  <c r="E44" i="1"/>
  <c r="M44" i="1"/>
  <c r="AU44" i="1"/>
  <c r="AV44" i="1" s="1"/>
  <c r="AW44" i="1" s="1"/>
  <c r="S42" i="1"/>
  <c r="AJ45" i="1"/>
  <c r="AB45" i="1"/>
  <c r="AI45" i="1"/>
  <c r="O45" i="1"/>
  <c r="G45" i="1"/>
  <c r="I45" i="1" s="1"/>
  <c r="B46" i="1"/>
  <c r="AC45" i="1"/>
  <c r="AN45" i="1"/>
  <c r="AO45" i="1" s="1"/>
  <c r="Z45" i="1"/>
  <c r="L45" i="1"/>
  <c r="W45" i="1"/>
  <c r="K45" i="1"/>
  <c r="AH45" i="1"/>
  <c r="T45" i="1"/>
  <c r="AF45" i="1"/>
  <c r="C45" i="1"/>
  <c r="AE45" i="1"/>
  <c r="AD45" i="1"/>
  <c r="N45" i="1"/>
  <c r="D45" i="1"/>
  <c r="J43" i="1"/>
  <c r="AA43" i="1" l="1"/>
  <c r="Y43" i="1"/>
  <c r="V43" i="1"/>
  <c r="H45" i="1"/>
  <c r="AU45" i="1"/>
  <c r="AV45" i="1" s="1"/>
  <c r="AW45" i="1" s="1"/>
  <c r="S43" i="1"/>
  <c r="AN46" i="1"/>
  <c r="AO46" i="1" s="1"/>
  <c r="AE46" i="1"/>
  <c r="AD46" i="1"/>
  <c r="T46" i="1"/>
  <c r="L46" i="1"/>
  <c r="B47" i="1"/>
  <c r="AC46" i="1"/>
  <c r="AI46" i="1"/>
  <c r="W46" i="1"/>
  <c r="AJ46" i="1"/>
  <c r="O46" i="1"/>
  <c r="N46" i="1"/>
  <c r="AH46" i="1"/>
  <c r="K46" i="1"/>
  <c r="AB46" i="1"/>
  <c r="G46" i="1"/>
  <c r="I46" i="1" s="1"/>
  <c r="Z46" i="1"/>
  <c r="D46" i="1"/>
  <c r="C46" i="1"/>
  <c r="AF46" i="1"/>
  <c r="R44" i="1"/>
  <c r="P44" i="1"/>
  <c r="S44" i="1" s="1"/>
  <c r="F44" i="1"/>
  <c r="Q45" i="1"/>
  <c r="E45" i="1"/>
  <c r="M45" i="1"/>
  <c r="J44" i="1"/>
  <c r="M46" i="1" l="1"/>
  <c r="AU46" i="1"/>
  <c r="AV46" i="1" s="1"/>
  <c r="AW46" i="1" s="1"/>
  <c r="J45" i="1"/>
  <c r="Y44" i="1"/>
  <c r="AA44" i="1"/>
  <c r="V44" i="1"/>
  <c r="AG45" i="1"/>
  <c r="H46" i="1"/>
  <c r="AG46" i="1" s="1"/>
  <c r="AD47" i="1"/>
  <c r="T47" i="1"/>
  <c r="L47" i="1"/>
  <c r="D47" i="1"/>
  <c r="B48" i="1"/>
  <c r="AC47" i="1"/>
  <c r="K47" i="1"/>
  <c r="C47" i="1"/>
  <c r="AJ47" i="1"/>
  <c r="AB47" i="1"/>
  <c r="AH47" i="1"/>
  <c r="Z47" i="1"/>
  <c r="AI47" i="1"/>
  <c r="O47" i="1"/>
  <c r="AE47" i="1"/>
  <c r="AN47" i="1"/>
  <c r="AO47" i="1" s="1"/>
  <c r="G47" i="1"/>
  <c r="I47" i="1" s="1"/>
  <c r="AF47" i="1"/>
  <c r="W47" i="1"/>
  <c r="N47" i="1"/>
  <c r="Q46" i="1"/>
  <c r="E46" i="1"/>
  <c r="R45" i="1"/>
  <c r="F45" i="1"/>
  <c r="P45" i="1"/>
  <c r="M47" i="1" l="1"/>
  <c r="J46" i="1"/>
  <c r="H47" i="1"/>
  <c r="AG47" i="1" s="1"/>
  <c r="B49" i="1"/>
  <c r="AC48" i="1"/>
  <c r="K48" i="1"/>
  <c r="C48" i="1"/>
  <c r="AJ48" i="1"/>
  <c r="AB48" i="1"/>
  <c r="AI48" i="1"/>
  <c r="O48" i="1"/>
  <c r="G48" i="1"/>
  <c r="I48" i="1" s="1"/>
  <c r="AH48" i="1"/>
  <c r="AF48" i="1"/>
  <c r="N48" i="1"/>
  <c r="AD48" i="1"/>
  <c r="L48" i="1"/>
  <c r="AN48" i="1"/>
  <c r="AO48" i="1" s="1"/>
  <c r="AE48" i="1"/>
  <c r="W48" i="1"/>
  <c r="Z48" i="1"/>
  <c r="T48" i="1"/>
  <c r="D48" i="1"/>
  <c r="AA45" i="1"/>
  <c r="Y45" i="1"/>
  <c r="V45" i="1"/>
  <c r="Q47" i="1"/>
  <c r="E47" i="1"/>
  <c r="S45" i="1"/>
  <c r="P46" i="1"/>
  <c r="F46" i="1"/>
  <c r="R46" i="1"/>
  <c r="AU47" i="1"/>
  <c r="AV47" i="1" s="1"/>
  <c r="AW47" i="1" s="1"/>
  <c r="M48" i="1" l="1"/>
  <c r="AU48" i="1"/>
  <c r="AV48" i="1" s="1"/>
  <c r="AW48" i="1" s="1"/>
  <c r="B50" i="1"/>
  <c r="AJ49" i="1"/>
  <c r="AB49" i="1"/>
  <c r="AI49" i="1"/>
  <c r="AH49" i="1"/>
  <c r="Z49" i="1"/>
  <c r="AF49" i="1"/>
  <c r="W49" i="1"/>
  <c r="N49" i="1"/>
  <c r="AN49" i="1"/>
  <c r="AO49" i="1" s="1"/>
  <c r="AE49" i="1"/>
  <c r="O49" i="1"/>
  <c r="L49" i="1"/>
  <c r="AD49" i="1"/>
  <c r="G49" i="1"/>
  <c r="I49" i="1" s="1"/>
  <c r="K49" i="1"/>
  <c r="D49" i="1"/>
  <c r="AC49" i="1"/>
  <c r="T49" i="1"/>
  <c r="C49" i="1"/>
  <c r="AA46" i="1"/>
  <c r="Y46" i="1"/>
  <c r="V46" i="1"/>
  <c r="J47" i="1"/>
  <c r="Q48" i="1"/>
  <c r="E48" i="1"/>
  <c r="S46" i="1"/>
  <c r="R47" i="1"/>
  <c r="P47" i="1"/>
  <c r="F47" i="1"/>
  <c r="H48" i="1"/>
  <c r="AG48" i="1" s="1"/>
  <c r="S47" i="1" l="1"/>
  <c r="H49" i="1"/>
  <c r="AG49" i="1" s="1"/>
  <c r="R48" i="1"/>
  <c r="P48" i="1"/>
  <c r="F48" i="1"/>
  <c r="J48" i="1"/>
  <c r="Q49" i="1"/>
  <c r="E49" i="1"/>
  <c r="AU49" i="1"/>
  <c r="AV49" i="1" s="1"/>
  <c r="AW49" i="1" s="1"/>
  <c r="AD50" i="1"/>
  <c r="T50" i="1"/>
  <c r="L50" i="1"/>
  <c r="D50" i="1"/>
  <c r="B51" i="1"/>
  <c r="AF50" i="1"/>
  <c r="K50" i="1"/>
  <c r="AE50" i="1"/>
  <c r="AC50" i="1"/>
  <c r="G50" i="1"/>
  <c r="I50" i="1" s="1"/>
  <c r="AJ50" i="1"/>
  <c r="Z50" i="1"/>
  <c r="O50" i="1"/>
  <c r="AI50" i="1"/>
  <c r="AH50" i="1"/>
  <c r="AB50" i="1"/>
  <c r="W50" i="1"/>
  <c r="C50" i="1"/>
  <c r="AN50" i="1"/>
  <c r="AO50" i="1" s="1"/>
  <c r="N50" i="1"/>
  <c r="Y47" i="1"/>
  <c r="AA47" i="1"/>
  <c r="V47" i="1"/>
  <c r="M49" i="1"/>
  <c r="S48" i="1" l="1"/>
  <c r="H50" i="1"/>
  <c r="AA48" i="1"/>
  <c r="Y48" i="1"/>
  <c r="V48" i="1"/>
  <c r="E50" i="1"/>
  <c r="Q50" i="1"/>
  <c r="AU50" i="1"/>
  <c r="AV50" i="1" s="1"/>
  <c r="AW50" i="1" s="1"/>
  <c r="B52" i="1"/>
  <c r="AC51" i="1"/>
  <c r="K51" i="1"/>
  <c r="C51" i="1"/>
  <c r="AF51" i="1"/>
  <c r="W51" i="1"/>
  <c r="N51" i="1"/>
  <c r="AJ51" i="1"/>
  <c r="Z51" i="1"/>
  <c r="AI51" i="1"/>
  <c r="L51" i="1"/>
  <c r="AH51" i="1"/>
  <c r="AE51" i="1"/>
  <c r="AD51" i="1"/>
  <c r="G51" i="1"/>
  <c r="I51" i="1" s="1"/>
  <c r="AN51" i="1"/>
  <c r="AO51" i="1" s="1"/>
  <c r="AB51" i="1"/>
  <c r="O51" i="1"/>
  <c r="D51" i="1"/>
  <c r="T51" i="1"/>
  <c r="R49" i="1"/>
  <c r="P49" i="1"/>
  <c r="F49" i="1"/>
  <c r="J49" i="1"/>
  <c r="M50" i="1"/>
  <c r="M51" i="1" l="1"/>
  <c r="AJ52" i="1"/>
  <c r="AB52" i="1"/>
  <c r="AN52" i="1"/>
  <c r="AO52" i="1" s="1"/>
  <c r="AE52" i="1"/>
  <c r="AD52" i="1"/>
  <c r="G52" i="1"/>
  <c r="I52" i="1" s="1"/>
  <c r="AC52" i="1"/>
  <c r="O52" i="1"/>
  <c r="D52" i="1"/>
  <c r="AI52" i="1"/>
  <c r="L52" i="1"/>
  <c r="AH52" i="1"/>
  <c r="W52" i="1"/>
  <c r="K52" i="1"/>
  <c r="M52" i="1" s="1"/>
  <c r="N52" i="1"/>
  <c r="C52" i="1"/>
  <c r="B53" i="1"/>
  <c r="AF52" i="1"/>
  <c r="Z52" i="1"/>
  <c r="T52" i="1"/>
  <c r="AA49" i="1"/>
  <c r="Y49" i="1"/>
  <c r="V49" i="1"/>
  <c r="S49" i="1"/>
  <c r="H51" i="1"/>
  <c r="AG51" i="1"/>
  <c r="J50" i="1"/>
  <c r="R50" i="1"/>
  <c r="P50" i="1"/>
  <c r="S50" i="1" s="1"/>
  <c r="F50" i="1"/>
  <c r="AG50" i="1"/>
  <c r="Q51" i="1"/>
  <c r="E51" i="1"/>
  <c r="AU51" i="1"/>
  <c r="AV51" i="1" s="1"/>
  <c r="AW51" i="1" s="1"/>
  <c r="J51" i="1" l="1"/>
  <c r="F51" i="1"/>
  <c r="R51" i="1"/>
  <c r="P51" i="1"/>
  <c r="H52" i="1"/>
  <c r="AU52" i="1"/>
  <c r="AV52" i="1" s="1"/>
  <c r="AW52" i="1" s="1"/>
  <c r="AI53" i="1"/>
  <c r="AD53" i="1"/>
  <c r="T53" i="1"/>
  <c r="L53" i="1"/>
  <c r="D53" i="1"/>
  <c r="AH53" i="1"/>
  <c r="W53" i="1"/>
  <c r="K53" i="1"/>
  <c r="M53" i="1" s="1"/>
  <c r="B54" i="1"/>
  <c r="AF53" i="1"/>
  <c r="AC53" i="1"/>
  <c r="AN53" i="1"/>
  <c r="AO53" i="1" s="1"/>
  <c r="AB53" i="1"/>
  <c r="O53" i="1"/>
  <c r="N53" i="1"/>
  <c r="G53" i="1"/>
  <c r="I53" i="1" s="1"/>
  <c r="AJ53" i="1"/>
  <c r="Z53" i="1"/>
  <c r="AE53" i="1"/>
  <c r="C53" i="1"/>
  <c r="AA50" i="1"/>
  <c r="Y50" i="1"/>
  <c r="V50" i="1"/>
  <c r="E52" i="1"/>
  <c r="Q52" i="1"/>
  <c r="J52" i="1" l="1"/>
  <c r="Y51" i="1"/>
  <c r="AA51" i="1"/>
  <c r="V51" i="1"/>
  <c r="AU53" i="1"/>
  <c r="AV53" i="1" s="1"/>
  <c r="AW53" i="1" s="1"/>
  <c r="Q53" i="1"/>
  <c r="E53" i="1"/>
  <c r="AG52" i="1"/>
  <c r="S51" i="1"/>
  <c r="H53" i="1"/>
  <c r="R52" i="1"/>
  <c r="P52" i="1"/>
  <c r="F52" i="1"/>
  <c r="AH54" i="1"/>
  <c r="Z54" i="1"/>
  <c r="B55" i="1"/>
  <c r="AC54" i="1"/>
  <c r="K54" i="1"/>
  <c r="C54" i="1"/>
  <c r="N54" i="1"/>
  <c r="D54" i="1"/>
  <c r="AJ54" i="1"/>
  <c r="AI54" i="1"/>
  <c r="W54" i="1"/>
  <c r="L54" i="1"/>
  <c r="AF54" i="1"/>
  <c r="T54" i="1"/>
  <c r="AE54" i="1"/>
  <c r="G54" i="1"/>
  <c r="I54" i="1" s="1"/>
  <c r="AB54" i="1"/>
  <c r="O54" i="1"/>
  <c r="AN54" i="1"/>
  <c r="AO54" i="1" s="1"/>
  <c r="AD54" i="1"/>
  <c r="P53" i="1" l="1"/>
  <c r="F53" i="1"/>
  <c r="R53" i="1"/>
  <c r="H54" i="1"/>
  <c r="AG54" i="1" s="1"/>
  <c r="AU54" i="1"/>
  <c r="AV54" i="1" s="1"/>
  <c r="AW54" i="1" s="1"/>
  <c r="M54" i="1"/>
  <c r="AA52" i="1"/>
  <c r="Y52" i="1"/>
  <c r="V52" i="1"/>
  <c r="S52" i="1"/>
  <c r="O55" i="1"/>
  <c r="G55" i="1"/>
  <c r="I55" i="1" s="1"/>
  <c r="AJ55" i="1"/>
  <c r="AB55" i="1"/>
  <c r="B56" i="1"/>
  <c r="AE55" i="1"/>
  <c r="AD55" i="1"/>
  <c r="AN55" i="1"/>
  <c r="AO55" i="1" s="1"/>
  <c r="AC55" i="1"/>
  <c r="Z55" i="1"/>
  <c r="C55" i="1"/>
  <c r="AI55" i="1"/>
  <c r="W55" i="1"/>
  <c r="L55" i="1"/>
  <c r="AH55" i="1"/>
  <c r="D55" i="1"/>
  <c r="AF55" i="1"/>
  <c r="T55" i="1"/>
  <c r="K55" i="1"/>
  <c r="N55" i="1"/>
  <c r="J53" i="1"/>
  <c r="S53" i="1"/>
  <c r="Q54" i="1"/>
  <c r="E54" i="1"/>
  <c r="AG53" i="1"/>
  <c r="M55" i="1" l="1"/>
  <c r="AF56" i="1"/>
  <c r="W56" i="1"/>
  <c r="N56" i="1"/>
  <c r="AI56" i="1"/>
  <c r="AJ56" i="1"/>
  <c r="L56" i="1"/>
  <c r="AH56" i="1"/>
  <c r="K56" i="1"/>
  <c r="B57" i="1"/>
  <c r="T56" i="1"/>
  <c r="AD56" i="1"/>
  <c r="G56" i="1"/>
  <c r="I56" i="1" s="1"/>
  <c r="AN56" i="1"/>
  <c r="AO56" i="1" s="1"/>
  <c r="AC56" i="1"/>
  <c r="D56" i="1"/>
  <c r="AB56" i="1"/>
  <c r="O56" i="1"/>
  <c r="AE56" i="1"/>
  <c r="Z56" i="1"/>
  <c r="C56" i="1"/>
  <c r="H55" i="1"/>
  <c r="J54" i="1"/>
  <c r="P54" i="1"/>
  <c r="R54" i="1"/>
  <c r="F54" i="1"/>
  <c r="AU55" i="1"/>
  <c r="AV55" i="1" s="1"/>
  <c r="AW55" i="1" s="1"/>
  <c r="AA53" i="1"/>
  <c r="Y53" i="1"/>
  <c r="V53" i="1"/>
  <c r="Q55" i="1"/>
  <c r="E55" i="1"/>
  <c r="AU56" i="1" l="1"/>
  <c r="AV56" i="1" s="1"/>
  <c r="AW56" i="1" s="1"/>
  <c r="H56" i="1"/>
  <c r="AA54" i="1"/>
  <c r="Y54" i="1"/>
  <c r="V54" i="1"/>
  <c r="R55" i="1"/>
  <c r="F55" i="1"/>
  <c r="P55" i="1"/>
  <c r="S54" i="1"/>
  <c r="AN57" i="1"/>
  <c r="AO57" i="1" s="1"/>
  <c r="AE57" i="1"/>
  <c r="AH57" i="1"/>
  <c r="Z57" i="1"/>
  <c r="AB57" i="1"/>
  <c r="O57" i="1"/>
  <c r="D57" i="1"/>
  <c r="N57" i="1"/>
  <c r="C57" i="1"/>
  <c r="AJ57" i="1"/>
  <c r="L57" i="1"/>
  <c r="T57" i="1"/>
  <c r="B58" i="1"/>
  <c r="AF57" i="1"/>
  <c r="K57" i="1"/>
  <c r="G57" i="1"/>
  <c r="I57" i="1" s="1"/>
  <c r="AD57" i="1"/>
  <c r="AI57" i="1"/>
  <c r="AC57" i="1"/>
  <c r="W57" i="1"/>
  <c r="J55" i="1"/>
  <c r="Q56" i="1"/>
  <c r="E56" i="1"/>
  <c r="M56" i="1"/>
  <c r="AG55" i="1"/>
  <c r="Y55" i="1" l="1"/>
  <c r="AA55" i="1"/>
  <c r="V55" i="1"/>
  <c r="AD58" i="1"/>
  <c r="T58" i="1"/>
  <c r="L58" i="1"/>
  <c r="D58" i="1"/>
  <c r="O58" i="1"/>
  <c r="G58" i="1"/>
  <c r="I58" i="1" s="1"/>
  <c r="B59" i="1"/>
  <c r="AF58" i="1"/>
  <c r="AE58" i="1"/>
  <c r="AC58" i="1"/>
  <c r="N58" i="1"/>
  <c r="C58" i="1"/>
  <c r="AJ58" i="1"/>
  <c r="Z58" i="1"/>
  <c r="AN58" i="1"/>
  <c r="AO58" i="1" s="1"/>
  <c r="AH58" i="1"/>
  <c r="AB58" i="1"/>
  <c r="AI58" i="1"/>
  <c r="W58" i="1"/>
  <c r="K58" i="1"/>
  <c r="H57" i="1"/>
  <c r="AG57" i="1" s="1"/>
  <c r="S55" i="1"/>
  <c r="AU57" i="1"/>
  <c r="AV57" i="1" s="1"/>
  <c r="AW57" i="1" s="1"/>
  <c r="J56" i="1"/>
  <c r="F56" i="1"/>
  <c r="R56" i="1"/>
  <c r="P56" i="1"/>
  <c r="S56" i="1" s="1"/>
  <c r="M57" i="1"/>
  <c r="E57" i="1"/>
  <c r="Q57" i="1"/>
  <c r="AG56" i="1"/>
  <c r="J57" i="1" l="1"/>
  <c r="B60" i="1"/>
  <c r="AC59" i="1"/>
  <c r="K59" i="1"/>
  <c r="C59" i="1"/>
  <c r="AF59" i="1"/>
  <c r="W59" i="1"/>
  <c r="N59" i="1"/>
  <c r="AJ59" i="1"/>
  <c r="Z59" i="1"/>
  <c r="AI59" i="1"/>
  <c r="L59" i="1"/>
  <c r="AH59" i="1"/>
  <c r="AE59" i="1"/>
  <c r="AD59" i="1"/>
  <c r="G59" i="1"/>
  <c r="I59" i="1" s="1"/>
  <c r="T59" i="1"/>
  <c r="O59" i="1"/>
  <c r="D59" i="1"/>
  <c r="AN59" i="1"/>
  <c r="AO59" i="1" s="1"/>
  <c r="AB59" i="1"/>
  <c r="M58" i="1"/>
  <c r="H58" i="1"/>
  <c r="AU58" i="1"/>
  <c r="AV58" i="1" s="1"/>
  <c r="AW58" i="1" s="1"/>
  <c r="P57" i="1"/>
  <c r="F57" i="1"/>
  <c r="R57" i="1"/>
  <c r="AA56" i="1"/>
  <c r="Y56" i="1"/>
  <c r="V56" i="1"/>
  <c r="Q58" i="1"/>
  <c r="E58" i="1"/>
  <c r="H59" i="1" l="1"/>
  <c r="AG59" i="1" s="1"/>
  <c r="M59" i="1"/>
  <c r="AA57" i="1"/>
  <c r="Y57" i="1"/>
  <c r="V57" i="1"/>
  <c r="J58" i="1"/>
  <c r="R58" i="1"/>
  <c r="S58" i="1" s="1"/>
  <c r="F58" i="1"/>
  <c r="P58" i="1"/>
  <c r="AG58" i="1"/>
  <c r="AJ60" i="1"/>
  <c r="AB60" i="1"/>
  <c r="AN60" i="1"/>
  <c r="AO60" i="1" s="1"/>
  <c r="AE60" i="1"/>
  <c r="AD60" i="1"/>
  <c r="G60" i="1"/>
  <c r="I60" i="1" s="1"/>
  <c r="B61" i="1"/>
  <c r="AC60" i="1"/>
  <c r="O60" i="1"/>
  <c r="D60" i="1"/>
  <c r="AI60" i="1"/>
  <c r="L60" i="1"/>
  <c r="AH60" i="1"/>
  <c r="W60" i="1"/>
  <c r="K60" i="1"/>
  <c r="AF60" i="1"/>
  <c r="Z60" i="1"/>
  <c r="T60" i="1"/>
  <c r="N60" i="1"/>
  <c r="C60" i="1"/>
  <c r="S57" i="1"/>
  <c r="Q59" i="1"/>
  <c r="E59" i="1"/>
  <c r="AU59" i="1"/>
  <c r="AV59" i="1" s="1"/>
  <c r="AW59" i="1" s="1"/>
  <c r="M60" i="1" l="1"/>
  <c r="AI61" i="1"/>
  <c r="AF61" i="1"/>
  <c r="W61" i="1"/>
  <c r="N61" i="1"/>
  <c r="AD61" i="1"/>
  <c r="T61" i="1"/>
  <c r="L61" i="1"/>
  <c r="D61" i="1"/>
  <c r="AE61" i="1"/>
  <c r="C61" i="1"/>
  <c r="B62" i="1"/>
  <c r="AC61" i="1"/>
  <c r="O61" i="1"/>
  <c r="AB61" i="1"/>
  <c r="AJ61" i="1"/>
  <c r="G61" i="1"/>
  <c r="I61" i="1" s="1"/>
  <c r="AN61" i="1"/>
  <c r="AO61" i="1" s="1"/>
  <c r="AH61" i="1"/>
  <c r="Z61" i="1"/>
  <c r="K61" i="1"/>
  <c r="H60" i="1"/>
  <c r="AG60" i="1" s="1"/>
  <c r="F59" i="1"/>
  <c r="R59" i="1"/>
  <c r="P59" i="1"/>
  <c r="Y58" i="1"/>
  <c r="AA58" i="1"/>
  <c r="V58" i="1"/>
  <c r="E60" i="1"/>
  <c r="Q60" i="1"/>
  <c r="AU60" i="1"/>
  <c r="AV60" i="1" s="1"/>
  <c r="AW60" i="1" s="1"/>
  <c r="J59" i="1"/>
  <c r="M61" i="1" l="1"/>
  <c r="S59" i="1"/>
  <c r="R60" i="1"/>
  <c r="P60" i="1"/>
  <c r="F60" i="1"/>
  <c r="Y59" i="1"/>
  <c r="AA59" i="1"/>
  <c r="V59" i="1"/>
  <c r="AU61" i="1"/>
  <c r="AV61" i="1" s="1"/>
  <c r="AW61" i="1" s="1"/>
  <c r="AH62" i="1"/>
  <c r="Z62" i="1"/>
  <c r="AN62" i="1"/>
  <c r="AO62" i="1" s="1"/>
  <c r="AE62" i="1"/>
  <c r="B63" i="1"/>
  <c r="AC62" i="1"/>
  <c r="K62" i="1"/>
  <c r="C62" i="1"/>
  <c r="AF62" i="1"/>
  <c r="D62" i="1"/>
  <c r="AD62" i="1"/>
  <c r="O62" i="1"/>
  <c r="AB62" i="1"/>
  <c r="N62" i="1"/>
  <c r="AJ62" i="1"/>
  <c r="W62" i="1"/>
  <c r="T62" i="1"/>
  <c r="L62" i="1"/>
  <c r="AI62" i="1"/>
  <c r="G62" i="1"/>
  <c r="I62" i="1" s="1"/>
  <c r="H61" i="1"/>
  <c r="AG61" i="1"/>
  <c r="J60" i="1"/>
  <c r="Q61" i="1"/>
  <c r="E61" i="1"/>
  <c r="S60" i="1" l="1"/>
  <c r="M62" i="1"/>
  <c r="E62" i="1"/>
  <c r="Q62" i="1"/>
  <c r="O63" i="1"/>
  <c r="G63" i="1"/>
  <c r="I63" i="1" s="1"/>
  <c r="AD63" i="1"/>
  <c r="T63" i="1"/>
  <c r="L63" i="1"/>
  <c r="D63" i="1"/>
  <c r="AJ63" i="1"/>
  <c r="AB63" i="1"/>
  <c r="AH63" i="1"/>
  <c r="AF63" i="1"/>
  <c r="AE63" i="1"/>
  <c r="C63" i="1"/>
  <c r="AN63" i="1"/>
  <c r="AO63" i="1" s="1"/>
  <c r="Z63" i="1"/>
  <c r="K63" i="1"/>
  <c r="AC63" i="1"/>
  <c r="AI63" i="1"/>
  <c r="W63" i="1"/>
  <c r="N63" i="1"/>
  <c r="AD2" i="1"/>
  <c r="AR2" i="1"/>
  <c r="AP63" i="1" s="1"/>
  <c r="AC2" i="1"/>
  <c r="AT2" i="1"/>
  <c r="AR63" i="1" s="1"/>
  <c r="AS2" i="1"/>
  <c r="AL2" i="1"/>
  <c r="AA60" i="1"/>
  <c r="Y60" i="1"/>
  <c r="V60" i="1"/>
  <c r="H62" i="1"/>
  <c r="AG62" i="1" s="1"/>
  <c r="J61" i="1"/>
  <c r="F61" i="1"/>
  <c r="P61" i="1"/>
  <c r="R61" i="1"/>
  <c r="AU62" i="1"/>
  <c r="AV62" i="1" s="1"/>
  <c r="AW62" i="1" s="1"/>
  <c r="S61" i="1" l="1"/>
  <c r="M63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Q19" i="1"/>
  <c r="AS19" i="1"/>
  <c r="AQ20" i="1"/>
  <c r="AQ21" i="1"/>
  <c r="AS20" i="1"/>
  <c r="AS21" i="1"/>
  <c r="AQ22" i="1"/>
  <c r="AS22" i="1"/>
  <c r="AQ23" i="1"/>
  <c r="AS23" i="1"/>
  <c r="AQ24" i="1"/>
  <c r="AQ25" i="1"/>
  <c r="AS24" i="1"/>
  <c r="AQ26" i="1"/>
  <c r="AS25" i="1"/>
  <c r="AS26" i="1"/>
  <c r="AQ27" i="1"/>
  <c r="AQ28" i="1"/>
  <c r="AS27" i="1"/>
  <c r="AQ29" i="1"/>
  <c r="AS28" i="1"/>
  <c r="AQ30" i="1"/>
  <c r="AS29" i="1"/>
  <c r="AS30" i="1"/>
  <c r="AQ31" i="1"/>
  <c r="AQ32" i="1"/>
  <c r="AS31" i="1"/>
  <c r="AS32" i="1"/>
  <c r="AQ33" i="1"/>
  <c r="AQ34" i="1"/>
  <c r="AS33" i="1"/>
  <c r="AS34" i="1"/>
  <c r="AQ35" i="1"/>
  <c r="AS35" i="1"/>
  <c r="AQ36" i="1"/>
  <c r="AS36" i="1"/>
  <c r="AQ37" i="1"/>
  <c r="AS37" i="1"/>
  <c r="AQ38" i="1"/>
  <c r="AQ39" i="1"/>
  <c r="AS38" i="1"/>
  <c r="AQ40" i="1"/>
  <c r="AS39" i="1"/>
  <c r="AS40" i="1"/>
  <c r="AQ41" i="1"/>
  <c r="AS41" i="1"/>
  <c r="AQ42" i="1"/>
  <c r="AQ43" i="1"/>
  <c r="AS42" i="1"/>
  <c r="AS43" i="1"/>
  <c r="AQ44" i="1"/>
  <c r="AQ45" i="1"/>
  <c r="AS44" i="1"/>
  <c r="AQ46" i="1"/>
  <c r="AS45" i="1"/>
  <c r="AQ47" i="1"/>
  <c r="AS46" i="1"/>
  <c r="AS47" i="1"/>
  <c r="AQ48" i="1"/>
  <c r="AS48" i="1"/>
  <c r="AQ49" i="1"/>
  <c r="AQ50" i="1"/>
  <c r="AS49" i="1"/>
  <c r="AQ51" i="1"/>
  <c r="AS50" i="1"/>
  <c r="AS51" i="1"/>
  <c r="AQ52" i="1"/>
  <c r="AS52" i="1"/>
  <c r="AQ53" i="1"/>
  <c r="AS53" i="1"/>
  <c r="AQ54" i="1"/>
  <c r="AQ55" i="1"/>
  <c r="AS54" i="1"/>
  <c r="AS55" i="1"/>
  <c r="AQ56" i="1"/>
  <c r="AQ57" i="1"/>
  <c r="AS56" i="1"/>
  <c r="AS57" i="1"/>
  <c r="AQ58" i="1"/>
  <c r="AS58" i="1"/>
  <c r="AQ59" i="1"/>
  <c r="AS59" i="1"/>
  <c r="AQ60" i="1"/>
  <c r="AS60" i="1"/>
  <c r="AQ61" i="1"/>
  <c r="AS61" i="1"/>
  <c r="AQ62" i="1"/>
  <c r="AR19" i="1"/>
  <c r="AT19" i="1" s="1"/>
  <c r="AR20" i="1"/>
  <c r="AT20" i="1" s="1"/>
  <c r="AR21" i="1"/>
  <c r="AT21" i="1" s="1"/>
  <c r="AR22" i="1"/>
  <c r="AT22" i="1" s="1"/>
  <c r="AR23" i="1"/>
  <c r="AT23" i="1" s="1"/>
  <c r="AR24" i="1"/>
  <c r="AT24" i="1" s="1"/>
  <c r="AR25" i="1"/>
  <c r="AT25" i="1" s="1"/>
  <c r="AR26" i="1"/>
  <c r="AT26" i="1" s="1"/>
  <c r="AR27" i="1"/>
  <c r="AT27" i="1" s="1"/>
  <c r="AR28" i="1"/>
  <c r="AT28" i="1" s="1"/>
  <c r="AR29" i="1"/>
  <c r="AT29" i="1" s="1"/>
  <c r="AR30" i="1"/>
  <c r="AT30" i="1" s="1"/>
  <c r="AR31" i="1"/>
  <c r="AT31" i="1" s="1"/>
  <c r="AR32" i="1"/>
  <c r="AT32" i="1" s="1"/>
  <c r="AR33" i="1"/>
  <c r="AT33" i="1" s="1"/>
  <c r="AR34" i="1"/>
  <c r="AT34" i="1" s="1"/>
  <c r="AR35" i="1"/>
  <c r="AT35" i="1" s="1"/>
  <c r="AR36" i="1"/>
  <c r="AT36" i="1" s="1"/>
  <c r="AR37" i="1"/>
  <c r="AT37" i="1" s="1"/>
  <c r="AR38" i="1"/>
  <c r="AT38" i="1" s="1"/>
  <c r="AR39" i="1"/>
  <c r="AT39" i="1" s="1"/>
  <c r="AR40" i="1"/>
  <c r="AT40" i="1" s="1"/>
  <c r="AR41" i="1"/>
  <c r="AT41" i="1" s="1"/>
  <c r="AR42" i="1"/>
  <c r="AT42" i="1" s="1"/>
  <c r="AR43" i="1"/>
  <c r="AT43" i="1" s="1"/>
  <c r="AR44" i="1"/>
  <c r="AT44" i="1" s="1"/>
  <c r="AR45" i="1"/>
  <c r="AT45" i="1" s="1"/>
  <c r="AR46" i="1"/>
  <c r="AT46" i="1" s="1"/>
  <c r="AR47" i="1"/>
  <c r="AT47" i="1" s="1"/>
  <c r="AR48" i="1"/>
  <c r="AT48" i="1" s="1"/>
  <c r="AR49" i="1"/>
  <c r="AT49" i="1" s="1"/>
  <c r="AR50" i="1"/>
  <c r="AT50" i="1" s="1"/>
  <c r="AR51" i="1"/>
  <c r="AT51" i="1" s="1"/>
  <c r="AR52" i="1"/>
  <c r="AT52" i="1" s="1"/>
  <c r="AR53" i="1"/>
  <c r="AT53" i="1" s="1"/>
  <c r="AR54" i="1"/>
  <c r="AT54" i="1" s="1"/>
  <c r="AR55" i="1"/>
  <c r="AT55" i="1" s="1"/>
  <c r="AR56" i="1"/>
  <c r="AT56" i="1" s="1"/>
  <c r="AR57" i="1"/>
  <c r="AT57" i="1" s="1"/>
  <c r="AR58" i="1"/>
  <c r="AT58" i="1" s="1"/>
  <c r="AR59" i="1"/>
  <c r="AT59" i="1" s="1"/>
  <c r="AR60" i="1"/>
  <c r="AT60" i="1" s="1"/>
  <c r="AR61" i="1"/>
  <c r="AT61" i="1" s="1"/>
  <c r="AR62" i="1"/>
  <c r="AT62" i="1" s="1"/>
  <c r="AQ63" i="1"/>
  <c r="AY2" i="1"/>
  <c r="AZ2" i="1" s="1"/>
  <c r="P1" i="1"/>
  <c r="P2" i="1" s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U63" i="1"/>
  <c r="AV63" i="1" s="1"/>
  <c r="AW63" i="1" s="1"/>
  <c r="AM63" i="1"/>
  <c r="Q63" i="1"/>
  <c r="E63" i="1"/>
  <c r="AM62" i="1"/>
  <c r="J62" i="1"/>
  <c r="H63" i="1"/>
  <c r="AG63" i="1" s="1"/>
  <c r="P62" i="1"/>
  <c r="F62" i="1"/>
  <c r="R62" i="1"/>
  <c r="AS62" i="1"/>
  <c r="AA61" i="1"/>
  <c r="Y61" i="1"/>
  <c r="V61" i="1"/>
  <c r="AS63" i="1" l="1"/>
  <c r="AX63" i="1" s="1"/>
  <c r="AT63" i="1"/>
  <c r="AY63" i="1" s="1"/>
  <c r="R63" i="1"/>
  <c r="F63" i="1"/>
  <c r="P63" i="1"/>
  <c r="S63" i="1" s="1"/>
  <c r="Y62" i="1"/>
  <c r="AA62" i="1"/>
  <c r="V62" i="1"/>
  <c r="J63" i="1"/>
  <c r="AY19" i="1"/>
  <c r="AX19" i="1"/>
  <c r="AY20" i="1"/>
  <c r="AX20" i="1"/>
  <c r="AY21" i="1"/>
  <c r="AX21" i="1"/>
  <c r="AX22" i="1"/>
  <c r="AY22" i="1"/>
  <c r="AX23" i="1"/>
  <c r="AY23" i="1"/>
  <c r="AX24" i="1"/>
  <c r="AY24" i="1"/>
  <c r="AX25" i="1"/>
  <c r="AY25" i="1"/>
  <c r="AY26" i="1"/>
  <c r="AX26" i="1"/>
  <c r="AY27" i="1"/>
  <c r="AX27" i="1"/>
  <c r="AX28" i="1"/>
  <c r="AY28" i="1"/>
  <c r="AX29" i="1"/>
  <c r="AY29" i="1"/>
  <c r="AX30" i="1"/>
  <c r="AY30" i="1"/>
  <c r="AY31" i="1"/>
  <c r="AX31" i="1"/>
  <c r="AX32" i="1"/>
  <c r="AY32" i="1"/>
  <c r="AX33" i="1"/>
  <c r="AY33" i="1"/>
  <c r="AY34" i="1"/>
  <c r="AX34" i="1"/>
  <c r="AX35" i="1"/>
  <c r="AY35" i="1"/>
  <c r="AY36" i="1"/>
  <c r="AX36" i="1"/>
  <c r="AY37" i="1"/>
  <c r="AX37" i="1"/>
  <c r="AX38" i="1"/>
  <c r="AY38" i="1"/>
  <c r="AY39" i="1"/>
  <c r="AX39" i="1"/>
  <c r="AY40" i="1"/>
  <c r="AX40" i="1"/>
  <c r="AY41" i="1"/>
  <c r="AX41" i="1"/>
  <c r="AY42" i="1"/>
  <c r="AX42" i="1"/>
  <c r="AY43" i="1"/>
  <c r="AX43" i="1"/>
  <c r="AX44" i="1"/>
  <c r="AY44" i="1"/>
  <c r="AY45" i="1"/>
  <c r="AX45" i="1"/>
  <c r="AX46" i="1"/>
  <c r="AY46" i="1"/>
  <c r="AY47" i="1"/>
  <c r="AX47" i="1"/>
  <c r="AX48" i="1"/>
  <c r="AY48" i="1"/>
  <c r="AY49" i="1"/>
  <c r="AX49" i="1"/>
  <c r="AX50" i="1"/>
  <c r="AY50" i="1"/>
  <c r="AX51" i="1"/>
  <c r="AY51" i="1"/>
  <c r="AY52" i="1"/>
  <c r="AX52" i="1"/>
  <c r="AY53" i="1"/>
  <c r="AX53" i="1"/>
  <c r="AX54" i="1"/>
  <c r="AY54" i="1"/>
  <c r="AX55" i="1"/>
  <c r="AY55" i="1"/>
  <c r="AX56" i="1"/>
  <c r="AY56" i="1"/>
  <c r="AX57" i="1"/>
  <c r="AY57" i="1"/>
  <c r="AX58" i="1"/>
  <c r="AY58" i="1"/>
  <c r="AY59" i="1"/>
  <c r="AX59" i="1"/>
  <c r="AX60" i="1"/>
  <c r="AY60" i="1"/>
  <c r="AY61" i="1"/>
  <c r="AX61" i="1"/>
  <c r="AY62" i="1"/>
  <c r="AX62" i="1"/>
  <c r="S62" i="1"/>
  <c r="Y63" i="1" l="1"/>
  <c r="AA63" i="1"/>
  <c r="V6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Mahajan, Vinay</author>
  </authors>
  <commentList>
    <comment ref="AX2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This needs to be checked against the NPS calculator, see what is "times" return, 
If difficult then put it as 1 which could be a conservative return
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Should 50,000/- be considered?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On this cumulative savings, NPS returns will be based -- 100% could be put in annuity</t>
        </r>
      </text>
    </comment>
    <comment ref="W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NPS contribution is considered a cut so, the denominator is reduced, but that should generate additional annuity</t>
        </r>
      </text>
    </comment>
  </commentList>
</comments>
</file>

<file path=xl/sharedStrings.xml><?xml version="1.0" encoding="utf-8"?>
<sst xmlns="http://schemas.openxmlformats.org/spreadsheetml/2006/main" count="81" uniqueCount="79">
  <si>
    <t>Retirement 
age</t>
  </si>
  <si>
    <t>% increase
in salary</t>
  </si>
  <si>
    <t>NPS
contribution</t>
  </si>
  <si>
    <t>Tax rate</t>
  </si>
  <si>
    <t>PF contribution</t>
  </si>
  <si>
    <t>VPF</t>
  </si>
  <si>
    <t>PF amount as of today</t>
  </si>
  <si>
    <t>EPF 
interest rate</t>
  </si>
  <si>
    <t>NPS tax benefit</t>
  </si>
  <si>
    <t>Approx monthly contribution based on 
Start age, 
Retirement age and accumulation</t>
  </si>
  <si>
    <t>http://www.npstrust.org.in/content/pension-calculator</t>
  </si>
  <si>
    <t>Saving in bank</t>
  </si>
  <si>
    <t>% return</t>
  </si>
  <si>
    <t>Cumulative saving in bank w/o NPS till retirement</t>
  </si>
  <si>
    <t>Cumulative saving in bank with NPS till retirement</t>
  </si>
  <si>
    <t>% return on 
EPF amount</t>
  </si>
  <si>
    <t>Monthly expense
after retirement</t>
  </si>
  <si>
    <t>Yearly 
expense increase</t>
  </si>
  <si>
    <t>LIC + PPF till retirement</t>
  </si>
  <si>
    <t>NPS</t>
  </si>
  <si>
    <t>Compounding of EPF with different rates</t>
  </si>
  <si>
    <t>Compounding 
of EPF with a fixed rate</t>
  </si>
  <si>
    <t>Annuity lumpsum</t>
  </si>
  <si>
    <t>Annuity return</t>
  </si>
  <si>
    <t>Yearly annuity</t>
  </si>
  <si>
    <t>NPS 
times
returns</t>
  </si>
  <si>
    <t>Total NPS</t>
  </si>
  <si>
    <t>Yearly NPS annuity</t>
  </si>
  <si>
    <t>This number could be used to get the compounding returns (looks like NPS calculator uses it)</t>
  </si>
  <si>
    <t>Replace column AK to see both contributions</t>
  </si>
  <si>
    <t>Corrected column</t>
  </si>
  <si>
    <t>Year</t>
  </si>
  <si>
    <t>Age</t>
  </si>
  <si>
    <t>CTC</t>
  </si>
  <si>
    <t>Basic/month</t>
  </si>
  <si>
    <t>Basic/yearly</t>
  </si>
  <si>
    <t>NPS contribution yearly</t>
  </si>
  <si>
    <t>Taxable income 
CTC 
- NPS contribution 
- NPS tax benefit(50K)</t>
  </si>
  <si>
    <t>Income tax
w/o NPS</t>
  </si>
  <si>
    <t>Income tax with contribution to NPS</t>
  </si>
  <si>
    <t>Difference in tax
(saving)</t>
  </si>
  <si>
    <t>Total yearly 
NPS contribution</t>
  </si>
  <si>
    <t>Total yearly 
tax saving</t>
  </si>
  <si>
    <t>Tax + NPS saving</t>
  </si>
  <si>
    <t>Cumulative NPS contributions</t>
  </si>
  <si>
    <t>NPS contribution % CTC</t>
  </si>
  <si>
    <t>PF 
contribution</t>
  </si>
  <si>
    <t>PF Employer
contribution</t>
  </si>
  <si>
    <t>VPF 
contribution</t>
  </si>
  <si>
    <t>Total cuts
w/o NPS</t>
  </si>
  <si>
    <t>Total cuts 
% of CTC w/o NPS</t>
  </si>
  <si>
    <t>Total cuts
with NPS</t>
  </si>
  <si>
    <t>Total cuts 
% of CTC with NPS</t>
  </si>
  <si>
    <t>Your contribution 
to PF (PF+VPF)</t>
  </si>
  <si>
    <t>Cumulative 
Your contribution 
to PF (PF+VPF)</t>
  </si>
  <si>
    <t>Total PF</t>
  </si>
  <si>
    <t>% EPF</t>
  </si>
  <si>
    <t>Compounding 
of EPF with a fixed rate J2 column</t>
  </si>
  <si>
    <t>Cumulative earning from EPF
excluding own contribution</t>
  </si>
  <si>
    <t>AB / Y</t>
  </si>
  <si>
    <t>Saving w/o NPS</t>
  </si>
  <si>
    <t>Cumulative savings in bank
w/o NPS</t>
  </si>
  <si>
    <t>Saving with NPS</t>
  </si>
  <si>
    <t>Cumulative savings in bank with NPS</t>
  </si>
  <si>
    <t>Cumulative LIC + PPF + ICICI Pru Life returns</t>
  </si>
  <si>
    <t>Cumulative LIC + PPF + ICICI Pru Life returns
After the retirement</t>
  </si>
  <si>
    <t>NPS contribution 
at retirement</t>
  </si>
  <si>
    <t>EPF different rate
contribution 
at retirement</t>
  </si>
  <si>
    <t>EPF fixed rate
contribution 
at retirement</t>
  </si>
  <si>
    <t>Corpus left different rate EPF rate</t>
  </si>
  <si>
    <t>Corpus left 
fixed EPF rate</t>
  </si>
  <si>
    <t>Monthly expense from EPF + 
Annuity +
NPS +
LIC +
Banking</t>
  </si>
  <si>
    <t>Yearly expense
from EPF +
Annuity +
NPS +
LIC +
Banking</t>
  </si>
  <si>
    <t>Cumulative yearly expenses</t>
  </si>
  <si>
    <t>Earning from remaining EPF
fixed rates +
EPF Annuity +
NPS Annuity +
LIC +
Bank savings</t>
  </si>
  <si>
    <t>Earning from remaining EPF
different rates +
EPF Annuity +
NPS Annuity +
LIC +
Bank savings</t>
  </si>
  <si>
    <t>LIC + PPF returns</t>
  </si>
  <si>
    <t>LIC + PPF +
+ ICICI Pru Life</t>
  </si>
  <si>
    <t>LIC + PPF returns 
+ ICICI Pru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</si>
</sst>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INR]\ #,##0;[Red][$INR]\ #,##0"/>
    <numFmt numFmtId="165" formatCode="_(* #,##0_);_(* \(#,##0\);_(* &quot;-&quot;??_);_(@_)"/>
    <numFmt numFmtId="166" formatCode="[$INR]\ #,##0"/>
    <numFmt numFmtId="167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2"/>
    <xf numFmtId="0" fontId="2" fillId="0" borderId="1" xfId="2" applyFont="1" applyBorder="1" applyAlignment="1">
      <alignment wrapText="1"/>
    </xf>
    <xf numFmtId="0" fontId="2" fillId="0" borderId="1" xfId="2" applyBorder="1" applyAlignment="1">
      <alignment wrapText="1"/>
    </xf>
    <xf numFmtId="0" fontId="2" fillId="0" borderId="1" xfId="2" applyBorder="1"/>
    <xf numFmtId="0" fontId="2" fillId="0" borderId="1" xfId="2" applyFill="1" applyBorder="1"/>
    <xf numFmtId="0" fontId="2" fillId="0" borderId="2" xfId="2" applyFill="1" applyBorder="1" applyAlignment="1">
      <alignment wrapText="1"/>
    </xf>
    <xf numFmtId="0" fontId="2" fillId="0" borderId="2" xfId="2" applyFill="1" applyBorder="1"/>
    <xf numFmtId="164" fontId="2" fillId="2" borderId="0" xfId="2" applyNumberFormat="1" applyFill="1"/>
    <xf numFmtId="0" fontId="2" fillId="0" borderId="0" xfId="2" applyFont="1" applyAlignment="1">
      <alignment wrapText="1"/>
    </xf>
    <xf numFmtId="0" fontId="3" fillId="0" borderId="0" xfId="3"/>
    <xf numFmtId="0" fontId="2" fillId="0" borderId="1" xfId="2" applyFont="1" applyFill="1" applyBorder="1" applyAlignment="1">
      <alignment wrapText="1"/>
    </xf>
    <xf numFmtId="0" fontId="2" fillId="0" borderId="1" xfId="2" applyFont="1" applyBorder="1"/>
    <xf numFmtId="165" fontId="2" fillId="0" borderId="0" xfId="2" applyNumberFormat="1"/>
    <xf numFmtId="0" fontId="2" fillId="0" borderId="0" xfId="2" applyAlignment="1">
      <alignment wrapText="1"/>
    </xf>
    <xf numFmtId="0" fontId="1" fillId="0" borderId="1" xfId="2" applyFont="1" applyBorder="1" applyAlignment="1">
      <alignment wrapText="1"/>
    </xf>
    <xf numFmtId="0" fontId="1" fillId="0" borderId="0" xfId="2" applyFont="1" applyBorder="1" applyAlignment="1">
      <alignment wrapText="1"/>
    </xf>
    <xf numFmtId="0" fontId="2" fillId="0" borderId="1" xfId="2" applyFill="1" applyBorder="1" applyAlignment="1">
      <alignment wrapText="1"/>
    </xf>
    <xf numFmtId="0" fontId="1" fillId="0" borderId="2" xfId="2" applyFont="1" applyFill="1" applyBorder="1" applyAlignment="1">
      <alignment wrapText="1"/>
    </xf>
    <xf numFmtId="0" fontId="1" fillId="0" borderId="0" xfId="2" applyFont="1" applyBorder="1"/>
    <xf numFmtId="0" fontId="1" fillId="3" borderId="1" xfId="2" applyFont="1" applyFill="1" applyBorder="1" applyAlignment="1">
      <alignment wrapText="1"/>
    </xf>
    <xf numFmtId="9" fontId="0" fillId="3" borderId="1" xfId="4" applyFont="1" applyFill="1" applyBorder="1"/>
    <xf numFmtId="9" fontId="2" fillId="3" borderId="1" xfId="2" applyNumberFormat="1" applyFill="1" applyBorder="1"/>
    <xf numFmtId="9" fontId="2" fillId="0" borderId="1" xfId="2" applyNumberFormat="1" applyBorder="1"/>
    <xf numFmtId="10" fontId="0" fillId="0" borderId="1" xfId="4" applyNumberFormat="1" applyFont="1" applyBorder="1"/>
    <xf numFmtId="165" fontId="0" fillId="3" borderId="1" xfId="5" applyNumberFormat="1" applyFont="1" applyFill="1" applyBorder="1"/>
    <xf numFmtId="165" fontId="1" fillId="3" borderId="1" xfId="1" applyNumberFormat="1" applyFont="1" applyFill="1" applyBorder="1"/>
    <xf numFmtId="0" fontId="1" fillId="0" borderId="0" xfId="2" applyFont="1"/>
    <xf numFmtId="10" fontId="2" fillId="0" borderId="0" xfId="2" applyNumberFormat="1"/>
    <xf numFmtId="165" fontId="1" fillId="0" borderId="1" xfId="1" applyNumberFormat="1" applyFont="1" applyBorder="1"/>
    <xf numFmtId="165" fontId="1" fillId="0" borderId="1" xfId="1" applyNumberFormat="1" applyFont="1" applyFill="1" applyBorder="1" applyAlignment="1">
      <alignment wrapText="1"/>
    </xf>
    <xf numFmtId="165" fontId="1" fillId="0" borderId="0" xfId="1" applyNumberFormat="1" applyFont="1" applyBorder="1"/>
    <xf numFmtId="164" fontId="2" fillId="0" borderId="1" xfId="2" applyNumberFormat="1" applyBorder="1"/>
    <xf numFmtId="165" fontId="2" fillId="3" borderId="1" xfId="2" applyNumberFormat="1" applyFill="1" applyBorder="1"/>
    <xf numFmtId="165" fontId="2" fillId="4" borderId="1" xfId="2" applyNumberFormat="1" applyFill="1" applyBorder="1"/>
    <xf numFmtId="0" fontId="2" fillId="3" borderId="1" xfId="2" applyFill="1" applyBorder="1"/>
    <xf numFmtId="0" fontId="1" fillId="0" borderId="0" xfId="2" applyFont="1" applyFill="1" applyBorder="1" applyAlignment="1">
      <alignment wrapText="1"/>
    </xf>
    <xf numFmtId="0" fontId="1" fillId="5" borderId="0" xfId="2" applyFont="1" applyFill="1"/>
    <xf numFmtId="0" fontId="2" fillId="6" borderId="1" xfId="2" applyFill="1" applyBorder="1" applyAlignment="1">
      <alignment wrapText="1"/>
    </xf>
    <xf numFmtId="0" fontId="1" fillId="0" borderId="1" xfId="2" applyFont="1" applyFill="1" applyBorder="1" applyAlignment="1">
      <alignment wrapText="1"/>
    </xf>
    <xf numFmtId="0" fontId="1" fillId="0" borderId="1" xfId="2" applyFont="1" applyBorder="1"/>
    <xf numFmtId="0" fontId="0" fillId="0" borderId="1" xfId="2" applyFont="1" applyFill="1" applyBorder="1" applyAlignment="1">
      <alignment wrapText="1"/>
    </xf>
    <xf numFmtId="0" fontId="1" fillId="5" borderId="1" xfId="2" applyFont="1" applyFill="1" applyBorder="1" applyAlignment="1">
      <alignment wrapText="1"/>
    </xf>
    <xf numFmtId="0" fontId="2" fillId="3" borderId="0" xfId="2" applyFill="1"/>
    <xf numFmtId="165" fontId="0" fillId="3" borderId="0" xfId="5" applyNumberFormat="1" applyFont="1" applyFill="1"/>
    <xf numFmtId="165" fontId="0" fillId="0" borderId="0" xfId="5" applyNumberFormat="1" applyFont="1"/>
    <xf numFmtId="165" fontId="0" fillId="6" borderId="0" xfId="5" applyNumberFormat="1" applyFont="1" applyFill="1"/>
    <xf numFmtId="10" fontId="0" fillId="0" borderId="0" xfId="4" applyNumberFormat="1" applyFont="1"/>
    <xf numFmtId="166" fontId="2" fillId="0" borderId="0" xfId="2" applyNumberFormat="1"/>
    <xf numFmtId="2" fontId="2" fillId="0" borderId="0" xfId="2" applyNumberFormat="1"/>
    <xf numFmtId="165" fontId="1" fillId="0" borderId="0" xfId="1" applyNumberFormat="1" applyFont="1"/>
    <xf numFmtId="167" fontId="1" fillId="0" borderId="0" xfId="0" applyNumberFormat="1" applyFont="1"/>
    <xf numFmtId="165" fontId="0" fillId="0" borderId="0" xfId="0" applyNumberFormat="1"/>
    <xf numFmtId="167" fontId="0" fillId="0" borderId="0" xfId="0" applyNumberFormat="1"/>
    <xf numFmtId="165" fontId="1" fillId="3" borderId="0" xfId="1" applyNumberFormat="1" applyFont="1" applyFill="1"/>
    <xf numFmtId="165" fontId="2" fillId="3" borderId="0" xfId="2" applyNumberFormat="1" applyFill="1"/>
    <xf numFmtId="167" fontId="1" fillId="3" borderId="0" xfId="0" applyNumberFormat="1" applyFont="1" applyFill="1"/>
    <xf numFmtId="165" fontId="0" fillId="3" borderId="0" xfId="0" applyNumberFormat="1" applyFill="1"/>
    <xf numFmtId="10" fontId="2" fillId="3" borderId="0" xfId="2" applyNumberFormat="1" applyFill="1"/>
  </cellXfs>
  <cellStyles count="6">
    <cellStyle name="Comma" xfId="1" builtinId="3"/>
    <cellStyle name="Comma 4" xfId="5" xr:uid="{00000000-0005-0000-0000-000001000000}"/>
    <cellStyle name="Hyperlink" xfId="3" builtinId="8"/>
    <cellStyle name="Normal" xfId="0" builtinId="0"/>
    <cellStyle name="Normal 7" xfId="2" xr:uid="{00000000-0005-0000-0000-000004000000}"/>
    <cellStyle name="Percent 5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29</xdr:row>
      <xdr:rowOff>106680</xdr:rowOff>
    </xdr:from>
    <xdr:to>
      <xdr:col>19</xdr:col>
      <xdr:colOff>266700</xdr:colOff>
      <xdr:row>40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687300" y="7071360"/>
          <a:ext cx="4015740" cy="2004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NPS calculation assumptions:</a:t>
          </a:r>
        </a:p>
        <a:p>
          <a:endParaRPr lang="en-US" sz="1100"/>
        </a:p>
        <a:p>
          <a:r>
            <a:rPr lang="en-US" sz="1100"/>
            <a:t>(1) If</a:t>
          </a:r>
          <a:r>
            <a:rPr lang="en-US" sz="1100" baseline="0"/>
            <a:t> the contribution is &gt;0% then yearly contribution from today till, age of retirement is calculated.</a:t>
          </a:r>
        </a:p>
        <a:p>
          <a:r>
            <a:rPr lang="en-US" sz="1100" baseline="0"/>
            <a:t>(2) Due to the npstrust calculator calculation, 60 should be considered as the retirement age</a:t>
          </a:r>
        </a:p>
        <a:p>
          <a:r>
            <a:rPr lang="en-US" sz="1100" baseline="0"/>
            <a:t>(3) The values in cell: P1 should be used on the npstrust website for monthly contributions, adjust the parameters</a:t>
          </a:r>
        </a:p>
        <a:p>
          <a:r>
            <a:rPr lang="en-US" sz="1100" baseline="0"/>
            <a:t>(4) The npstrust site will show Total investment and Total corpus, use the Total corpus / Total investment ratio in cell AX2 to get the appropriate returns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pstrust.org.in/content/pension-calculato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3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defaultRowHeight="14.4" x14ac:dyDescent="0.3"/>
  <cols>
    <col min="1" max="1" width="5" style="1" bestFit="1" customWidth="1"/>
    <col min="2" max="2" width="4.21875" style="1" bestFit="1" customWidth="1"/>
    <col min="3" max="3" width="12" style="1" bestFit="1" customWidth="1"/>
    <col min="4" max="4" width="13.109375" style="1" bestFit="1" customWidth="1"/>
    <col min="5" max="5" width="14.109375" style="1" bestFit="1" customWidth="1"/>
    <col min="6" max="6" width="14.88671875" style="1" bestFit="1" customWidth="1"/>
    <col min="7" max="7" width="19.44140625" style="1" bestFit="1" customWidth="1"/>
    <col min="8" max="8" width="11.44140625" style="1" bestFit="1" customWidth="1"/>
    <col min="9" max="9" width="12.21875" style="1" bestFit="1" customWidth="1"/>
    <col min="10" max="10" width="14.44140625" style="1" bestFit="1" customWidth="1"/>
    <col min="11" max="11" width="14.109375" style="1" bestFit="1" customWidth="1"/>
    <col min="12" max="13" width="11" style="1" bestFit="1" customWidth="1"/>
    <col min="14" max="14" width="12" style="1" bestFit="1" customWidth="1"/>
    <col min="15" max="15" width="12.6640625" style="1" bestFit="1" customWidth="1"/>
    <col min="16" max="16" width="15.44140625" style="1" customWidth="1"/>
    <col min="17" max="17" width="18.6640625" style="1" bestFit="1" customWidth="1"/>
    <col min="18" max="18" width="11.44140625" style="1" bestFit="1" customWidth="1"/>
    <col min="19" max="19" width="12.44140625" style="1" bestFit="1" customWidth="1"/>
    <col min="20" max="20" width="9" style="1" bestFit="1" customWidth="1"/>
    <col min="21" max="21" width="2.77734375" style="1" customWidth="1"/>
    <col min="22" max="22" width="12.44140625" style="1" bestFit="1" customWidth="1"/>
    <col min="23" max="23" width="9.21875" style="1" bestFit="1" customWidth="1"/>
    <col min="24" max="24" width="3.21875" style="1" customWidth="1"/>
    <col min="25" max="25" width="11.44140625" style="1" bestFit="1" customWidth="1"/>
    <col min="26" max="26" width="12.44140625" style="1" bestFit="1" customWidth="1"/>
    <col min="27" max="27" width="11.44140625" style="1" bestFit="1" customWidth="1"/>
    <col min="28" max="28" width="7.5546875" style="1" customWidth="1"/>
    <col min="29" max="29" width="15.109375" style="1" bestFit="1" customWidth="1"/>
    <col min="30" max="31" width="16.33203125" style="1" bestFit="1" customWidth="1"/>
    <col min="32" max="32" width="8.88671875" style="1"/>
    <col min="33" max="33" width="14.77734375" style="1" bestFit="1" customWidth="1"/>
    <col min="34" max="34" width="14.109375" style="1" bestFit="1" customWidth="1"/>
    <col min="35" max="35" width="10.44140625" style="1" bestFit="1" customWidth="1"/>
    <col min="36" max="36" width="12.77734375" style="1" bestFit="1" customWidth="1"/>
    <col min="37" max="37" width="11.44140625" bestFit="1" customWidth="1"/>
    <col min="38" max="38" width="14.109375" style="1" bestFit="1" customWidth="1"/>
    <col min="39" max="39" width="15.5546875" style="1" bestFit="1" customWidth="1"/>
    <col min="40" max="40" width="9.6640625" style="1" bestFit="1" customWidth="1"/>
    <col min="41" max="41" width="13.109375" style="1" bestFit="1" customWidth="1"/>
    <col min="42" max="42" width="14.109375" style="1" bestFit="1" customWidth="1"/>
    <col min="43" max="43" width="12.21875" style="1" bestFit="1" customWidth="1"/>
    <col min="44" max="46" width="13.21875" style="1" bestFit="1" customWidth="1"/>
    <col min="47" max="50" width="14.109375" style="1" customWidth="1"/>
    <col min="51" max="51" width="16.33203125" style="1" bestFit="1" customWidth="1"/>
    <col min="52" max="52" width="17" style="1" bestFit="1" customWidth="1"/>
    <col min="53" max="53" width="13.77734375" style="1" bestFit="1" customWidth="1"/>
    <col min="54" max="54" width="13.77734375" customWidth="1"/>
    <col min="55" max="55" width="10.21875" style="1" bestFit="1" customWidth="1"/>
    <col min="56" max="16384" width="8.88671875" style="1"/>
  </cols>
  <sheetData>
    <row r="1" spans="1:55" ht="66.599999999999994" x14ac:dyDescent="0.3">
      <c r="C1" s="2" t="s">
        <v>0</v>
      </c>
      <c r="D1" s="3" t="s">
        <v>1</v>
      </c>
      <c r="E1" s="3" t="s">
        <v>2</v>
      </c>
      <c r="F1" s="4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7" t="s">
        <v>8</v>
      </c>
      <c r="P1" s="8">
        <f>$AR$2/(C2-B5)/12</f>
        <v>0</v>
      </c>
      <c r="Q1" s="9" t="s">
        <v>9</v>
      </c>
      <c r="R1" s="10" t="s">
        <v>10</v>
      </c>
      <c r="Y1" s="11" t="s">
        <v>11</v>
      </c>
      <c r="Z1" s="12" t="s">
        <v>12</v>
      </c>
      <c r="AC1" s="2" t="s">
        <v>13</v>
      </c>
      <c r="AD1" s="2" t="s">
        <v>14</v>
      </c>
      <c r="AE1" s="13"/>
      <c r="AG1" s="3" t="s">
        <v>15</v>
      </c>
      <c r="AH1" s="14" t="s">
        <v>16</v>
      </c>
      <c r="AI1" s="2" t="s">
        <v>17</v>
      </c>
      <c r="AL1" s="15" t="s">
        <v>18</v>
      </c>
      <c r="AM1" s="16"/>
      <c r="AR1" s="17" t="s">
        <v>19</v>
      </c>
      <c r="AS1" s="17" t="s">
        <v>20</v>
      </c>
      <c r="AT1" s="17" t="s">
        <v>21</v>
      </c>
      <c r="AU1" s="17" t="s">
        <v>22</v>
      </c>
      <c r="AV1" s="17" t="s">
        <v>23</v>
      </c>
      <c r="AW1" s="6" t="s">
        <v>24</v>
      </c>
      <c r="AX1" s="3" t="s">
        <v>25</v>
      </c>
      <c r="AY1" s="17" t="s">
        <v>26</v>
      </c>
      <c r="AZ1" s="18" t="s">
        <v>27</v>
      </c>
      <c r="BC1" s="19"/>
    </row>
    <row r="2" spans="1:55" x14ac:dyDescent="0.3">
      <c r="C2" s="20">
        <v>60</v>
      </c>
      <c r="D2" s="21">
        <v>0.06</v>
      </c>
      <c r="E2" s="22">
        <v>0</v>
      </c>
      <c r="F2" s="23">
        <v>0.31</v>
      </c>
      <c r="G2" s="24">
        <v>0.12</v>
      </c>
      <c r="H2" s="22">
        <v>0.12</v>
      </c>
      <c r="I2" s="25">
        <v>2000000</v>
      </c>
      <c r="J2" s="22">
        <v>7.0000000000000007E-2</v>
      </c>
      <c r="K2" s="26">
        <v>0</v>
      </c>
      <c r="P2" s="13">
        <f>P1*12</f>
        <v>0</v>
      </c>
      <c r="Q2" s="27" t="s">
        <v>28</v>
      </c>
      <c r="T2" s="28"/>
      <c r="Y2" s="22">
        <v>0.06</v>
      </c>
      <c r="Z2" s="22">
        <v>0.03</v>
      </c>
      <c r="AA2" s="13"/>
      <c r="AB2" s="13"/>
      <c r="AC2" s="29">
        <f>INDEX(AH:AH,MATCH($C$2,B:B,0))</f>
        <v>7164355.3904367946</v>
      </c>
      <c r="AD2" s="30">
        <f>INDEX(AJ:AJ,MATCH($C$2,B:B,0))</f>
        <v>7164355.3904367946</v>
      </c>
      <c r="AE2" s="13"/>
      <c r="AG2" s="22">
        <v>0.03</v>
      </c>
      <c r="AH2" s="25">
        <v>200000</v>
      </c>
      <c r="AI2" s="22">
        <v>0.1</v>
      </c>
      <c r="AL2" s="29">
        <f>INDEX(AL:AL,MATCH($C$2,B:B,0))</f>
        <v>550000</v>
      </c>
      <c r="AM2" s="31"/>
      <c r="AR2" s="32">
        <f>INDEX(N:N,MATCH($C$2,B:B,0))</f>
        <v>0</v>
      </c>
      <c r="AS2" s="29">
        <f>INDEX(AC:AC,MATCH($C$2,B:B,0))</f>
        <v>58673457.6556881</v>
      </c>
      <c r="AT2" s="29">
        <f>INDEX(AD:AD,MATCH($C$2,B:B,0))</f>
        <v>62182582.621670902</v>
      </c>
      <c r="AU2" s="33">
        <v>0</v>
      </c>
      <c r="AV2" s="22">
        <v>0.04</v>
      </c>
      <c r="AW2" s="34">
        <f>$AU$2*$AV$2</f>
        <v>0</v>
      </c>
      <c r="AX2" s="35">
        <v>1</v>
      </c>
      <c r="AY2" s="32">
        <f>$AR$2*AX2</f>
        <v>0</v>
      </c>
      <c r="AZ2" s="34">
        <f>AY2*$AV$2</f>
        <v>0</v>
      </c>
      <c r="BC2" s="36" t="str">
        <f>IF(BF5=1, "Vin", "")</f>
        <v/>
      </c>
    </row>
    <row r="3" spans="1:55" x14ac:dyDescent="0.3">
      <c r="AK3" t="s">
        <v>29</v>
      </c>
      <c r="AM3" s="37" t="s">
        <v>30</v>
      </c>
      <c r="BB3" t="s">
        <v>29</v>
      </c>
    </row>
    <row r="4" spans="1:55" ht="93" x14ac:dyDescent="0.3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8" t="s">
        <v>44</v>
      </c>
      <c r="O4" s="3" t="s">
        <v>45</v>
      </c>
      <c r="P4" s="17" t="s">
        <v>46</v>
      </c>
      <c r="Q4" s="39" t="s">
        <v>47</v>
      </c>
      <c r="R4" s="3" t="s">
        <v>48</v>
      </c>
      <c r="S4" s="17" t="s">
        <v>49</v>
      </c>
      <c r="T4" s="17" t="s">
        <v>50</v>
      </c>
      <c r="V4" s="17" t="s">
        <v>51</v>
      </c>
      <c r="W4" s="17" t="s">
        <v>52</v>
      </c>
      <c r="Y4" s="39" t="s">
        <v>53</v>
      </c>
      <c r="Z4" s="39" t="s">
        <v>54</v>
      </c>
      <c r="AA4" s="17" t="s">
        <v>55</v>
      </c>
      <c r="AB4" s="17" t="s">
        <v>56</v>
      </c>
      <c r="AC4" s="17" t="s">
        <v>20</v>
      </c>
      <c r="AD4" s="39" t="s">
        <v>57</v>
      </c>
      <c r="AE4" s="17" t="s">
        <v>58</v>
      </c>
      <c r="AF4" s="17" t="s">
        <v>59</v>
      </c>
      <c r="AG4" s="40" t="s">
        <v>60</v>
      </c>
      <c r="AH4" s="39" t="s">
        <v>61</v>
      </c>
      <c r="AI4" s="39" t="s">
        <v>62</v>
      </c>
      <c r="AJ4" s="39" t="s">
        <v>63</v>
      </c>
      <c r="AK4" s="41" t="s">
        <v>77</v>
      </c>
      <c r="AL4" s="39" t="s">
        <v>64</v>
      </c>
      <c r="AM4" s="42" t="s">
        <v>65</v>
      </c>
      <c r="AN4" s="36"/>
      <c r="AO4" s="36"/>
      <c r="AP4" s="39" t="s">
        <v>66</v>
      </c>
      <c r="AQ4" s="39" t="s">
        <v>67</v>
      </c>
      <c r="AR4" s="39" t="s">
        <v>68</v>
      </c>
      <c r="AS4" s="39" t="s">
        <v>69</v>
      </c>
      <c r="AT4" s="39" t="s">
        <v>70</v>
      </c>
      <c r="AU4" s="39" t="s">
        <v>71</v>
      </c>
      <c r="AV4" s="15" t="s">
        <v>72</v>
      </c>
      <c r="AW4" s="15" t="s">
        <v>73</v>
      </c>
      <c r="AX4" s="39" t="s">
        <v>74</v>
      </c>
      <c r="AY4" s="39" t="s">
        <v>75</v>
      </c>
      <c r="BB4" s="41" t="s">
        <v>78</v>
      </c>
      <c r="BC4" s="39" t="s">
        <v>76</v>
      </c>
    </row>
    <row r="5" spans="1:55" x14ac:dyDescent="0.3">
      <c r="A5" s="1">
        <v>2020</v>
      </c>
      <c r="B5" s="43">
        <v>37</v>
      </c>
      <c r="C5" s="44">
        <v>2500000</v>
      </c>
      <c r="D5" s="44">
        <v>110000</v>
      </c>
      <c r="E5" s="45">
        <f>D5*12</f>
        <v>1320000</v>
      </c>
      <c r="F5" s="45">
        <f>E5*$E$2</f>
        <v>0</v>
      </c>
      <c r="G5" s="45">
        <f>IF(B5&lt;= $C$2,C5-F5-$K$2, 0)</f>
        <v>2500000</v>
      </c>
      <c r="H5" s="45">
        <f>C5*$F$2</f>
        <v>775000</v>
      </c>
      <c r="I5" s="45">
        <f>G5*$F$2</f>
        <v>775000</v>
      </c>
      <c r="J5" s="45">
        <f>H5-I5</f>
        <v>0</v>
      </c>
      <c r="K5" s="45">
        <f>IF(B5&lt;= $C$2,F5+$K$2,0)</f>
        <v>0</v>
      </c>
      <c r="L5" s="45">
        <f>J5</f>
        <v>0</v>
      </c>
      <c r="M5" s="46">
        <f>K5+L5</f>
        <v>0</v>
      </c>
      <c r="N5" s="46">
        <f>IF(B6&lt;= $C$2,F5+$K$2,0)</f>
        <v>0</v>
      </c>
      <c r="O5" s="47">
        <f t="shared" ref="O5:O21" si="0">IF(B5&lt;= $C$2,K5/C5, "")</f>
        <v>0</v>
      </c>
      <c r="P5" s="13">
        <f>E5*$G$2</f>
        <v>158400</v>
      </c>
      <c r="Q5" s="13">
        <f>D5*$G$2*12</f>
        <v>158400</v>
      </c>
      <c r="R5" s="13">
        <f>E5*$H$2</f>
        <v>158400</v>
      </c>
      <c r="S5" s="13">
        <f>H5+P5+R5</f>
        <v>1091800</v>
      </c>
      <c r="T5" s="47">
        <f>IF(B5&lt;= $C$2,S5/C5, "")</f>
        <v>0.43672</v>
      </c>
      <c r="V5" s="13">
        <f>I5+P5+R5</f>
        <v>1091800</v>
      </c>
      <c r="W5" s="47">
        <f>IF(B5&lt;= $C$2,V5/G5, "")</f>
        <v>0.43672</v>
      </c>
      <c r="Y5" s="13">
        <f>P5+R5</f>
        <v>316800</v>
      </c>
      <c r="Z5" s="13">
        <f>IF(B5&lt;= $C$2,Y5, 0)</f>
        <v>316800</v>
      </c>
      <c r="AA5" s="13">
        <f>P5+Q5+R5</f>
        <v>475200</v>
      </c>
      <c r="AB5" s="58">
        <f>IF(B5&lt;=$C$2,8%,"")</f>
        <v>0.08</v>
      </c>
      <c r="AC5" s="13">
        <f>IF(B5&lt;= $C$2,(AA5+$I$2)*AB5+(AA5+$I$2), 0)</f>
        <v>2673216</v>
      </c>
      <c r="AD5" s="48">
        <f>IF(B5&lt;= $C$2,(AA5+$I$2)*$J$2+(AA5+$I$2), "")</f>
        <v>2648464</v>
      </c>
      <c r="AE5" s="48">
        <f>IF(B5&lt;= $C$2,AD5-Z5, "")</f>
        <v>2331664</v>
      </c>
      <c r="AF5" s="49">
        <f>IF(B5&lt;= $C$2,AE5/Z5, "")</f>
        <v>7.3600505050505047</v>
      </c>
      <c r="AG5" s="50">
        <f>(C5-H5)*$Y$2</f>
        <v>103500</v>
      </c>
      <c r="AH5" s="50">
        <f>IF(B5&lt;= $C$2,AG5*$Z$2+AG5, 0)</f>
        <v>106605</v>
      </c>
      <c r="AI5" s="50">
        <f>IF(B5&lt;= $C$2,(C5-I5)*$Y$2, 0)</f>
        <v>103500</v>
      </c>
      <c r="AJ5" s="50">
        <f>IF(B5&lt;= $C$2,AI5*$Z$2+AI5,0)</f>
        <v>106605</v>
      </c>
      <c r="AK5" s="54"/>
      <c r="AL5" s="50">
        <f>AK5</f>
        <v>0</v>
      </c>
      <c r="AM5" s="13">
        <f t="shared" ref="AM5:AM19" si="1">IF(LEN(AO5)&gt;=1, AL5-$AL$2, 0)</f>
        <v>0</v>
      </c>
      <c r="AN5" t="str">
        <f>IF(B5&lt;=$C$2, "", B5)</f>
        <v/>
      </c>
      <c r="AO5" t="str">
        <f>IF(AN5="","",AN5-$C$2)</f>
        <v/>
      </c>
      <c r="AP5" s="50">
        <f>IF(B5&gt; $C$2, $AR$2, 0)</f>
        <v>0</v>
      </c>
      <c r="AQ5" s="50">
        <f>IF(B5&gt; $C$2, $AS$2, 0)</f>
        <v>0</v>
      </c>
      <c r="AR5" s="50">
        <f>IF(B5&gt; $C$2, $AT$2, 0)</f>
        <v>0</v>
      </c>
      <c r="AS5" s="50">
        <f>IF(LEN(AO5)&gt;=1, $AS$2-$AU$2-AV5, 0)</f>
        <v>0</v>
      </c>
      <c r="AT5" s="50">
        <f>IF(LEN(AO5)&gt;=1,AR5-$AU$2-AV4, 0)</f>
        <v>0</v>
      </c>
      <c r="AU5" s="50">
        <f t="shared" ref="AU5:AU63" si="2">IF(LEN(AO5)&gt;=1, $AH$2 + $AH$2* (AO5-1) * $AI$2 /12, 0)</f>
        <v>0</v>
      </c>
      <c r="AV5" s="50">
        <f>IF(LEN(AU5)&gt;=1, AU5*12, 0)</f>
        <v>0</v>
      </c>
      <c r="AW5" s="50">
        <f>AV5</f>
        <v>0</v>
      </c>
      <c r="AX5" s="50">
        <f>IF(LEN(AO5)&gt;=1,($AW$2+$AZ$2+$AC$2+AS5+AM5-AV5)*$AG$2+$AW$2+$AZ$2+$AC$2+AS5+AM5-AV5,0)</f>
        <v>0</v>
      </c>
      <c r="AY5" s="50">
        <f t="shared" ref="AY5:AY18" si="3">IF(LEN(AO5)&gt;=1,($AW$2 + $AZ$2 +$AC$2 + $AL$2 + AT5 + AM5 - AV5)*$AG$2 + $AW$2 + $AZ$2 + $AC$2 + $AL$2 + AT5 + AM5 - AV5, 0)</f>
        <v>0</v>
      </c>
      <c r="BB5" s="50"/>
      <c r="BC5" s="50"/>
    </row>
    <row r="6" spans="1:55" x14ac:dyDescent="0.3">
      <c r="A6" s="1">
        <f>A5+1</f>
        <v>2021</v>
      </c>
      <c r="B6" s="1">
        <f>B5+1</f>
        <v>38</v>
      </c>
      <c r="C6" s="45">
        <f>IF(B6&lt;= $C$2, C5+C5*$D$2, 0)</f>
        <v>2650000</v>
      </c>
      <c r="D6" s="45">
        <f>IF(B6&lt;= $C$2, D5+D5*$D$2, 0)</f>
        <v>116600</v>
      </c>
      <c r="E6" s="45">
        <f t="shared" ref="E6:E63" si="4">D6*12</f>
        <v>1399200</v>
      </c>
      <c r="F6" s="45">
        <f t="shared" ref="F6:F63" si="5">E6*$E$2</f>
        <v>0</v>
      </c>
      <c r="G6" s="45">
        <f t="shared" ref="G6:G63" si="6">IF(B6&lt;= $C$2,C6-F6-$K$2, 0)</f>
        <v>2650000</v>
      </c>
      <c r="H6" s="45">
        <f t="shared" ref="H6:H63" si="7">C6*$F$2</f>
        <v>821500</v>
      </c>
      <c r="I6" s="45">
        <f t="shared" ref="I6:I63" si="8">G6*$F$2</f>
        <v>821500</v>
      </c>
      <c r="J6" s="45">
        <f t="shared" ref="J6:J63" si="9">H6-I6</f>
        <v>0</v>
      </c>
      <c r="K6" s="45">
        <f t="shared" ref="K6:K63" si="10">IF(B6&lt;= $C$2,F6+$K$2,0)</f>
        <v>0</v>
      </c>
      <c r="L6" s="45">
        <f>IF(B6&lt;= $C$2,L5+J6, 0)</f>
        <v>0</v>
      </c>
      <c r="M6" s="46">
        <f t="shared" ref="M6:M63" si="11">K6+L6</f>
        <v>0</v>
      </c>
      <c r="N6" s="46">
        <f>IF(B6&lt;= $C$2,N5+F6+$K$2, 0)</f>
        <v>0</v>
      </c>
      <c r="O6" s="47">
        <f t="shared" si="0"/>
        <v>0</v>
      </c>
      <c r="P6" s="13">
        <f t="shared" ref="P6:P63" si="12">E6*$G$2</f>
        <v>167904</v>
      </c>
      <c r="Q6" s="13">
        <f t="shared" ref="Q6:Q63" si="13">D6*$G$2*12</f>
        <v>167904</v>
      </c>
      <c r="R6" s="13">
        <f t="shared" ref="R6:R63" si="14">E6*$H$2</f>
        <v>167904</v>
      </c>
      <c r="S6" s="13">
        <f t="shared" ref="S6:S63" si="15">H6+P6+R6</f>
        <v>1157308</v>
      </c>
      <c r="T6" s="47">
        <f t="shared" ref="T6:T63" si="16">IF(B6&lt;= $C$2,S6/C6, "")</f>
        <v>0.43672</v>
      </c>
      <c r="V6" s="13">
        <f t="shared" ref="V6:V63" si="17">I6+P6+R6</f>
        <v>1157308</v>
      </c>
      <c r="W6" s="47">
        <f t="shared" ref="W6:W63" si="18">IF(B6&lt;= $C$2,V6/G6, "")</f>
        <v>0.43672</v>
      </c>
      <c r="Y6" s="13">
        <f t="shared" ref="Y6:Y63" si="19">P6+R6</f>
        <v>335808</v>
      </c>
      <c r="Z6" s="13">
        <f>IF(B6&lt;= $C$2,Z5+Y6, 0)</f>
        <v>652608</v>
      </c>
      <c r="AA6" s="13">
        <f t="shared" ref="AA6:AA63" si="20">P6+Q6+R6</f>
        <v>503712</v>
      </c>
      <c r="AB6" s="28">
        <f>IF(B6&lt;=$C$2,AB5-0.1%,"")</f>
        <v>7.9000000000000001E-2</v>
      </c>
      <c r="AC6" s="13">
        <f>IF(B6&lt;= $C$2,(AA6+AC5)*AB6+(AA6+AC5), 0)</f>
        <v>3427905.3119999999</v>
      </c>
      <c r="AD6" s="48">
        <f>IF(B6&lt;= $C$2,(AD5+AA6)*$J$2 +AD5 + AA6, "")</f>
        <v>3372828.32</v>
      </c>
      <c r="AE6" s="48">
        <f t="shared" ref="AE6:AE63" si="21">IF(B6&lt;= $C$2,AD6-Z6, "")</f>
        <v>2720220.32</v>
      </c>
      <c r="AF6" s="49">
        <f t="shared" ref="AF6:AF63" si="22">IF(B6&lt;= $C$2,AE6/Z6, "")</f>
        <v>4.1682301167009905</v>
      </c>
      <c r="AG6" s="50">
        <f>(C6-H6)*$Y$2</f>
        <v>109710</v>
      </c>
      <c r="AH6" s="13">
        <f>IF(B6&lt;= $C$2,(AG6+AH5)*$Z$2+AG6+AH5, 0)</f>
        <v>222804.45</v>
      </c>
      <c r="AI6" s="50">
        <f>IF(B6&lt;= $C$2,(C6-I6)*$Y$2, 0)</f>
        <v>109710</v>
      </c>
      <c r="AJ6" s="13">
        <f t="shared" ref="AJ6:AJ63" si="23">IF(B6&lt;= $C$2,(AI6+AJ5)*$Z$2+AI6+AJ5,0)</f>
        <v>222804.45</v>
      </c>
      <c r="AK6" s="55"/>
      <c r="AL6" s="13">
        <f>AL5+AK6</f>
        <v>0</v>
      </c>
      <c r="AM6" s="13">
        <f t="shared" si="1"/>
        <v>0</v>
      </c>
      <c r="AN6" t="str">
        <f t="shared" ref="AN6:AN63" si="24">IF(B6&lt;=$C$2, "", B6)</f>
        <v/>
      </c>
      <c r="AO6" t="str">
        <f t="shared" ref="AO6:AO63" si="25">IF(AN6="","",AN6-$C$2)</f>
        <v/>
      </c>
      <c r="AP6" s="50">
        <f>IF(B6&gt; $C$2, $AR$2, 0)</f>
        <v>0</v>
      </c>
      <c r="AQ6" s="50">
        <f>IF(B6&gt; $C$2, $AS$2, 0)</f>
        <v>0</v>
      </c>
      <c r="AR6" s="50">
        <f>IF(B6&gt; $C$2, $AT$2, 0)</f>
        <v>0</v>
      </c>
      <c r="AS6" s="50">
        <f t="shared" ref="AS6:AS12" si="26">IF(LEN(AO6)&gt;=1, $AS$2-$AU$2-AV6, 0)</f>
        <v>0</v>
      </c>
      <c r="AT6" s="50">
        <f t="shared" ref="AT6:AT12" si="27">IF(LEN(AO6)&gt;=1,AR6-$AU$2-AV5, 0)</f>
        <v>0</v>
      </c>
      <c r="AU6" s="50">
        <f t="shared" si="2"/>
        <v>0</v>
      </c>
      <c r="AV6" s="50">
        <f t="shared" ref="AV6:AV63" si="28">IF(LEN(AU6)&gt;=1, AU6*12, 0)</f>
        <v>0</v>
      </c>
      <c r="AW6" s="50">
        <f>AW5+AV6</f>
        <v>0</v>
      </c>
      <c r="AX6" s="50">
        <f t="shared" ref="AX6:AX63" si="29">IF(LEN(AO6)&gt;=1,($AW$2+$AZ$2+$AC$2+AS6+AM6-AV6)*$AG$2+$AW$2+$AZ$2+$AC$2+AS6+AM6-AV6,0)</f>
        <v>0</v>
      </c>
      <c r="AY6" s="50">
        <f t="shared" si="3"/>
        <v>0</v>
      </c>
      <c r="BB6" s="13"/>
      <c r="BC6" s="13"/>
    </row>
    <row r="7" spans="1:55" x14ac:dyDescent="0.3">
      <c r="A7" s="1">
        <f t="shared" ref="A7:B22" si="30">A6+1</f>
        <v>2022</v>
      </c>
      <c r="B7" s="1">
        <f t="shared" si="30"/>
        <v>39</v>
      </c>
      <c r="C7" s="45">
        <f t="shared" ref="C7:C63" si="31">IF(B7&lt;= $C$2, C6+C6*$D$2, 0)</f>
        <v>2809000</v>
      </c>
      <c r="D7" s="45">
        <f t="shared" ref="D7:D63" si="32">IF(B7&lt;= $C$2, D6+D6*$D$2, 0)</f>
        <v>123596</v>
      </c>
      <c r="E7" s="45">
        <f t="shared" si="4"/>
        <v>1483152</v>
      </c>
      <c r="F7" s="45">
        <f t="shared" si="5"/>
        <v>0</v>
      </c>
      <c r="G7" s="45">
        <f t="shared" si="6"/>
        <v>2809000</v>
      </c>
      <c r="H7" s="45">
        <f t="shared" si="7"/>
        <v>870790</v>
      </c>
      <c r="I7" s="45">
        <f t="shared" si="8"/>
        <v>870790</v>
      </c>
      <c r="J7" s="45">
        <f t="shared" si="9"/>
        <v>0</v>
      </c>
      <c r="K7" s="45">
        <f t="shared" si="10"/>
        <v>0</v>
      </c>
      <c r="L7" s="45">
        <f t="shared" ref="L7:L63" si="33">IF(B7&lt;= $C$2,L6+J7, 0)</f>
        <v>0</v>
      </c>
      <c r="M7" s="46">
        <f t="shared" si="11"/>
        <v>0</v>
      </c>
      <c r="N7" s="46">
        <f t="shared" ref="N7:N63" si="34">IF(B7&lt;= $C$2,N6+F7+$K$2, 0)</f>
        <v>0</v>
      </c>
      <c r="O7" s="47">
        <f t="shared" si="0"/>
        <v>0</v>
      </c>
      <c r="P7" s="13">
        <f t="shared" si="12"/>
        <v>177978.23999999999</v>
      </c>
      <c r="Q7" s="13">
        <f t="shared" si="13"/>
        <v>177978.23999999999</v>
      </c>
      <c r="R7" s="13">
        <f t="shared" si="14"/>
        <v>177978.23999999999</v>
      </c>
      <c r="S7" s="13">
        <f t="shared" si="15"/>
        <v>1226746.48</v>
      </c>
      <c r="T7" s="47">
        <f t="shared" si="16"/>
        <v>0.43672</v>
      </c>
      <c r="V7" s="13">
        <f t="shared" si="17"/>
        <v>1226746.48</v>
      </c>
      <c r="W7" s="47">
        <f t="shared" si="18"/>
        <v>0.43672</v>
      </c>
      <c r="Y7" s="13">
        <f t="shared" si="19"/>
        <v>355956.47999999998</v>
      </c>
      <c r="Z7" s="13">
        <f>IF(B7&lt;= $C$2,Z6+Y7, 0)</f>
        <v>1008564.48</v>
      </c>
      <c r="AA7" s="13">
        <f t="shared" si="20"/>
        <v>533934.72</v>
      </c>
      <c r="AB7" s="28">
        <f t="shared" ref="AB7:AB63" si="35">IF(B7&lt;=$C$2,AB6-0.1%,"")</f>
        <v>7.8E-2</v>
      </c>
      <c r="AC7" s="13">
        <f t="shared" ref="AC7:AC63" si="36">IF(B7&lt;= $C$2,(AA7+AC6)*AB7+(AA7+AC6), 0)</f>
        <v>4270863.5544959996</v>
      </c>
      <c r="AD7" s="48">
        <f>IF(B7&lt;= $C$2,(AD6+AA7)*$J$2 +AD6 + AA7, "")</f>
        <v>4180236.4528000001</v>
      </c>
      <c r="AE7" s="48">
        <f t="shared" si="21"/>
        <v>3171671.9728000001</v>
      </c>
      <c r="AF7" s="49">
        <f t="shared" si="22"/>
        <v>3.1447389192211093</v>
      </c>
      <c r="AG7" s="50">
        <f t="shared" ref="AG7:AG63" si="37">(C7-H7)*$Y$2</f>
        <v>116292.59999999999</v>
      </c>
      <c r="AH7" s="13">
        <f t="shared" ref="AH7:AH63" si="38">IF(B7&lt;= $C$2,(AG7+AH6)*$Z$2+AG7+AH6, 0)</f>
        <v>349269.96149999998</v>
      </c>
      <c r="AI7" s="50">
        <f t="shared" ref="AI7:AI63" si="39">IF(B7&lt;= $C$2,(C7-I7)*$Y$2, 0)</f>
        <v>116292.59999999999</v>
      </c>
      <c r="AJ7" s="13">
        <f t="shared" si="23"/>
        <v>349269.96149999998</v>
      </c>
      <c r="AK7" s="55"/>
      <c r="AL7" s="13">
        <f t="shared" ref="AL7:AL63" si="40">AL6+AK7</f>
        <v>0</v>
      </c>
      <c r="AM7" s="13">
        <f t="shared" si="1"/>
        <v>0</v>
      </c>
      <c r="AN7" t="str">
        <f t="shared" si="24"/>
        <v/>
      </c>
      <c r="AO7" t="str">
        <f t="shared" si="25"/>
        <v/>
      </c>
      <c r="AP7" s="50">
        <f>IF(B7&gt; $C$2, $AR$2, 0)</f>
        <v>0</v>
      </c>
      <c r="AQ7" s="50">
        <f t="shared" ref="AQ7:AQ63" si="41">IF(B7&gt; $C$2, $AS$2, 0)</f>
        <v>0</v>
      </c>
      <c r="AR7" s="50">
        <f t="shared" ref="AR7:AR63" si="42">IF(B7&gt; $C$2, $AT$2, 0)</f>
        <v>0</v>
      </c>
      <c r="AS7" s="50">
        <f t="shared" si="26"/>
        <v>0</v>
      </c>
      <c r="AT7" s="50">
        <f t="shared" si="27"/>
        <v>0</v>
      </c>
      <c r="AU7" s="50">
        <f t="shared" si="2"/>
        <v>0</v>
      </c>
      <c r="AV7" s="50">
        <f t="shared" si="28"/>
        <v>0</v>
      </c>
      <c r="AW7" s="50">
        <f t="shared" ref="AW7:AW63" si="43">AW6+AV7</f>
        <v>0</v>
      </c>
      <c r="AX7" s="50">
        <f t="shared" si="29"/>
        <v>0</v>
      </c>
      <c r="AY7" s="50">
        <f t="shared" si="3"/>
        <v>0</v>
      </c>
      <c r="BB7" s="13"/>
      <c r="BC7" s="13"/>
    </row>
    <row r="8" spans="1:55" x14ac:dyDescent="0.3">
      <c r="A8" s="1">
        <f t="shared" si="30"/>
        <v>2023</v>
      </c>
      <c r="B8" s="1">
        <f t="shared" si="30"/>
        <v>40</v>
      </c>
      <c r="C8" s="45">
        <f t="shared" si="31"/>
        <v>2977540</v>
      </c>
      <c r="D8" s="45">
        <f t="shared" si="32"/>
        <v>131011.76</v>
      </c>
      <c r="E8" s="45">
        <f t="shared" si="4"/>
        <v>1572141.1199999999</v>
      </c>
      <c r="F8" s="45">
        <f t="shared" si="5"/>
        <v>0</v>
      </c>
      <c r="G8" s="45">
        <f t="shared" si="6"/>
        <v>2977540</v>
      </c>
      <c r="H8" s="45">
        <f t="shared" si="7"/>
        <v>923037.4</v>
      </c>
      <c r="I8" s="45">
        <f t="shared" si="8"/>
        <v>923037.4</v>
      </c>
      <c r="J8" s="45">
        <f t="shared" si="9"/>
        <v>0</v>
      </c>
      <c r="K8" s="45">
        <f t="shared" si="10"/>
        <v>0</v>
      </c>
      <c r="L8" s="45">
        <f t="shared" si="33"/>
        <v>0</v>
      </c>
      <c r="M8" s="46">
        <f t="shared" si="11"/>
        <v>0</v>
      </c>
      <c r="N8" s="46">
        <f t="shared" si="34"/>
        <v>0</v>
      </c>
      <c r="O8" s="47">
        <f t="shared" si="0"/>
        <v>0</v>
      </c>
      <c r="P8" s="13">
        <f t="shared" si="12"/>
        <v>188656.93439999997</v>
      </c>
      <c r="Q8" s="13">
        <f t="shared" si="13"/>
        <v>188656.93439999997</v>
      </c>
      <c r="R8" s="13">
        <f t="shared" si="14"/>
        <v>188656.93439999997</v>
      </c>
      <c r="S8" s="13">
        <f t="shared" si="15"/>
        <v>1300351.2688</v>
      </c>
      <c r="T8" s="47">
        <f t="shared" si="16"/>
        <v>0.43672</v>
      </c>
      <c r="V8" s="13">
        <f t="shared" si="17"/>
        <v>1300351.2688</v>
      </c>
      <c r="W8" s="47">
        <f t="shared" si="18"/>
        <v>0.43672</v>
      </c>
      <c r="Y8" s="13">
        <f t="shared" si="19"/>
        <v>377313.86879999994</v>
      </c>
      <c r="Z8" s="13">
        <f t="shared" ref="Z8:Z63" si="44">IF(B8&lt;= $C$2,Z7+Y8, 0)</f>
        <v>1385878.3487999998</v>
      </c>
      <c r="AA8" s="13">
        <f t="shared" si="20"/>
        <v>565970.80319999997</v>
      </c>
      <c r="AB8" s="28">
        <f t="shared" si="35"/>
        <v>7.6999999999999999E-2</v>
      </c>
      <c r="AC8" s="13">
        <f t="shared" si="36"/>
        <v>5209270.6032385919</v>
      </c>
      <c r="AD8" s="48">
        <f t="shared" ref="AD8:AD63" si="45">IF(B8&lt;= $C$2,(AD7+AA8)*$J$2 +AD7 + AA8, "")</f>
        <v>5078441.7639199998</v>
      </c>
      <c r="AE8" s="48">
        <f t="shared" si="21"/>
        <v>3692563.41512</v>
      </c>
      <c r="AF8" s="49">
        <f t="shared" si="22"/>
        <v>2.6644210282362129</v>
      </c>
      <c r="AG8" s="50">
        <f t="shared" si="37"/>
        <v>123270.156</v>
      </c>
      <c r="AH8" s="13">
        <f t="shared" si="38"/>
        <v>486716.32102499995</v>
      </c>
      <c r="AI8" s="50">
        <f t="shared" si="39"/>
        <v>123270.156</v>
      </c>
      <c r="AJ8" s="13">
        <f t="shared" si="23"/>
        <v>486716.32102499995</v>
      </c>
      <c r="AK8" s="55"/>
      <c r="AL8" s="13">
        <f t="shared" si="40"/>
        <v>0</v>
      </c>
      <c r="AM8" s="13">
        <f t="shared" si="1"/>
        <v>0</v>
      </c>
      <c r="AN8" t="str">
        <f t="shared" si="24"/>
        <v/>
      </c>
      <c r="AO8" t="str">
        <f t="shared" si="25"/>
        <v/>
      </c>
      <c r="AP8" s="50">
        <f t="shared" ref="AP8:AP63" si="46">IF(B8&gt; $C$2, $AR$2, 0)</f>
        <v>0</v>
      </c>
      <c r="AQ8" s="50">
        <f t="shared" si="41"/>
        <v>0</v>
      </c>
      <c r="AR8" s="50">
        <f t="shared" si="42"/>
        <v>0</v>
      </c>
      <c r="AS8" s="50">
        <f t="shared" si="26"/>
        <v>0</v>
      </c>
      <c r="AT8" s="50">
        <f t="shared" si="27"/>
        <v>0</v>
      </c>
      <c r="AU8" s="50">
        <f t="shared" si="2"/>
        <v>0</v>
      </c>
      <c r="AV8" s="50">
        <f t="shared" si="28"/>
        <v>0</v>
      </c>
      <c r="AW8" s="50">
        <f t="shared" si="43"/>
        <v>0</v>
      </c>
      <c r="AX8" s="50">
        <f t="shared" si="29"/>
        <v>0</v>
      </c>
      <c r="AY8" s="50">
        <f t="shared" si="3"/>
        <v>0</v>
      </c>
      <c r="BB8" s="13"/>
      <c r="BC8" s="13"/>
    </row>
    <row r="9" spans="1:55" x14ac:dyDescent="0.3">
      <c r="A9" s="1">
        <f t="shared" si="30"/>
        <v>2024</v>
      </c>
      <c r="B9" s="1">
        <f t="shared" si="30"/>
        <v>41</v>
      </c>
      <c r="C9" s="45">
        <f t="shared" si="31"/>
        <v>3156192.4</v>
      </c>
      <c r="D9" s="45">
        <f t="shared" si="32"/>
        <v>138872.4656</v>
      </c>
      <c r="E9" s="45">
        <f t="shared" si="4"/>
        <v>1666469.5872</v>
      </c>
      <c r="F9" s="45">
        <f t="shared" si="5"/>
        <v>0</v>
      </c>
      <c r="G9" s="45">
        <f t="shared" si="6"/>
        <v>3156192.4</v>
      </c>
      <c r="H9" s="45">
        <f t="shared" si="7"/>
        <v>978419.64399999997</v>
      </c>
      <c r="I9" s="45">
        <f t="shared" si="8"/>
        <v>978419.64399999997</v>
      </c>
      <c r="J9" s="45">
        <f t="shared" si="9"/>
        <v>0</v>
      </c>
      <c r="K9" s="45">
        <f t="shared" si="10"/>
        <v>0</v>
      </c>
      <c r="L9" s="45">
        <f t="shared" si="33"/>
        <v>0</v>
      </c>
      <c r="M9" s="46">
        <f t="shared" si="11"/>
        <v>0</v>
      </c>
      <c r="N9" s="46">
        <f t="shared" si="34"/>
        <v>0</v>
      </c>
      <c r="O9" s="47">
        <f t="shared" si="0"/>
        <v>0</v>
      </c>
      <c r="P9" s="13">
        <f t="shared" si="12"/>
        <v>199976.35046399999</v>
      </c>
      <c r="Q9" s="13">
        <f t="shared" si="13"/>
        <v>199976.35046400002</v>
      </c>
      <c r="R9" s="13">
        <f t="shared" si="14"/>
        <v>199976.35046399999</v>
      </c>
      <c r="S9" s="13">
        <f t="shared" si="15"/>
        <v>1378372.3449279999</v>
      </c>
      <c r="T9" s="47">
        <f t="shared" si="16"/>
        <v>0.43672</v>
      </c>
      <c r="V9" s="13">
        <f t="shared" si="17"/>
        <v>1378372.3449279999</v>
      </c>
      <c r="W9" s="47">
        <f t="shared" si="18"/>
        <v>0.43672</v>
      </c>
      <c r="Y9" s="13">
        <f t="shared" si="19"/>
        <v>399952.70092799998</v>
      </c>
      <c r="Z9" s="13">
        <f t="shared" si="44"/>
        <v>1785831.0497279998</v>
      </c>
      <c r="AA9" s="13">
        <f t="shared" si="20"/>
        <v>599929.05139200005</v>
      </c>
      <c r="AB9" s="28">
        <f t="shared" si="35"/>
        <v>7.5999999999999998E-2</v>
      </c>
      <c r="AC9" s="13">
        <f t="shared" si="36"/>
        <v>6250698.8283825172</v>
      </c>
      <c r="AD9" s="48">
        <f t="shared" si="45"/>
        <v>6075856.7723838398</v>
      </c>
      <c r="AE9" s="48">
        <f t="shared" si="21"/>
        <v>4290025.7226558402</v>
      </c>
      <c r="AF9" s="49">
        <f t="shared" si="22"/>
        <v>2.4022573262511338</v>
      </c>
      <c r="AG9" s="50">
        <f t="shared" si="37"/>
        <v>130666.36536</v>
      </c>
      <c r="AH9" s="13">
        <f t="shared" si="38"/>
        <v>635904.1669765499</v>
      </c>
      <c r="AI9" s="50">
        <f t="shared" si="39"/>
        <v>130666.36536</v>
      </c>
      <c r="AJ9" s="13">
        <f t="shared" si="23"/>
        <v>635904.1669765499</v>
      </c>
      <c r="AK9" s="55"/>
      <c r="AL9" s="13">
        <f t="shared" si="40"/>
        <v>0</v>
      </c>
      <c r="AM9" s="13">
        <f t="shared" si="1"/>
        <v>0</v>
      </c>
      <c r="AN9" t="str">
        <f t="shared" si="24"/>
        <v/>
      </c>
      <c r="AO9" t="str">
        <f t="shared" si="25"/>
        <v/>
      </c>
      <c r="AP9" s="50">
        <f t="shared" si="46"/>
        <v>0</v>
      </c>
      <c r="AQ9" s="50">
        <f t="shared" si="41"/>
        <v>0</v>
      </c>
      <c r="AR9" s="50">
        <f t="shared" si="42"/>
        <v>0</v>
      </c>
      <c r="AS9" s="50">
        <f t="shared" si="26"/>
        <v>0</v>
      </c>
      <c r="AT9" s="50">
        <f t="shared" si="27"/>
        <v>0</v>
      </c>
      <c r="AU9" s="50">
        <f t="shared" si="2"/>
        <v>0</v>
      </c>
      <c r="AV9" s="50">
        <f t="shared" si="28"/>
        <v>0</v>
      </c>
      <c r="AW9" s="50">
        <f t="shared" si="43"/>
        <v>0</v>
      </c>
      <c r="AX9" s="50">
        <f t="shared" si="29"/>
        <v>0</v>
      </c>
      <c r="AY9" s="50">
        <f t="shared" si="3"/>
        <v>0</v>
      </c>
      <c r="BB9" s="13"/>
      <c r="BC9" s="13"/>
    </row>
    <row r="10" spans="1:55" x14ac:dyDescent="0.3">
      <c r="A10" s="1">
        <f t="shared" si="30"/>
        <v>2025</v>
      </c>
      <c r="B10" s="1">
        <f t="shared" si="30"/>
        <v>42</v>
      </c>
      <c r="C10" s="45">
        <f t="shared" si="31"/>
        <v>3345563.9440000001</v>
      </c>
      <c r="D10" s="45">
        <f t="shared" si="32"/>
        <v>147204.813536</v>
      </c>
      <c r="E10" s="45">
        <f t="shared" si="4"/>
        <v>1766457.7624320001</v>
      </c>
      <c r="F10" s="45">
        <f t="shared" si="5"/>
        <v>0</v>
      </c>
      <c r="G10" s="45">
        <f t="shared" si="6"/>
        <v>3345563.9440000001</v>
      </c>
      <c r="H10" s="45">
        <f t="shared" si="7"/>
        <v>1037124.82264</v>
      </c>
      <c r="I10" s="45">
        <f t="shared" si="8"/>
        <v>1037124.82264</v>
      </c>
      <c r="J10" s="45">
        <f t="shared" si="9"/>
        <v>0</v>
      </c>
      <c r="K10" s="45">
        <f t="shared" si="10"/>
        <v>0</v>
      </c>
      <c r="L10" s="45">
        <f t="shared" si="33"/>
        <v>0</v>
      </c>
      <c r="M10" s="46">
        <f t="shared" si="11"/>
        <v>0</v>
      </c>
      <c r="N10" s="46">
        <f t="shared" si="34"/>
        <v>0</v>
      </c>
      <c r="O10" s="47">
        <f t="shared" si="0"/>
        <v>0</v>
      </c>
      <c r="P10" s="13">
        <f t="shared" si="12"/>
        <v>211974.93149184002</v>
      </c>
      <c r="Q10" s="13">
        <f t="shared" si="13"/>
        <v>211974.93149183999</v>
      </c>
      <c r="R10" s="13">
        <f t="shared" si="14"/>
        <v>211974.93149184002</v>
      </c>
      <c r="S10" s="13">
        <f t="shared" si="15"/>
        <v>1461074.68562368</v>
      </c>
      <c r="T10" s="47">
        <f t="shared" si="16"/>
        <v>0.43672</v>
      </c>
      <c r="V10" s="13">
        <f t="shared" si="17"/>
        <v>1461074.68562368</v>
      </c>
      <c r="W10" s="47">
        <f t="shared" si="18"/>
        <v>0.43672</v>
      </c>
      <c r="Y10" s="13">
        <f t="shared" si="19"/>
        <v>423949.86298368004</v>
      </c>
      <c r="Z10" s="13">
        <f t="shared" si="44"/>
        <v>2209780.9127116799</v>
      </c>
      <c r="AA10" s="13">
        <f t="shared" si="20"/>
        <v>635924.79447552003</v>
      </c>
      <c r="AB10" s="28">
        <f t="shared" si="35"/>
        <v>7.4999999999999997E-2</v>
      </c>
      <c r="AC10" s="13">
        <f t="shared" si="36"/>
        <v>7403120.3945723902</v>
      </c>
      <c r="AD10" s="48">
        <f t="shared" si="45"/>
        <v>7181606.2765395148</v>
      </c>
      <c r="AE10" s="48">
        <f t="shared" si="21"/>
        <v>4971825.3638278348</v>
      </c>
      <c r="AF10" s="49">
        <f t="shared" si="22"/>
        <v>2.2499177792819189</v>
      </c>
      <c r="AG10" s="50">
        <f t="shared" si="37"/>
        <v>138506.3472816</v>
      </c>
      <c r="AH10" s="13">
        <f t="shared" si="38"/>
        <v>797642.82968589442</v>
      </c>
      <c r="AI10" s="50">
        <f t="shared" si="39"/>
        <v>138506.3472816</v>
      </c>
      <c r="AJ10" s="13">
        <f t="shared" si="23"/>
        <v>797642.82968589442</v>
      </c>
      <c r="AK10" s="55"/>
      <c r="AL10" s="13">
        <f t="shared" si="40"/>
        <v>0</v>
      </c>
      <c r="AM10" s="13">
        <f t="shared" si="1"/>
        <v>0</v>
      </c>
      <c r="AN10" t="str">
        <f t="shared" si="24"/>
        <v/>
      </c>
      <c r="AO10" t="str">
        <f t="shared" si="25"/>
        <v/>
      </c>
      <c r="AP10" s="50">
        <f t="shared" si="46"/>
        <v>0</v>
      </c>
      <c r="AQ10" s="50">
        <f t="shared" si="41"/>
        <v>0</v>
      </c>
      <c r="AR10" s="50">
        <f t="shared" si="42"/>
        <v>0</v>
      </c>
      <c r="AS10" s="50">
        <f t="shared" si="26"/>
        <v>0</v>
      </c>
      <c r="AT10" s="50">
        <f t="shared" si="27"/>
        <v>0</v>
      </c>
      <c r="AU10" s="50">
        <f t="shared" si="2"/>
        <v>0</v>
      </c>
      <c r="AV10" s="50">
        <f t="shared" si="28"/>
        <v>0</v>
      </c>
      <c r="AW10" s="50">
        <f t="shared" si="43"/>
        <v>0</v>
      </c>
      <c r="AX10" s="50">
        <f t="shared" si="29"/>
        <v>0</v>
      </c>
      <c r="AY10" s="50">
        <f t="shared" si="3"/>
        <v>0</v>
      </c>
      <c r="BB10" s="13"/>
      <c r="BC10" s="13"/>
    </row>
    <row r="11" spans="1:55" x14ac:dyDescent="0.3">
      <c r="A11" s="1">
        <f t="shared" si="30"/>
        <v>2026</v>
      </c>
      <c r="B11" s="1">
        <f t="shared" si="30"/>
        <v>43</v>
      </c>
      <c r="C11" s="45">
        <f t="shared" si="31"/>
        <v>3546297.78064</v>
      </c>
      <c r="D11" s="45">
        <f t="shared" si="32"/>
        <v>156037.10234816</v>
      </c>
      <c r="E11" s="45">
        <f t="shared" si="4"/>
        <v>1872445.22817792</v>
      </c>
      <c r="F11" s="45">
        <f t="shared" si="5"/>
        <v>0</v>
      </c>
      <c r="G11" s="45">
        <f t="shared" si="6"/>
        <v>3546297.78064</v>
      </c>
      <c r="H11" s="45">
        <f t="shared" si="7"/>
        <v>1099352.3119983999</v>
      </c>
      <c r="I11" s="45">
        <f t="shared" si="8"/>
        <v>1099352.3119983999</v>
      </c>
      <c r="J11" s="45">
        <f t="shared" si="9"/>
        <v>0</v>
      </c>
      <c r="K11" s="45">
        <f t="shared" si="10"/>
        <v>0</v>
      </c>
      <c r="L11" s="45">
        <f t="shared" si="33"/>
        <v>0</v>
      </c>
      <c r="M11" s="46">
        <f t="shared" si="11"/>
        <v>0</v>
      </c>
      <c r="N11" s="46">
        <f t="shared" si="34"/>
        <v>0</v>
      </c>
      <c r="O11" s="47">
        <f t="shared" si="0"/>
        <v>0</v>
      </c>
      <c r="P11" s="13">
        <f t="shared" si="12"/>
        <v>224693.4273813504</v>
      </c>
      <c r="Q11" s="13">
        <f t="shared" si="13"/>
        <v>224693.42738135037</v>
      </c>
      <c r="R11" s="13">
        <f t="shared" si="14"/>
        <v>224693.4273813504</v>
      </c>
      <c r="S11" s="13">
        <f t="shared" si="15"/>
        <v>1548739.1667611008</v>
      </c>
      <c r="T11" s="47">
        <f t="shared" si="16"/>
        <v>0.43672</v>
      </c>
      <c r="V11" s="13">
        <f t="shared" si="17"/>
        <v>1548739.1667611008</v>
      </c>
      <c r="W11" s="47">
        <f t="shared" si="18"/>
        <v>0.43672</v>
      </c>
      <c r="Y11" s="13">
        <f t="shared" si="19"/>
        <v>449386.85476270079</v>
      </c>
      <c r="Z11" s="13">
        <f t="shared" si="44"/>
        <v>2659167.7674743808</v>
      </c>
      <c r="AA11" s="13">
        <f t="shared" si="20"/>
        <v>674080.28214405116</v>
      </c>
      <c r="AB11" s="28">
        <f t="shared" si="35"/>
        <v>7.3999999999999996E-2</v>
      </c>
      <c r="AC11" s="13">
        <f t="shared" si="36"/>
        <v>8674913.5267934576</v>
      </c>
      <c r="AD11" s="48">
        <f t="shared" si="45"/>
        <v>8405584.6177914161</v>
      </c>
      <c r="AE11" s="48">
        <f t="shared" si="21"/>
        <v>5746416.8503170349</v>
      </c>
      <c r="AF11" s="49">
        <f t="shared" si="22"/>
        <v>2.1609831920363773</v>
      </c>
      <c r="AG11" s="50">
        <f t="shared" si="37"/>
        <v>146816.72811849599</v>
      </c>
      <c r="AH11" s="13">
        <f t="shared" si="38"/>
        <v>972793.34453852219</v>
      </c>
      <c r="AI11" s="50">
        <f t="shared" si="39"/>
        <v>146816.72811849599</v>
      </c>
      <c r="AJ11" s="13">
        <f t="shared" si="23"/>
        <v>972793.34453852219</v>
      </c>
      <c r="AK11" s="56"/>
      <c r="AL11" s="13">
        <f t="shared" si="40"/>
        <v>0</v>
      </c>
      <c r="AM11" s="13">
        <f t="shared" si="1"/>
        <v>0</v>
      </c>
      <c r="AN11" t="str">
        <f t="shared" si="24"/>
        <v/>
      </c>
      <c r="AO11" t="str">
        <f t="shared" si="25"/>
        <v/>
      </c>
      <c r="AP11" s="50">
        <f t="shared" si="46"/>
        <v>0</v>
      </c>
      <c r="AQ11" s="50">
        <f t="shared" si="41"/>
        <v>0</v>
      </c>
      <c r="AR11" s="50">
        <f t="shared" si="42"/>
        <v>0</v>
      </c>
      <c r="AS11" s="50">
        <f t="shared" si="26"/>
        <v>0</v>
      </c>
      <c r="AT11" s="50">
        <f t="shared" si="27"/>
        <v>0</v>
      </c>
      <c r="AU11" s="50">
        <f t="shared" si="2"/>
        <v>0</v>
      </c>
      <c r="AV11" s="50">
        <f t="shared" si="28"/>
        <v>0</v>
      </c>
      <c r="AW11" s="50">
        <f t="shared" si="43"/>
        <v>0</v>
      </c>
      <c r="AX11" s="50">
        <f t="shared" si="29"/>
        <v>0</v>
      </c>
      <c r="AY11" s="50">
        <f t="shared" si="3"/>
        <v>0</v>
      </c>
      <c r="BB11" s="51"/>
      <c r="BC11" s="51"/>
    </row>
    <row r="12" spans="1:55" x14ac:dyDescent="0.3">
      <c r="A12" s="1">
        <f t="shared" si="30"/>
        <v>2027</v>
      </c>
      <c r="B12" s="1">
        <f t="shared" si="30"/>
        <v>44</v>
      </c>
      <c r="C12" s="45">
        <f t="shared" si="31"/>
        <v>3759075.6474783998</v>
      </c>
      <c r="D12" s="45">
        <f t="shared" si="32"/>
        <v>165399.3284890496</v>
      </c>
      <c r="E12" s="45">
        <f t="shared" si="4"/>
        <v>1984791.9418685953</v>
      </c>
      <c r="F12" s="45">
        <f t="shared" si="5"/>
        <v>0</v>
      </c>
      <c r="G12" s="45">
        <f t="shared" si="6"/>
        <v>3759075.6474783998</v>
      </c>
      <c r="H12" s="45">
        <f t="shared" si="7"/>
        <v>1165313.4507183039</v>
      </c>
      <c r="I12" s="45">
        <f t="shared" si="8"/>
        <v>1165313.4507183039</v>
      </c>
      <c r="J12" s="45">
        <f t="shared" si="9"/>
        <v>0</v>
      </c>
      <c r="K12" s="45">
        <f t="shared" si="10"/>
        <v>0</v>
      </c>
      <c r="L12" s="45">
        <f t="shared" si="33"/>
        <v>0</v>
      </c>
      <c r="M12" s="46">
        <f t="shared" si="11"/>
        <v>0</v>
      </c>
      <c r="N12" s="46">
        <f t="shared" si="34"/>
        <v>0</v>
      </c>
      <c r="O12" s="47">
        <f t="shared" si="0"/>
        <v>0</v>
      </c>
      <c r="P12" s="13">
        <f t="shared" si="12"/>
        <v>238175.03302423144</v>
      </c>
      <c r="Q12" s="13">
        <f t="shared" si="13"/>
        <v>238175.03302423138</v>
      </c>
      <c r="R12" s="13">
        <f t="shared" si="14"/>
        <v>238175.03302423144</v>
      </c>
      <c r="S12" s="13">
        <f t="shared" si="15"/>
        <v>1641663.5167667668</v>
      </c>
      <c r="T12" s="47">
        <f t="shared" si="16"/>
        <v>0.43672</v>
      </c>
      <c r="V12" s="13">
        <f t="shared" si="17"/>
        <v>1641663.5167667668</v>
      </c>
      <c r="W12" s="47">
        <f t="shared" si="18"/>
        <v>0.43672</v>
      </c>
      <c r="Y12" s="13">
        <f t="shared" si="19"/>
        <v>476350.06604846288</v>
      </c>
      <c r="Z12" s="13">
        <f t="shared" si="44"/>
        <v>3135517.8335228437</v>
      </c>
      <c r="AA12" s="13">
        <f t="shared" si="20"/>
        <v>714525.09907269431</v>
      </c>
      <c r="AB12" s="28">
        <f t="shared" si="35"/>
        <v>7.2999999999999995E-2</v>
      </c>
      <c r="AC12" s="13">
        <f t="shared" si="36"/>
        <v>10074867.645554382</v>
      </c>
      <c r="AD12" s="48">
        <f t="shared" si="45"/>
        <v>9758517.3970445991</v>
      </c>
      <c r="AE12" s="48">
        <f t="shared" si="21"/>
        <v>6622999.5635217559</v>
      </c>
      <c r="AF12" s="49">
        <f t="shared" si="22"/>
        <v>2.1122506441242681</v>
      </c>
      <c r="AG12" s="50">
        <f t="shared" si="37"/>
        <v>155625.73180560573</v>
      </c>
      <c r="AH12" s="13">
        <f t="shared" si="38"/>
        <v>1162271.6486344517</v>
      </c>
      <c r="AI12" s="50">
        <f t="shared" si="39"/>
        <v>155625.73180560573</v>
      </c>
      <c r="AJ12" s="13">
        <f t="shared" si="23"/>
        <v>1162271.6486344517</v>
      </c>
      <c r="AK12" s="56"/>
      <c r="AL12" s="13">
        <f t="shared" si="40"/>
        <v>0</v>
      </c>
      <c r="AM12" s="13">
        <f t="shared" si="1"/>
        <v>0</v>
      </c>
      <c r="AN12" t="str">
        <f t="shared" si="24"/>
        <v/>
      </c>
      <c r="AO12" t="str">
        <f t="shared" si="25"/>
        <v/>
      </c>
      <c r="AP12" s="50">
        <f t="shared" si="46"/>
        <v>0</v>
      </c>
      <c r="AQ12" s="50">
        <f t="shared" si="41"/>
        <v>0</v>
      </c>
      <c r="AR12" s="50">
        <f t="shared" si="42"/>
        <v>0</v>
      </c>
      <c r="AS12" s="50">
        <f t="shared" si="26"/>
        <v>0</v>
      </c>
      <c r="AT12" s="50">
        <f t="shared" si="27"/>
        <v>0</v>
      </c>
      <c r="AU12" s="50">
        <f t="shared" si="2"/>
        <v>0</v>
      </c>
      <c r="AV12" s="50">
        <f t="shared" si="28"/>
        <v>0</v>
      </c>
      <c r="AW12" s="50">
        <f t="shared" si="43"/>
        <v>0</v>
      </c>
      <c r="AX12" s="50">
        <f t="shared" si="29"/>
        <v>0</v>
      </c>
      <c r="AY12" s="50">
        <f t="shared" si="3"/>
        <v>0</v>
      </c>
      <c r="BC12" s="13"/>
    </row>
    <row r="13" spans="1:55" x14ac:dyDescent="0.3">
      <c r="A13" s="1">
        <f t="shared" si="30"/>
        <v>2028</v>
      </c>
      <c r="B13" s="1">
        <f t="shared" si="30"/>
        <v>45</v>
      </c>
      <c r="C13" s="45">
        <f t="shared" si="31"/>
        <v>3984620.186327104</v>
      </c>
      <c r="D13" s="45">
        <f t="shared" si="32"/>
        <v>175323.28819839258</v>
      </c>
      <c r="E13" s="45">
        <f t="shared" si="4"/>
        <v>2103879.4583807108</v>
      </c>
      <c r="F13" s="45">
        <f t="shared" si="5"/>
        <v>0</v>
      </c>
      <c r="G13" s="45">
        <f t="shared" si="6"/>
        <v>3984620.186327104</v>
      </c>
      <c r="H13" s="45">
        <f t="shared" si="7"/>
        <v>1235232.2577614023</v>
      </c>
      <c r="I13" s="45">
        <f t="shared" si="8"/>
        <v>1235232.2577614023</v>
      </c>
      <c r="J13" s="45">
        <f t="shared" si="9"/>
        <v>0</v>
      </c>
      <c r="K13" s="45">
        <f t="shared" si="10"/>
        <v>0</v>
      </c>
      <c r="L13" s="45">
        <f t="shared" si="33"/>
        <v>0</v>
      </c>
      <c r="M13" s="46">
        <f t="shared" si="11"/>
        <v>0</v>
      </c>
      <c r="N13" s="46">
        <f t="shared" si="34"/>
        <v>0</v>
      </c>
      <c r="O13" s="47">
        <f t="shared" si="0"/>
        <v>0</v>
      </c>
      <c r="P13" s="13">
        <f t="shared" si="12"/>
        <v>252465.53500568529</v>
      </c>
      <c r="Q13" s="13">
        <f t="shared" si="13"/>
        <v>252465.53500568532</v>
      </c>
      <c r="R13" s="13">
        <f t="shared" si="14"/>
        <v>252465.53500568529</v>
      </c>
      <c r="S13" s="13">
        <f t="shared" si="15"/>
        <v>1740163.3277727729</v>
      </c>
      <c r="T13" s="47">
        <f t="shared" si="16"/>
        <v>0.43672</v>
      </c>
      <c r="V13" s="13">
        <f t="shared" si="17"/>
        <v>1740163.3277727729</v>
      </c>
      <c r="W13" s="47">
        <f t="shared" si="18"/>
        <v>0.43672</v>
      </c>
      <c r="Y13" s="13">
        <f t="shared" si="19"/>
        <v>504931.07001137058</v>
      </c>
      <c r="Z13" s="13">
        <f t="shared" si="44"/>
        <v>3640448.903534214</v>
      </c>
      <c r="AA13" s="13">
        <f t="shared" si="20"/>
        <v>757396.60501705587</v>
      </c>
      <c r="AB13" s="28">
        <f t="shared" si="35"/>
        <v>7.1999999999999995E-2</v>
      </c>
      <c r="AC13" s="13">
        <f t="shared" si="36"/>
        <v>11612187.276612584</v>
      </c>
      <c r="AD13" s="48">
        <f t="shared" si="45"/>
        <v>11252027.982205972</v>
      </c>
      <c r="AE13" s="48">
        <f t="shared" si="21"/>
        <v>7611579.0786717581</v>
      </c>
      <c r="AF13" s="49">
        <f t="shared" si="22"/>
        <v>2.090835300910912</v>
      </c>
      <c r="AG13" s="50">
        <f t="shared" si="37"/>
        <v>164963.27571394207</v>
      </c>
      <c r="AH13" s="13">
        <f t="shared" si="38"/>
        <v>1367051.9720788456</v>
      </c>
      <c r="AI13" s="50">
        <f t="shared" si="39"/>
        <v>164963.27571394207</v>
      </c>
      <c r="AJ13" s="13">
        <f t="shared" si="23"/>
        <v>1367051.9720788456</v>
      </c>
      <c r="AK13" s="56"/>
      <c r="AL13" s="13">
        <f t="shared" si="40"/>
        <v>0</v>
      </c>
      <c r="AM13" s="13">
        <f t="shared" si="1"/>
        <v>0</v>
      </c>
      <c r="AN13" t="str">
        <f t="shared" si="24"/>
        <v/>
      </c>
      <c r="AO13" t="str">
        <f t="shared" si="25"/>
        <v/>
      </c>
      <c r="AP13" s="50">
        <f t="shared" si="46"/>
        <v>0</v>
      </c>
      <c r="AQ13" s="50">
        <f t="shared" si="41"/>
        <v>0</v>
      </c>
      <c r="AR13" s="50">
        <f t="shared" si="42"/>
        <v>0</v>
      </c>
      <c r="AS13" s="50">
        <f>IF(LEN(AO13)&gt;=1, $AS$2-$AU$2-AW13, 0)</f>
        <v>0</v>
      </c>
      <c r="AT13" s="50">
        <f>IF(LEN(AO13)&gt;=1,AR13-$AU$2-AW13, 0)</f>
        <v>0</v>
      </c>
      <c r="AU13" s="50">
        <f t="shared" si="2"/>
        <v>0</v>
      </c>
      <c r="AV13" s="50">
        <f t="shared" si="28"/>
        <v>0</v>
      </c>
      <c r="AW13" s="50">
        <f>AW12+AV13</f>
        <v>0</v>
      </c>
      <c r="AX13" s="50">
        <f t="shared" si="29"/>
        <v>0</v>
      </c>
      <c r="AY13" s="50">
        <f t="shared" si="3"/>
        <v>0</v>
      </c>
      <c r="BC13" s="13"/>
    </row>
    <row r="14" spans="1:55" x14ac:dyDescent="0.3">
      <c r="A14" s="1">
        <f t="shared" si="30"/>
        <v>2029</v>
      </c>
      <c r="B14" s="1">
        <f t="shared" si="30"/>
        <v>46</v>
      </c>
      <c r="C14" s="45">
        <f t="shared" si="31"/>
        <v>4223697.3975067306</v>
      </c>
      <c r="D14" s="45">
        <f t="shared" si="32"/>
        <v>185842.68549029613</v>
      </c>
      <c r="E14" s="45">
        <f t="shared" si="4"/>
        <v>2230112.2258835537</v>
      </c>
      <c r="F14" s="45">
        <f t="shared" si="5"/>
        <v>0</v>
      </c>
      <c r="G14" s="45">
        <f t="shared" si="6"/>
        <v>4223697.3975067306</v>
      </c>
      <c r="H14" s="45">
        <f t="shared" si="7"/>
        <v>1309346.1932270864</v>
      </c>
      <c r="I14" s="45">
        <f t="shared" si="8"/>
        <v>1309346.1932270864</v>
      </c>
      <c r="J14" s="45">
        <f t="shared" si="9"/>
        <v>0</v>
      </c>
      <c r="K14" s="45">
        <f t="shared" si="10"/>
        <v>0</v>
      </c>
      <c r="L14" s="45">
        <f t="shared" si="33"/>
        <v>0</v>
      </c>
      <c r="M14" s="46">
        <f t="shared" si="11"/>
        <v>0</v>
      </c>
      <c r="N14" s="46">
        <f t="shared" si="34"/>
        <v>0</v>
      </c>
      <c r="O14" s="47">
        <f t="shared" si="0"/>
        <v>0</v>
      </c>
      <c r="P14" s="13">
        <f t="shared" si="12"/>
        <v>267613.46710602642</v>
      </c>
      <c r="Q14" s="13">
        <f t="shared" si="13"/>
        <v>267613.46710602642</v>
      </c>
      <c r="R14" s="13">
        <f t="shared" si="14"/>
        <v>267613.46710602642</v>
      </c>
      <c r="S14" s="13">
        <f t="shared" si="15"/>
        <v>1844573.1274391392</v>
      </c>
      <c r="T14" s="47">
        <f t="shared" si="16"/>
        <v>0.43671999999999994</v>
      </c>
      <c r="V14" s="13">
        <f t="shared" si="17"/>
        <v>1844573.1274391392</v>
      </c>
      <c r="W14" s="47">
        <f t="shared" si="18"/>
        <v>0.43671999999999994</v>
      </c>
      <c r="Y14" s="13">
        <f t="shared" si="19"/>
        <v>535226.93421205285</v>
      </c>
      <c r="Z14" s="13">
        <f t="shared" si="44"/>
        <v>4175675.8377462667</v>
      </c>
      <c r="AA14" s="13">
        <f t="shared" si="20"/>
        <v>802840.40131807933</v>
      </c>
      <c r="AB14" s="28">
        <f t="shared" si="35"/>
        <v>7.0999999999999994E-2</v>
      </c>
      <c r="AC14" s="13">
        <f t="shared" si="36"/>
        <v>13296494.643063739</v>
      </c>
      <c r="AD14" s="48">
        <f t="shared" si="45"/>
        <v>12898709.170370735</v>
      </c>
      <c r="AE14" s="48">
        <f t="shared" si="21"/>
        <v>8723033.332624469</v>
      </c>
      <c r="AF14" s="49">
        <f t="shared" si="22"/>
        <v>2.0890111377353811</v>
      </c>
      <c r="AG14" s="50">
        <f t="shared" si="37"/>
        <v>174861.07225677866</v>
      </c>
      <c r="AH14" s="13">
        <f t="shared" si="38"/>
        <v>1588170.4356656929</v>
      </c>
      <c r="AI14" s="50">
        <f t="shared" si="39"/>
        <v>174861.07225677866</v>
      </c>
      <c r="AJ14" s="13">
        <f t="shared" si="23"/>
        <v>1588170.4356656929</v>
      </c>
      <c r="AK14" s="57"/>
      <c r="AL14" s="13">
        <f t="shared" si="40"/>
        <v>0</v>
      </c>
      <c r="AM14" s="13">
        <f t="shared" si="1"/>
        <v>0</v>
      </c>
      <c r="AN14" t="str">
        <f t="shared" si="24"/>
        <v/>
      </c>
      <c r="AO14" t="str">
        <f t="shared" si="25"/>
        <v/>
      </c>
      <c r="AP14" s="50">
        <f t="shared" si="46"/>
        <v>0</v>
      </c>
      <c r="AQ14" s="50">
        <f t="shared" si="41"/>
        <v>0</v>
      </c>
      <c r="AR14" s="50">
        <f t="shared" si="42"/>
        <v>0</v>
      </c>
      <c r="AS14" s="50">
        <f t="shared" ref="AS14:AS63" si="47">IF(LEN(AO14)&gt;=1, $AS$2-$AU$2-AW14, 0)</f>
        <v>0</v>
      </c>
      <c r="AT14" s="50">
        <f t="shared" ref="AT14:AT63" si="48">IF(LEN(AO14)&gt;=1,AR14-$AU$2-AW14, 0)</f>
        <v>0</v>
      </c>
      <c r="AU14" s="50">
        <f t="shared" si="2"/>
        <v>0</v>
      </c>
      <c r="AV14" s="50">
        <f t="shared" si="28"/>
        <v>0</v>
      </c>
      <c r="AW14" s="50">
        <f>AW13+AV14</f>
        <v>0</v>
      </c>
      <c r="AX14" s="50">
        <f t="shared" si="29"/>
        <v>0</v>
      </c>
      <c r="AY14" s="50">
        <f t="shared" si="3"/>
        <v>0</v>
      </c>
      <c r="BB14" s="52"/>
      <c r="BC14" s="13"/>
    </row>
    <row r="15" spans="1:55" x14ac:dyDescent="0.3">
      <c r="A15" s="1">
        <f t="shared" si="30"/>
        <v>2030</v>
      </c>
      <c r="B15" s="1">
        <f t="shared" si="30"/>
        <v>47</v>
      </c>
      <c r="C15" s="45">
        <f t="shared" si="31"/>
        <v>4477119.2413571347</v>
      </c>
      <c r="D15" s="45">
        <f t="shared" si="32"/>
        <v>196993.2466197139</v>
      </c>
      <c r="E15" s="45">
        <f t="shared" si="4"/>
        <v>2363918.9594365666</v>
      </c>
      <c r="F15" s="45">
        <f t="shared" si="5"/>
        <v>0</v>
      </c>
      <c r="G15" s="45">
        <f t="shared" si="6"/>
        <v>4477119.2413571347</v>
      </c>
      <c r="H15" s="45">
        <f t="shared" si="7"/>
        <v>1387906.9648207116</v>
      </c>
      <c r="I15" s="45">
        <f t="shared" si="8"/>
        <v>1387906.9648207116</v>
      </c>
      <c r="J15" s="45">
        <f t="shared" si="9"/>
        <v>0</v>
      </c>
      <c r="K15" s="45">
        <f t="shared" si="10"/>
        <v>0</v>
      </c>
      <c r="L15" s="45">
        <f t="shared" si="33"/>
        <v>0</v>
      </c>
      <c r="M15" s="46">
        <f t="shared" si="11"/>
        <v>0</v>
      </c>
      <c r="N15" s="46">
        <f t="shared" si="34"/>
        <v>0</v>
      </c>
      <c r="O15" s="47">
        <f t="shared" si="0"/>
        <v>0</v>
      </c>
      <c r="P15" s="13">
        <f t="shared" si="12"/>
        <v>283670.27513238799</v>
      </c>
      <c r="Q15" s="13">
        <f t="shared" si="13"/>
        <v>283670.27513238799</v>
      </c>
      <c r="R15" s="13">
        <f t="shared" si="14"/>
        <v>283670.27513238799</v>
      </c>
      <c r="S15" s="13">
        <f t="shared" si="15"/>
        <v>1955247.5150854876</v>
      </c>
      <c r="T15" s="47">
        <f t="shared" si="16"/>
        <v>0.43671999999999994</v>
      </c>
      <c r="V15" s="13">
        <f t="shared" si="17"/>
        <v>1955247.5150854876</v>
      </c>
      <c r="W15" s="47">
        <f t="shared" si="18"/>
        <v>0.43671999999999994</v>
      </c>
      <c r="Y15" s="13">
        <f t="shared" si="19"/>
        <v>567340.55026477599</v>
      </c>
      <c r="Z15" s="13">
        <f t="shared" si="44"/>
        <v>4743016.388011043</v>
      </c>
      <c r="AA15" s="13">
        <f t="shared" si="20"/>
        <v>851010.82539716398</v>
      </c>
      <c r="AB15" s="28">
        <f t="shared" si="35"/>
        <v>6.9999999999999993E-2</v>
      </c>
      <c r="AC15" s="13">
        <f t="shared" si="36"/>
        <v>15137830.851253165</v>
      </c>
      <c r="AD15" s="48">
        <f t="shared" si="45"/>
        <v>14712200.395471651</v>
      </c>
      <c r="AE15" s="48">
        <f t="shared" si="21"/>
        <v>9969184.0074606091</v>
      </c>
      <c r="AF15" s="49">
        <f t="shared" si="22"/>
        <v>2.1018658153195058</v>
      </c>
      <c r="AG15" s="50">
        <f t="shared" si="37"/>
        <v>185352.73659218536</v>
      </c>
      <c r="AH15" s="13">
        <f t="shared" si="38"/>
        <v>1826728.8674256145</v>
      </c>
      <c r="AI15" s="50">
        <f t="shared" si="39"/>
        <v>185352.73659218536</v>
      </c>
      <c r="AJ15" s="13">
        <f t="shared" si="23"/>
        <v>1826728.8674256145</v>
      </c>
      <c r="AK15" s="57"/>
      <c r="AL15" s="13">
        <f t="shared" si="40"/>
        <v>0</v>
      </c>
      <c r="AM15" s="13">
        <f t="shared" si="1"/>
        <v>0</v>
      </c>
      <c r="AN15" t="str">
        <f t="shared" si="24"/>
        <v/>
      </c>
      <c r="AO15" t="str">
        <f t="shared" si="25"/>
        <v/>
      </c>
      <c r="AP15" s="50">
        <f t="shared" si="46"/>
        <v>0</v>
      </c>
      <c r="AQ15" s="50">
        <f t="shared" si="41"/>
        <v>0</v>
      </c>
      <c r="AR15" s="50">
        <f t="shared" si="42"/>
        <v>0</v>
      </c>
      <c r="AS15" s="50">
        <f t="shared" si="47"/>
        <v>0</v>
      </c>
      <c r="AT15" s="50">
        <f t="shared" si="48"/>
        <v>0</v>
      </c>
      <c r="AU15" s="50">
        <f t="shared" si="2"/>
        <v>0</v>
      </c>
      <c r="AV15" s="50">
        <f t="shared" si="28"/>
        <v>0</v>
      </c>
      <c r="AW15" s="50">
        <f t="shared" si="43"/>
        <v>0</v>
      </c>
      <c r="AX15" s="50">
        <f t="shared" si="29"/>
        <v>0</v>
      </c>
      <c r="AY15" s="50">
        <f t="shared" si="3"/>
        <v>0</v>
      </c>
      <c r="BB15" s="52"/>
      <c r="BC15" s="53"/>
    </row>
    <row r="16" spans="1:55" x14ac:dyDescent="0.3">
      <c r="A16" s="1">
        <f t="shared" si="30"/>
        <v>2031</v>
      </c>
      <c r="B16" s="1">
        <f t="shared" si="30"/>
        <v>48</v>
      </c>
      <c r="C16" s="45">
        <f t="shared" si="31"/>
        <v>4745746.3958385624</v>
      </c>
      <c r="D16" s="45">
        <f t="shared" si="32"/>
        <v>208812.84141689673</v>
      </c>
      <c r="E16" s="45">
        <f t="shared" si="4"/>
        <v>2505754.0970027605</v>
      </c>
      <c r="F16" s="45">
        <f t="shared" si="5"/>
        <v>0</v>
      </c>
      <c r="G16" s="45">
        <f t="shared" si="6"/>
        <v>4745746.3958385624</v>
      </c>
      <c r="H16" s="45">
        <f t="shared" si="7"/>
        <v>1471181.3827099544</v>
      </c>
      <c r="I16" s="45">
        <f t="shared" si="8"/>
        <v>1471181.3827099544</v>
      </c>
      <c r="J16" s="45">
        <f t="shared" si="9"/>
        <v>0</v>
      </c>
      <c r="K16" s="45">
        <f t="shared" si="10"/>
        <v>0</v>
      </c>
      <c r="L16" s="45">
        <f t="shared" si="33"/>
        <v>0</v>
      </c>
      <c r="M16" s="46">
        <f t="shared" si="11"/>
        <v>0</v>
      </c>
      <c r="N16" s="46">
        <f t="shared" si="34"/>
        <v>0</v>
      </c>
      <c r="O16" s="47">
        <f t="shared" si="0"/>
        <v>0</v>
      </c>
      <c r="P16" s="13">
        <f t="shared" si="12"/>
        <v>300690.49164033122</v>
      </c>
      <c r="Q16" s="13">
        <f t="shared" si="13"/>
        <v>300690.49164033128</v>
      </c>
      <c r="R16" s="13">
        <f t="shared" si="14"/>
        <v>300690.49164033122</v>
      </c>
      <c r="S16" s="13">
        <f t="shared" si="15"/>
        <v>2072562.3659906168</v>
      </c>
      <c r="T16" s="47">
        <f t="shared" si="16"/>
        <v>0.43672</v>
      </c>
      <c r="V16" s="13">
        <f t="shared" si="17"/>
        <v>2072562.3659906168</v>
      </c>
      <c r="W16" s="47">
        <f t="shared" si="18"/>
        <v>0.43672</v>
      </c>
      <c r="Y16" s="13">
        <f t="shared" si="19"/>
        <v>601380.98328066245</v>
      </c>
      <c r="Z16" s="13">
        <f t="shared" si="44"/>
        <v>5344397.3712917054</v>
      </c>
      <c r="AA16" s="13">
        <f t="shared" si="20"/>
        <v>902071.47492099367</v>
      </c>
      <c r="AB16" s="28">
        <f t="shared" si="35"/>
        <v>6.8999999999999992E-2</v>
      </c>
      <c r="AC16" s="13">
        <f t="shared" si="36"/>
        <v>17146655.586680174</v>
      </c>
      <c r="AD16" s="48">
        <f t="shared" si="45"/>
        <v>16707270.90132013</v>
      </c>
      <c r="AE16" s="48">
        <f t="shared" si="21"/>
        <v>11362873.530028425</v>
      </c>
      <c r="AF16" s="49">
        <f t="shared" si="22"/>
        <v>2.1261281189654677</v>
      </c>
      <c r="AG16" s="50">
        <f t="shared" si="37"/>
        <v>196473.90078771647</v>
      </c>
      <c r="AH16" s="13">
        <f t="shared" si="38"/>
        <v>2083898.851259731</v>
      </c>
      <c r="AI16" s="50">
        <f t="shared" si="39"/>
        <v>196473.90078771647</v>
      </c>
      <c r="AJ16" s="13">
        <f t="shared" si="23"/>
        <v>2083898.851259731</v>
      </c>
      <c r="AK16" s="57"/>
      <c r="AL16" s="13">
        <f t="shared" si="40"/>
        <v>0</v>
      </c>
      <c r="AM16" s="13">
        <f t="shared" si="1"/>
        <v>0</v>
      </c>
      <c r="AN16" t="str">
        <f t="shared" si="24"/>
        <v/>
      </c>
      <c r="AO16" t="str">
        <f t="shared" si="25"/>
        <v/>
      </c>
      <c r="AP16" s="50">
        <f t="shared" si="46"/>
        <v>0</v>
      </c>
      <c r="AQ16" s="50">
        <f t="shared" si="41"/>
        <v>0</v>
      </c>
      <c r="AR16" s="50">
        <f t="shared" si="42"/>
        <v>0</v>
      </c>
      <c r="AS16" s="50">
        <f t="shared" si="47"/>
        <v>0</v>
      </c>
      <c r="AT16" s="50">
        <f t="shared" si="48"/>
        <v>0</v>
      </c>
      <c r="AU16" s="50">
        <f t="shared" si="2"/>
        <v>0</v>
      </c>
      <c r="AV16" s="50">
        <f t="shared" si="28"/>
        <v>0</v>
      </c>
      <c r="AW16" s="50">
        <f t="shared" si="43"/>
        <v>0</v>
      </c>
      <c r="AX16" s="50">
        <f t="shared" si="29"/>
        <v>0</v>
      </c>
      <c r="AY16" s="50">
        <f t="shared" si="3"/>
        <v>0</v>
      </c>
      <c r="BB16" s="52"/>
      <c r="BC16" s="53"/>
    </row>
    <row r="17" spans="1:55" x14ac:dyDescent="0.3">
      <c r="A17" s="1">
        <f t="shared" si="30"/>
        <v>2032</v>
      </c>
      <c r="B17" s="1">
        <f t="shared" si="30"/>
        <v>49</v>
      </c>
      <c r="C17" s="45">
        <f t="shared" si="31"/>
        <v>5030491.1795888757</v>
      </c>
      <c r="D17" s="45">
        <f t="shared" si="32"/>
        <v>221341.61190191054</v>
      </c>
      <c r="E17" s="45">
        <f t="shared" si="4"/>
        <v>2656099.3428229266</v>
      </c>
      <c r="F17" s="45">
        <f t="shared" si="5"/>
        <v>0</v>
      </c>
      <c r="G17" s="45">
        <f t="shared" si="6"/>
        <v>5030491.1795888757</v>
      </c>
      <c r="H17" s="45">
        <f t="shared" si="7"/>
        <v>1559452.2656725515</v>
      </c>
      <c r="I17" s="45">
        <f t="shared" si="8"/>
        <v>1559452.2656725515</v>
      </c>
      <c r="J17" s="45">
        <f t="shared" si="9"/>
        <v>0</v>
      </c>
      <c r="K17" s="45">
        <f t="shared" si="10"/>
        <v>0</v>
      </c>
      <c r="L17" s="45">
        <f t="shared" si="33"/>
        <v>0</v>
      </c>
      <c r="M17" s="46">
        <f t="shared" si="11"/>
        <v>0</v>
      </c>
      <c r="N17" s="46">
        <f t="shared" si="34"/>
        <v>0</v>
      </c>
      <c r="O17" s="47">
        <f t="shared" si="0"/>
        <v>0</v>
      </c>
      <c r="P17" s="13">
        <f t="shared" si="12"/>
        <v>318731.9211387512</v>
      </c>
      <c r="Q17" s="13">
        <f t="shared" si="13"/>
        <v>318731.92113875115</v>
      </c>
      <c r="R17" s="13">
        <f t="shared" si="14"/>
        <v>318731.9211387512</v>
      </c>
      <c r="S17" s="13">
        <f t="shared" si="15"/>
        <v>2196916.1079500541</v>
      </c>
      <c r="T17" s="47">
        <f t="shared" si="16"/>
        <v>0.43672000000000005</v>
      </c>
      <c r="V17" s="13">
        <f t="shared" si="17"/>
        <v>2196916.1079500541</v>
      </c>
      <c r="W17" s="47">
        <f t="shared" si="18"/>
        <v>0.43672000000000005</v>
      </c>
      <c r="Y17" s="13">
        <f t="shared" si="19"/>
        <v>637463.84227750241</v>
      </c>
      <c r="Z17" s="13">
        <f t="shared" si="44"/>
        <v>5981861.213569208</v>
      </c>
      <c r="AA17" s="13">
        <f t="shared" si="20"/>
        <v>956195.76341625361</v>
      </c>
      <c r="AB17" s="28">
        <f t="shared" si="35"/>
        <v>6.7999999999999991E-2</v>
      </c>
      <c r="AC17" s="13">
        <f t="shared" si="36"/>
        <v>19333845.241902985</v>
      </c>
      <c r="AD17" s="48">
        <f t="shared" si="45"/>
        <v>18899909.331267931</v>
      </c>
      <c r="AE17" s="48">
        <f t="shared" si="21"/>
        <v>12918048.117698722</v>
      </c>
      <c r="AF17" s="49">
        <f t="shared" si="22"/>
        <v>2.1595365817574503</v>
      </c>
      <c r="AG17" s="50">
        <f t="shared" si="37"/>
        <v>208262.33483497944</v>
      </c>
      <c r="AH17" s="13">
        <f t="shared" si="38"/>
        <v>2360926.0216775518</v>
      </c>
      <c r="AI17" s="50">
        <f t="shared" si="39"/>
        <v>208262.33483497944</v>
      </c>
      <c r="AJ17" s="13">
        <f t="shared" si="23"/>
        <v>2360926.0216775518</v>
      </c>
      <c r="AK17" s="57"/>
      <c r="AL17" s="13">
        <f t="shared" si="40"/>
        <v>0</v>
      </c>
      <c r="AM17" s="13">
        <f t="shared" si="1"/>
        <v>0</v>
      </c>
      <c r="AN17" t="str">
        <f t="shared" si="24"/>
        <v/>
      </c>
      <c r="AO17" t="str">
        <f t="shared" si="25"/>
        <v/>
      </c>
      <c r="AP17" s="50">
        <f t="shared" si="46"/>
        <v>0</v>
      </c>
      <c r="AQ17" s="50">
        <f t="shared" si="41"/>
        <v>0</v>
      </c>
      <c r="AR17" s="50">
        <f t="shared" si="42"/>
        <v>0</v>
      </c>
      <c r="AS17" s="50">
        <f t="shared" si="47"/>
        <v>0</v>
      </c>
      <c r="AT17" s="50">
        <f t="shared" si="48"/>
        <v>0</v>
      </c>
      <c r="AU17" s="50">
        <f t="shared" si="2"/>
        <v>0</v>
      </c>
      <c r="AV17" s="50">
        <f t="shared" si="28"/>
        <v>0</v>
      </c>
      <c r="AW17" s="50">
        <f t="shared" si="43"/>
        <v>0</v>
      </c>
      <c r="AX17" s="50">
        <f t="shared" si="29"/>
        <v>0</v>
      </c>
      <c r="AY17" s="50">
        <f t="shared" si="3"/>
        <v>0</v>
      </c>
      <c r="BB17" s="52"/>
      <c r="BC17" s="53"/>
    </row>
    <row r="18" spans="1:55" x14ac:dyDescent="0.3">
      <c r="A18" s="1">
        <f t="shared" si="30"/>
        <v>2033</v>
      </c>
      <c r="B18" s="1">
        <f t="shared" si="30"/>
        <v>50</v>
      </c>
      <c r="C18" s="45">
        <f t="shared" si="31"/>
        <v>5332320.650364208</v>
      </c>
      <c r="D18" s="45">
        <f t="shared" si="32"/>
        <v>234622.10861602516</v>
      </c>
      <c r="E18" s="45">
        <f t="shared" si="4"/>
        <v>2815465.3033923018</v>
      </c>
      <c r="F18" s="45">
        <f t="shared" si="5"/>
        <v>0</v>
      </c>
      <c r="G18" s="45">
        <f t="shared" si="6"/>
        <v>5332320.650364208</v>
      </c>
      <c r="H18" s="45">
        <f t="shared" si="7"/>
        <v>1653019.4016129044</v>
      </c>
      <c r="I18" s="45">
        <f t="shared" si="8"/>
        <v>1653019.4016129044</v>
      </c>
      <c r="J18" s="45">
        <f t="shared" si="9"/>
        <v>0</v>
      </c>
      <c r="K18" s="45">
        <f t="shared" si="10"/>
        <v>0</v>
      </c>
      <c r="L18" s="45">
        <f t="shared" si="33"/>
        <v>0</v>
      </c>
      <c r="M18" s="46">
        <f t="shared" si="11"/>
        <v>0</v>
      </c>
      <c r="N18" s="46">
        <f t="shared" si="34"/>
        <v>0</v>
      </c>
      <c r="O18" s="47">
        <f t="shared" si="0"/>
        <v>0</v>
      </c>
      <c r="P18" s="13">
        <f t="shared" si="12"/>
        <v>337855.83640707622</v>
      </c>
      <c r="Q18" s="13">
        <f t="shared" si="13"/>
        <v>337855.83640707622</v>
      </c>
      <c r="R18" s="13">
        <f t="shared" si="14"/>
        <v>337855.83640707622</v>
      </c>
      <c r="S18" s="13">
        <f t="shared" si="15"/>
        <v>2328731.0744270566</v>
      </c>
      <c r="T18" s="47">
        <f t="shared" si="16"/>
        <v>0.43671999999999994</v>
      </c>
      <c r="V18" s="13">
        <f t="shared" si="17"/>
        <v>2328731.0744270566</v>
      </c>
      <c r="W18" s="47">
        <f t="shared" si="18"/>
        <v>0.43671999999999994</v>
      </c>
      <c r="Y18" s="13">
        <f t="shared" si="19"/>
        <v>675711.67281415244</v>
      </c>
      <c r="Z18" s="13">
        <f t="shared" si="44"/>
        <v>6657572.8863833603</v>
      </c>
      <c r="AA18" s="13">
        <f t="shared" si="20"/>
        <v>1013567.5092212287</v>
      </c>
      <c r="AB18" s="28">
        <f t="shared" si="35"/>
        <v>6.699999999999999E-2</v>
      </c>
      <c r="AC18" s="13">
        <f t="shared" si="36"/>
        <v>21710689.405449536</v>
      </c>
      <c r="AD18" s="48">
        <f t="shared" si="45"/>
        <v>21307420.2193234</v>
      </c>
      <c r="AE18" s="48">
        <f t="shared" si="21"/>
        <v>14649847.33294004</v>
      </c>
      <c r="AF18" s="49">
        <f t="shared" si="22"/>
        <v>2.2004787004139552</v>
      </c>
      <c r="AG18" s="50">
        <f t="shared" si="37"/>
        <v>220758.07492507822</v>
      </c>
      <c r="AH18" s="13">
        <f t="shared" si="38"/>
        <v>2659134.6195007088</v>
      </c>
      <c r="AI18" s="50">
        <f t="shared" si="39"/>
        <v>220758.07492507822</v>
      </c>
      <c r="AJ18" s="13">
        <f t="shared" si="23"/>
        <v>2659134.6195007088</v>
      </c>
      <c r="AK18" s="57">
        <v>50000</v>
      </c>
      <c r="AL18" s="13">
        <f t="shared" si="40"/>
        <v>50000</v>
      </c>
      <c r="AM18" s="13">
        <f t="shared" si="1"/>
        <v>0</v>
      </c>
      <c r="AN18" t="str">
        <f t="shared" si="24"/>
        <v/>
      </c>
      <c r="AO18" t="str">
        <f t="shared" si="25"/>
        <v/>
      </c>
      <c r="AP18" s="50">
        <f t="shared" si="46"/>
        <v>0</v>
      </c>
      <c r="AQ18" s="50">
        <f t="shared" si="41"/>
        <v>0</v>
      </c>
      <c r="AR18" s="50">
        <f t="shared" si="42"/>
        <v>0</v>
      </c>
      <c r="AS18" s="50">
        <f t="shared" si="47"/>
        <v>0</v>
      </c>
      <c r="AT18" s="50">
        <f t="shared" si="48"/>
        <v>0</v>
      </c>
      <c r="AU18" s="50">
        <f t="shared" si="2"/>
        <v>0</v>
      </c>
      <c r="AV18" s="50">
        <f t="shared" si="28"/>
        <v>0</v>
      </c>
      <c r="AW18" s="50">
        <f t="shared" si="43"/>
        <v>0</v>
      </c>
      <c r="AX18" s="50">
        <f t="shared" si="29"/>
        <v>0</v>
      </c>
      <c r="AY18" s="50">
        <f t="shared" si="3"/>
        <v>0</v>
      </c>
      <c r="BB18" s="52"/>
      <c r="BC18" s="53"/>
    </row>
    <row r="19" spans="1:55" x14ac:dyDescent="0.3">
      <c r="A19" s="1">
        <f t="shared" si="30"/>
        <v>2034</v>
      </c>
      <c r="B19" s="1">
        <f t="shared" si="30"/>
        <v>51</v>
      </c>
      <c r="C19" s="45">
        <f t="shared" si="31"/>
        <v>5652259.8893860606</v>
      </c>
      <c r="D19" s="45">
        <f t="shared" si="32"/>
        <v>248699.43513298666</v>
      </c>
      <c r="E19" s="45">
        <f t="shared" si="4"/>
        <v>2984393.2215958401</v>
      </c>
      <c r="F19" s="45">
        <f t="shared" si="5"/>
        <v>0</v>
      </c>
      <c r="G19" s="45">
        <f t="shared" si="6"/>
        <v>5652259.8893860606</v>
      </c>
      <c r="H19" s="45">
        <f t="shared" si="7"/>
        <v>1752200.5657096787</v>
      </c>
      <c r="I19" s="45">
        <f t="shared" si="8"/>
        <v>1752200.5657096787</v>
      </c>
      <c r="J19" s="45">
        <f t="shared" si="9"/>
        <v>0</v>
      </c>
      <c r="K19" s="45">
        <f t="shared" si="10"/>
        <v>0</v>
      </c>
      <c r="L19" s="45">
        <f t="shared" si="33"/>
        <v>0</v>
      </c>
      <c r="M19" s="46">
        <f t="shared" si="11"/>
        <v>0</v>
      </c>
      <c r="N19" s="46">
        <f t="shared" si="34"/>
        <v>0</v>
      </c>
      <c r="O19" s="47">
        <f t="shared" si="0"/>
        <v>0</v>
      </c>
      <c r="P19" s="13">
        <f t="shared" si="12"/>
        <v>358127.18659150077</v>
      </c>
      <c r="Q19" s="13">
        <f t="shared" si="13"/>
        <v>358127.18659150077</v>
      </c>
      <c r="R19" s="13">
        <f t="shared" si="14"/>
        <v>358127.18659150077</v>
      </c>
      <c r="S19" s="13">
        <f t="shared" si="15"/>
        <v>2468454.9388926802</v>
      </c>
      <c r="T19" s="47">
        <f t="shared" si="16"/>
        <v>0.43671999999999994</v>
      </c>
      <c r="V19" s="13">
        <f t="shared" si="17"/>
        <v>2468454.9388926802</v>
      </c>
      <c r="W19" s="47">
        <f t="shared" si="18"/>
        <v>0.43671999999999994</v>
      </c>
      <c r="Y19" s="13">
        <f t="shared" si="19"/>
        <v>716254.37318300153</v>
      </c>
      <c r="Z19" s="13">
        <f t="shared" si="44"/>
        <v>7373827.259566362</v>
      </c>
      <c r="AA19" s="13">
        <f t="shared" si="20"/>
        <v>1074381.5597745022</v>
      </c>
      <c r="AB19" s="28">
        <f t="shared" si="35"/>
        <v>6.5999999999999989E-2</v>
      </c>
      <c r="AC19" s="13">
        <f t="shared" si="36"/>
        <v>24288885.648928825</v>
      </c>
      <c r="AD19" s="48">
        <f t="shared" si="45"/>
        <v>23948527.903634757</v>
      </c>
      <c r="AE19" s="48">
        <f t="shared" si="21"/>
        <v>16574700.644068394</v>
      </c>
      <c r="AF19" s="49">
        <f t="shared" si="22"/>
        <v>2.2477744678064391</v>
      </c>
      <c r="AG19" s="50">
        <f t="shared" si="37"/>
        <v>234003.55942058293</v>
      </c>
      <c r="AH19" s="13">
        <f t="shared" si="38"/>
        <v>2979932.3242889303</v>
      </c>
      <c r="AI19" s="50">
        <f t="shared" si="39"/>
        <v>234003.55942058293</v>
      </c>
      <c r="AJ19" s="13">
        <f t="shared" si="23"/>
        <v>2979932.3242889303</v>
      </c>
      <c r="AK19" s="57">
        <v>50000</v>
      </c>
      <c r="AL19" s="13">
        <f t="shared" si="40"/>
        <v>100000</v>
      </c>
      <c r="AM19" s="13">
        <f t="shared" si="1"/>
        <v>0</v>
      </c>
      <c r="AN19" t="str">
        <f t="shared" si="24"/>
        <v/>
      </c>
      <c r="AO19" t="str">
        <f t="shared" si="25"/>
        <v/>
      </c>
      <c r="AP19" s="50">
        <f t="shared" si="46"/>
        <v>0</v>
      </c>
      <c r="AQ19" s="50">
        <f t="shared" si="41"/>
        <v>0</v>
      </c>
      <c r="AR19" s="50">
        <f t="shared" si="42"/>
        <v>0</v>
      </c>
      <c r="AS19" s="50">
        <f t="shared" si="47"/>
        <v>0</v>
      </c>
      <c r="AT19" s="50">
        <f t="shared" si="48"/>
        <v>0</v>
      </c>
      <c r="AU19" s="50">
        <f t="shared" si="2"/>
        <v>0</v>
      </c>
      <c r="AV19" s="50">
        <f t="shared" si="28"/>
        <v>0</v>
      </c>
      <c r="AW19" s="50">
        <f t="shared" si="43"/>
        <v>0</v>
      </c>
      <c r="AX19" s="50">
        <f t="shared" si="29"/>
        <v>0</v>
      </c>
      <c r="AY19" s="50">
        <f>IF(LEN(AO19)&gt;=1,($AW$2 + $AZ$2 +$AC$2 + $AL$2 + AT19 + AM19 - AV19)*$AG$2 + $AW$2 + $AZ$2 + $AC$2 + $AL$2 + AT19 + AM19 - AV19, 0)</f>
        <v>0</v>
      </c>
      <c r="BB19" s="52"/>
      <c r="BC19" s="53"/>
    </row>
    <row r="20" spans="1:55" x14ac:dyDescent="0.3">
      <c r="A20" s="1">
        <f t="shared" si="30"/>
        <v>2035</v>
      </c>
      <c r="B20" s="1">
        <f t="shared" si="30"/>
        <v>52</v>
      </c>
      <c r="C20" s="45">
        <f t="shared" si="31"/>
        <v>5991395.4827492246</v>
      </c>
      <c r="D20" s="45">
        <f t="shared" si="32"/>
        <v>263621.40124096588</v>
      </c>
      <c r="E20" s="45">
        <f t="shared" si="4"/>
        <v>3163456.8148915907</v>
      </c>
      <c r="F20" s="45">
        <f t="shared" si="5"/>
        <v>0</v>
      </c>
      <c r="G20" s="45">
        <f t="shared" si="6"/>
        <v>5991395.4827492246</v>
      </c>
      <c r="H20" s="45">
        <f t="shared" si="7"/>
        <v>1857332.5996522596</v>
      </c>
      <c r="I20" s="45">
        <f t="shared" si="8"/>
        <v>1857332.5996522596</v>
      </c>
      <c r="J20" s="45">
        <f t="shared" si="9"/>
        <v>0</v>
      </c>
      <c r="K20" s="45">
        <f t="shared" si="10"/>
        <v>0</v>
      </c>
      <c r="L20" s="45">
        <f t="shared" si="33"/>
        <v>0</v>
      </c>
      <c r="M20" s="46">
        <f t="shared" si="11"/>
        <v>0</v>
      </c>
      <c r="N20" s="46">
        <f t="shared" si="34"/>
        <v>0</v>
      </c>
      <c r="O20" s="47">
        <f t="shared" si="0"/>
        <v>0</v>
      </c>
      <c r="P20" s="13">
        <f t="shared" si="12"/>
        <v>379614.8177869909</v>
      </c>
      <c r="Q20" s="13">
        <f t="shared" si="13"/>
        <v>379614.81778699084</v>
      </c>
      <c r="R20" s="13">
        <f t="shared" si="14"/>
        <v>379614.8177869909</v>
      </c>
      <c r="S20" s="13">
        <f t="shared" si="15"/>
        <v>2616562.2352262409</v>
      </c>
      <c r="T20" s="47">
        <f t="shared" si="16"/>
        <v>0.43671999999999994</v>
      </c>
      <c r="V20" s="13">
        <f t="shared" si="17"/>
        <v>2616562.2352262409</v>
      </c>
      <c r="W20" s="47">
        <f t="shared" si="18"/>
        <v>0.43671999999999994</v>
      </c>
      <c r="Y20" s="13">
        <f t="shared" si="19"/>
        <v>759229.6355739818</v>
      </c>
      <c r="Z20" s="13">
        <f t="shared" si="44"/>
        <v>8133056.8951403443</v>
      </c>
      <c r="AA20" s="13">
        <f t="shared" si="20"/>
        <v>1138844.4533609727</v>
      </c>
      <c r="AB20" s="28">
        <f t="shared" si="35"/>
        <v>6.4999999999999988E-2</v>
      </c>
      <c r="AC20" s="13">
        <f t="shared" si="36"/>
        <v>27080532.558938634</v>
      </c>
      <c r="AD20" s="48">
        <f t="shared" si="45"/>
        <v>26843488.421985429</v>
      </c>
      <c r="AE20" s="48">
        <f t="shared" si="21"/>
        <v>18710431.526845083</v>
      </c>
      <c r="AF20" s="49">
        <f t="shared" si="22"/>
        <v>2.3005410841309768</v>
      </c>
      <c r="AG20" s="50">
        <f t="shared" si="37"/>
        <v>248043.77298581789</v>
      </c>
      <c r="AH20" s="13">
        <f t="shared" si="38"/>
        <v>3324815.3801929904</v>
      </c>
      <c r="AI20" s="50">
        <f t="shared" si="39"/>
        <v>248043.77298581789</v>
      </c>
      <c r="AJ20" s="13">
        <f t="shared" si="23"/>
        <v>3324815.3801929904</v>
      </c>
      <c r="AK20" s="57">
        <v>50000</v>
      </c>
      <c r="AL20" s="13">
        <f t="shared" si="40"/>
        <v>150000</v>
      </c>
      <c r="AM20" s="13">
        <f>IF(LEN(AO20)&gt;=1, AL20-$AL$2, 0)</f>
        <v>0</v>
      </c>
      <c r="AN20" t="str">
        <f t="shared" si="24"/>
        <v/>
      </c>
      <c r="AO20" t="str">
        <f t="shared" si="25"/>
        <v/>
      </c>
      <c r="AP20" s="50">
        <f t="shared" si="46"/>
        <v>0</v>
      </c>
      <c r="AQ20" s="50">
        <f t="shared" si="41"/>
        <v>0</v>
      </c>
      <c r="AR20" s="50">
        <f t="shared" si="42"/>
        <v>0</v>
      </c>
      <c r="AS20" s="50">
        <f t="shared" si="47"/>
        <v>0</v>
      </c>
      <c r="AT20" s="50">
        <f t="shared" si="48"/>
        <v>0</v>
      </c>
      <c r="AU20" s="50">
        <f t="shared" si="2"/>
        <v>0</v>
      </c>
      <c r="AV20" s="50">
        <f t="shared" si="28"/>
        <v>0</v>
      </c>
      <c r="AW20" s="50">
        <f t="shared" si="43"/>
        <v>0</v>
      </c>
      <c r="AX20" s="50">
        <f t="shared" si="29"/>
        <v>0</v>
      </c>
      <c r="AY20" s="50">
        <f>IF(LEN(AO20)&gt;=1,($AW$2 + $AZ$2 +$AC$2 + $AL$2 + AT20 + AM20 - AV20)*$AG$2 + $AW$2 + $AZ$2 + $AC$2 + $AL$2 + AT20 + AM20 - AV20, 0)</f>
        <v>0</v>
      </c>
      <c r="AZ20" s="13"/>
      <c r="BB20" s="52"/>
      <c r="BC20" s="53"/>
    </row>
    <row r="21" spans="1:55" x14ac:dyDescent="0.3">
      <c r="A21" s="1">
        <f t="shared" si="30"/>
        <v>2036</v>
      </c>
      <c r="B21" s="1">
        <f t="shared" si="30"/>
        <v>53</v>
      </c>
      <c r="C21" s="45">
        <f t="shared" si="31"/>
        <v>6350879.2117141783</v>
      </c>
      <c r="D21" s="45">
        <f t="shared" si="32"/>
        <v>279438.68531542382</v>
      </c>
      <c r="E21" s="45">
        <f t="shared" si="4"/>
        <v>3353264.2237850856</v>
      </c>
      <c r="F21" s="45">
        <f t="shared" si="5"/>
        <v>0</v>
      </c>
      <c r="G21" s="45">
        <f t="shared" si="6"/>
        <v>6350879.2117141783</v>
      </c>
      <c r="H21" s="45">
        <f t="shared" si="7"/>
        <v>1968772.5556313952</v>
      </c>
      <c r="I21" s="45">
        <f t="shared" si="8"/>
        <v>1968772.5556313952</v>
      </c>
      <c r="J21" s="45">
        <f t="shared" si="9"/>
        <v>0</v>
      </c>
      <c r="K21" s="45">
        <f t="shared" si="10"/>
        <v>0</v>
      </c>
      <c r="L21" s="45">
        <f t="shared" si="33"/>
        <v>0</v>
      </c>
      <c r="M21" s="46">
        <f t="shared" si="11"/>
        <v>0</v>
      </c>
      <c r="N21" s="46">
        <f t="shared" si="34"/>
        <v>0</v>
      </c>
      <c r="O21" s="47">
        <f t="shared" si="0"/>
        <v>0</v>
      </c>
      <c r="P21" s="13">
        <f t="shared" si="12"/>
        <v>402391.70685421024</v>
      </c>
      <c r="Q21" s="13">
        <f t="shared" si="13"/>
        <v>402391.70685421029</v>
      </c>
      <c r="R21" s="13">
        <f t="shared" si="14"/>
        <v>402391.70685421024</v>
      </c>
      <c r="S21" s="13">
        <f t="shared" si="15"/>
        <v>2773555.9693398159</v>
      </c>
      <c r="T21" s="47">
        <f t="shared" si="16"/>
        <v>0.43672</v>
      </c>
      <c r="V21" s="13">
        <f t="shared" si="17"/>
        <v>2773555.9693398159</v>
      </c>
      <c r="W21" s="47">
        <f t="shared" si="18"/>
        <v>0.43672</v>
      </c>
      <c r="Y21" s="13">
        <f t="shared" si="19"/>
        <v>804783.41370842047</v>
      </c>
      <c r="Z21" s="13">
        <f t="shared" si="44"/>
        <v>8937840.3088487647</v>
      </c>
      <c r="AA21" s="13">
        <f t="shared" si="20"/>
        <v>1207175.1205626307</v>
      </c>
      <c r="AB21" s="28">
        <f t="shared" si="35"/>
        <v>6.3999999999999987E-2</v>
      </c>
      <c r="AC21" s="13">
        <f t="shared" si="36"/>
        <v>30098120.970989347</v>
      </c>
      <c r="AD21" s="48">
        <f t="shared" si="45"/>
        <v>30014209.990526427</v>
      </c>
      <c r="AE21" s="48">
        <f t="shared" si="21"/>
        <v>21076369.681677662</v>
      </c>
      <c r="AF21" s="49">
        <f t="shared" si="22"/>
        <v>2.3581054207034042</v>
      </c>
      <c r="AG21" s="50">
        <f t="shared" si="37"/>
        <v>262926.39936496696</v>
      </c>
      <c r="AH21" s="13">
        <f t="shared" si="38"/>
        <v>3695374.032944696</v>
      </c>
      <c r="AI21" s="50">
        <f t="shared" si="39"/>
        <v>262926.39936496696</v>
      </c>
      <c r="AJ21" s="13">
        <f t="shared" si="23"/>
        <v>3695374.032944696</v>
      </c>
      <c r="AK21" s="57">
        <v>50000</v>
      </c>
      <c r="AL21" s="13">
        <f t="shared" si="40"/>
        <v>200000</v>
      </c>
      <c r="AM21" s="13">
        <f>IF(LEN(AO21)&gt;=1, AL21-$AL$2, 0)</f>
        <v>0</v>
      </c>
      <c r="AN21" t="str">
        <f t="shared" si="24"/>
        <v/>
      </c>
      <c r="AO21" t="str">
        <f t="shared" si="25"/>
        <v/>
      </c>
      <c r="AP21" s="50">
        <f t="shared" si="46"/>
        <v>0</v>
      </c>
      <c r="AQ21" s="50">
        <f t="shared" si="41"/>
        <v>0</v>
      </c>
      <c r="AR21" s="50">
        <f t="shared" si="42"/>
        <v>0</v>
      </c>
      <c r="AS21" s="50">
        <f t="shared" si="47"/>
        <v>0</v>
      </c>
      <c r="AT21" s="50">
        <f t="shared" si="48"/>
        <v>0</v>
      </c>
      <c r="AU21" s="50">
        <f t="shared" si="2"/>
        <v>0</v>
      </c>
      <c r="AV21" s="50">
        <f t="shared" si="28"/>
        <v>0</v>
      </c>
      <c r="AW21" s="50">
        <f t="shared" si="43"/>
        <v>0</v>
      </c>
      <c r="AX21" s="50">
        <f t="shared" si="29"/>
        <v>0</v>
      </c>
      <c r="AY21" s="50">
        <f t="shared" ref="AY21:AY63" si="49">IF(LEN(AO21)&gt;=1,($AW$2 + $AZ$2 +$AC$2 + $AL$2 + AT21 + AM21 - AV21)*$AG$2 + $AW$2 + $AZ$2 + $AC$2 + $AL$2 + AT21 + AM21 - AV21, 0)</f>
        <v>0</v>
      </c>
      <c r="AZ21" s="13"/>
      <c r="BB21" s="52"/>
      <c r="BC21" s="53"/>
    </row>
    <row r="22" spans="1:55" x14ac:dyDescent="0.3">
      <c r="A22" s="1">
        <f t="shared" si="30"/>
        <v>2037</v>
      </c>
      <c r="B22" s="1">
        <f t="shared" si="30"/>
        <v>54</v>
      </c>
      <c r="C22" s="45">
        <f t="shared" si="31"/>
        <v>6731931.9644170292</v>
      </c>
      <c r="D22" s="45">
        <f t="shared" si="32"/>
        <v>296205.00643434923</v>
      </c>
      <c r="E22" s="45">
        <f t="shared" si="4"/>
        <v>3554460.0772121907</v>
      </c>
      <c r="F22" s="45">
        <f t="shared" si="5"/>
        <v>0</v>
      </c>
      <c r="G22" s="45">
        <f t="shared" si="6"/>
        <v>6731931.9644170292</v>
      </c>
      <c r="H22" s="45">
        <f t="shared" si="7"/>
        <v>2086898.9089692789</v>
      </c>
      <c r="I22" s="45">
        <f t="shared" si="8"/>
        <v>2086898.9089692789</v>
      </c>
      <c r="J22" s="45">
        <f t="shared" si="9"/>
        <v>0</v>
      </c>
      <c r="K22" s="45">
        <f t="shared" si="10"/>
        <v>0</v>
      </c>
      <c r="L22" s="45">
        <f t="shared" si="33"/>
        <v>0</v>
      </c>
      <c r="M22" s="46">
        <f t="shared" si="11"/>
        <v>0</v>
      </c>
      <c r="N22" s="46">
        <f t="shared" si="34"/>
        <v>0</v>
      </c>
      <c r="O22" s="47">
        <f>IF(B22&lt;= $C$2,K22/C22, "")</f>
        <v>0</v>
      </c>
      <c r="P22" s="13">
        <f t="shared" si="12"/>
        <v>426535.20926546288</v>
      </c>
      <c r="Q22" s="13">
        <f t="shared" si="13"/>
        <v>426535.20926546288</v>
      </c>
      <c r="R22" s="13">
        <f t="shared" si="14"/>
        <v>426535.20926546288</v>
      </c>
      <c r="S22" s="13">
        <f t="shared" si="15"/>
        <v>2939969.327500205</v>
      </c>
      <c r="T22" s="47">
        <f t="shared" si="16"/>
        <v>0.43672</v>
      </c>
      <c r="V22" s="13">
        <f t="shared" si="17"/>
        <v>2939969.327500205</v>
      </c>
      <c r="W22" s="47">
        <f t="shared" si="18"/>
        <v>0.43672</v>
      </c>
      <c r="Y22" s="13">
        <f t="shared" si="19"/>
        <v>853070.41853092576</v>
      </c>
      <c r="Z22" s="13">
        <f t="shared" si="44"/>
        <v>9790910.7273796909</v>
      </c>
      <c r="AA22" s="13">
        <f t="shared" si="20"/>
        <v>1279605.6277963887</v>
      </c>
      <c r="AB22" s="28">
        <f t="shared" si="35"/>
        <v>6.2999999999999987E-2</v>
      </c>
      <c r="AC22" s="13">
        <f t="shared" si="36"/>
        <v>33354523.374509238</v>
      </c>
      <c r="AD22" s="48">
        <f t="shared" si="45"/>
        <v>33484382.711605415</v>
      </c>
      <c r="AE22" s="48">
        <f t="shared" si="21"/>
        <v>23693471.984225724</v>
      </c>
      <c r="AF22" s="49">
        <f t="shared" si="22"/>
        <v>2.4199456663381027</v>
      </c>
      <c r="AG22" s="50">
        <f t="shared" si="37"/>
        <v>278701.98332686495</v>
      </c>
      <c r="AH22" s="13">
        <f t="shared" si="38"/>
        <v>4093298.2967597079</v>
      </c>
      <c r="AI22" s="50">
        <f t="shared" si="39"/>
        <v>278701.98332686495</v>
      </c>
      <c r="AJ22" s="13">
        <f t="shared" si="23"/>
        <v>4093298.2967597079</v>
      </c>
      <c r="AK22" s="57">
        <v>50000</v>
      </c>
      <c r="AL22" s="13">
        <f t="shared" si="40"/>
        <v>250000</v>
      </c>
      <c r="AM22" s="13">
        <f>IF(LEN(AO22)&gt;=1, AL22-$AL$2, 0)</f>
        <v>0</v>
      </c>
      <c r="AN22" t="str">
        <f t="shared" si="24"/>
        <v/>
      </c>
      <c r="AO22" t="str">
        <f t="shared" si="25"/>
        <v/>
      </c>
      <c r="AP22" s="50">
        <f t="shared" si="46"/>
        <v>0</v>
      </c>
      <c r="AQ22" s="50">
        <f t="shared" si="41"/>
        <v>0</v>
      </c>
      <c r="AR22" s="50">
        <f t="shared" si="42"/>
        <v>0</v>
      </c>
      <c r="AS22" s="50">
        <f t="shared" si="47"/>
        <v>0</v>
      </c>
      <c r="AT22" s="50">
        <f t="shared" si="48"/>
        <v>0</v>
      </c>
      <c r="AU22" s="50">
        <f t="shared" si="2"/>
        <v>0</v>
      </c>
      <c r="AV22" s="50">
        <f t="shared" si="28"/>
        <v>0</v>
      </c>
      <c r="AW22" s="50">
        <f t="shared" si="43"/>
        <v>0</v>
      </c>
      <c r="AX22" s="50">
        <f t="shared" si="29"/>
        <v>0</v>
      </c>
      <c r="AY22" s="50">
        <f t="shared" si="49"/>
        <v>0</v>
      </c>
      <c r="AZ22" s="13"/>
      <c r="BB22" s="52"/>
      <c r="BC22" s="53"/>
    </row>
    <row r="23" spans="1:55" x14ac:dyDescent="0.3">
      <c r="A23" s="1">
        <f t="shared" ref="A23:B38" si="50">A22+1</f>
        <v>2038</v>
      </c>
      <c r="B23" s="1">
        <f t="shared" si="50"/>
        <v>55</v>
      </c>
      <c r="C23" s="45">
        <f t="shared" si="31"/>
        <v>7135847.8822820513</v>
      </c>
      <c r="D23" s="45">
        <f t="shared" si="32"/>
        <v>313977.30682041019</v>
      </c>
      <c r="E23" s="45">
        <f t="shared" si="4"/>
        <v>3767727.6818449222</v>
      </c>
      <c r="F23" s="45">
        <f t="shared" si="5"/>
        <v>0</v>
      </c>
      <c r="G23" s="45">
        <f t="shared" si="6"/>
        <v>7135847.8822820513</v>
      </c>
      <c r="H23" s="45">
        <f t="shared" si="7"/>
        <v>2212112.8435074361</v>
      </c>
      <c r="I23" s="45">
        <f t="shared" si="8"/>
        <v>2212112.8435074361</v>
      </c>
      <c r="J23" s="45">
        <f t="shared" si="9"/>
        <v>0</v>
      </c>
      <c r="K23" s="45">
        <f t="shared" si="10"/>
        <v>0</v>
      </c>
      <c r="L23" s="45">
        <f t="shared" si="33"/>
        <v>0</v>
      </c>
      <c r="M23" s="46">
        <f t="shared" si="11"/>
        <v>0</v>
      </c>
      <c r="N23" s="46">
        <f t="shared" si="34"/>
        <v>0</v>
      </c>
      <c r="O23" s="47">
        <f t="shared" ref="O23:O63" si="51">IF(B23&lt;= $C$2,K23/C23, "")</f>
        <v>0</v>
      </c>
      <c r="P23" s="13">
        <f t="shared" si="12"/>
        <v>452127.32182139065</v>
      </c>
      <c r="Q23" s="13">
        <f t="shared" si="13"/>
        <v>452127.32182139065</v>
      </c>
      <c r="R23" s="13">
        <f t="shared" si="14"/>
        <v>452127.32182139065</v>
      </c>
      <c r="S23" s="13">
        <f t="shared" si="15"/>
        <v>3116367.4871502174</v>
      </c>
      <c r="T23" s="47">
        <f t="shared" si="16"/>
        <v>0.43672</v>
      </c>
      <c r="V23" s="13">
        <f t="shared" si="17"/>
        <v>3116367.4871502174</v>
      </c>
      <c r="W23" s="47">
        <f t="shared" si="18"/>
        <v>0.43672</v>
      </c>
      <c r="Y23" s="13">
        <f t="shared" si="19"/>
        <v>904254.6436427813</v>
      </c>
      <c r="Z23" s="13">
        <f t="shared" si="44"/>
        <v>10695165.371022472</v>
      </c>
      <c r="AA23" s="13">
        <f t="shared" si="20"/>
        <v>1356381.965464172</v>
      </c>
      <c r="AB23" s="28">
        <f t="shared" si="35"/>
        <v>6.1999999999999986E-2</v>
      </c>
      <c r="AC23" s="13">
        <f t="shared" si="36"/>
        <v>36862981.471051767</v>
      </c>
      <c r="AD23" s="48">
        <f t="shared" si="45"/>
        <v>37279618.204464458</v>
      </c>
      <c r="AE23" s="48">
        <f t="shared" si="21"/>
        <v>26584452.833441988</v>
      </c>
      <c r="AF23" s="49">
        <f t="shared" si="22"/>
        <v>2.4856514052106218</v>
      </c>
      <c r="AG23" s="50">
        <f t="shared" si="37"/>
        <v>295424.10232647689</v>
      </c>
      <c r="AH23" s="13">
        <f t="shared" si="38"/>
        <v>4520384.0710587706</v>
      </c>
      <c r="AI23" s="50">
        <f t="shared" si="39"/>
        <v>295424.10232647689</v>
      </c>
      <c r="AJ23" s="13">
        <f t="shared" si="23"/>
        <v>4520384.0710587706</v>
      </c>
      <c r="AK23" s="57">
        <v>50000</v>
      </c>
      <c r="AL23" s="13">
        <f t="shared" si="40"/>
        <v>300000</v>
      </c>
      <c r="AM23" s="13">
        <f t="shared" ref="AM23:AM63" si="52">IF(LEN(AO23)&gt;=1, AL23-$AL$2, 0)</f>
        <v>0</v>
      </c>
      <c r="AN23" t="str">
        <f t="shared" si="24"/>
        <v/>
      </c>
      <c r="AO23" t="str">
        <f t="shared" si="25"/>
        <v/>
      </c>
      <c r="AP23" s="50">
        <f t="shared" si="46"/>
        <v>0</v>
      </c>
      <c r="AQ23" s="50">
        <f t="shared" si="41"/>
        <v>0</v>
      </c>
      <c r="AR23" s="50">
        <f t="shared" si="42"/>
        <v>0</v>
      </c>
      <c r="AS23" s="50">
        <f t="shared" si="47"/>
        <v>0</v>
      </c>
      <c r="AT23" s="50">
        <f t="shared" si="48"/>
        <v>0</v>
      </c>
      <c r="AU23" s="50">
        <f t="shared" si="2"/>
        <v>0</v>
      </c>
      <c r="AV23" s="50">
        <f t="shared" si="28"/>
        <v>0</v>
      </c>
      <c r="AW23" s="50">
        <f t="shared" si="43"/>
        <v>0</v>
      </c>
      <c r="AX23" s="50">
        <f t="shared" si="29"/>
        <v>0</v>
      </c>
      <c r="AY23" s="50">
        <f t="shared" si="49"/>
        <v>0</v>
      </c>
      <c r="AZ23" s="13"/>
      <c r="BB23" s="52"/>
      <c r="BC23" s="53"/>
    </row>
    <row r="24" spans="1:55" x14ac:dyDescent="0.3">
      <c r="A24" s="1">
        <f t="shared" si="50"/>
        <v>2039</v>
      </c>
      <c r="B24" s="1">
        <f t="shared" si="50"/>
        <v>56</v>
      </c>
      <c r="C24" s="45">
        <f t="shared" si="31"/>
        <v>7563998.7552189743</v>
      </c>
      <c r="D24" s="45">
        <f t="shared" si="32"/>
        <v>332815.94522963482</v>
      </c>
      <c r="E24" s="45">
        <f t="shared" si="4"/>
        <v>3993791.3427556176</v>
      </c>
      <c r="F24" s="45">
        <f t="shared" si="5"/>
        <v>0</v>
      </c>
      <c r="G24" s="45">
        <f t="shared" si="6"/>
        <v>7563998.7552189743</v>
      </c>
      <c r="H24" s="45">
        <f t="shared" si="7"/>
        <v>2344839.6141178822</v>
      </c>
      <c r="I24" s="45">
        <f t="shared" si="8"/>
        <v>2344839.6141178822</v>
      </c>
      <c r="J24" s="45">
        <f t="shared" si="9"/>
        <v>0</v>
      </c>
      <c r="K24" s="45">
        <f t="shared" si="10"/>
        <v>0</v>
      </c>
      <c r="L24" s="45">
        <f t="shared" si="33"/>
        <v>0</v>
      </c>
      <c r="M24" s="46">
        <f t="shared" si="11"/>
        <v>0</v>
      </c>
      <c r="N24" s="46">
        <f t="shared" si="34"/>
        <v>0</v>
      </c>
      <c r="O24" s="47">
        <f t="shared" si="51"/>
        <v>0</v>
      </c>
      <c r="P24" s="13">
        <f t="shared" si="12"/>
        <v>479254.96113067411</v>
      </c>
      <c r="Q24" s="13">
        <f t="shared" si="13"/>
        <v>479254.96113067411</v>
      </c>
      <c r="R24" s="13">
        <f t="shared" si="14"/>
        <v>479254.96113067411</v>
      </c>
      <c r="S24" s="13">
        <f t="shared" si="15"/>
        <v>3303349.5363792302</v>
      </c>
      <c r="T24" s="47">
        <f t="shared" si="16"/>
        <v>0.43671999999999994</v>
      </c>
      <c r="V24" s="13">
        <f t="shared" si="17"/>
        <v>3303349.5363792302</v>
      </c>
      <c r="W24" s="47">
        <f t="shared" si="18"/>
        <v>0.43671999999999994</v>
      </c>
      <c r="Y24" s="13">
        <f t="shared" si="19"/>
        <v>958509.92226134823</v>
      </c>
      <c r="Z24" s="13">
        <f t="shared" si="44"/>
        <v>11653675.29328382</v>
      </c>
      <c r="AA24" s="13">
        <f t="shared" si="20"/>
        <v>1437764.8833920225</v>
      </c>
      <c r="AB24" s="28">
        <f t="shared" si="35"/>
        <v>6.0999999999999985E-2</v>
      </c>
      <c r="AC24" s="13">
        <f t="shared" si="36"/>
        <v>40637091.882064857</v>
      </c>
      <c r="AD24" s="48">
        <f t="shared" si="45"/>
        <v>41427599.904006436</v>
      </c>
      <c r="AE24" s="48">
        <f t="shared" si="21"/>
        <v>29773924.610722616</v>
      </c>
      <c r="AF24" s="49">
        <f t="shared" si="22"/>
        <v>2.5548956755197869</v>
      </c>
      <c r="AG24" s="50">
        <f t="shared" si="37"/>
        <v>313149.54846606549</v>
      </c>
      <c r="AH24" s="13">
        <f t="shared" si="38"/>
        <v>4978539.6281105811</v>
      </c>
      <c r="AI24" s="50">
        <f t="shared" si="39"/>
        <v>313149.54846606549</v>
      </c>
      <c r="AJ24" s="13">
        <f t="shared" si="23"/>
        <v>4978539.6281105811</v>
      </c>
      <c r="AK24" s="57">
        <v>50000</v>
      </c>
      <c r="AL24" s="13">
        <f t="shared" si="40"/>
        <v>350000</v>
      </c>
      <c r="AM24" s="13">
        <f t="shared" si="52"/>
        <v>0</v>
      </c>
      <c r="AN24" t="str">
        <f t="shared" si="24"/>
        <v/>
      </c>
      <c r="AO24" t="str">
        <f t="shared" si="25"/>
        <v/>
      </c>
      <c r="AP24" s="50">
        <f t="shared" si="46"/>
        <v>0</v>
      </c>
      <c r="AQ24" s="50">
        <f t="shared" si="41"/>
        <v>0</v>
      </c>
      <c r="AR24" s="50">
        <f t="shared" si="42"/>
        <v>0</v>
      </c>
      <c r="AS24" s="50">
        <f t="shared" si="47"/>
        <v>0</v>
      </c>
      <c r="AT24" s="50">
        <f t="shared" si="48"/>
        <v>0</v>
      </c>
      <c r="AU24" s="50">
        <f t="shared" si="2"/>
        <v>0</v>
      </c>
      <c r="AV24" s="50">
        <f t="shared" si="28"/>
        <v>0</v>
      </c>
      <c r="AW24" s="50">
        <f t="shared" si="43"/>
        <v>0</v>
      </c>
      <c r="AX24" s="50">
        <f t="shared" si="29"/>
        <v>0</v>
      </c>
      <c r="AY24" s="50">
        <f t="shared" si="49"/>
        <v>0</v>
      </c>
      <c r="AZ24" s="13"/>
      <c r="BB24" s="52"/>
      <c r="BC24" s="53"/>
    </row>
    <row r="25" spans="1:55" x14ac:dyDescent="0.3">
      <c r="A25" s="1">
        <f t="shared" si="50"/>
        <v>2040</v>
      </c>
      <c r="B25" s="1">
        <f t="shared" si="50"/>
        <v>57</v>
      </c>
      <c r="C25" s="45">
        <f t="shared" si="31"/>
        <v>8017838.6805321127</v>
      </c>
      <c r="D25" s="45">
        <f t="shared" si="32"/>
        <v>352784.9019434129</v>
      </c>
      <c r="E25" s="45">
        <f t="shared" si="4"/>
        <v>4233418.823320955</v>
      </c>
      <c r="F25" s="45">
        <f t="shared" si="5"/>
        <v>0</v>
      </c>
      <c r="G25" s="45">
        <f t="shared" si="6"/>
        <v>8017838.6805321127</v>
      </c>
      <c r="H25" s="45">
        <f t="shared" si="7"/>
        <v>2485529.9909649547</v>
      </c>
      <c r="I25" s="45">
        <f t="shared" si="8"/>
        <v>2485529.9909649547</v>
      </c>
      <c r="J25" s="45">
        <f t="shared" si="9"/>
        <v>0</v>
      </c>
      <c r="K25" s="45">
        <f t="shared" si="10"/>
        <v>0</v>
      </c>
      <c r="L25" s="45">
        <f t="shared" si="33"/>
        <v>0</v>
      </c>
      <c r="M25" s="46">
        <f t="shared" si="11"/>
        <v>0</v>
      </c>
      <c r="N25" s="46">
        <f t="shared" si="34"/>
        <v>0</v>
      </c>
      <c r="O25" s="47">
        <f t="shared" si="51"/>
        <v>0</v>
      </c>
      <c r="P25" s="13">
        <f t="shared" si="12"/>
        <v>508010.25879851461</v>
      </c>
      <c r="Q25" s="13">
        <f t="shared" si="13"/>
        <v>508010.25879851461</v>
      </c>
      <c r="R25" s="13">
        <f t="shared" si="14"/>
        <v>508010.25879851461</v>
      </c>
      <c r="S25" s="13">
        <f t="shared" si="15"/>
        <v>3501550.5085619837</v>
      </c>
      <c r="T25" s="47">
        <f t="shared" si="16"/>
        <v>0.43671999999999994</v>
      </c>
      <c r="V25" s="13">
        <f t="shared" si="17"/>
        <v>3501550.5085619837</v>
      </c>
      <c r="W25" s="47">
        <f t="shared" si="18"/>
        <v>0.43671999999999994</v>
      </c>
      <c r="Y25" s="13">
        <f t="shared" si="19"/>
        <v>1016020.5175970292</v>
      </c>
      <c r="Z25" s="13">
        <f t="shared" si="44"/>
        <v>12669695.810880849</v>
      </c>
      <c r="AA25" s="13">
        <f t="shared" si="20"/>
        <v>1524030.7763955439</v>
      </c>
      <c r="AB25" s="28">
        <f t="shared" si="35"/>
        <v>5.9999999999999984E-2</v>
      </c>
      <c r="AC25" s="13">
        <f t="shared" si="36"/>
        <v>44690790.017968021</v>
      </c>
      <c r="AD25" s="48">
        <f t="shared" si="45"/>
        <v>45958244.828030117</v>
      </c>
      <c r="AE25" s="48">
        <f t="shared" si="21"/>
        <v>33288549.01714927</v>
      </c>
      <c r="AF25" s="49">
        <f t="shared" si="22"/>
        <v>2.6274150156439244</v>
      </c>
      <c r="AG25" s="50">
        <f t="shared" si="37"/>
        <v>331938.52137402946</v>
      </c>
      <c r="AH25" s="13">
        <f t="shared" si="38"/>
        <v>5469792.493969149</v>
      </c>
      <c r="AI25" s="50">
        <f t="shared" si="39"/>
        <v>331938.52137402946</v>
      </c>
      <c r="AJ25" s="13">
        <f t="shared" si="23"/>
        <v>5469792.493969149</v>
      </c>
      <c r="AK25" s="57">
        <v>50000</v>
      </c>
      <c r="AL25" s="13">
        <f t="shared" si="40"/>
        <v>400000</v>
      </c>
      <c r="AM25" s="13">
        <f t="shared" si="52"/>
        <v>0</v>
      </c>
      <c r="AN25" t="str">
        <f t="shared" si="24"/>
        <v/>
      </c>
      <c r="AO25" t="str">
        <f t="shared" si="25"/>
        <v/>
      </c>
      <c r="AP25" s="50">
        <f t="shared" si="46"/>
        <v>0</v>
      </c>
      <c r="AQ25" s="50">
        <f t="shared" si="41"/>
        <v>0</v>
      </c>
      <c r="AR25" s="50">
        <f t="shared" si="42"/>
        <v>0</v>
      </c>
      <c r="AS25" s="50">
        <f t="shared" si="47"/>
        <v>0</v>
      </c>
      <c r="AT25" s="50">
        <f t="shared" si="48"/>
        <v>0</v>
      </c>
      <c r="AU25" s="50">
        <f t="shared" si="2"/>
        <v>0</v>
      </c>
      <c r="AV25" s="50">
        <f t="shared" si="28"/>
        <v>0</v>
      </c>
      <c r="AW25" s="50">
        <f t="shared" si="43"/>
        <v>0</v>
      </c>
      <c r="AX25" s="50">
        <f t="shared" si="29"/>
        <v>0</v>
      </c>
      <c r="AY25" s="50">
        <f t="shared" si="49"/>
        <v>0</v>
      </c>
      <c r="AZ25" s="13"/>
      <c r="BB25" s="52"/>
      <c r="BC25" s="53"/>
    </row>
    <row r="26" spans="1:55" x14ac:dyDescent="0.3">
      <c r="A26" s="1">
        <f t="shared" si="50"/>
        <v>2041</v>
      </c>
      <c r="B26" s="1">
        <f t="shared" si="50"/>
        <v>58</v>
      </c>
      <c r="C26" s="45">
        <f t="shared" si="31"/>
        <v>8498909.0013640393</v>
      </c>
      <c r="D26" s="45">
        <f t="shared" si="32"/>
        <v>373951.99606001767</v>
      </c>
      <c r="E26" s="45">
        <f t="shared" si="4"/>
        <v>4487423.9527202118</v>
      </c>
      <c r="F26" s="45">
        <f t="shared" si="5"/>
        <v>0</v>
      </c>
      <c r="G26" s="45">
        <f t="shared" si="6"/>
        <v>8498909.0013640393</v>
      </c>
      <c r="H26" s="45">
        <f t="shared" si="7"/>
        <v>2634661.7904228522</v>
      </c>
      <c r="I26" s="45">
        <f t="shared" si="8"/>
        <v>2634661.7904228522</v>
      </c>
      <c r="J26" s="45">
        <f t="shared" si="9"/>
        <v>0</v>
      </c>
      <c r="K26" s="45">
        <f t="shared" si="10"/>
        <v>0</v>
      </c>
      <c r="L26" s="45">
        <f t="shared" si="33"/>
        <v>0</v>
      </c>
      <c r="M26" s="46">
        <f t="shared" si="11"/>
        <v>0</v>
      </c>
      <c r="N26" s="46">
        <f t="shared" si="34"/>
        <v>0</v>
      </c>
      <c r="O26" s="47">
        <f t="shared" si="51"/>
        <v>0</v>
      </c>
      <c r="P26" s="13">
        <f t="shared" si="12"/>
        <v>538490.87432642537</v>
      </c>
      <c r="Q26" s="13">
        <f t="shared" si="13"/>
        <v>538490.87432642537</v>
      </c>
      <c r="R26" s="13">
        <f t="shared" si="14"/>
        <v>538490.87432642537</v>
      </c>
      <c r="S26" s="13">
        <f t="shared" si="15"/>
        <v>3711643.5390757034</v>
      </c>
      <c r="T26" s="47">
        <f t="shared" si="16"/>
        <v>0.43672</v>
      </c>
      <c r="V26" s="13">
        <f t="shared" si="17"/>
        <v>3711643.5390757034</v>
      </c>
      <c r="W26" s="47">
        <f t="shared" si="18"/>
        <v>0.43672</v>
      </c>
      <c r="Y26" s="13">
        <f t="shared" si="19"/>
        <v>1076981.7486528507</v>
      </c>
      <c r="Z26" s="13">
        <f t="shared" si="44"/>
        <v>13746677.5595337</v>
      </c>
      <c r="AA26" s="13">
        <f t="shared" si="20"/>
        <v>1615472.6229792761</v>
      </c>
      <c r="AB26" s="28">
        <f t="shared" si="35"/>
        <v>5.8999999999999983E-2</v>
      </c>
      <c r="AC26" s="13">
        <f t="shared" si="36"/>
        <v>49038332.136763185</v>
      </c>
      <c r="AD26" s="48">
        <f t="shared" si="45"/>
        <v>50903877.672580048</v>
      </c>
      <c r="AE26" s="48">
        <f t="shared" si="21"/>
        <v>37157200.113046348</v>
      </c>
      <c r="AF26" s="49">
        <f t="shared" si="22"/>
        <v>2.702994956572383</v>
      </c>
      <c r="AG26" s="50">
        <f t="shared" si="37"/>
        <v>351854.83265647123</v>
      </c>
      <c r="AH26" s="13">
        <f t="shared" si="38"/>
        <v>5996296.7464243891</v>
      </c>
      <c r="AI26" s="50">
        <f t="shared" si="39"/>
        <v>351854.83265647123</v>
      </c>
      <c r="AJ26" s="13">
        <f t="shared" si="23"/>
        <v>5996296.7464243891</v>
      </c>
      <c r="AK26" s="57">
        <v>50000</v>
      </c>
      <c r="AL26" s="13">
        <f t="shared" si="40"/>
        <v>450000</v>
      </c>
      <c r="AM26" s="13">
        <f t="shared" si="52"/>
        <v>0</v>
      </c>
      <c r="AN26" t="str">
        <f t="shared" si="24"/>
        <v/>
      </c>
      <c r="AO26" t="str">
        <f t="shared" si="25"/>
        <v/>
      </c>
      <c r="AP26" s="50">
        <f t="shared" si="46"/>
        <v>0</v>
      </c>
      <c r="AQ26" s="50">
        <f t="shared" si="41"/>
        <v>0</v>
      </c>
      <c r="AR26" s="50">
        <f t="shared" si="42"/>
        <v>0</v>
      </c>
      <c r="AS26" s="50">
        <f t="shared" si="47"/>
        <v>0</v>
      </c>
      <c r="AT26" s="50">
        <f t="shared" si="48"/>
        <v>0</v>
      </c>
      <c r="AU26" s="50">
        <f t="shared" si="2"/>
        <v>0</v>
      </c>
      <c r="AV26" s="50">
        <f t="shared" si="28"/>
        <v>0</v>
      </c>
      <c r="AW26" s="50">
        <f t="shared" si="43"/>
        <v>0</v>
      </c>
      <c r="AX26" s="50">
        <f t="shared" si="29"/>
        <v>0</v>
      </c>
      <c r="AY26" s="50">
        <f t="shared" si="49"/>
        <v>0</v>
      </c>
      <c r="AZ26" s="13"/>
      <c r="BB26" s="52"/>
      <c r="BC26" s="53"/>
    </row>
    <row r="27" spans="1:55" x14ac:dyDescent="0.3">
      <c r="A27" s="1">
        <f t="shared" si="50"/>
        <v>2042</v>
      </c>
      <c r="B27" s="1">
        <f t="shared" si="50"/>
        <v>59</v>
      </c>
      <c r="C27" s="45">
        <f t="shared" si="31"/>
        <v>9008843.5414458811</v>
      </c>
      <c r="D27" s="45">
        <f t="shared" si="32"/>
        <v>396389.11582361872</v>
      </c>
      <c r="E27" s="45">
        <f t="shared" si="4"/>
        <v>4756669.3898834251</v>
      </c>
      <c r="F27" s="45">
        <f t="shared" si="5"/>
        <v>0</v>
      </c>
      <c r="G27" s="45">
        <f t="shared" si="6"/>
        <v>9008843.5414458811</v>
      </c>
      <c r="H27" s="45">
        <f t="shared" si="7"/>
        <v>2792741.497848223</v>
      </c>
      <c r="I27" s="45">
        <f t="shared" si="8"/>
        <v>2792741.497848223</v>
      </c>
      <c r="J27" s="45">
        <f t="shared" si="9"/>
        <v>0</v>
      </c>
      <c r="K27" s="45">
        <f t="shared" si="10"/>
        <v>0</v>
      </c>
      <c r="L27" s="45">
        <f t="shared" si="33"/>
        <v>0</v>
      </c>
      <c r="M27" s="46">
        <f t="shared" si="11"/>
        <v>0</v>
      </c>
      <c r="N27" s="46">
        <f t="shared" si="34"/>
        <v>0</v>
      </c>
      <c r="O27" s="47">
        <f t="shared" si="51"/>
        <v>0</v>
      </c>
      <c r="P27" s="13">
        <f t="shared" si="12"/>
        <v>570800.32678601099</v>
      </c>
      <c r="Q27" s="13">
        <f t="shared" si="13"/>
        <v>570800.32678601099</v>
      </c>
      <c r="R27" s="13">
        <f t="shared" si="14"/>
        <v>570800.32678601099</v>
      </c>
      <c r="S27" s="13">
        <f t="shared" si="15"/>
        <v>3934342.1514202449</v>
      </c>
      <c r="T27" s="47">
        <f t="shared" si="16"/>
        <v>0.43672</v>
      </c>
      <c r="V27" s="13">
        <f t="shared" si="17"/>
        <v>3934342.1514202449</v>
      </c>
      <c r="W27" s="47">
        <f t="shared" si="18"/>
        <v>0.43672</v>
      </c>
      <c r="Y27" s="13">
        <f t="shared" si="19"/>
        <v>1141600.653572022</v>
      </c>
      <c r="Z27" s="13">
        <f t="shared" si="44"/>
        <v>14888278.213105723</v>
      </c>
      <c r="AA27" s="13">
        <f t="shared" si="20"/>
        <v>1712400.980358033</v>
      </c>
      <c r="AB27" s="28">
        <f t="shared" si="35"/>
        <v>5.7999999999999982E-2</v>
      </c>
      <c r="AC27" s="13">
        <f t="shared" si="36"/>
        <v>53694275.637914248</v>
      </c>
      <c r="AD27" s="48">
        <f t="shared" si="45"/>
        <v>56299418.158643752</v>
      </c>
      <c r="AE27" s="48">
        <f t="shared" si="21"/>
        <v>41411139.945538029</v>
      </c>
      <c r="AF27" s="49">
        <f t="shared" si="22"/>
        <v>2.7814593032715491</v>
      </c>
      <c r="AG27" s="50">
        <f t="shared" si="37"/>
        <v>372966.12261585949</v>
      </c>
      <c r="AH27" s="13">
        <f t="shared" si="38"/>
        <v>6560340.7551114559</v>
      </c>
      <c r="AI27" s="50">
        <f t="shared" si="39"/>
        <v>372966.12261585949</v>
      </c>
      <c r="AJ27" s="13">
        <f t="shared" si="23"/>
        <v>6560340.7551114559</v>
      </c>
      <c r="AK27" s="57">
        <v>50000</v>
      </c>
      <c r="AL27" s="13">
        <f t="shared" si="40"/>
        <v>500000</v>
      </c>
      <c r="AM27" s="13">
        <f t="shared" si="52"/>
        <v>0</v>
      </c>
      <c r="AN27" t="str">
        <f t="shared" si="24"/>
        <v/>
      </c>
      <c r="AO27" t="str">
        <f t="shared" si="25"/>
        <v/>
      </c>
      <c r="AP27" s="50">
        <f t="shared" si="46"/>
        <v>0</v>
      </c>
      <c r="AQ27" s="50">
        <f t="shared" si="41"/>
        <v>0</v>
      </c>
      <c r="AR27" s="50">
        <f t="shared" si="42"/>
        <v>0</v>
      </c>
      <c r="AS27" s="50">
        <f t="shared" si="47"/>
        <v>0</v>
      </c>
      <c r="AT27" s="50">
        <f t="shared" si="48"/>
        <v>0</v>
      </c>
      <c r="AU27" s="50">
        <f t="shared" si="2"/>
        <v>0</v>
      </c>
      <c r="AV27" s="50">
        <f t="shared" si="28"/>
        <v>0</v>
      </c>
      <c r="AW27" s="50">
        <f t="shared" si="43"/>
        <v>0</v>
      </c>
      <c r="AX27" s="50">
        <f t="shared" si="29"/>
        <v>0</v>
      </c>
      <c r="AY27" s="50">
        <f t="shared" si="49"/>
        <v>0</v>
      </c>
      <c r="AZ27" s="13"/>
      <c r="BB27" s="52"/>
      <c r="BC27" s="53"/>
    </row>
    <row r="28" spans="1:55" x14ac:dyDescent="0.3">
      <c r="A28" s="1">
        <f t="shared" si="50"/>
        <v>2043</v>
      </c>
      <c r="B28" s="1">
        <f t="shared" si="50"/>
        <v>60</v>
      </c>
      <c r="C28" s="45">
        <f t="shared" si="31"/>
        <v>9549374.1539326347</v>
      </c>
      <c r="D28" s="45">
        <f t="shared" si="32"/>
        <v>420172.46277303586</v>
      </c>
      <c r="E28" s="45">
        <f t="shared" si="4"/>
        <v>5042069.5532764308</v>
      </c>
      <c r="F28" s="45">
        <f t="shared" si="5"/>
        <v>0</v>
      </c>
      <c r="G28" s="45">
        <f t="shared" si="6"/>
        <v>9549374.1539326347</v>
      </c>
      <c r="H28" s="45">
        <f t="shared" si="7"/>
        <v>2960305.9877191167</v>
      </c>
      <c r="I28" s="45">
        <f t="shared" si="8"/>
        <v>2960305.9877191167</v>
      </c>
      <c r="J28" s="45">
        <f t="shared" si="9"/>
        <v>0</v>
      </c>
      <c r="K28" s="45">
        <f t="shared" si="10"/>
        <v>0</v>
      </c>
      <c r="L28" s="45">
        <f t="shared" si="33"/>
        <v>0</v>
      </c>
      <c r="M28" s="46">
        <f t="shared" si="11"/>
        <v>0</v>
      </c>
      <c r="N28" s="46">
        <f t="shared" si="34"/>
        <v>0</v>
      </c>
      <c r="O28" s="47">
        <f t="shared" si="51"/>
        <v>0</v>
      </c>
      <c r="P28" s="13">
        <f t="shared" si="12"/>
        <v>605048.3463931717</v>
      </c>
      <c r="Q28" s="13">
        <f t="shared" si="13"/>
        <v>605048.34639317158</v>
      </c>
      <c r="R28" s="13">
        <f t="shared" si="14"/>
        <v>605048.3463931717</v>
      </c>
      <c r="S28" s="13">
        <f t="shared" si="15"/>
        <v>4170402.6805054601</v>
      </c>
      <c r="T28" s="47">
        <f t="shared" si="16"/>
        <v>0.43672</v>
      </c>
      <c r="V28" s="13">
        <f t="shared" si="17"/>
        <v>4170402.6805054601</v>
      </c>
      <c r="W28" s="47">
        <f t="shared" si="18"/>
        <v>0.43672</v>
      </c>
      <c r="Y28" s="13">
        <f t="shared" si="19"/>
        <v>1210096.6927863434</v>
      </c>
      <c r="Z28" s="13">
        <f t="shared" si="44"/>
        <v>16098374.905892067</v>
      </c>
      <c r="AA28" s="13">
        <f t="shared" si="20"/>
        <v>1815145.0391795151</v>
      </c>
      <c r="AB28" s="28">
        <f t="shared" si="35"/>
        <v>5.6999999999999981E-2</v>
      </c>
      <c r="AC28" s="13">
        <f t="shared" si="36"/>
        <v>58673457.6556881</v>
      </c>
      <c r="AD28" s="48">
        <f t="shared" si="45"/>
        <v>62182582.621670902</v>
      </c>
      <c r="AE28" s="48">
        <f t="shared" si="21"/>
        <v>46084207.715778835</v>
      </c>
      <c r="AF28" s="49">
        <f t="shared" si="22"/>
        <v>2.8626621000677428</v>
      </c>
      <c r="AG28" s="50">
        <f t="shared" si="37"/>
        <v>395344.08997281105</v>
      </c>
      <c r="AH28" s="13">
        <f t="shared" si="38"/>
        <v>7164355.3904367946</v>
      </c>
      <c r="AI28" s="50">
        <f t="shared" si="39"/>
        <v>395344.08997281105</v>
      </c>
      <c r="AJ28" s="13">
        <f t="shared" si="23"/>
        <v>7164355.3904367946</v>
      </c>
      <c r="AK28" s="57">
        <v>50000</v>
      </c>
      <c r="AL28" s="13">
        <f t="shared" si="40"/>
        <v>550000</v>
      </c>
      <c r="AM28" s="13">
        <f t="shared" si="52"/>
        <v>0</v>
      </c>
      <c r="AN28" t="str">
        <f t="shared" si="24"/>
        <v/>
      </c>
      <c r="AO28" t="str">
        <f t="shared" si="25"/>
        <v/>
      </c>
      <c r="AP28" s="50">
        <f t="shared" si="46"/>
        <v>0</v>
      </c>
      <c r="AQ28" s="50">
        <f t="shared" si="41"/>
        <v>0</v>
      </c>
      <c r="AR28" s="50">
        <f t="shared" si="42"/>
        <v>0</v>
      </c>
      <c r="AS28" s="50">
        <f t="shared" si="47"/>
        <v>0</v>
      </c>
      <c r="AT28" s="50">
        <f t="shared" si="48"/>
        <v>0</v>
      </c>
      <c r="AU28" s="50">
        <f t="shared" si="2"/>
        <v>0</v>
      </c>
      <c r="AV28" s="50">
        <f t="shared" si="28"/>
        <v>0</v>
      </c>
      <c r="AW28" s="50">
        <f t="shared" si="43"/>
        <v>0</v>
      </c>
      <c r="AX28" s="50">
        <f t="shared" si="29"/>
        <v>0</v>
      </c>
      <c r="AY28" s="50">
        <f t="shared" si="49"/>
        <v>0</v>
      </c>
      <c r="AZ28" s="13"/>
      <c r="BB28" s="52"/>
      <c r="BC28" s="53"/>
    </row>
    <row r="29" spans="1:55" x14ac:dyDescent="0.3">
      <c r="A29" s="1">
        <f t="shared" si="50"/>
        <v>2044</v>
      </c>
      <c r="B29" s="1">
        <f t="shared" si="50"/>
        <v>61</v>
      </c>
      <c r="C29" s="45">
        <f t="shared" si="31"/>
        <v>0</v>
      </c>
      <c r="D29" s="45">
        <f t="shared" si="32"/>
        <v>0</v>
      </c>
      <c r="E29" s="45">
        <f t="shared" si="4"/>
        <v>0</v>
      </c>
      <c r="F29" s="45">
        <f t="shared" si="5"/>
        <v>0</v>
      </c>
      <c r="G29" s="45">
        <f t="shared" si="6"/>
        <v>0</v>
      </c>
      <c r="H29" s="45">
        <f t="shared" si="7"/>
        <v>0</v>
      </c>
      <c r="I29" s="45">
        <f t="shared" si="8"/>
        <v>0</v>
      </c>
      <c r="J29" s="45">
        <f t="shared" si="9"/>
        <v>0</v>
      </c>
      <c r="K29" s="45">
        <f t="shared" si="10"/>
        <v>0</v>
      </c>
      <c r="L29" s="45">
        <f t="shared" si="33"/>
        <v>0</v>
      </c>
      <c r="M29" s="46">
        <f t="shared" si="11"/>
        <v>0</v>
      </c>
      <c r="N29" s="46">
        <f t="shared" si="34"/>
        <v>0</v>
      </c>
      <c r="O29" s="47" t="str">
        <f t="shared" si="51"/>
        <v/>
      </c>
      <c r="P29" s="13">
        <f t="shared" si="12"/>
        <v>0</v>
      </c>
      <c r="Q29" s="13">
        <f t="shared" si="13"/>
        <v>0</v>
      </c>
      <c r="R29" s="13">
        <f t="shared" si="14"/>
        <v>0</v>
      </c>
      <c r="S29" s="13">
        <f t="shared" si="15"/>
        <v>0</v>
      </c>
      <c r="T29" s="47" t="str">
        <f t="shared" si="16"/>
        <v/>
      </c>
      <c r="V29" s="13">
        <f t="shared" si="17"/>
        <v>0</v>
      </c>
      <c r="W29" s="47" t="str">
        <f t="shared" si="18"/>
        <v/>
      </c>
      <c r="Y29" s="13">
        <f t="shared" si="19"/>
        <v>0</v>
      </c>
      <c r="Z29" s="13">
        <f t="shared" si="44"/>
        <v>0</v>
      </c>
      <c r="AA29" s="13">
        <f t="shared" si="20"/>
        <v>0</v>
      </c>
      <c r="AB29" s="28" t="str">
        <f t="shared" si="35"/>
        <v/>
      </c>
      <c r="AC29" s="13">
        <f t="shared" si="36"/>
        <v>0</v>
      </c>
      <c r="AD29" s="48" t="str">
        <f t="shared" si="45"/>
        <v/>
      </c>
      <c r="AE29" s="48" t="str">
        <f t="shared" si="21"/>
        <v/>
      </c>
      <c r="AF29" s="49" t="str">
        <f t="shared" si="22"/>
        <v/>
      </c>
      <c r="AG29" s="50">
        <f t="shared" si="37"/>
        <v>0</v>
      </c>
      <c r="AH29" s="13">
        <f t="shared" si="38"/>
        <v>0</v>
      </c>
      <c r="AI29" s="50">
        <f t="shared" si="39"/>
        <v>0</v>
      </c>
      <c r="AJ29" s="13">
        <f t="shared" si="23"/>
        <v>0</v>
      </c>
      <c r="AK29" s="57">
        <v>50000</v>
      </c>
      <c r="AL29" s="13">
        <f t="shared" si="40"/>
        <v>600000</v>
      </c>
      <c r="AM29" s="13">
        <f t="shared" si="52"/>
        <v>50000</v>
      </c>
      <c r="AN29">
        <f t="shared" si="24"/>
        <v>61</v>
      </c>
      <c r="AO29">
        <f t="shared" si="25"/>
        <v>1</v>
      </c>
      <c r="AP29" s="50">
        <f t="shared" si="46"/>
        <v>0</v>
      </c>
      <c r="AQ29" s="50">
        <f t="shared" si="41"/>
        <v>58673457.6556881</v>
      </c>
      <c r="AR29" s="50">
        <f t="shared" si="42"/>
        <v>62182582.621670902</v>
      </c>
      <c r="AS29" s="50">
        <f t="shared" si="47"/>
        <v>56273457.6556881</v>
      </c>
      <c r="AT29" s="50">
        <f t="shared" si="48"/>
        <v>59782582.621670902</v>
      </c>
      <c r="AU29" s="50">
        <f t="shared" si="2"/>
        <v>200000</v>
      </c>
      <c r="AV29" s="50">
        <f t="shared" si="28"/>
        <v>2400000</v>
      </c>
      <c r="AW29" s="50">
        <f t="shared" si="43"/>
        <v>2400000</v>
      </c>
      <c r="AX29" s="50">
        <f t="shared" si="29"/>
        <v>62920447.437508643</v>
      </c>
      <c r="AY29" s="50">
        <f t="shared" si="49"/>
        <v>67101346.152470931</v>
      </c>
      <c r="BB29" s="52"/>
      <c r="BC29" s="53"/>
    </row>
    <row r="30" spans="1:55" x14ac:dyDescent="0.3">
      <c r="A30" s="1">
        <f t="shared" si="50"/>
        <v>2045</v>
      </c>
      <c r="B30" s="1">
        <f t="shared" si="50"/>
        <v>62</v>
      </c>
      <c r="C30" s="45">
        <f t="shared" si="31"/>
        <v>0</v>
      </c>
      <c r="D30" s="45">
        <f t="shared" si="32"/>
        <v>0</v>
      </c>
      <c r="E30" s="45">
        <f t="shared" si="4"/>
        <v>0</v>
      </c>
      <c r="F30" s="45">
        <f t="shared" si="5"/>
        <v>0</v>
      </c>
      <c r="G30" s="45">
        <f t="shared" si="6"/>
        <v>0</v>
      </c>
      <c r="H30" s="45">
        <f t="shared" si="7"/>
        <v>0</v>
      </c>
      <c r="I30" s="45">
        <f t="shared" si="8"/>
        <v>0</v>
      </c>
      <c r="J30" s="45">
        <f t="shared" si="9"/>
        <v>0</v>
      </c>
      <c r="K30" s="45">
        <f t="shared" si="10"/>
        <v>0</v>
      </c>
      <c r="L30" s="45">
        <f t="shared" si="33"/>
        <v>0</v>
      </c>
      <c r="M30" s="46">
        <f t="shared" si="11"/>
        <v>0</v>
      </c>
      <c r="N30" s="46">
        <f t="shared" si="34"/>
        <v>0</v>
      </c>
      <c r="O30" s="47" t="str">
        <f t="shared" si="51"/>
        <v/>
      </c>
      <c r="P30" s="13">
        <f t="shared" si="12"/>
        <v>0</v>
      </c>
      <c r="Q30" s="13">
        <f t="shared" si="13"/>
        <v>0</v>
      </c>
      <c r="R30" s="13">
        <f t="shared" si="14"/>
        <v>0</v>
      </c>
      <c r="S30" s="13">
        <f t="shared" si="15"/>
        <v>0</v>
      </c>
      <c r="T30" s="47" t="str">
        <f t="shared" si="16"/>
        <v/>
      </c>
      <c r="V30" s="13">
        <f t="shared" si="17"/>
        <v>0</v>
      </c>
      <c r="W30" s="47" t="str">
        <f t="shared" si="18"/>
        <v/>
      </c>
      <c r="Y30" s="13">
        <f t="shared" si="19"/>
        <v>0</v>
      </c>
      <c r="Z30" s="13">
        <f t="shared" si="44"/>
        <v>0</v>
      </c>
      <c r="AA30" s="13">
        <f t="shared" si="20"/>
        <v>0</v>
      </c>
      <c r="AB30" s="28" t="str">
        <f t="shared" si="35"/>
        <v/>
      </c>
      <c r="AC30" s="13">
        <f t="shared" si="36"/>
        <v>0</v>
      </c>
      <c r="AD30" s="48" t="str">
        <f t="shared" si="45"/>
        <v/>
      </c>
      <c r="AE30" s="48" t="str">
        <f t="shared" si="21"/>
        <v/>
      </c>
      <c r="AF30" s="49" t="str">
        <f t="shared" si="22"/>
        <v/>
      </c>
      <c r="AG30" s="50">
        <f t="shared" si="37"/>
        <v>0</v>
      </c>
      <c r="AH30" s="13">
        <f t="shared" si="38"/>
        <v>0</v>
      </c>
      <c r="AI30" s="50">
        <f t="shared" si="39"/>
        <v>0</v>
      </c>
      <c r="AJ30" s="13">
        <f t="shared" si="23"/>
        <v>0</v>
      </c>
      <c r="AK30" s="57">
        <v>50000</v>
      </c>
      <c r="AL30" s="13">
        <f t="shared" si="40"/>
        <v>650000</v>
      </c>
      <c r="AM30" s="13">
        <f t="shared" si="52"/>
        <v>100000</v>
      </c>
      <c r="AN30">
        <f t="shared" si="24"/>
        <v>62</v>
      </c>
      <c r="AO30">
        <f t="shared" si="25"/>
        <v>2</v>
      </c>
      <c r="AP30" s="50">
        <f t="shared" si="46"/>
        <v>0</v>
      </c>
      <c r="AQ30" s="50">
        <f t="shared" si="41"/>
        <v>58673457.6556881</v>
      </c>
      <c r="AR30" s="50">
        <f t="shared" si="42"/>
        <v>62182582.621670902</v>
      </c>
      <c r="AS30" s="50">
        <f t="shared" si="47"/>
        <v>53853457.6556881</v>
      </c>
      <c r="AT30" s="50">
        <f t="shared" si="48"/>
        <v>57362582.621670902</v>
      </c>
      <c r="AU30" s="50">
        <f t="shared" si="2"/>
        <v>201666.66666666666</v>
      </c>
      <c r="AV30" s="50">
        <f t="shared" si="28"/>
        <v>2420000</v>
      </c>
      <c r="AW30" s="50">
        <f t="shared" si="43"/>
        <v>4820000</v>
      </c>
      <c r="AX30" s="50">
        <f t="shared" si="29"/>
        <v>60458747.437508643</v>
      </c>
      <c r="AY30" s="50">
        <f t="shared" si="49"/>
        <v>64639646.152470931</v>
      </c>
      <c r="BB30" s="52"/>
      <c r="BC30" s="53"/>
    </row>
    <row r="31" spans="1:55" x14ac:dyDescent="0.3">
      <c r="A31" s="1">
        <f t="shared" si="50"/>
        <v>2046</v>
      </c>
      <c r="B31" s="1">
        <f t="shared" si="50"/>
        <v>63</v>
      </c>
      <c r="C31" s="45">
        <f t="shared" si="31"/>
        <v>0</v>
      </c>
      <c r="D31" s="45">
        <f t="shared" si="32"/>
        <v>0</v>
      </c>
      <c r="E31" s="45">
        <f t="shared" si="4"/>
        <v>0</v>
      </c>
      <c r="F31" s="45">
        <f t="shared" si="5"/>
        <v>0</v>
      </c>
      <c r="G31" s="45">
        <f t="shared" si="6"/>
        <v>0</v>
      </c>
      <c r="H31" s="45">
        <f t="shared" si="7"/>
        <v>0</v>
      </c>
      <c r="I31" s="45">
        <f t="shared" si="8"/>
        <v>0</v>
      </c>
      <c r="J31" s="45">
        <f t="shared" si="9"/>
        <v>0</v>
      </c>
      <c r="K31" s="45">
        <f t="shared" si="10"/>
        <v>0</v>
      </c>
      <c r="L31" s="45">
        <f t="shared" si="33"/>
        <v>0</v>
      </c>
      <c r="M31" s="46">
        <f t="shared" si="11"/>
        <v>0</v>
      </c>
      <c r="N31" s="46">
        <f t="shared" si="34"/>
        <v>0</v>
      </c>
      <c r="O31" s="47" t="str">
        <f t="shared" si="51"/>
        <v/>
      </c>
      <c r="P31" s="13">
        <f t="shared" si="12"/>
        <v>0</v>
      </c>
      <c r="Q31" s="13">
        <f t="shared" si="13"/>
        <v>0</v>
      </c>
      <c r="R31" s="13">
        <f t="shared" si="14"/>
        <v>0</v>
      </c>
      <c r="S31" s="13">
        <f t="shared" si="15"/>
        <v>0</v>
      </c>
      <c r="T31" s="47" t="str">
        <f t="shared" si="16"/>
        <v/>
      </c>
      <c r="V31" s="13">
        <f t="shared" si="17"/>
        <v>0</v>
      </c>
      <c r="W31" s="47" t="str">
        <f t="shared" si="18"/>
        <v/>
      </c>
      <c r="Y31" s="13">
        <f t="shared" si="19"/>
        <v>0</v>
      </c>
      <c r="Z31" s="13">
        <f t="shared" si="44"/>
        <v>0</v>
      </c>
      <c r="AA31" s="13">
        <f t="shared" si="20"/>
        <v>0</v>
      </c>
      <c r="AB31" s="28" t="str">
        <f t="shared" si="35"/>
        <v/>
      </c>
      <c r="AC31" s="13">
        <f t="shared" si="36"/>
        <v>0</v>
      </c>
      <c r="AD31" s="48" t="str">
        <f t="shared" si="45"/>
        <v/>
      </c>
      <c r="AE31" s="48" t="str">
        <f t="shared" si="21"/>
        <v/>
      </c>
      <c r="AF31" s="49" t="str">
        <f t="shared" si="22"/>
        <v/>
      </c>
      <c r="AG31" s="50">
        <f t="shared" si="37"/>
        <v>0</v>
      </c>
      <c r="AH31" s="13">
        <f t="shared" si="38"/>
        <v>0</v>
      </c>
      <c r="AI31" s="50">
        <f t="shared" si="39"/>
        <v>0</v>
      </c>
      <c r="AJ31" s="13">
        <f t="shared" si="23"/>
        <v>0</v>
      </c>
      <c r="AK31" s="57">
        <v>50000</v>
      </c>
      <c r="AL31" s="13">
        <f t="shared" si="40"/>
        <v>700000</v>
      </c>
      <c r="AM31" s="13">
        <f t="shared" si="52"/>
        <v>150000</v>
      </c>
      <c r="AN31">
        <f t="shared" si="24"/>
        <v>63</v>
      </c>
      <c r="AO31">
        <f t="shared" si="25"/>
        <v>3</v>
      </c>
      <c r="AP31" s="50">
        <f t="shared" si="46"/>
        <v>0</v>
      </c>
      <c r="AQ31" s="50">
        <f t="shared" si="41"/>
        <v>58673457.6556881</v>
      </c>
      <c r="AR31" s="50">
        <f t="shared" si="42"/>
        <v>62182582.621670902</v>
      </c>
      <c r="AS31" s="50">
        <f t="shared" si="47"/>
        <v>51413457.6556881</v>
      </c>
      <c r="AT31" s="50">
        <f t="shared" si="48"/>
        <v>54922582.621670902</v>
      </c>
      <c r="AU31" s="50">
        <f t="shared" si="2"/>
        <v>203333.33333333334</v>
      </c>
      <c r="AV31" s="50">
        <f t="shared" si="28"/>
        <v>2440000</v>
      </c>
      <c r="AW31" s="50">
        <f t="shared" si="43"/>
        <v>7260000</v>
      </c>
      <c r="AX31" s="50">
        <f t="shared" si="29"/>
        <v>57976447.437508643</v>
      </c>
      <c r="AY31" s="50">
        <f t="shared" si="49"/>
        <v>62157346.152470931</v>
      </c>
      <c r="BB31" s="52"/>
      <c r="BC31" s="53"/>
    </row>
    <row r="32" spans="1:55" x14ac:dyDescent="0.3">
      <c r="A32" s="1">
        <f t="shared" si="50"/>
        <v>2047</v>
      </c>
      <c r="B32" s="1">
        <f t="shared" si="50"/>
        <v>64</v>
      </c>
      <c r="C32" s="45">
        <f t="shared" si="31"/>
        <v>0</v>
      </c>
      <c r="D32" s="45">
        <f t="shared" si="32"/>
        <v>0</v>
      </c>
      <c r="E32" s="45">
        <f t="shared" si="4"/>
        <v>0</v>
      </c>
      <c r="F32" s="45">
        <f t="shared" si="5"/>
        <v>0</v>
      </c>
      <c r="G32" s="45">
        <f t="shared" si="6"/>
        <v>0</v>
      </c>
      <c r="H32" s="45">
        <f t="shared" si="7"/>
        <v>0</v>
      </c>
      <c r="I32" s="45">
        <f t="shared" si="8"/>
        <v>0</v>
      </c>
      <c r="J32" s="45">
        <f t="shared" si="9"/>
        <v>0</v>
      </c>
      <c r="K32" s="45">
        <f t="shared" si="10"/>
        <v>0</v>
      </c>
      <c r="L32" s="45">
        <f t="shared" si="33"/>
        <v>0</v>
      </c>
      <c r="M32" s="46">
        <f t="shared" si="11"/>
        <v>0</v>
      </c>
      <c r="N32" s="46">
        <f t="shared" si="34"/>
        <v>0</v>
      </c>
      <c r="O32" s="47" t="str">
        <f t="shared" si="51"/>
        <v/>
      </c>
      <c r="P32" s="13">
        <f t="shared" si="12"/>
        <v>0</v>
      </c>
      <c r="Q32" s="13">
        <f t="shared" si="13"/>
        <v>0</v>
      </c>
      <c r="R32" s="13">
        <f t="shared" si="14"/>
        <v>0</v>
      </c>
      <c r="S32" s="13">
        <f t="shared" si="15"/>
        <v>0</v>
      </c>
      <c r="T32" s="47" t="str">
        <f t="shared" si="16"/>
        <v/>
      </c>
      <c r="V32" s="13">
        <f t="shared" si="17"/>
        <v>0</v>
      </c>
      <c r="W32" s="47" t="str">
        <f t="shared" si="18"/>
        <v/>
      </c>
      <c r="Y32" s="13">
        <f t="shared" si="19"/>
        <v>0</v>
      </c>
      <c r="Z32" s="13">
        <f t="shared" si="44"/>
        <v>0</v>
      </c>
      <c r="AA32" s="13">
        <f t="shared" si="20"/>
        <v>0</v>
      </c>
      <c r="AB32" s="28" t="str">
        <f t="shared" si="35"/>
        <v/>
      </c>
      <c r="AC32" s="13">
        <f t="shared" si="36"/>
        <v>0</v>
      </c>
      <c r="AD32" s="48" t="str">
        <f t="shared" si="45"/>
        <v/>
      </c>
      <c r="AE32" s="48" t="str">
        <f t="shared" si="21"/>
        <v/>
      </c>
      <c r="AF32" s="49" t="str">
        <f t="shared" si="22"/>
        <v/>
      </c>
      <c r="AG32" s="50">
        <f t="shared" si="37"/>
        <v>0</v>
      </c>
      <c r="AH32" s="13">
        <f t="shared" si="38"/>
        <v>0</v>
      </c>
      <c r="AI32" s="50">
        <f t="shared" si="39"/>
        <v>0</v>
      </c>
      <c r="AJ32" s="13">
        <f t="shared" si="23"/>
        <v>0</v>
      </c>
      <c r="AK32" s="57">
        <v>50000</v>
      </c>
      <c r="AL32" s="13">
        <f t="shared" si="40"/>
        <v>750000</v>
      </c>
      <c r="AM32" s="13">
        <f t="shared" si="52"/>
        <v>200000</v>
      </c>
      <c r="AN32">
        <f t="shared" si="24"/>
        <v>64</v>
      </c>
      <c r="AO32">
        <f t="shared" si="25"/>
        <v>4</v>
      </c>
      <c r="AP32" s="50">
        <f t="shared" si="46"/>
        <v>0</v>
      </c>
      <c r="AQ32" s="50">
        <f t="shared" si="41"/>
        <v>58673457.6556881</v>
      </c>
      <c r="AR32" s="50">
        <f t="shared" si="42"/>
        <v>62182582.621670902</v>
      </c>
      <c r="AS32" s="50">
        <f t="shared" si="47"/>
        <v>48953457.6556881</v>
      </c>
      <c r="AT32" s="50">
        <f t="shared" si="48"/>
        <v>52462582.621670902</v>
      </c>
      <c r="AU32" s="50">
        <f t="shared" si="2"/>
        <v>205000</v>
      </c>
      <c r="AV32" s="50">
        <f t="shared" si="28"/>
        <v>2460000</v>
      </c>
      <c r="AW32" s="50">
        <f t="shared" si="43"/>
        <v>9720000</v>
      </c>
      <c r="AX32" s="50">
        <f t="shared" si="29"/>
        <v>55473547.437508643</v>
      </c>
      <c r="AY32" s="50">
        <f t="shared" si="49"/>
        <v>59654446.152470931</v>
      </c>
      <c r="BB32" s="52"/>
      <c r="BC32" s="53"/>
    </row>
    <row r="33" spans="1:55" x14ac:dyDescent="0.3">
      <c r="A33" s="1">
        <f t="shared" si="50"/>
        <v>2048</v>
      </c>
      <c r="B33" s="1">
        <f t="shared" si="50"/>
        <v>65</v>
      </c>
      <c r="C33" s="45">
        <f t="shared" si="31"/>
        <v>0</v>
      </c>
      <c r="D33" s="45">
        <f t="shared" si="32"/>
        <v>0</v>
      </c>
      <c r="E33" s="45">
        <f t="shared" si="4"/>
        <v>0</v>
      </c>
      <c r="F33" s="45">
        <f t="shared" si="5"/>
        <v>0</v>
      </c>
      <c r="G33" s="45">
        <f t="shared" si="6"/>
        <v>0</v>
      </c>
      <c r="H33" s="45">
        <f t="shared" si="7"/>
        <v>0</v>
      </c>
      <c r="I33" s="45">
        <f t="shared" si="8"/>
        <v>0</v>
      </c>
      <c r="J33" s="45">
        <f t="shared" si="9"/>
        <v>0</v>
      </c>
      <c r="K33" s="45">
        <f t="shared" si="10"/>
        <v>0</v>
      </c>
      <c r="L33" s="45">
        <f t="shared" si="33"/>
        <v>0</v>
      </c>
      <c r="M33" s="46">
        <f t="shared" si="11"/>
        <v>0</v>
      </c>
      <c r="N33" s="46">
        <f t="shared" si="34"/>
        <v>0</v>
      </c>
      <c r="O33" s="47" t="str">
        <f t="shared" si="51"/>
        <v/>
      </c>
      <c r="P33" s="13">
        <f t="shared" si="12"/>
        <v>0</v>
      </c>
      <c r="Q33" s="13">
        <f t="shared" si="13"/>
        <v>0</v>
      </c>
      <c r="R33" s="13">
        <f t="shared" si="14"/>
        <v>0</v>
      </c>
      <c r="S33" s="13">
        <f t="shared" si="15"/>
        <v>0</v>
      </c>
      <c r="T33" s="47" t="str">
        <f t="shared" si="16"/>
        <v/>
      </c>
      <c r="V33" s="13">
        <f t="shared" si="17"/>
        <v>0</v>
      </c>
      <c r="W33" s="47" t="str">
        <f t="shared" si="18"/>
        <v/>
      </c>
      <c r="Y33" s="13">
        <f t="shared" si="19"/>
        <v>0</v>
      </c>
      <c r="Z33" s="13">
        <f t="shared" si="44"/>
        <v>0</v>
      </c>
      <c r="AA33" s="13">
        <f t="shared" si="20"/>
        <v>0</v>
      </c>
      <c r="AB33" s="28" t="str">
        <f t="shared" si="35"/>
        <v/>
      </c>
      <c r="AC33" s="13">
        <f t="shared" si="36"/>
        <v>0</v>
      </c>
      <c r="AD33" s="48" t="str">
        <f t="shared" si="45"/>
        <v/>
      </c>
      <c r="AE33" s="48" t="str">
        <f t="shared" si="21"/>
        <v/>
      </c>
      <c r="AF33" s="49" t="str">
        <f t="shared" si="22"/>
        <v/>
      </c>
      <c r="AG33" s="50">
        <f t="shared" si="37"/>
        <v>0</v>
      </c>
      <c r="AH33" s="13">
        <f t="shared" si="38"/>
        <v>0</v>
      </c>
      <c r="AI33" s="50">
        <f t="shared" si="39"/>
        <v>0</v>
      </c>
      <c r="AJ33" s="13">
        <f t="shared" si="23"/>
        <v>0</v>
      </c>
      <c r="AK33" s="57">
        <v>50000</v>
      </c>
      <c r="AL33" s="13">
        <f t="shared" si="40"/>
        <v>800000</v>
      </c>
      <c r="AM33" s="13">
        <f t="shared" si="52"/>
        <v>250000</v>
      </c>
      <c r="AN33">
        <f t="shared" si="24"/>
        <v>65</v>
      </c>
      <c r="AO33">
        <f t="shared" si="25"/>
        <v>5</v>
      </c>
      <c r="AP33" s="50">
        <f t="shared" si="46"/>
        <v>0</v>
      </c>
      <c r="AQ33" s="50">
        <f t="shared" si="41"/>
        <v>58673457.6556881</v>
      </c>
      <c r="AR33" s="50">
        <f t="shared" si="42"/>
        <v>62182582.621670902</v>
      </c>
      <c r="AS33" s="50">
        <f t="shared" si="47"/>
        <v>46473457.6556881</v>
      </c>
      <c r="AT33" s="50">
        <f t="shared" si="48"/>
        <v>49982582.621670902</v>
      </c>
      <c r="AU33" s="50">
        <f t="shared" si="2"/>
        <v>206666.66666666666</v>
      </c>
      <c r="AV33" s="50">
        <f t="shared" si="28"/>
        <v>2480000</v>
      </c>
      <c r="AW33" s="50">
        <f t="shared" si="43"/>
        <v>12200000</v>
      </c>
      <c r="AX33" s="50">
        <f t="shared" si="29"/>
        <v>52950047.437508643</v>
      </c>
      <c r="AY33" s="50">
        <f t="shared" si="49"/>
        <v>57130946.152470931</v>
      </c>
      <c r="BB33" s="52"/>
      <c r="BC33" s="53"/>
    </row>
    <row r="34" spans="1:55" x14ac:dyDescent="0.3">
      <c r="A34" s="1">
        <f t="shared" si="50"/>
        <v>2049</v>
      </c>
      <c r="B34" s="1">
        <f t="shared" si="50"/>
        <v>66</v>
      </c>
      <c r="C34" s="45">
        <f t="shared" si="31"/>
        <v>0</v>
      </c>
      <c r="D34" s="45">
        <f t="shared" si="32"/>
        <v>0</v>
      </c>
      <c r="E34" s="45">
        <f t="shared" si="4"/>
        <v>0</v>
      </c>
      <c r="F34" s="45">
        <f t="shared" si="5"/>
        <v>0</v>
      </c>
      <c r="G34" s="45">
        <f t="shared" si="6"/>
        <v>0</v>
      </c>
      <c r="H34" s="45">
        <f t="shared" si="7"/>
        <v>0</v>
      </c>
      <c r="I34" s="45">
        <f t="shared" si="8"/>
        <v>0</v>
      </c>
      <c r="J34" s="45">
        <f t="shared" si="9"/>
        <v>0</v>
      </c>
      <c r="K34" s="45">
        <f t="shared" si="10"/>
        <v>0</v>
      </c>
      <c r="L34" s="45">
        <f t="shared" si="33"/>
        <v>0</v>
      </c>
      <c r="M34" s="46">
        <f t="shared" si="11"/>
        <v>0</v>
      </c>
      <c r="N34" s="46">
        <f t="shared" si="34"/>
        <v>0</v>
      </c>
      <c r="O34" s="47" t="str">
        <f t="shared" si="51"/>
        <v/>
      </c>
      <c r="P34" s="13">
        <f t="shared" si="12"/>
        <v>0</v>
      </c>
      <c r="Q34" s="13">
        <f t="shared" si="13"/>
        <v>0</v>
      </c>
      <c r="R34" s="13">
        <f t="shared" si="14"/>
        <v>0</v>
      </c>
      <c r="S34" s="13">
        <f t="shared" si="15"/>
        <v>0</v>
      </c>
      <c r="T34" s="47" t="str">
        <f t="shared" si="16"/>
        <v/>
      </c>
      <c r="V34" s="13">
        <f t="shared" si="17"/>
        <v>0</v>
      </c>
      <c r="W34" s="47" t="str">
        <f t="shared" si="18"/>
        <v/>
      </c>
      <c r="Y34" s="13">
        <f t="shared" si="19"/>
        <v>0</v>
      </c>
      <c r="Z34" s="13">
        <f t="shared" si="44"/>
        <v>0</v>
      </c>
      <c r="AA34" s="13">
        <f t="shared" si="20"/>
        <v>0</v>
      </c>
      <c r="AB34" s="28" t="str">
        <f t="shared" si="35"/>
        <v/>
      </c>
      <c r="AC34" s="13">
        <f t="shared" si="36"/>
        <v>0</v>
      </c>
      <c r="AD34" s="48" t="str">
        <f t="shared" si="45"/>
        <v/>
      </c>
      <c r="AE34" s="48" t="str">
        <f t="shared" si="21"/>
        <v/>
      </c>
      <c r="AF34" s="49" t="str">
        <f t="shared" si="22"/>
        <v/>
      </c>
      <c r="AG34" s="50">
        <f t="shared" si="37"/>
        <v>0</v>
      </c>
      <c r="AH34" s="13">
        <f t="shared" si="38"/>
        <v>0</v>
      </c>
      <c r="AI34" s="50">
        <f t="shared" si="39"/>
        <v>0</v>
      </c>
      <c r="AJ34" s="13">
        <f t="shared" si="23"/>
        <v>0</v>
      </c>
      <c r="AK34" s="57">
        <v>50000</v>
      </c>
      <c r="AL34" s="13">
        <f t="shared" si="40"/>
        <v>850000</v>
      </c>
      <c r="AM34" s="13">
        <f t="shared" si="52"/>
        <v>300000</v>
      </c>
      <c r="AN34">
        <f t="shared" si="24"/>
        <v>66</v>
      </c>
      <c r="AO34">
        <f t="shared" si="25"/>
        <v>6</v>
      </c>
      <c r="AP34" s="50">
        <f t="shared" si="46"/>
        <v>0</v>
      </c>
      <c r="AQ34" s="50">
        <f t="shared" si="41"/>
        <v>58673457.6556881</v>
      </c>
      <c r="AR34" s="50">
        <f t="shared" si="42"/>
        <v>62182582.621670902</v>
      </c>
      <c r="AS34" s="50">
        <f t="shared" si="47"/>
        <v>43973457.6556881</v>
      </c>
      <c r="AT34" s="50">
        <f t="shared" si="48"/>
        <v>47482582.621670902</v>
      </c>
      <c r="AU34" s="50">
        <f t="shared" si="2"/>
        <v>208333.33333333334</v>
      </c>
      <c r="AV34" s="50">
        <f t="shared" si="28"/>
        <v>2500000</v>
      </c>
      <c r="AW34" s="50">
        <f t="shared" si="43"/>
        <v>14700000</v>
      </c>
      <c r="AX34" s="50">
        <f t="shared" si="29"/>
        <v>50405947.437508643</v>
      </c>
      <c r="AY34" s="50">
        <f t="shared" si="49"/>
        <v>54586846.152470931</v>
      </c>
      <c r="AZ34" s="13"/>
      <c r="BA34" s="13"/>
      <c r="BB34" s="52"/>
      <c r="BC34" s="53"/>
    </row>
    <row r="35" spans="1:55" x14ac:dyDescent="0.3">
      <c r="A35" s="1">
        <f t="shared" si="50"/>
        <v>2050</v>
      </c>
      <c r="B35" s="1">
        <f t="shared" si="50"/>
        <v>67</v>
      </c>
      <c r="C35" s="45">
        <f t="shared" si="31"/>
        <v>0</v>
      </c>
      <c r="D35" s="45">
        <f t="shared" si="32"/>
        <v>0</v>
      </c>
      <c r="E35" s="45">
        <f t="shared" si="4"/>
        <v>0</v>
      </c>
      <c r="F35" s="45">
        <f t="shared" si="5"/>
        <v>0</v>
      </c>
      <c r="G35" s="45">
        <f t="shared" si="6"/>
        <v>0</v>
      </c>
      <c r="H35" s="45">
        <f t="shared" si="7"/>
        <v>0</v>
      </c>
      <c r="I35" s="45">
        <f t="shared" si="8"/>
        <v>0</v>
      </c>
      <c r="J35" s="45">
        <f t="shared" si="9"/>
        <v>0</v>
      </c>
      <c r="K35" s="45">
        <f t="shared" si="10"/>
        <v>0</v>
      </c>
      <c r="L35" s="45">
        <f t="shared" si="33"/>
        <v>0</v>
      </c>
      <c r="M35" s="46">
        <f t="shared" si="11"/>
        <v>0</v>
      </c>
      <c r="N35" s="46">
        <f t="shared" si="34"/>
        <v>0</v>
      </c>
      <c r="O35" s="47" t="str">
        <f t="shared" si="51"/>
        <v/>
      </c>
      <c r="P35" s="13">
        <f t="shared" si="12"/>
        <v>0</v>
      </c>
      <c r="Q35" s="13">
        <f t="shared" si="13"/>
        <v>0</v>
      </c>
      <c r="R35" s="13">
        <f t="shared" si="14"/>
        <v>0</v>
      </c>
      <c r="S35" s="13">
        <f t="shared" si="15"/>
        <v>0</v>
      </c>
      <c r="T35" s="47" t="str">
        <f t="shared" si="16"/>
        <v/>
      </c>
      <c r="V35" s="13">
        <f t="shared" si="17"/>
        <v>0</v>
      </c>
      <c r="W35" s="47" t="str">
        <f t="shared" si="18"/>
        <v/>
      </c>
      <c r="Y35" s="13">
        <f t="shared" si="19"/>
        <v>0</v>
      </c>
      <c r="Z35" s="13">
        <f t="shared" si="44"/>
        <v>0</v>
      </c>
      <c r="AA35" s="13">
        <f t="shared" si="20"/>
        <v>0</v>
      </c>
      <c r="AB35" s="28" t="str">
        <f t="shared" si="35"/>
        <v/>
      </c>
      <c r="AC35" s="13">
        <f t="shared" si="36"/>
        <v>0</v>
      </c>
      <c r="AD35" s="48" t="str">
        <f t="shared" si="45"/>
        <v/>
      </c>
      <c r="AE35" s="48" t="str">
        <f t="shared" si="21"/>
        <v/>
      </c>
      <c r="AF35" s="49" t="str">
        <f t="shared" si="22"/>
        <v/>
      </c>
      <c r="AG35" s="50">
        <f t="shared" si="37"/>
        <v>0</v>
      </c>
      <c r="AH35" s="13">
        <f t="shared" si="38"/>
        <v>0</v>
      </c>
      <c r="AI35" s="50">
        <f t="shared" si="39"/>
        <v>0</v>
      </c>
      <c r="AJ35" s="13">
        <f t="shared" si="23"/>
        <v>0</v>
      </c>
      <c r="AK35" s="57">
        <v>50000</v>
      </c>
      <c r="AL35" s="13">
        <f t="shared" si="40"/>
        <v>900000</v>
      </c>
      <c r="AM35" s="13">
        <f t="shared" si="52"/>
        <v>350000</v>
      </c>
      <c r="AN35">
        <f t="shared" si="24"/>
        <v>67</v>
      </c>
      <c r="AO35">
        <f t="shared" si="25"/>
        <v>7</v>
      </c>
      <c r="AP35" s="50">
        <f t="shared" si="46"/>
        <v>0</v>
      </c>
      <c r="AQ35" s="50">
        <f t="shared" si="41"/>
        <v>58673457.6556881</v>
      </c>
      <c r="AR35" s="50">
        <f t="shared" si="42"/>
        <v>62182582.621670902</v>
      </c>
      <c r="AS35" s="50">
        <f t="shared" si="47"/>
        <v>41453457.6556881</v>
      </c>
      <c r="AT35" s="50">
        <f t="shared" si="48"/>
        <v>44962582.621670902</v>
      </c>
      <c r="AU35" s="50">
        <f t="shared" si="2"/>
        <v>210000</v>
      </c>
      <c r="AV35" s="50">
        <f t="shared" si="28"/>
        <v>2520000</v>
      </c>
      <c r="AW35" s="50">
        <f t="shared" si="43"/>
        <v>17220000</v>
      </c>
      <c r="AX35" s="50">
        <f t="shared" si="29"/>
        <v>47841247.437508643</v>
      </c>
      <c r="AY35" s="50">
        <f t="shared" si="49"/>
        <v>52022146.152470931</v>
      </c>
      <c r="BB35" s="52"/>
      <c r="BC35" s="53"/>
    </row>
    <row r="36" spans="1:55" x14ac:dyDescent="0.3">
      <c r="A36" s="1">
        <f t="shared" si="50"/>
        <v>2051</v>
      </c>
      <c r="B36" s="1">
        <f t="shared" si="50"/>
        <v>68</v>
      </c>
      <c r="C36" s="45">
        <f t="shared" si="31"/>
        <v>0</v>
      </c>
      <c r="D36" s="45">
        <f t="shared" si="32"/>
        <v>0</v>
      </c>
      <c r="E36" s="45">
        <f t="shared" si="4"/>
        <v>0</v>
      </c>
      <c r="F36" s="45">
        <f t="shared" si="5"/>
        <v>0</v>
      </c>
      <c r="G36" s="45">
        <f t="shared" si="6"/>
        <v>0</v>
      </c>
      <c r="H36" s="45">
        <f t="shared" si="7"/>
        <v>0</v>
      </c>
      <c r="I36" s="45">
        <f t="shared" si="8"/>
        <v>0</v>
      </c>
      <c r="J36" s="45">
        <f t="shared" si="9"/>
        <v>0</v>
      </c>
      <c r="K36" s="45">
        <f t="shared" si="10"/>
        <v>0</v>
      </c>
      <c r="L36" s="45">
        <f t="shared" si="33"/>
        <v>0</v>
      </c>
      <c r="M36" s="46">
        <f t="shared" si="11"/>
        <v>0</v>
      </c>
      <c r="N36" s="46">
        <f t="shared" si="34"/>
        <v>0</v>
      </c>
      <c r="O36" s="47" t="str">
        <f t="shared" si="51"/>
        <v/>
      </c>
      <c r="P36" s="13">
        <f t="shared" si="12"/>
        <v>0</v>
      </c>
      <c r="Q36" s="13">
        <f t="shared" si="13"/>
        <v>0</v>
      </c>
      <c r="R36" s="13">
        <f t="shared" si="14"/>
        <v>0</v>
      </c>
      <c r="S36" s="13">
        <f t="shared" si="15"/>
        <v>0</v>
      </c>
      <c r="T36" s="47" t="str">
        <f t="shared" si="16"/>
        <v/>
      </c>
      <c r="V36" s="13">
        <f t="shared" si="17"/>
        <v>0</v>
      </c>
      <c r="W36" s="47" t="str">
        <f t="shared" si="18"/>
        <v/>
      </c>
      <c r="Y36" s="13">
        <f t="shared" si="19"/>
        <v>0</v>
      </c>
      <c r="Z36" s="13">
        <f t="shared" si="44"/>
        <v>0</v>
      </c>
      <c r="AA36" s="13">
        <f t="shared" si="20"/>
        <v>0</v>
      </c>
      <c r="AB36" s="28" t="str">
        <f t="shared" si="35"/>
        <v/>
      </c>
      <c r="AC36" s="13">
        <f t="shared" si="36"/>
        <v>0</v>
      </c>
      <c r="AD36" s="48" t="str">
        <f t="shared" si="45"/>
        <v/>
      </c>
      <c r="AE36" s="48" t="str">
        <f t="shared" si="21"/>
        <v/>
      </c>
      <c r="AF36" s="49" t="str">
        <f t="shared" si="22"/>
        <v/>
      </c>
      <c r="AG36" s="50">
        <f t="shared" si="37"/>
        <v>0</v>
      </c>
      <c r="AH36" s="13">
        <f t="shared" si="38"/>
        <v>0</v>
      </c>
      <c r="AI36" s="50">
        <f t="shared" si="39"/>
        <v>0</v>
      </c>
      <c r="AJ36" s="13">
        <f t="shared" si="23"/>
        <v>0</v>
      </c>
      <c r="AK36" s="57">
        <v>50000</v>
      </c>
      <c r="AL36" s="13">
        <f t="shared" si="40"/>
        <v>950000</v>
      </c>
      <c r="AM36" s="13">
        <f t="shared" si="52"/>
        <v>400000</v>
      </c>
      <c r="AN36">
        <f t="shared" si="24"/>
        <v>68</v>
      </c>
      <c r="AO36">
        <f t="shared" si="25"/>
        <v>8</v>
      </c>
      <c r="AP36" s="50">
        <f t="shared" si="46"/>
        <v>0</v>
      </c>
      <c r="AQ36" s="50">
        <f t="shared" si="41"/>
        <v>58673457.6556881</v>
      </c>
      <c r="AR36" s="50">
        <f t="shared" si="42"/>
        <v>62182582.621670902</v>
      </c>
      <c r="AS36" s="50">
        <f t="shared" si="47"/>
        <v>38913457.6556881</v>
      </c>
      <c r="AT36" s="50">
        <f t="shared" si="48"/>
        <v>42422582.621670902</v>
      </c>
      <c r="AU36" s="50">
        <f t="shared" si="2"/>
        <v>211666.66666666666</v>
      </c>
      <c r="AV36" s="50">
        <f t="shared" si="28"/>
        <v>2540000</v>
      </c>
      <c r="AW36" s="50">
        <f t="shared" si="43"/>
        <v>19760000</v>
      </c>
      <c r="AX36" s="50">
        <f t="shared" si="29"/>
        <v>45255947.437508643</v>
      </c>
      <c r="AY36" s="50">
        <f t="shared" si="49"/>
        <v>49436846.152470931</v>
      </c>
      <c r="BB36" s="52"/>
      <c r="BC36" s="53"/>
    </row>
    <row r="37" spans="1:55" x14ac:dyDescent="0.3">
      <c r="A37" s="1">
        <f t="shared" si="50"/>
        <v>2052</v>
      </c>
      <c r="B37" s="1">
        <f t="shared" si="50"/>
        <v>69</v>
      </c>
      <c r="C37" s="45">
        <f t="shared" si="31"/>
        <v>0</v>
      </c>
      <c r="D37" s="45">
        <f t="shared" si="32"/>
        <v>0</v>
      </c>
      <c r="E37" s="45">
        <f t="shared" si="4"/>
        <v>0</v>
      </c>
      <c r="F37" s="45">
        <f t="shared" si="5"/>
        <v>0</v>
      </c>
      <c r="G37" s="45">
        <f t="shared" si="6"/>
        <v>0</v>
      </c>
      <c r="H37" s="45">
        <f t="shared" si="7"/>
        <v>0</v>
      </c>
      <c r="I37" s="45">
        <f t="shared" si="8"/>
        <v>0</v>
      </c>
      <c r="J37" s="45">
        <f t="shared" si="9"/>
        <v>0</v>
      </c>
      <c r="K37" s="45">
        <f t="shared" si="10"/>
        <v>0</v>
      </c>
      <c r="L37" s="45">
        <f t="shared" si="33"/>
        <v>0</v>
      </c>
      <c r="M37" s="46">
        <f t="shared" si="11"/>
        <v>0</v>
      </c>
      <c r="N37" s="46">
        <f t="shared" si="34"/>
        <v>0</v>
      </c>
      <c r="O37" s="47" t="str">
        <f t="shared" si="51"/>
        <v/>
      </c>
      <c r="P37" s="13">
        <f t="shared" si="12"/>
        <v>0</v>
      </c>
      <c r="Q37" s="13">
        <f t="shared" si="13"/>
        <v>0</v>
      </c>
      <c r="R37" s="13">
        <f t="shared" si="14"/>
        <v>0</v>
      </c>
      <c r="S37" s="13">
        <f t="shared" si="15"/>
        <v>0</v>
      </c>
      <c r="T37" s="47" t="str">
        <f t="shared" si="16"/>
        <v/>
      </c>
      <c r="V37" s="13">
        <f t="shared" si="17"/>
        <v>0</v>
      </c>
      <c r="W37" s="47" t="str">
        <f t="shared" si="18"/>
        <v/>
      </c>
      <c r="Y37" s="13">
        <f t="shared" si="19"/>
        <v>0</v>
      </c>
      <c r="Z37" s="13">
        <f t="shared" si="44"/>
        <v>0</v>
      </c>
      <c r="AA37" s="13">
        <f t="shared" si="20"/>
        <v>0</v>
      </c>
      <c r="AB37" s="28" t="str">
        <f t="shared" si="35"/>
        <v/>
      </c>
      <c r="AC37" s="13">
        <f t="shared" si="36"/>
        <v>0</v>
      </c>
      <c r="AD37" s="48" t="str">
        <f t="shared" si="45"/>
        <v/>
      </c>
      <c r="AE37" s="48" t="str">
        <f t="shared" si="21"/>
        <v/>
      </c>
      <c r="AF37" s="49" t="str">
        <f t="shared" si="22"/>
        <v/>
      </c>
      <c r="AG37" s="50">
        <f t="shared" si="37"/>
        <v>0</v>
      </c>
      <c r="AH37" s="13">
        <f t="shared" si="38"/>
        <v>0</v>
      </c>
      <c r="AI37" s="50">
        <f t="shared" si="39"/>
        <v>0</v>
      </c>
      <c r="AJ37" s="13">
        <f t="shared" si="23"/>
        <v>0</v>
      </c>
      <c r="AK37" s="57">
        <v>50000</v>
      </c>
      <c r="AL37" s="13">
        <f t="shared" si="40"/>
        <v>1000000</v>
      </c>
      <c r="AM37" s="13">
        <f t="shared" si="52"/>
        <v>450000</v>
      </c>
      <c r="AN37">
        <f t="shared" si="24"/>
        <v>69</v>
      </c>
      <c r="AO37">
        <f t="shared" si="25"/>
        <v>9</v>
      </c>
      <c r="AP37" s="50">
        <f t="shared" si="46"/>
        <v>0</v>
      </c>
      <c r="AQ37" s="50">
        <f t="shared" si="41"/>
        <v>58673457.6556881</v>
      </c>
      <c r="AR37" s="50">
        <f t="shared" si="42"/>
        <v>62182582.621670902</v>
      </c>
      <c r="AS37" s="50">
        <f t="shared" si="47"/>
        <v>36353457.6556881</v>
      </c>
      <c r="AT37" s="50">
        <f t="shared" si="48"/>
        <v>39862582.621670902</v>
      </c>
      <c r="AU37" s="50">
        <f t="shared" si="2"/>
        <v>213333.33333333334</v>
      </c>
      <c r="AV37" s="50">
        <f t="shared" si="28"/>
        <v>2560000</v>
      </c>
      <c r="AW37" s="50">
        <f t="shared" si="43"/>
        <v>22320000</v>
      </c>
      <c r="AX37" s="50">
        <f t="shared" si="29"/>
        <v>42650047.437508643</v>
      </c>
      <c r="AY37" s="50">
        <f t="shared" si="49"/>
        <v>46830946.152470931</v>
      </c>
      <c r="BB37" s="52"/>
      <c r="BC37" s="53"/>
    </row>
    <row r="38" spans="1:55" x14ac:dyDescent="0.3">
      <c r="A38" s="1">
        <f t="shared" si="50"/>
        <v>2053</v>
      </c>
      <c r="B38" s="1">
        <f t="shared" si="50"/>
        <v>70</v>
      </c>
      <c r="C38" s="45">
        <f t="shared" si="31"/>
        <v>0</v>
      </c>
      <c r="D38" s="45">
        <f t="shared" si="32"/>
        <v>0</v>
      </c>
      <c r="E38" s="45">
        <f t="shared" si="4"/>
        <v>0</v>
      </c>
      <c r="F38" s="45">
        <f t="shared" si="5"/>
        <v>0</v>
      </c>
      <c r="G38" s="45">
        <f t="shared" si="6"/>
        <v>0</v>
      </c>
      <c r="H38" s="45">
        <f t="shared" si="7"/>
        <v>0</v>
      </c>
      <c r="I38" s="45">
        <f t="shared" si="8"/>
        <v>0</v>
      </c>
      <c r="J38" s="45">
        <f t="shared" si="9"/>
        <v>0</v>
      </c>
      <c r="K38" s="45">
        <f t="shared" si="10"/>
        <v>0</v>
      </c>
      <c r="L38" s="45">
        <f t="shared" si="33"/>
        <v>0</v>
      </c>
      <c r="M38" s="46">
        <f t="shared" si="11"/>
        <v>0</v>
      </c>
      <c r="N38" s="46">
        <f t="shared" si="34"/>
        <v>0</v>
      </c>
      <c r="O38" s="47" t="str">
        <f t="shared" si="51"/>
        <v/>
      </c>
      <c r="P38" s="13">
        <f t="shared" si="12"/>
        <v>0</v>
      </c>
      <c r="Q38" s="13">
        <f t="shared" si="13"/>
        <v>0</v>
      </c>
      <c r="R38" s="13">
        <f t="shared" si="14"/>
        <v>0</v>
      </c>
      <c r="S38" s="13">
        <f t="shared" si="15"/>
        <v>0</v>
      </c>
      <c r="T38" s="47" t="str">
        <f t="shared" si="16"/>
        <v/>
      </c>
      <c r="V38" s="13">
        <f t="shared" si="17"/>
        <v>0</v>
      </c>
      <c r="W38" s="47" t="str">
        <f t="shared" si="18"/>
        <v/>
      </c>
      <c r="Y38" s="13">
        <f t="shared" si="19"/>
        <v>0</v>
      </c>
      <c r="Z38" s="13">
        <f t="shared" si="44"/>
        <v>0</v>
      </c>
      <c r="AA38" s="13">
        <f t="shared" si="20"/>
        <v>0</v>
      </c>
      <c r="AB38" s="28" t="str">
        <f t="shared" si="35"/>
        <v/>
      </c>
      <c r="AC38" s="13">
        <f t="shared" si="36"/>
        <v>0</v>
      </c>
      <c r="AD38" s="48" t="str">
        <f t="shared" si="45"/>
        <v/>
      </c>
      <c r="AE38" s="48" t="str">
        <f t="shared" si="21"/>
        <v/>
      </c>
      <c r="AF38" s="49" t="str">
        <f t="shared" si="22"/>
        <v/>
      </c>
      <c r="AG38" s="50">
        <f t="shared" si="37"/>
        <v>0</v>
      </c>
      <c r="AH38" s="13">
        <f t="shared" si="38"/>
        <v>0</v>
      </c>
      <c r="AI38" s="50">
        <f t="shared" si="39"/>
        <v>0</v>
      </c>
      <c r="AJ38" s="13">
        <f t="shared" si="23"/>
        <v>0</v>
      </c>
      <c r="AK38" s="57">
        <v>50000</v>
      </c>
      <c r="AL38" s="13">
        <f t="shared" si="40"/>
        <v>1050000</v>
      </c>
      <c r="AM38" s="13">
        <f t="shared" si="52"/>
        <v>500000</v>
      </c>
      <c r="AN38">
        <f t="shared" si="24"/>
        <v>70</v>
      </c>
      <c r="AO38">
        <f t="shared" si="25"/>
        <v>10</v>
      </c>
      <c r="AP38" s="50">
        <f t="shared" si="46"/>
        <v>0</v>
      </c>
      <c r="AQ38" s="50">
        <f t="shared" si="41"/>
        <v>58673457.6556881</v>
      </c>
      <c r="AR38" s="50">
        <f t="shared" si="42"/>
        <v>62182582.621670902</v>
      </c>
      <c r="AS38" s="50">
        <f t="shared" si="47"/>
        <v>33773457.6556881</v>
      </c>
      <c r="AT38" s="50">
        <f t="shared" si="48"/>
        <v>37282582.621670902</v>
      </c>
      <c r="AU38" s="50">
        <f t="shared" si="2"/>
        <v>215000</v>
      </c>
      <c r="AV38" s="50">
        <f t="shared" si="28"/>
        <v>2580000</v>
      </c>
      <c r="AW38" s="50">
        <f t="shared" si="43"/>
        <v>24900000</v>
      </c>
      <c r="AX38" s="50">
        <f t="shared" si="29"/>
        <v>40023547.437508643</v>
      </c>
      <c r="AY38" s="50">
        <f t="shared" si="49"/>
        <v>44204446.152470931</v>
      </c>
      <c r="AZ38" s="13"/>
      <c r="BB38" s="52"/>
      <c r="BC38" s="53"/>
    </row>
    <row r="39" spans="1:55" x14ac:dyDescent="0.3">
      <c r="A39" s="1">
        <f t="shared" ref="A39:B54" si="53">A38+1</f>
        <v>2054</v>
      </c>
      <c r="B39" s="1">
        <f t="shared" si="53"/>
        <v>71</v>
      </c>
      <c r="C39" s="45">
        <f t="shared" si="31"/>
        <v>0</v>
      </c>
      <c r="D39" s="45">
        <f t="shared" si="32"/>
        <v>0</v>
      </c>
      <c r="E39" s="45">
        <f t="shared" si="4"/>
        <v>0</v>
      </c>
      <c r="F39" s="45">
        <f t="shared" si="5"/>
        <v>0</v>
      </c>
      <c r="G39" s="45">
        <f t="shared" si="6"/>
        <v>0</v>
      </c>
      <c r="H39" s="45">
        <f t="shared" si="7"/>
        <v>0</v>
      </c>
      <c r="I39" s="45">
        <f t="shared" si="8"/>
        <v>0</v>
      </c>
      <c r="J39" s="45">
        <f t="shared" si="9"/>
        <v>0</v>
      </c>
      <c r="K39" s="45">
        <f t="shared" si="10"/>
        <v>0</v>
      </c>
      <c r="L39" s="45">
        <f t="shared" si="33"/>
        <v>0</v>
      </c>
      <c r="M39" s="46">
        <f t="shared" si="11"/>
        <v>0</v>
      </c>
      <c r="N39" s="46">
        <f t="shared" si="34"/>
        <v>0</v>
      </c>
      <c r="O39" s="47" t="str">
        <f t="shared" si="51"/>
        <v/>
      </c>
      <c r="P39" s="13">
        <f t="shared" si="12"/>
        <v>0</v>
      </c>
      <c r="Q39" s="13">
        <f t="shared" si="13"/>
        <v>0</v>
      </c>
      <c r="R39" s="13">
        <f t="shared" si="14"/>
        <v>0</v>
      </c>
      <c r="S39" s="13">
        <f t="shared" si="15"/>
        <v>0</v>
      </c>
      <c r="T39" s="47" t="str">
        <f t="shared" si="16"/>
        <v/>
      </c>
      <c r="V39" s="13">
        <f t="shared" si="17"/>
        <v>0</v>
      </c>
      <c r="W39" s="47" t="str">
        <f t="shared" si="18"/>
        <v/>
      </c>
      <c r="Y39" s="13">
        <f t="shared" si="19"/>
        <v>0</v>
      </c>
      <c r="Z39" s="13">
        <f t="shared" si="44"/>
        <v>0</v>
      </c>
      <c r="AA39" s="13">
        <f t="shared" si="20"/>
        <v>0</v>
      </c>
      <c r="AB39" s="28" t="str">
        <f t="shared" si="35"/>
        <v/>
      </c>
      <c r="AC39" s="13">
        <f t="shared" si="36"/>
        <v>0</v>
      </c>
      <c r="AD39" s="48" t="str">
        <f t="shared" si="45"/>
        <v/>
      </c>
      <c r="AE39" s="48" t="str">
        <f t="shared" si="21"/>
        <v/>
      </c>
      <c r="AF39" s="49" t="str">
        <f t="shared" si="22"/>
        <v/>
      </c>
      <c r="AG39" s="50">
        <f t="shared" si="37"/>
        <v>0</v>
      </c>
      <c r="AH39" s="13">
        <f t="shared" si="38"/>
        <v>0</v>
      </c>
      <c r="AI39" s="50">
        <f t="shared" si="39"/>
        <v>0</v>
      </c>
      <c r="AJ39" s="13">
        <f t="shared" si="23"/>
        <v>0</v>
      </c>
      <c r="AK39" s="57">
        <v>50000</v>
      </c>
      <c r="AL39" s="13">
        <f t="shared" si="40"/>
        <v>1100000</v>
      </c>
      <c r="AM39" s="13">
        <f t="shared" si="52"/>
        <v>550000</v>
      </c>
      <c r="AN39">
        <f t="shared" si="24"/>
        <v>71</v>
      </c>
      <c r="AO39">
        <f t="shared" si="25"/>
        <v>11</v>
      </c>
      <c r="AP39" s="50">
        <f t="shared" si="46"/>
        <v>0</v>
      </c>
      <c r="AQ39" s="50">
        <f t="shared" si="41"/>
        <v>58673457.6556881</v>
      </c>
      <c r="AR39" s="50">
        <f t="shared" si="42"/>
        <v>62182582.621670902</v>
      </c>
      <c r="AS39" s="50">
        <f t="shared" si="47"/>
        <v>31173457.6556881</v>
      </c>
      <c r="AT39" s="50">
        <f t="shared" si="48"/>
        <v>34682582.621670902</v>
      </c>
      <c r="AU39" s="50">
        <f t="shared" si="2"/>
        <v>216666.66666666666</v>
      </c>
      <c r="AV39" s="50">
        <f t="shared" si="28"/>
        <v>2600000</v>
      </c>
      <c r="AW39" s="50">
        <f t="shared" si="43"/>
        <v>27500000</v>
      </c>
      <c r="AX39" s="50">
        <f t="shared" si="29"/>
        <v>37376447.437508643</v>
      </c>
      <c r="AY39" s="50">
        <f t="shared" si="49"/>
        <v>41557346.152470931</v>
      </c>
      <c r="BB39" s="52"/>
      <c r="BC39" s="13"/>
    </row>
    <row r="40" spans="1:55" x14ac:dyDescent="0.3">
      <c r="A40" s="1">
        <f t="shared" si="53"/>
        <v>2055</v>
      </c>
      <c r="B40" s="1">
        <f t="shared" si="53"/>
        <v>72</v>
      </c>
      <c r="C40" s="45">
        <f t="shared" si="31"/>
        <v>0</v>
      </c>
      <c r="D40" s="45">
        <f t="shared" si="32"/>
        <v>0</v>
      </c>
      <c r="E40" s="45">
        <f t="shared" si="4"/>
        <v>0</v>
      </c>
      <c r="F40" s="45">
        <f t="shared" si="5"/>
        <v>0</v>
      </c>
      <c r="G40" s="45">
        <f t="shared" si="6"/>
        <v>0</v>
      </c>
      <c r="H40" s="45">
        <f t="shared" si="7"/>
        <v>0</v>
      </c>
      <c r="I40" s="45">
        <f t="shared" si="8"/>
        <v>0</v>
      </c>
      <c r="J40" s="45">
        <f t="shared" si="9"/>
        <v>0</v>
      </c>
      <c r="K40" s="45">
        <f t="shared" si="10"/>
        <v>0</v>
      </c>
      <c r="L40" s="45">
        <f t="shared" si="33"/>
        <v>0</v>
      </c>
      <c r="M40" s="46">
        <f t="shared" si="11"/>
        <v>0</v>
      </c>
      <c r="N40" s="46">
        <f t="shared" si="34"/>
        <v>0</v>
      </c>
      <c r="O40" s="47" t="str">
        <f t="shared" si="51"/>
        <v/>
      </c>
      <c r="P40" s="13">
        <f t="shared" si="12"/>
        <v>0</v>
      </c>
      <c r="Q40" s="13">
        <f t="shared" si="13"/>
        <v>0</v>
      </c>
      <c r="R40" s="13">
        <f t="shared" si="14"/>
        <v>0</v>
      </c>
      <c r="S40" s="13">
        <f t="shared" si="15"/>
        <v>0</v>
      </c>
      <c r="T40" s="47" t="str">
        <f t="shared" si="16"/>
        <v/>
      </c>
      <c r="V40" s="13">
        <f t="shared" si="17"/>
        <v>0</v>
      </c>
      <c r="W40" s="47" t="str">
        <f t="shared" si="18"/>
        <v/>
      </c>
      <c r="Y40" s="13">
        <f t="shared" si="19"/>
        <v>0</v>
      </c>
      <c r="Z40" s="13">
        <f t="shared" si="44"/>
        <v>0</v>
      </c>
      <c r="AA40" s="13">
        <f t="shared" si="20"/>
        <v>0</v>
      </c>
      <c r="AB40" s="28" t="str">
        <f t="shared" si="35"/>
        <v/>
      </c>
      <c r="AC40" s="13">
        <f t="shared" si="36"/>
        <v>0</v>
      </c>
      <c r="AD40" s="48" t="str">
        <f t="shared" si="45"/>
        <v/>
      </c>
      <c r="AE40" s="48" t="str">
        <f t="shared" si="21"/>
        <v/>
      </c>
      <c r="AF40" s="49" t="str">
        <f t="shared" si="22"/>
        <v/>
      </c>
      <c r="AG40" s="50">
        <f t="shared" si="37"/>
        <v>0</v>
      </c>
      <c r="AH40" s="13">
        <f t="shared" si="38"/>
        <v>0</v>
      </c>
      <c r="AI40" s="50">
        <f t="shared" si="39"/>
        <v>0</v>
      </c>
      <c r="AJ40" s="13">
        <f t="shared" si="23"/>
        <v>0</v>
      </c>
      <c r="AK40" s="57">
        <v>50000</v>
      </c>
      <c r="AL40" s="13">
        <f t="shared" si="40"/>
        <v>1150000</v>
      </c>
      <c r="AM40" s="13">
        <f t="shared" si="52"/>
        <v>600000</v>
      </c>
      <c r="AN40">
        <f t="shared" si="24"/>
        <v>72</v>
      </c>
      <c r="AO40">
        <f t="shared" si="25"/>
        <v>12</v>
      </c>
      <c r="AP40" s="50">
        <f t="shared" si="46"/>
        <v>0</v>
      </c>
      <c r="AQ40" s="50">
        <f t="shared" si="41"/>
        <v>58673457.6556881</v>
      </c>
      <c r="AR40" s="50">
        <f t="shared" si="42"/>
        <v>62182582.621670902</v>
      </c>
      <c r="AS40" s="50">
        <f t="shared" si="47"/>
        <v>28553457.6556881</v>
      </c>
      <c r="AT40" s="50">
        <f t="shared" si="48"/>
        <v>32062582.621670902</v>
      </c>
      <c r="AU40" s="50">
        <f t="shared" si="2"/>
        <v>218333.33333333334</v>
      </c>
      <c r="AV40" s="50">
        <f t="shared" si="28"/>
        <v>2620000</v>
      </c>
      <c r="AW40" s="50">
        <f t="shared" si="43"/>
        <v>30120000</v>
      </c>
      <c r="AX40" s="50">
        <f t="shared" si="29"/>
        <v>34708747.437508643</v>
      </c>
      <c r="AY40" s="50">
        <f t="shared" si="49"/>
        <v>38889646.152470931</v>
      </c>
      <c r="BB40" s="52"/>
      <c r="BC40" s="13"/>
    </row>
    <row r="41" spans="1:55" x14ac:dyDescent="0.3">
      <c r="A41" s="1">
        <f t="shared" si="53"/>
        <v>2056</v>
      </c>
      <c r="B41" s="1">
        <f t="shared" si="53"/>
        <v>73</v>
      </c>
      <c r="C41" s="45">
        <f t="shared" si="31"/>
        <v>0</v>
      </c>
      <c r="D41" s="45">
        <f t="shared" si="32"/>
        <v>0</v>
      </c>
      <c r="E41" s="45">
        <f t="shared" si="4"/>
        <v>0</v>
      </c>
      <c r="F41" s="45">
        <f t="shared" si="5"/>
        <v>0</v>
      </c>
      <c r="G41" s="45">
        <f t="shared" si="6"/>
        <v>0</v>
      </c>
      <c r="H41" s="45">
        <f t="shared" si="7"/>
        <v>0</v>
      </c>
      <c r="I41" s="45">
        <f t="shared" si="8"/>
        <v>0</v>
      </c>
      <c r="J41" s="45">
        <f t="shared" si="9"/>
        <v>0</v>
      </c>
      <c r="K41" s="45">
        <f t="shared" si="10"/>
        <v>0</v>
      </c>
      <c r="L41" s="45">
        <f t="shared" si="33"/>
        <v>0</v>
      </c>
      <c r="M41" s="46">
        <f t="shared" si="11"/>
        <v>0</v>
      </c>
      <c r="N41" s="46">
        <f t="shared" si="34"/>
        <v>0</v>
      </c>
      <c r="O41" s="47" t="str">
        <f t="shared" si="51"/>
        <v/>
      </c>
      <c r="P41" s="13">
        <f t="shared" si="12"/>
        <v>0</v>
      </c>
      <c r="Q41" s="13">
        <f t="shared" si="13"/>
        <v>0</v>
      </c>
      <c r="R41" s="13">
        <f t="shared" si="14"/>
        <v>0</v>
      </c>
      <c r="S41" s="13">
        <f t="shared" si="15"/>
        <v>0</v>
      </c>
      <c r="T41" s="47" t="str">
        <f t="shared" si="16"/>
        <v/>
      </c>
      <c r="V41" s="13">
        <f t="shared" si="17"/>
        <v>0</v>
      </c>
      <c r="W41" s="47" t="str">
        <f t="shared" si="18"/>
        <v/>
      </c>
      <c r="Y41" s="13">
        <f t="shared" si="19"/>
        <v>0</v>
      </c>
      <c r="Z41" s="13">
        <f t="shared" si="44"/>
        <v>0</v>
      </c>
      <c r="AA41" s="13">
        <f t="shared" si="20"/>
        <v>0</v>
      </c>
      <c r="AB41" s="28" t="str">
        <f t="shared" si="35"/>
        <v/>
      </c>
      <c r="AC41" s="13">
        <f t="shared" si="36"/>
        <v>0</v>
      </c>
      <c r="AD41" s="48" t="str">
        <f t="shared" si="45"/>
        <v/>
      </c>
      <c r="AE41" s="48" t="str">
        <f t="shared" si="21"/>
        <v/>
      </c>
      <c r="AF41" s="49" t="str">
        <f t="shared" si="22"/>
        <v/>
      </c>
      <c r="AG41" s="50">
        <f t="shared" si="37"/>
        <v>0</v>
      </c>
      <c r="AH41" s="13">
        <f t="shared" si="38"/>
        <v>0</v>
      </c>
      <c r="AI41" s="50">
        <f t="shared" si="39"/>
        <v>0</v>
      </c>
      <c r="AJ41" s="13">
        <f t="shared" si="23"/>
        <v>0</v>
      </c>
      <c r="AK41" s="57">
        <v>50000</v>
      </c>
      <c r="AL41" s="13">
        <f t="shared" si="40"/>
        <v>1200000</v>
      </c>
      <c r="AM41" s="13">
        <f t="shared" si="52"/>
        <v>650000</v>
      </c>
      <c r="AN41">
        <f t="shared" si="24"/>
        <v>73</v>
      </c>
      <c r="AO41">
        <f t="shared" si="25"/>
        <v>13</v>
      </c>
      <c r="AP41" s="50">
        <f t="shared" si="46"/>
        <v>0</v>
      </c>
      <c r="AQ41" s="50">
        <f t="shared" si="41"/>
        <v>58673457.6556881</v>
      </c>
      <c r="AR41" s="50">
        <f t="shared" si="42"/>
        <v>62182582.621670902</v>
      </c>
      <c r="AS41" s="50">
        <f t="shared" si="47"/>
        <v>25913457.6556881</v>
      </c>
      <c r="AT41" s="50">
        <f t="shared" si="48"/>
        <v>29422582.621670902</v>
      </c>
      <c r="AU41" s="50">
        <f t="shared" si="2"/>
        <v>220000</v>
      </c>
      <c r="AV41" s="50">
        <f t="shared" si="28"/>
        <v>2640000</v>
      </c>
      <c r="AW41" s="50">
        <f t="shared" si="43"/>
        <v>32760000</v>
      </c>
      <c r="AX41" s="50">
        <f t="shared" si="29"/>
        <v>32020447.437508643</v>
      </c>
      <c r="AY41" s="50">
        <f t="shared" si="49"/>
        <v>36201346.152470931</v>
      </c>
      <c r="BB41" s="52"/>
      <c r="BC41" s="13"/>
    </row>
    <row r="42" spans="1:55" x14ac:dyDescent="0.3">
      <c r="A42" s="1">
        <f t="shared" si="53"/>
        <v>2057</v>
      </c>
      <c r="B42" s="1">
        <f t="shared" si="53"/>
        <v>74</v>
      </c>
      <c r="C42" s="45">
        <f t="shared" si="31"/>
        <v>0</v>
      </c>
      <c r="D42" s="45">
        <f t="shared" si="32"/>
        <v>0</v>
      </c>
      <c r="E42" s="45">
        <f t="shared" si="4"/>
        <v>0</v>
      </c>
      <c r="F42" s="45">
        <f t="shared" si="5"/>
        <v>0</v>
      </c>
      <c r="G42" s="45">
        <f t="shared" si="6"/>
        <v>0</v>
      </c>
      <c r="H42" s="45">
        <f t="shared" si="7"/>
        <v>0</v>
      </c>
      <c r="I42" s="45">
        <f t="shared" si="8"/>
        <v>0</v>
      </c>
      <c r="J42" s="45">
        <f t="shared" si="9"/>
        <v>0</v>
      </c>
      <c r="K42" s="45">
        <f t="shared" si="10"/>
        <v>0</v>
      </c>
      <c r="L42" s="45">
        <f t="shared" si="33"/>
        <v>0</v>
      </c>
      <c r="M42" s="46">
        <f t="shared" si="11"/>
        <v>0</v>
      </c>
      <c r="N42" s="46">
        <f t="shared" si="34"/>
        <v>0</v>
      </c>
      <c r="O42" s="47" t="str">
        <f t="shared" si="51"/>
        <v/>
      </c>
      <c r="P42" s="13">
        <f t="shared" si="12"/>
        <v>0</v>
      </c>
      <c r="Q42" s="13">
        <f t="shared" si="13"/>
        <v>0</v>
      </c>
      <c r="R42" s="13">
        <f t="shared" si="14"/>
        <v>0</v>
      </c>
      <c r="S42" s="13">
        <f t="shared" si="15"/>
        <v>0</v>
      </c>
      <c r="T42" s="47" t="str">
        <f t="shared" si="16"/>
        <v/>
      </c>
      <c r="V42" s="13">
        <f t="shared" si="17"/>
        <v>0</v>
      </c>
      <c r="W42" s="47" t="str">
        <f t="shared" si="18"/>
        <v/>
      </c>
      <c r="Y42" s="13">
        <f t="shared" si="19"/>
        <v>0</v>
      </c>
      <c r="Z42" s="13">
        <f t="shared" si="44"/>
        <v>0</v>
      </c>
      <c r="AA42" s="13">
        <f t="shared" si="20"/>
        <v>0</v>
      </c>
      <c r="AB42" s="28" t="str">
        <f t="shared" si="35"/>
        <v/>
      </c>
      <c r="AC42" s="13">
        <f t="shared" si="36"/>
        <v>0</v>
      </c>
      <c r="AD42" s="48" t="str">
        <f t="shared" si="45"/>
        <v/>
      </c>
      <c r="AE42" s="48" t="str">
        <f t="shared" si="21"/>
        <v/>
      </c>
      <c r="AF42" s="49" t="str">
        <f t="shared" si="22"/>
        <v/>
      </c>
      <c r="AG42" s="50">
        <f t="shared" si="37"/>
        <v>0</v>
      </c>
      <c r="AH42" s="13">
        <f t="shared" si="38"/>
        <v>0</v>
      </c>
      <c r="AI42" s="50">
        <f t="shared" si="39"/>
        <v>0</v>
      </c>
      <c r="AJ42" s="13">
        <f t="shared" si="23"/>
        <v>0</v>
      </c>
      <c r="AK42" s="57">
        <v>50000</v>
      </c>
      <c r="AL42" s="13">
        <f t="shared" si="40"/>
        <v>1250000</v>
      </c>
      <c r="AM42" s="13">
        <f t="shared" si="52"/>
        <v>700000</v>
      </c>
      <c r="AN42">
        <f t="shared" si="24"/>
        <v>74</v>
      </c>
      <c r="AO42">
        <f t="shared" si="25"/>
        <v>14</v>
      </c>
      <c r="AP42" s="50">
        <f t="shared" si="46"/>
        <v>0</v>
      </c>
      <c r="AQ42" s="50">
        <f t="shared" si="41"/>
        <v>58673457.6556881</v>
      </c>
      <c r="AR42" s="50">
        <f t="shared" si="42"/>
        <v>62182582.621670902</v>
      </c>
      <c r="AS42" s="50">
        <f t="shared" si="47"/>
        <v>23253457.6556881</v>
      </c>
      <c r="AT42" s="50">
        <f t="shared" si="48"/>
        <v>26762582.621670902</v>
      </c>
      <c r="AU42" s="50">
        <f t="shared" si="2"/>
        <v>221666.66666666666</v>
      </c>
      <c r="AV42" s="50">
        <f t="shared" si="28"/>
        <v>2660000</v>
      </c>
      <c r="AW42" s="50">
        <f t="shared" si="43"/>
        <v>35420000</v>
      </c>
      <c r="AX42" s="50">
        <f t="shared" si="29"/>
        <v>29311547.437508643</v>
      </c>
      <c r="AY42" s="50">
        <f t="shared" si="49"/>
        <v>33492446.152470931</v>
      </c>
      <c r="BB42" s="52"/>
      <c r="BC42" s="13"/>
    </row>
    <row r="43" spans="1:55" x14ac:dyDescent="0.3">
      <c r="A43" s="1">
        <f t="shared" si="53"/>
        <v>2058</v>
      </c>
      <c r="B43" s="1">
        <f t="shared" si="53"/>
        <v>75</v>
      </c>
      <c r="C43" s="45">
        <f t="shared" si="31"/>
        <v>0</v>
      </c>
      <c r="D43" s="45">
        <f t="shared" si="32"/>
        <v>0</v>
      </c>
      <c r="E43" s="45">
        <f t="shared" si="4"/>
        <v>0</v>
      </c>
      <c r="F43" s="45">
        <f t="shared" si="5"/>
        <v>0</v>
      </c>
      <c r="G43" s="45">
        <f t="shared" si="6"/>
        <v>0</v>
      </c>
      <c r="H43" s="45">
        <f t="shared" si="7"/>
        <v>0</v>
      </c>
      <c r="I43" s="45">
        <f t="shared" si="8"/>
        <v>0</v>
      </c>
      <c r="J43" s="45">
        <f t="shared" si="9"/>
        <v>0</v>
      </c>
      <c r="K43" s="45">
        <f t="shared" si="10"/>
        <v>0</v>
      </c>
      <c r="L43" s="45">
        <f t="shared" si="33"/>
        <v>0</v>
      </c>
      <c r="M43" s="46">
        <f t="shared" si="11"/>
        <v>0</v>
      </c>
      <c r="N43" s="46">
        <f t="shared" si="34"/>
        <v>0</v>
      </c>
      <c r="O43" s="47" t="str">
        <f t="shared" si="51"/>
        <v/>
      </c>
      <c r="P43" s="13">
        <f t="shared" si="12"/>
        <v>0</v>
      </c>
      <c r="Q43" s="13">
        <f t="shared" si="13"/>
        <v>0</v>
      </c>
      <c r="R43" s="13">
        <f t="shared" si="14"/>
        <v>0</v>
      </c>
      <c r="S43" s="13">
        <f t="shared" si="15"/>
        <v>0</v>
      </c>
      <c r="T43" s="47" t="str">
        <f t="shared" si="16"/>
        <v/>
      </c>
      <c r="V43" s="13">
        <f t="shared" si="17"/>
        <v>0</v>
      </c>
      <c r="W43" s="47" t="str">
        <f t="shared" si="18"/>
        <v/>
      </c>
      <c r="Y43" s="13">
        <f t="shared" si="19"/>
        <v>0</v>
      </c>
      <c r="Z43" s="13">
        <f t="shared" si="44"/>
        <v>0</v>
      </c>
      <c r="AA43" s="13">
        <f t="shared" si="20"/>
        <v>0</v>
      </c>
      <c r="AB43" s="28" t="str">
        <f t="shared" si="35"/>
        <v/>
      </c>
      <c r="AC43" s="13">
        <f t="shared" si="36"/>
        <v>0</v>
      </c>
      <c r="AD43" s="48" t="str">
        <f t="shared" si="45"/>
        <v/>
      </c>
      <c r="AE43" s="48" t="str">
        <f t="shared" si="21"/>
        <v/>
      </c>
      <c r="AF43" s="49" t="str">
        <f t="shared" si="22"/>
        <v/>
      </c>
      <c r="AG43" s="50">
        <f t="shared" si="37"/>
        <v>0</v>
      </c>
      <c r="AH43" s="13">
        <f t="shared" si="38"/>
        <v>0</v>
      </c>
      <c r="AI43" s="50">
        <f t="shared" si="39"/>
        <v>0</v>
      </c>
      <c r="AJ43" s="13">
        <f t="shared" si="23"/>
        <v>0</v>
      </c>
      <c r="AK43" s="57"/>
      <c r="AL43" s="13">
        <f t="shared" si="40"/>
        <v>1250000</v>
      </c>
      <c r="AM43" s="13">
        <f t="shared" si="52"/>
        <v>700000</v>
      </c>
      <c r="AN43">
        <f t="shared" si="24"/>
        <v>75</v>
      </c>
      <c r="AO43">
        <f t="shared" si="25"/>
        <v>15</v>
      </c>
      <c r="AP43" s="50">
        <f t="shared" si="46"/>
        <v>0</v>
      </c>
      <c r="AQ43" s="50">
        <f t="shared" si="41"/>
        <v>58673457.6556881</v>
      </c>
      <c r="AR43" s="50">
        <f t="shared" si="42"/>
        <v>62182582.621670902</v>
      </c>
      <c r="AS43" s="50">
        <f t="shared" si="47"/>
        <v>20573457.6556881</v>
      </c>
      <c r="AT43" s="50">
        <f t="shared" si="48"/>
        <v>24082582.621670902</v>
      </c>
      <c r="AU43" s="50">
        <f t="shared" si="2"/>
        <v>223333.33333333334</v>
      </c>
      <c r="AV43" s="50">
        <f t="shared" si="28"/>
        <v>2680000</v>
      </c>
      <c r="AW43" s="50">
        <f t="shared" si="43"/>
        <v>38100000</v>
      </c>
      <c r="AX43" s="50">
        <f t="shared" si="29"/>
        <v>26530547.437508643</v>
      </c>
      <c r="AY43" s="50">
        <f t="shared" si="49"/>
        <v>30711446.152470928</v>
      </c>
      <c r="BB43" s="52"/>
      <c r="BC43" s="13"/>
    </row>
    <row r="44" spans="1:55" x14ac:dyDescent="0.3">
      <c r="A44" s="1">
        <f t="shared" si="53"/>
        <v>2059</v>
      </c>
      <c r="B44" s="1">
        <f t="shared" si="53"/>
        <v>76</v>
      </c>
      <c r="C44" s="45">
        <f t="shared" si="31"/>
        <v>0</v>
      </c>
      <c r="D44" s="45">
        <f t="shared" si="32"/>
        <v>0</v>
      </c>
      <c r="E44" s="45">
        <f t="shared" si="4"/>
        <v>0</v>
      </c>
      <c r="F44" s="45">
        <f t="shared" si="5"/>
        <v>0</v>
      </c>
      <c r="G44" s="45">
        <f t="shared" si="6"/>
        <v>0</v>
      </c>
      <c r="H44" s="45">
        <f t="shared" si="7"/>
        <v>0</v>
      </c>
      <c r="I44" s="45">
        <f t="shared" si="8"/>
        <v>0</v>
      </c>
      <c r="J44" s="45">
        <f t="shared" si="9"/>
        <v>0</v>
      </c>
      <c r="K44" s="45">
        <f t="shared" si="10"/>
        <v>0</v>
      </c>
      <c r="L44" s="45">
        <f t="shared" si="33"/>
        <v>0</v>
      </c>
      <c r="M44" s="46">
        <f t="shared" si="11"/>
        <v>0</v>
      </c>
      <c r="N44" s="46">
        <f t="shared" si="34"/>
        <v>0</v>
      </c>
      <c r="O44" s="47" t="str">
        <f t="shared" si="51"/>
        <v/>
      </c>
      <c r="P44" s="13">
        <f t="shared" si="12"/>
        <v>0</v>
      </c>
      <c r="Q44" s="13">
        <f t="shared" si="13"/>
        <v>0</v>
      </c>
      <c r="R44" s="13">
        <f t="shared" si="14"/>
        <v>0</v>
      </c>
      <c r="S44" s="13">
        <f t="shared" si="15"/>
        <v>0</v>
      </c>
      <c r="T44" s="47" t="str">
        <f t="shared" si="16"/>
        <v/>
      </c>
      <c r="V44" s="13">
        <f t="shared" si="17"/>
        <v>0</v>
      </c>
      <c r="W44" s="47" t="str">
        <f t="shared" si="18"/>
        <v/>
      </c>
      <c r="Y44" s="13">
        <f t="shared" si="19"/>
        <v>0</v>
      </c>
      <c r="Z44" s="13">
        <f t="shared" si="44"/>
        <v>0</v>
      </c>
      <c r="AA44" s="13">
        <f t="shared" si="20"/>
        <v>0</v>
      </c>
      <c r="AB44" s="28" t="str">
        <f t="shared" si="35"/>
        <v/>
      </c>
      <c r="AC44" s="13">
        <f t="shared" si="36"/>
        <v>0</v>
      </c>
      <c r="AD44" s="48" t="str">
        <f t="shared" si="45"/>
        <v/>
      </c>
      <c r="AE44" s="48" t="str">
        <f t="shared" si="21"/>
        <v/>
      </c>
      <c r="AF44" s="49" t="str">
        <f t="shared" si="22"/>
        <v/>
      </c>
      <c r="AG44" s="50">
        <f t="shared" si="37"/>
        <v>0</v>
      </c>
      <c r="AH44" s="13">
        <f t="shared" si="38"/>
        <v>0</v>
      </c>
      <c r="AI44" s="50">
        <f t="shared" si="39"/>
        <v>0</v>
      </c>
      <c r="AJ44" s="13">
        <f t="shared" si="23"/>
        <v>0</v>
      </c>
      <c r="AK44" s="57"/>
      <c r="AL44" s="13">
        <f t="shared" si="40"/>
        <v>1250000</v>
      </c>
      <c r="AM44" s="13">
        <f t="shared" si="52"/>
        <v>700000</v>
      </c>
      <c r="AN44">
        <f t="shared" si="24"/>
        <v>76</v>
      </c>
      <c r="AO44">
        <f t="shared" si="25"/>
        <v>16</v>
      </c>
      <c r="AP44" s="50">
        <f t="shared" si="46"/>
        <v>0</v>
      </c>
      <c r="AQ44" s="50">
        <f t="shared" si="41"/>
        <v>58673457.6556881</v>
      </c>
      <c r="AR44" s="50">
        <f t="shared" si="42"/>
        <v>62182582.621670902</v>
      </c>
      <c r="AS44" s="50">
        <f t="shared" si="47"/>
        <v>17873457.6556881</v>
      </c>
      <c r="AT44" s="50">
        <f t="shared" si="48"/>
        <v>21382582.621670902</v>
      </c>
      <c r="AU44" s="50">
        <f t="shared" si="2"/>
        <v>225000</v>
      </c>
      <c r="AV44" s="50">
        <f t="shared" si="28"/>
        <v>2700000</v>
      </c>
      <c r="AW44" s="50">
        <f t="shared" si="43"/>
        <v>40800000</v>
      </c>
      <c r="AX44" s="50">
        <f t="shared" si="29"/>
        <v>23728947.437508643</v>
      </c>
      <c r="AY44" s="50">
        <f t="shared" si="49"/>
        <v>27909846.152470928</v>
      </c>
      <c r="BB44" s="52"/>
      <c r="BC44" s="13"/>
    </row>
    <row r="45" spans="1:55" x14ac:dyDescent="0.3">
      <c r="A45" s="1">
        <f t="shared" si="53"/>
        <v>2060</v>
      </c>
      <c r="B45" s="1">
        <f t="shared" si="53"/>
        <v>77</v>
      </c>
      <c r="C45" s="45">
        <f t="shared" si="31"/>
        <v>0</v>
      </c>
      <c r="D45" s="45">
        <f t="shared" si="32"/>
        <v>0</v>
      </c>
      <c r="E45" s="45">
        <f t="shared" si="4"/>
        <v>0</v>
      </c>
      <c r="F45" s="45">
        <f t="shared" si="5"/>
        <v>0</v>
      </c>
      <c r="G45" s="45">
        <f t="shared" si="6"/>
        <v>0</v>
      </c>
      <c r="H45" s="45">
        <f t="shared" si="7"/>
        <v>0</v>
      </c>
      <c r="I45" s="45">
        <f t="shared" si="8"/>
        <v>0</v>
      </c>
      <c r="J45" s="45">
        <f t="shared" si="9"/>
        <v>0</v>
      </c>
      <c r="K45" s="45">
        <f t="shared" si="10"/>
        <v>0</v>
      </c>
      <c r="L45" s="45">
        <f t="shared" si="33"/>
        <v>0</v>
      </c>
      <c r="M45" s="46">
        <f t="shared" si="11"/>
        <v>0</v>
      </c>
      <c r="N45" s="46">
        <f t="shared" si="34"/>
        <v>0</v>
      </c>
      <c r="O45" s="47" t="str">
        <f t="shared" si="51"/>
        <v/>
      </c>
      <c r="P45" s="13">
        <f t="shared" si="12"/>
        <v>0</v>
      </c>
      <c r="Q45" s="13">
        <f t="shared" si="13"/>
        <v>0</v>
      </c>
      <c r="R45" s="13">
        <f t="shared" si="14"/>
        <v>0</v>
      </c>
      <c r="S45" s="13">
        <f t="shared" si="15"/>
        <v>0</v>
      </c>
      <c r="T45" s="47" t="str">
        <f t="shared" si="16"/>
        <v/>
      </c>
      <c r="V45" s="13">
        <f t="shared" si="17"/>
        <v>0</v>
      </c>
      <c r="W45" s="47" t="str">
        <f t="shared" si="18"/>
        <v/>
      </c>
      <c r="Y45" s="13">
        <f t="shared" si="19"/>
        <v>0</v>
      </c>
      <c r="Z45" s="13">
        <f t="shared" si="44"/>
        <v>0</v>
      </c>
      <c r="AA45" s="13">
        <f t="shared" si="20"/>
        <v>0</v>
      </c>
      <c r="AB45" s="28" t="str">
        <f t="shared" si="35"/>
        <v/>
      </c>
      <c r="AC45" s="13">
        <f t="shared" si="36"/>
        <v>0</v>
      </c>
      <c r="AD45" s="48" t="str">
        <f t="shared" si="45"/>
        <v/>
      </c>
      <c r="AE45" s="48" t="str">
        <f t="shared" si="21"/>
        <v/>
      </c>
      <c r="AF45" s="49" t="str">
        <f t="shared" si="22"/>
        <v/>
      </c>
      <c r="AG45" s="50">
        <f t="shared" si="37"/>
        <v>0</v>
      </c>
      <c r="AH45" s="13">
        <f t="shared" si="38"/>
        <v>0</v>
      </c>
      <c r="AI45" s="50">
        <f t="shared" si="39"/>
        <v>0</v>
      </c>
      <c r="AJ45" s="13">
        <f t="shared" si="23"/>
        <v>0</v>
      </c>
      <c r="AK45" s="57"/>
      <c r="AL45" s="13">
        <f t="shared" si="40"/>
        <v>1250000</v>
      </c>
      <c r="AM45" s="13">
        <f t="shared" si="52"/>
        <v>700000</v>
      </c>
      <c r="AN45">
        <f t="shared" si="24"/>
        <v>77</v>
      </c>
      <c r="AO45">
        <f t="shared" si="25"/>
        <v>17</v>
      </c>
      <c r="AP45" s="50">
        <f t="shared" si="46"/>
        <v>0</v>
      </c>
      <c r="AQ45" s="50">
        <f t="shared" si="41"/>
        <v>58673457.6556881</v>
      </c>
      <c r="AR45" s="50">
        <f t="shared" si="42"/>
        <v>62182582.621670902</v>
      </c>
      <c r="AS45" s="50">
        <f t="shared" si="47"/>
        <v>15153457.6556881</v>
      </c>
      <c r="AT45" s="50">
        <f t="shared" si="48"/>
        <v>18662582.621670902</v>
      </c>
      <c r="AU45" s="50">
        <f t="shared" si="2"/>
        <v>226666.66666666666</v>
      </c>
      <c r="AV45" s="50">
        <f t="shared" si="28"/>
        <v>2720000</v>
      </c>
      <c r="AW45" s="50">
        <f t="shared" si="43"/>
        <v>43520000</v>
      </c>
      <c r="AX45" s="50">
        <f t="shared" si="29"/>
        <v>20906747.437508643</v>
      </c>
      <c r="AY45" s="50">
        <f t="shared" si="49"/>
        <v>25087646.152470928</v>
      </c>
      <c r="BB45" s="52"/>
      <c r="BC45" s="13"/>
    </row>
    <row r="46" spans="1:55" x14ac:dyDescent="0.3">
      <c r="A46" s="1">
        <f t="shared" si="53"/>
        <v>2061</v>
      </c>
      <c r="B46" s="1">
        <f t="shared" si="53"/>
        <v>78</v>
      </c>
      <c r="C46" s="45">
        <f t="shared" si="31"/>
        <v>0</v>
      </c>
      <c r="D46" s="45">
        <f t="shared" si="32"/>
        <v>0</v>
      </c>
      <c r="E46" s="45">
        <f t="shared" si="4"/>
        <v>0</v>
      </c>
      <c r="F46" s="45">
        <f t="shared" si="5"/>
        <v>0</v>
      </c>
      <c r="G46" s="45">
        <f t="shared" si="6"/>
        <v>0</v>
      </c>
      <c r="H46" s="45">
        <f t="shared" si="7"/>
        <v>0</v>
      </c>
      <c r="I46" s="45">
        <f t="shared" si="8"/>
        <v>0</v>
      </c>
      <c r="J46" s="45">
        <f t="shared" si="9"/>
        <v>0</v>
      </c>
      <c r="K46" s="45">
        <f t="shared" si="10"/>
        <v>0</v>
      </c>
      <c r="L46" s="45">
        <f t="shared" si="33"/>
        <v>0</v>
      </c>
      <c r="M46" s="46">
        <f t="shared" si="11"/>
        <v>0</v>
      </c>
      <c r="N46" s="46">
        <f t="shared" si="34"/>
        <v>0</v>
      </c>
      <c r="O46" s="47" t="str">
        <f t="shared" si="51"/>
        <v/>
      </c>
      <c r="P46" s="13">
        <f t="shared" si="12"/>
        <v>0</v>
      </c>
      <c r="Q46" s="13">
        <f t="shared" si="13"/>
        <v>0</v>
      </c>
      <c r="R46" s="13">
        <f t="shared" si="14"/>
        <v>0</v>
      </c>
      <c r="S46" s="13">
        <f t="shared" si="15"/>
        <v>0</v>
      </c>
      <c r="T46" s="47" t="str">
        <f t="shared" si="16"/>
        <v/>
      </c>
      <c r="V46" s="13">
        <f t="shared" si="17"/>
        <v>0</v>
      </c>
      <c r="W46" s="47" t="str">
        <f t="shared" si="18"/>
        <v/>
      </c>
      <c r="Y46" s="13">
        <f t="shared" si="19"/>
        <v>0</v>
      </c>
      <c r="Z46" s="13">
        <f t="shared" si="44"/>
        <v>0</v>
      </c>
      <c r="AA46" s="13">
        <f t="shared" si="20"/>
        <v>0</v>
      </c>
      <c r="AB46" s="28" t="str">
        <f t="shared" si="35"/>
        <v/>
      </c>
      <c r="AC46" s="13">
        <f t="shared" si="36"/>
        <v>0</v>
      </c>
      <c r="AD46" s="48" t="str">
        <f t="shared" si="45"/>
        <v/>
      </c>
      <c r="AE46" s="48" t="str">
        <f t="shared" si="21"/>
        <v/>
      </c>
      <c r="AF46" s="49" t="str">
        <f t="shared" si="22"/>
        <v/>
      </c>
      <c r="AG46" s="50">
        <f t="shared" si="37"/>
        <v>0</v>
      </c>
      <c r="AH46" s="13">
        <f t="shared" si="38"/>
        <v>0</v>
      </c>
      <c r="AI46" s="50">
        <f t="shared" si="39"/>
        <v>0</v>
      </c>
      <c r="AJ46" s="13">
        <f t="shared" si="23"/>
        <v>0</v>
      </c>
      <c r="AK46" s="57"/>
      <c r="AL46" s="13">
        <f t="shared" si="40"/>
        <v>1250000</v>
      </c>
      <c r="AM46" s="13">
        <f t="shared" si="52"/>
        <v>700000</v>
      </c>
      <c r="AN46">
        <f t="shared" si="24"/>
        <v>78</v>
      </c>
      <c r="AO46">
        <f t="shared" si="25"/>
        <v>18</v>
      </c>
      <c r="AP46" s="50">
        <f t="shared" si="46"/>
        <v>0</v>
      </c>
      <c r="AQ46" s="50">
        <f t="shared" si="41"/>
        <v>58673457.6556881</v>
      </c>
      <c r="AR46" s="50">
        <f t="shared" si="42"/>
        <v>62182582.621670902</v>
      </c>
      <c r="AS46" s="50">
        <f t="shared" si="47"/>
        <v>12413457.6556881</v>
      </c>
      <c r="AT46" s="50">
        <f t="shared" si="48"/>
        <v>15922582.621670902</v>
      </c>
      <c r="AU46" s="50">
        <f t="shared" si="2"/>
        <v>228333.33333333334</v>
      </c>
      <c r="AV46" s="50">
        <f t="shared" si="28"/>
        <v>2740000</v>
      </c>
      <c r="AW46" s="50">
        <f t="shared" si="43"/>
        <v>46260000</v>
      </c>
      <c r="AX46" s="50">
        <f t="shared" si="29"/>
        <v>18063947.437508643</v>
      </c>
      <c r="AY46" s="50">
        <f t="shared" si="49"/>
        <v>22244846.152470928</v>
      </c>
      <c r="BB46" s="52"/>
      <c r="BC46" s="13"/>
    </row>
    <row r="47" spans="1:55" x14ac:dyDescent="0.3">
      <c r="A47" s="1">
        <f t="shared" si="53"/>
        <v>2062</v>
      </c>
      <c r="B47" s="1">
        <f t="shared" si="53"/>
        <v>79</v>
      </c>
      <c r="C47" s="45">
        <f t="shared" si="31"/>
        <v>0</v>
      </c>
      <c r="D47" s="45">
        <f t="shared" si="32"/>
        <v>0</v>
      </c>
      <c r="E47" s="45">
        <f t="shared" si="4"/>
        <v>0</v>
      </c>
      <c r="F47" s="45">
        <f t="shared" si="5"/>
        <v>0</v>
      </c>
      <c r="G47" s="45">
        <f t="shared" si="6"/>
        <v>0</v>
      </c>
      <c r="H47" s="45">
        <f t="shared" si="7"/>
        <v>0</v>
      </c>
      <c r="I47" s="45">
        <f t="shared" si="8"/>
        <v>0</v>
      </c>
      <c r="J47" s="45">
        <f t="shared" si="9"/>
        <v>0</v>
      </c>
      <c r="K47" s="45">
        <f t="shared" si="10"/>
        <v>0</v>
      </c>
      <c r="L47" s="45">
        <f t="shared" si="33"/>
        <v>0</v>
      </c>
      <c r="M47" s="46">
        <f t="shared" si="11"/>
        <v>0</v>
      </c>
      <c r="N47" s="46">
        <f t="shared" si="34"/>
        <v>0</v>
      </c>
      <c r="O47" s="47" t="str">
        <f t="shared" si="51"/>
        <v/>
      </c>
      <c r="P47" s="13">
        <f t="shared" si="12"/>
        <v>0</v>
      </c>
      <c r="Q47" s="13">
        <f t="shared" si="13"/>
        <v>0</v>
      </c>
      <c r="R47" s="13">
        <f t="shared" si="14"/>
        <v>0</v>
      </c>
      <c r="S47" s="13">
        <f t="shared" si="15"/>
        <v>0</v>
      </c>
      <c r="T47" s="47" t="str">
        <f t="shared" si="16"/>
        <v/>
      </c>
      <c r="V47" s="13">
        <f t="shared" si="17"/>
        <v>0</v>
      </c>
      <c r="W47" s="47" t="str">
        <f t="shared" si="18"/>
        <v/>
      </c>
      <c r="Y47" s="13">
        <f t="shared" si="19"/>
        <v>0</v>
      </c>
      <c r="Z47" s="13">
        <f t="shared" si="44"/>
        <v>0</v>
      </c>
      <c r="AA47" s="13">
        <f t="shared" si="20"/>
        <v>0</v>
      </c>
      <c r="AB47" s="28" t="str">
        <f t="shared" si="35"/>
        <v/>
      </c>
      <c r="AC47" s="13">
        <f t="shared" si="36"/>
        <v>0</v>
      </c>
      <c r="AD47" s="48" t="str">
        <f t="shared" si="45"/>
        <v/>
      </c>
      <c r="AE47" s="48" t="str">
        <f t="shared" si="21"/>
        <v/>
      </c>
      <c r="AF47" s="49" t="str">
        <f t="shared" si="22"/>
        <v/>
      </c>
      <c r="AG47" s="50">
        <f t="shared" si="37"/>
        <v>0</v>
      </c>
      <c r="AH47" s="13">
        <f t="shared" si="38"/>
        <v>0</v>
      </c>
      <c r="AI47" s="50">
        <f t="shared" si="39"/>
        <v>0</v>
      </c>
      <c r="AJ47" s="13">
        <f t="shared" si="23"/>
        <v>0</v>
      </c>
      <c r="AK47" s="57"/>
      <c r="AL47" s="13">
        <f t="shared" si="40"/>
        <v>1250000</v>
      </c>
      <c r="AM47" s="13">
        <f t="shared" si="52"/>
        <v>700000</v>
      </c>
      <c r="AN47">
        <f t="shared" si="24"/>
        <v>79</v>
      </c>
      <c r="AO47">
        <f t="shared" si="25"/>
        <v>19</v>
      </c>
      <c r="AP47" s="50">
        <f t="shared" si="46"/>
        <v>0</v>
      </c>
      <c r="AQ47" s="50">
        <f t="shared" si="41"/>
        <v>58673457.6556881</v>
      </c>
      <c r="AR47" s="50">
        <f t="shared" si="42"/>
        <v>62182582.621670902</v>
      </c>
      <c r="AS47" s="50">
        <f t="shared" si="47"/>
        <v>9653457.6556880996</v>
      </c>
      <c r="AT47" s="50">
        <f t="shared" si="48"/>
        <v>13162582.621670902</v>
      </c>
      <c r="AU47" s="50">
        <f t="shared" si="2"/>
        <v>230000</v>
      </c>
      <c r="AV47" s="50">
        <f t="shared" si="28"/>
        <v>2760000</v>
      </c>
      <c r="AW47" s="50">
        <f t="shared" si="43"/>
        <v>49020000</v>
      </c>
      <c r="AX47" s="50">
        <f t="shared" si="29"/>
        <v>15200547.437508643</v>
      </c>
      <c r="AY47" s="50">
        <f t="shared" si="49"/>
        <v>19381446.152470928</v>
      </c>
      <c r="BB47" s="52"/>
      <c r="BC47" s="13"/>
    </row>
    <row r="48" spans="1:55" x14ac:dyDescent="0.3">
      <c r="A48" s="1">
        <f t="shared" si="53"/>
        <v>2063</v>
      </c>
      <c r="B48" s="1">
        <f t="shared" si="53"/>
        <v>80</v>
      </c>
      <c r="C48" s="45">
        <f t="shared" si="31"/>
        <v>0</v>
      </c>
      <c r="D48" s="45">
        <f t="shared" si="32"/>
        <v>0</v>
      </c>
      <c r="E48" s="45">
        <f t="shared" si="4"/>
        <v>0</v>
      </c>
      <c r="F48" s="45">
        <f t="shared" si="5"/>
        <v>0</v>
      </c>
      <c r="G48" s="45">
        <f t="shared" si="6"/>
        <v>0</v>
      </c>
      <c r="H48" s="45">
        <f t="shared" si="7"/>
        <v>0</v>
      </c>
      <c r="I48" s="45">
        <f t="shared" si="8"/>
        <v>0</v>
      </c>
      <c r="J48" s="45">
        <f t="shared" si="9"/>
        <v>0</v>
      </c>
      <c r="K48" s="45">
        <f t="shared" si="10"/>
        <v>0</v>
      </c>
      <c r="L48" s="45">
        <f t="shared" si="33"/>
        <v>0</v>
      </c>
      <c r="M48" s="46">
        <f t="shared" si="11"/>
        <v>0</v>
      </c>
      <c r="N48" s="46">
        <f t="shared" si="34"/>
        <v>0</v>
      </c>
      <c r="O48" s="47" t="str">
        <f t="shared" si="51"/>
        <v/>
      </c>
      <c r="P48" s="13">
        <f t="shared" si="12"/>
        <v>0</v>
      </c>
      <c r="Q48" s="13">
        <f t="shared" si="13"/>
        <v>0</v>
      </c>
      <c r="R48" s="13">
        <f t="shared" si="14"/>
        <v>0</v>
      </c>
      <c r="S48" s="13">
        <f t="shared" si="15"/>
        <v>0</v>
      </c>
      <c r="T48" s="47" t="str">
        <f t="shared" si="16"/>
        <v/>
      </c>
      <c r="V48" s="13">
        <f t="shared" si="17"/>
        <v>0</v>
      </c>
      <c r="W48" s="47" t="str">
        <f t="shared" si="18"/>
        <v/>
      </c>
      <c r="Y48" s="13">
        <f t="shared" si="19"/>
        <v>0</v>
      </c>
      <c r="Z48" s="13">
        <f t="shared" si="44"/>
        <v>0</v>
      </c>
      <c r="AA48" s="13">
        <f t="shared" si="20"/>
        <v>0</v>
      </c>
      <c r="AB48" s="28" t="str">
        <f t="shared" si="35"/>
        <v/>
      </c>
      <c r="AC48" s="13">
        <f t="shared" si="36"/>
        <v>0</v>
      </c>
      <c r="AD48" s="48" t="str">
        <f t="shared" si="45"/>
        <v/>
      </c>
      <c r="AE48" s="48" t="str">
        <f t="shared" si="21"/>
        <v/>
      </c>
      <c r="AF48" s="49" t="str">
        <f t="shared" si="22"/>
        <v/>
      </c>
      <c r="AG48" s="50">
        <f t="shared" si="37"/>
        <v>0</v>
      </c>
      <c r="AH48" s="13">
        <f t="shared" si="38"/>
        <v>0</v>
      </c>
      <c r="AI48" s="50">
        <f t="shared" si="39"/>
        <v>0</v>
      </c>
      <c r="AJ48" s="13">
        <f t="shared" si="23"/>
        <v>0</v>
      </c>
      <c r="AK48" s="57"/>
      <c r="AL48" s="13">
        <f t="shared" si="40"/>
        <v>1250000</v>
      </c>
      <c r="AM48" s="13">
        <f t="shared" si="52"/>
        <v>700000</v>
      </c>
      <c r="AN48">
        <f t="shared" si="24"/>
        <v>80</v>
      </c>
      <c r="AO48">
        <f t="shared" si="25"/>
        <v>20</v>
      </c>
      <c r="AP48" s="50">
        <f t="shared" si="46"/>
        <v>0</v>
      </c>
      <c r="AQ48" s="50">
        <f t="shared" si="41"/>
        <v>58673457.6556881</v>
      </c>
      <c r="AR48" s="50">
        <f t="shared" si="42"/>
        <v>62182582.621670902</v>
      </c>
      <c r="AS48" s="50">
        <f t="shared" si="47"/>
        <v>6873457.6556880996</v>
      </c>
      <c r="AT48" s="50">
        <f t="shared" si="48"/>
        <v>10382582.621670902</v>
      </c>
      <c r="AU48" s="50">
        <f t="shared" si="2"/>
        <v>231666.66666666666</v>
      </c>
      <c r="AV48" s="50">
        <f t="shared" si="28"/>
        <v>2780000</v>
      </c>
      <c r="AW48" s="50">
        <f t="shared" si="43"/>
        <v>51800000</v>
      </c>
      <c r="AX48" s="50">
        <f t="shared" si="29"/>
        <v>12316547.437508641</v>
      </c>
      <c r="AY48" s="50">
        <f t="shared" si="49"/>
        <v>16497446.152470928</v>
      </c>
      <c r="BB48" s="52"/>
      <c r="BC48" s="13"/>
    </row>
    <row r="49" spans="1:55" x14ac:dyDescent="0.3">
      <c r="A49" s="1">
        <f t="shared" si="53"/>
        <v>2064</v>
      </c>
      <c r="B49" s="1">
        <f t="shared" si="53"/>
        <v>81</v>
      </c>
      <c r="C49" s="45">
        <f t="shared" si="31"/>
        <v>0</v>
      </c>
      <c r="D49" s="45">
        <f t="shared" si="32"/>
        <v>0</v>
      </c>
      <c r="E49" s="45">
        <f t="shared" si="4"/>
        <v>0</v>
      </c>
      <c r="F49" s="45">
        <f t="shared" si="5"/>
        <v>0</v>
      </c>
      <c r="G49" s="45">
        <f t="shared" si="6"/>
        <v>0</v>
      </c>
      <c r="H49" s="45">
        <f t="shared" si="7"/>
        <v>0</v>
      </c>
      <c r="I49" s="45">
        <f t="shared" si="8"/>
        <v>0</v>
      </c>
      <c r="J49" s="45">
        <f t="shared" si="9"/>
        <v>0</v>
      </c>
      <c r="K49" s="45">
        <f t="shared" si="10"/>
        <v>0</v>
      </c>
      <c r="L49" s="45">
        <f t="shared" si="33"/>
        <v>0</v>
      </c>
      <c r="M49" s="46">
        <f t="shared" si="11"/>
        <v>0</v>
      </c>
      <c r="N49" s="46">
        <f t="shared" si="34"/>
        <v>0</v>
      </c>
      <c r="O49" s="47" t="str">
        <f t="shared" si="51"/>
        <v/>
      </c>
      <c r="P49" s="13">
        <f t="shared" si="12"/>
        <v>0</v>
      </c>
      <c r="Q49" s="13">
        <f t="shared" si="13"/>
        <v>0</v>
      </c>
      <c r="R49" s="13">
        <f t="shared" si="14"/>
        <v>0</v>
      </c>
      <c r="S49" s="13">
        <f t="shared" si="15"/>
        <v>0</v>
      </c>
      <c r="T49" s="47" t="str">
        <f t="shared" si="16"/>
        <v/>
      </c>
      <c r="V49" s="13">
        <f t="shared" si="17"/>
        <v>0</v>
      </c>
      <c r="W49" s="47" t="str">
        <f t="shared" si="18"/>
        <v/>
      </c>
      <c r="Y49" s="13">
        <f t="shared" si="19"/>
        <v>0</v>
      </c>
      <c r="Z49" s="13">
        <f t="shared" si="44"/>
        <v>0</v>
      </c>
      <c r="AA49" s="13">
        <f t="shared" si="20"/>
        <v>0</v>
      </c>
      <c r="AB49" s="28" t="str">
        <f t="shared" si="35"/>
        <v/>
      </c>
      <c r="AC49" s="13">
        <f t="shared" si="36"/>
        <v>0</v>
      </c>
      <c r="AD49" s="48" t="str">
        <f t="shared" si="45"/>
        <v/>
      </c>
      <c r="AE49" s="48" t="str">
        <f t="shared" si="21"/>
        <v/>
      </c>
      <c r="AF49" s="49" t="str">
        <f t="shared" si="22"/>
        <v/>
      </c>
      <c r="AG49" s="50">
        <f t="shared" si="37"/>
        <v>0</v>
      </c>
      <c r="AH49" s="13">
        <f t="shared" si="38"/>
        <v>0</v>
      </c>
      <c r="AI49" s="50">
        <f t="shared" si="39"/>
        <v>0</v>
      </c>
      <c r="AJ49" s="13">
        <f t="shared" si="23"/>
        <v>0</v>
      </c>
      <c r="AK49" s="57"/>
      <c r="AL49" s="13">
        <f t="shared" si="40"/>
        <v>1250000</v>
      </c>
      <c r="AM49" s="13">
        <f t="shared" si="52"/>
        <v>700000</v>
      </c>
      <c r="AN49">
        <f t="shared" si="24"/>
        <v>81</v>
      </c>
      <c r="AO49">
        <f t="shared" si="25"/>
        <v>21</v>
      </c>
      <c r="AP49" s="50">
        <f t="shared" si="46"/>
        <v>0</v>
      </c>
      <c r="AQ49" s="50">
        <f t="shared" si="41"/>
        <v>58673457.6556881</v>
      </c>
      <c r="AR49" s="50">
        <f t="shared" si="42"/>
        <v>62182582.621670902</v>
      </c>
      <c r="AS49" s="50">
        <f t="shared" si="47"/>
        <v>4073457.6556880996</v>
      </c>
      <c r="AT49" s="50">
        <f t="shared" si="48"/>
        <v>7582582.6216709018</v>
      </c>
      <c r="AU49" s="50">
        <f t="shared" si="2"/>
        <v>233333.33333333334</v>
      </c>
      <c r="AV49" s="50">
        <f t="shared" si="28"/>
        <v>2800000</v>
      </c>
      <c r="AW49" s="50">
        <f t="shared" si="43"/>
        <v>54600000</v>
      </c>
      <c r="AX49" s="50">
        <f t="shared" si="29"/>
        <v>9411947.4375086408</v>
      </c>
      <c r="AY49" s="50">
        <f t="shared" si="49"/>
        <v>13592846.152470928</v>
      </c>
      <c r="BB49" s="52"/>
      <c r="BC49" s="13"/>
    </row>
    <row r="50" spans="1:55" x14ac:dyDescent="0.3">
      <c r="A50" s="1">
        <f t="shared" si="53"/>
        <v>2065</v>
      </c>
      <c r="B50" s="1">
        <f t="shared" si="53"/>
        <v>82</v>
      </c>
      <c r="C50" s="45">
        <f t="shared" si="31"/>
        <v>0</v>
      </c>
      <c r="D50" s="45">
        <f t="shared" si="32"/>
        <v>0</v>
      </c>
      <c r="E50" s="45">
        <f t="shared" si="4"/>
        <v>0</v>
      </c>
      <c r="F50" s="45">
        <f t="shared" si="5"/>
        <v>0</v>
      </c>
      <c r="G50" s="45">
        <f t="shared" si="6"/>
        <v>0</v>
      </c>
      <c r="H50" s="45">
        <f t="shared" si="7"/>
        <v>0</v>
      </c>
      <c r="I50" s="45">
        <f t="shared" si="8"/>
        <v>0</v>
      </c>
      <c r="J50" s="45">
        <f t="shared" si="9"/>
        <v>0</v>
      </c>
      <c r="K50" s="45">
        <f t="shared" si="10"/>
        <v>0</v>
      </c>
      <c r="L50" s="45">
        <f t="shared" si="33"/>
        <v>0</v>
      </c>
      <c r="M50" s="46">
        <f t="shared" si="11"/>
        <v>0</v>
      </c>
      <c r="N50" s="46">
        <f t="shared" si="34"/>
        <v>0</v>
      </c>
      <c r="O50" s="47" t="str">
        <f t="shared" si="51"/>
        <v/>
      </c>
      <c r="P50" s="13">
        <f t="shared" si="12"/>
        <v>0</v>
      </c>
      <c r="Q50" s="13">
        <f t="shared" si="13"/>
        <v>0</v>
      </c>
      <c r="R50" s="13">
        <f t="shared" si="14"/>
        <v>0</v>
      </c>
      <c r="S50" s="13">
        <f t="shared" si="15"/>
        <v>0</v>
      </c>
      <c r="T50" s="47" t="str">
        <f t="shared" si="16"/>
        <v/>
      </c>
      <c r="V50" s="13">
        <f t="shared" si="17"/>
        <v>0</v>
      </c>
      <c r="W50" s="47" t="str">
        <f t="shared" si="18"/>
        <v/>
      </c>
      <c r="Y50" s="13">
        <f t="shared" si="19"/>
        <v>0</v>
      </c>
      <c r="Z50" s="13">
        <f t="shared" si="44"/>
        <v>0</v>
      </c>
      <c r="AA50" s="13">
        <f t="shared" si="20"/>
        <v>0</v>
      </c>
      <c r="AB50" s="28" t="str">
        <f t="shared" si="35"/>
        <v/>
      </c>
      <c r="AC50" s="13">
        <f t="shared" si="36"/>
        <v>0</v>
      </c>
      <c r="AD50" s="48" t="str">
        <f t="shared" si="45"/>
        <v/>
      </c>
      <c r="AE50" s="48" t="str">
        <f t="shared" si="21"/>
        <v/>
      </c>
      <c r="AF50" s="49" t="str">
        <f t="shared" si="22"/>
        <v/>
      </c>
      <c r="AG50" s="50">
        <f t="shared" si="37"/>
        <v>0</v>
      </c>
      <c r="AH50" s="13">
        <f t="shared" si="38"/>
        <v>0</v>
      </c>
      <c r="AI50" s="50">
        <f t="shared" si="39"/>
        <v>0</v>
      </c>
      <c r="AJ50" s="13">
        <f t="shared" si="23"/>
        <v>0</v>
      </c>
      <c r="AK50" s="57"/>
      <c r="AL50" s="13">
        <f t="shared" si="40"/>
        <v>1250000</v>
      </c>
      <c r="AM50" s="13">
        <f t="shared" si="52"/>
        <v>700000</v>
      </c>
      <c r="AN50">
        <f t="shared" si="24"/>
        <v>82</v>
      </c>
      <c r="AO50">
        <f t="shared" si="25"/>
        <v>22</v>
      </c>
      <c r="AP50" s="50">
        <f t="shared" si="46"/>
        <v>0</v>
      </c>
      <c r="AQ50" s="50">
        <f t="shared" si="41"/>
        <v>58673457.6556881</v>
      </c>
      <c r="AR50" s="50">
        <f t="shared" si="42"/>
        <v>62182582.621670902</v>
      </c>
      <c r="AS50" s="50">
        <f t="shared" si="47"/>
        <v>1253457.6556880996</v>
      </c>
      <c r="AT50" s="50">
        <f t="shared" si="48"/>
        <v>4762582.6216709018</v>
      </c>
      <c r="AU50" s="50">
        <f t="shared" si="2"/>
        <v>235000</v>
      </c>
      <c r="AV50" s="50">
        <f t="shared" si="28"/>
        <v>2820000</v>
      </c>
      <c r="AW50" s="50">
        <f t="shared" si="43"/>
        <v>57420000</v>
      </c>
      <c r="AX50" s="50">
        <f t="shared" si="29"/>
        <v>6486747.4375086408</v>
      </c>
      <c r="AY50" s="50">
        <f t="shared" si="49"/>
        <v>10667646.152470928</v>
      </c>
      <c r="BB50" s="52"/>
      <c r="BC50" s="13"/>
    </row>
    <row r="51" spans="1:55" x14ac:dyDescent="0.3">
      <c r="A51" s="1">
        <f t="shared" si="53"/>
        <v>2066</v>
      </c>
      <c r="B51" s="1">
        <f t="shared" si="53"/>
        <v>83</v>
      </c>
      <c r="C51" s="45">
        <f t="shared" si="31"/>
        <v>0</v>
      </c>
      <c r="D51" s="45">
        <f t="shared" si="32"/>
        <v>0</v>
      </c>
      <c r="E51" s="45">
        <f t="shared" si="4"/>
        <v>0</v>
      </c>
      <c r="F51" s="45">
        <f t="shared" si="5"/>
        <v>0</v>
      </c>
      <c r="G51" s="45">
        <f t="shared" si="6"/>
        <v>0</v>
      </c>
      <c r="H51" s="45">
        <f t="shared" si="7"/>
        <v>0</v>
      </c>
      <c r="I51" s="45">
        <f t="shared" si="8"/>
        <v>0</v>
      </c>
      <c r="J51" s="45">
        <f t="shared" si="9"/>
        <v>0</v>
      </c>
      <c r="K51" s="45">
        <f t="shared" si="10"/>
        <v>0</v>
      </c>
      <c r="L51" s="45">
        <f t="shared" si="33"/>
        <v>0</v>
      </c>
      <c r="M51" s="46">
        <f t="shared" si="11"/>
        <v>0</v>
      </c>
      <c r="N51" s="46">
        <f t="shared" si="34"/>
        <v>0</v>
      </c>
      <c r="O51" s="47" t="str">
        <f t="shared" si="51"/>
        <v/>
      </c>
      <c r="P51" s="13">
        <f t="shared" si="12"/>
        <v>0</v>
      </c>
      <c r="Q51" s="13">
        <f t="shared" si="13"/>
        <v>0</v>
      </c>
      <c r="R51" s="13">
        <f t="shared" si="14"/>
        <v>0</v>
      </c>
      <c r="S51" s="13">
        <f t="shared" si="15"/>
        <v>0</v>
      </c>
      <c r="T51" s="47" t="str">
        <f t="shared" si="16"/>
        <v/>
      </c>
      <c r="V51" s="13">
        <f t="shared" si="17"/>
        <v>0</v>
      </c>
      <c r="W51" s="47" t="str">
        <f t="shared" si="18"/>
        <v/>
      </c>
      <c r="Y51" s="13">
        <f t="shared" si="19"/>
        <v>0</v>
      </c>
      <c r="Z51" s="13">
        <f t="shared" si="44"/>
        <v>0</v>
      </c>
      <c r="AA51" s="13">
        <f t="shared" si="20"/>
        <v>0</v>
      </c>
      <c r="AB51" s="28" t="str">
        <f t="shared" si="35"/>
        <v/>
      </c>
      <c r="AC51" s="13">
        <f t="shared" si="36"/>
        <v>0</v>
      </c>
      <c r="AD51" s="48" t="str">
        <f t="shared" si="45"/>
        <v/>
      </c>
      <c r="AE51" s="48" t="str">
        <f t="shared" si="21"/>
        <v/>
      </c>
      <c r="AF51" s="49" t="str">
        <f t="shared" si="22"/>
        <v/>
      </c>
      <c r="AG51" s="50">
        <f t="shared" si="37"/>
        <v>0</v>
      </c>
      <c r="AH51" s="13">
        <f t="shared" si="38"/>
        <v>0</v>
      </c>
      <c r="AI51" s="50">
        <f t="shared" si="39"/>
        <v>0</v>
      </c>
      <c r="AJ51" s="13">
        <f t="shared" si="23"/>
        <v>0</v>
      </c>
      <c r="AK51" s="57"/>
      <c r="AL51" s="13">
        <f t="shared" si="40"/>
        <v>1250000</v>
      </c>
      <c r="AM51" s="13">
        <f t="shared" si="52"/>
        <v>700000</v>
      </c>
      <c r="AN51">
        <f t="shared" si="24"/>
        <v>83</v>
      </c>
      <c r="AO51">
        <f t="shared" si="25"/>
        <v>23</v>
      </c>
      <c r="AP51" s="50">
        <f t="shared" si="46"/>
        <v>0</v>
      </c>
      <c r="AQ51" s="50">
        <f t="shared" si="41"/>
        <v>58673457.6556881</v>
      </c>
      <c r="AR51" s="50">
        <f t="shared" si="42"/>
        <v>62182582.621670902</v>
      </c>
      <c r="AS51" s="50">
        <f t="shared" si="47"/>
        <v>-1586542.3443119004</v>
      </c>
      <c r="AT51" s="50">
        <f t="shared" si="48"/>
        <v>1922582.6216709018</v>
      </c>
      <c r="AU51" s="50">
        <f t="shared" si="2"/>
        <v>236666.66666666666</v>
      </c>
      <c r="AV51" s="50">
        <f t="shared" si="28"/>
        <v>2840000</v>
      </c>
      <c r="AW51" s="50">
        <f t="shared" si="43"/>
        <v>60260000</v>
      </c>
      <c r="AX51" s="50">
        <f t="shared" si="29"/>
        <v>3540947.4375086408</v>
      </c>
      <c r="AY51" s="50">
        <f t="shared" si="49"/>
        <v>7721846.1524709277</v>
      </c>
      <c r="BB51" s="52"/>
      <c r="BC51" s="13"/>
    </row>
    <row r="52" spans="1:55" x14ac:dyDescent="0.3">
      <c r="A52" s="1">
        <f t="shared" si="53"/>
        <v>2067</v>
      </c>
      <c r="B52" s="1">
        <f t="shared" si="53"/>
        <v>84</v>
      </c>
      <c r="C52" s="45">
        <f t="shared" si="31"/>
        <v>0</v>
      </c>
      <c r="D52" s="45">
        <f t="shared" si="32"/>
        <v>0</v>
      </c>
      <c r="E52" s="45">
        <f t="shared" si="4"/>
        <v>0</v>
      </c>
      <c r="F52" s="45">
        <f t="shared" si="5"/>
        <v>0</v>
      </c>
      <c r="G52" s="45">
        <f t="shared" si="6"/>
        <v>0</v>
      </c>
      <c r="H52" s="45">
        <f t="shared" si="7"/>
        <v>0</v>
      </c>
      <c r="I52" s="45">
        <f t="shared" si="8"/>
        <v>0</v>
      </c>
      <c r="J52" s="45">
        <f t="shared" si="9"/>
        <v>0</v>
      </c>
      <c r="K52" s="45">
        <f t="shared" si="10"/>
        <v>0</v>
      </c>
      <c r="L52" s="45">
        <f t="shared" si="33"/>
        <v>0</v>
      </c>
      <c r="M52" s="46">
        <f t="shared" si="11"/>
        <v>0</v>
      </c>
      <c r="N52" s="46">
        <f t="shared" si="34"/>
        <v>0</v>
      </c>
      <c r="O52" s="47" t="str">
        <f t="shared" si="51"/>
        <v/>
      </c>
      <c r="P52" s="13">
        <f t="shared" si="12"/>
        <v>0</v>
      </c>
      <c r="Q52" s="13">
        <f t="shared" si="13"/>
        <v>0</v>
      </c>
      <c r="R52" s="13">
        <f t="shared" si="14"/>
        <v>0</v>
      </c>
      <c r="S52" s="13">
        <f t="shared" si="15"/>
        <v>0</v>
      </c>
      <c r="T52" s="47" t="str">
        <f t="shared" si="16"/>
        <v/>
      </c>
      <c r="V52" s="13">
        <f t="shared" si="17"/>
        <v>0</v>
      </c>
      <c r="W52" s="47" t="str">
        <f t="shared" si="18"/>
        <v/>
      </c>
      <c r="Y52" s="13">
        <f t="shared" si="19"/>
        <v>0</v>
      </c>
      <c r="Z52" s="13">
        <f t="shared" si="44"/>
        <v>0</v>
      </c>
      <c r="AA52" s="13">
        <f t="shared" si="20"/>
        <v>0</v>
      </c>
      <c r="AB52" s="28" t="str">
        <f t="shared" si="35"/>
        <v/>
      </c>
      <c r="AC52" s="13">
        <f t="shared" si="36"/>
        <v>0</v>
      </c>
      <c r="AD52" s="48" t="str">
        <f t="shared" si="45"/>
        <v/>
      </c>
      <c r="AE52" s="48" t="str">
        <f t="shared" si="21"/>
        <v/>
      </c>
      <c r="AF52" s="49" t="str">
        <f t="shared" si="22"/>
        <v/>
      </c>
      <c r="AG52" s="50">
        <f t="shared" si="37"/>
        <v>0</v>
      </c>
      <c r="AH52" s="13">
        <f t="shared" si="38"/>
        <v>0</v>
      </c>
      <c r="AI52" s="50">
        <f t="shared" si="39"/>
        <v>0</v>
      </c>
      <c r="AJ52" s="13">
        <f t="shared" si="23"/>
        <v>0</v>
      </c>
      <c r="AK52" s="57"/>
      <c r="AL52" s="13">
        <f t="shared" si="40"/>
        <v>1250000</v>
      </c>
      <c r="AM52" s="13">
        <f t="shared" si="52"/>
        <v>700000</v>
      </c>
      <c r="AN52">
        <f t="shared" si="24"/>
        <v>84</v>
      </c>
      <c r="AO52">
        <f t="shared" si="25"/>
        <v>24</v>
      </c>
      <c r="AP52" s="50">
        <f t="shared" si="46"/>
        <v>0</v>
      </c>
      <c r="AQ52" s="50">
        <f t="shared" si="41"/>
        <v>58673457.6556881</v>
      </c>
      <c r="AR52" s="50">
        <f t="shared" si="42"/>
        <v>62182582.621670902</v>
      </c>
      <c r="AS52" s="50">
        <f t="shared" si="47"/>
        <v>-4446542.3443119004</v>
      </c>
      <c r="AT52" s="50">
        <f t="shared" si="48"/>
        <v>-937417.37832909822</v>
      </c>
      <c r="AU52" s="50">
        <f t="shared" si="2"/>
        <v>238333.33333333334</v>
      </c>
      <c r="AV52" s="50">
        <f t="shared" si="28"/>
        <v>2860000</v>
      </c>
      <c r="AW52" s="50">
        <f t="shared" si="43"/>
        <v>63120000</v>
      </c>
      <c r="AX52" s="50">
        <f t="shared" si="29"/>
        <v>574547.43750864081</v>
      </c>
      <c r="AY52" s="50">
        <f t="shared" si="49"/>
        <v>4755446.1524709277</v>
      </c>
      <c r="BB52" s="52"/>
      <c r="BC52" s="13"/>
    </row>
    <row r="53" spans="1:55" x14ac:dyDescent="0.3">
      <c r="A53" s="1">
        <f t="shared" si="53"/>
        <v>2068</v>
      </c>
      <c r="B53" s="1">
        <f t="shared" si="53"/>
        <v>85</v>
      </c>
      <c r="C53" s="45">
        <f t="shared" si="31"/>
        <v>0</v>
      </c>
      <c r="D53" s="45">
        <f t="shared" si="32"/>
        <v>0</v>
      </c>
      <c r="E53" s="45">
        <f t="shared" si="4"/>
        <v>0</v>
      </c>
      <c r="F53" s="45">
        <f t="shared" si="5"/>
        <v>0</v>
      </c>
      <c r="G53" s="45">
        <f t="shared" si="6"/>
        <v>0</v>
      </c>
      <c r="H53" s="45">
        <f t="shared" si="7"/>
        <v>0</v>
      </c>
      <c r="I53" s="45">
        <f t="shared" si="8"/>
        <v>0</v>
      </c>
      <c r="J53" s="45">
        <f t="shared" si="9"/>
        <v>0</v>
      </c>
      <c r="K53" s="45">
        <f t="shared" si="10"/>
        <v>0</v>
      </c>
      <c r="L53" s="45">
        <f t="shared" si="33"/>
        <v>0</v>
      </c>
      <c r="M53" s="46">
        <f t="shared" si="11"/>
        <v>0</v>
      </c>
      <c r="N53" s="46">
        <f t="shared" si="34"/>
        <v>0</v>
      </c>
      <c r="O53" s="47" t="str">
        <f t="shared" si="51"/>
        <v/>
      </c>
      <c r="P53" s="13">
        <f t="shared" si="12"/>
        <v>0</v>
      </c>
      <c r="Q53" s="13">
        <f t="shared" si="13"/>
        <v>0</v>
      </c>
      <c r="R53" s="13">
        <f t="shared" si="14"/>
        <v>0</v>
      </c>
      <c r="S53" s="13">
        <f t="shared" si="15"/>
        <v>0</v>
      </c>
      <c r="T53" s="47" t="str">
        <f t="shared" si="16"/>
        <v/>
      </c>
      <c r="V53" s="13">
        <f t="shared" si="17"/>
        <v>0</v>
      </c>
      <c r="W53" s="47" t="str">
        <f t="shared" si="18"/>
        <v/>
      </c>
      <c r="Y53" s="13">
        <f t="shared" si="19"/>
        <v>0</v>
      </c>
      <c r="Z53" s="13">
        <f t="shared" si="44"/>
        <v>0</v>
      </c>
      <c r="AA53" s="13">
        <f t="shared" si="20"/>
        <v>0</v>
      </c>
      <c r="AB53" s="28" t="str">
        <f t="shared" si="35"/>
        <v/>
      </c>
      <c r="AC53" s="13">
        <f t="shared" si="36"/>
        <v>0</v>
      </c>
      <c r="AD53" s="48" t="str">
        <f t="shared" si="45"/>
        <v/>
      </c>
      <c r="AE53" s="48" t="str">
        <f t="shared" si="21"/>
        <v/>
      </c>
      <c r="AF53" s="49" t="str">
        <f t="shared" si="22"/>
        <v/>
      </c>
      <c r="AG53" s="50">
        <f t="shared" si="37"/>
        <v>0</v>
      </c>
      <c r="AH53" s="13">
        <f t="shared" si="38"/>
        <v>0</v>
      </c>
      <c r="AI53" s="50">
        <f t="shared" si="39"/>
        <v>0</v>
      </c>
      <c r="AJ53" s="13">
        <f t="shared" si="23"/>
        <v>0</v>
      </c>
      <c r="AK53" s="57"/>
      <c r="AL53" s="13">
        <f t="shared" si="40"/>
        <v>1250000</v>
      </c>
      <c r="AM53" s="13">
        <f t="shared" si="52"/>
        <v>700000</v>
      </c>
      <c r="AN53">
        <f t="shared" si="24"/>
        <v>85</v>
      </c>
      <c r="AO53">
        <f t="shared" si="25"/>
        <v>25</v>
      </c>
      <c r="AP53" s="50">
        <f t="shared" si="46"/>
        <v>0</v>
      </c>
      <c r="AQ53" s="50">
        <f t="shared" si="41"/>
        <v>58673457.6556881</v>
      </c>
      <c r="AR53" s="50">
        <f t="shared" si="42"/>
        <v>62182582.621670902</v>
      </c>
      <c r="AS53" s="50">
        <f t="shared" si="47"/>
        <v>-7326542.3443119004</v>
      </c>
      <c r="AT53" s="50">
        <f t="shared" si="48"/>
        <v>-3817417.3783290982</v>
      </c>
      <c r="AU53" s="50">
        <f t="shared" si="2"/>
        <v>240000</v>
      </c>
      <c r="AV53" s="50">
        <f t="shared" si="28"/>
        <v>2880000</v>
      </c>
      <c r="AW53" s="50">
        <f t="shared" si="43"/>
        <v>66000000</v>
      </c>
      <c r="AX53" s="50">
        <f t="shared" si="29"/>
        <v>-2412452.5624913592</v>
      </c>
      <c r="AY53" s="50">
        <f t="shared" si="49"/>
        <v>1768446.1524709277</v>
      </c>
      <c r="BB53" s="52"/>
      <c r="BC53" s="13"/>
    </row>
    <row r="54" spans="1:55" x14ac:dyDescent="0.3">
      <c r="A54" s="1">
        <f t="shared" si="53"/>
        <v>2069</v>
      </c>
      <c r="B54" s="1">
        <f t="shared" si="53"/>
        <v>86</v>
      </c>
      <c r="C54" s="45">
        <f t="shared" si="31"/>
        <v>0</v>
      </c>
      <c r="D54" s="45">
        <f t="shared" si="32"/>
        <v>0</v>
      </c>
      <c r="E54" s="45">
        <f t="shared" si="4"/>
        <v>0</v>
      </c>
      <c r="F54" s="45">
        <f t="shared" si="5"/>
        <v>0</v>
      </c>
      <c r="G54" s="45">
        <f t="shared" si="6"/>
        <v>0</v>
      </c>
      <c r="H54" s="45">
        <f t="shared" si="7"/>
        <v>0</v>
      </c>
      <c r="I54" s="45">
        <f t="shared" si="8"/>
        <v>0</v>
      </c>
      <c r="J54" s="45">
        <f t="shared" si="9"/>
        <v>0</v>
      </c>
      <c r="K54" s="45">
        <f t="shared" si="10"/>
        <v>0</v>
      </c>
      <c r="L54" s="45">
        <f t="shared" si="33"/>
        <v>0</v>
      </c>
      <c r="M54" s="46">
        <f t="shared" si="11"/>
        <v>0</v>
      </c>
      <c r="N54" s="46">
        <f t="shared" si="34"/>
        <v>0</v>
      </c>
      <c r="O54" s="47" t="str">
        <f t="shared" si="51"/>
        <v/>
      </c>
      <c r="P54" s="13">
        <f t="shared" si="12"/>
        <v>0</v>
      </c>
      <c r="Q54" s="13">
        <f t="shared" si="13"/>
        <v>0</v>
      </c>
      <c r="R54" s="13">
        <f t="shared" si="14"/>
        <v>0</v>
      </c>
      <c r="S54" s="13">
        <f t="shared" si="15"/>
        <v>0</v>
      </c>
      <c r="T54" s="47" t="str">
        <f t="shared" si="16"/>
        <v/>
      </c>
      <c r="V54" s="13">
        <f t="shared" si="17"/>
        <v>0</v>
      </c>
      <c r="W54" s="47" t="str">
        <f t="shared" si="18"/>
        <v/>
      </c>
      <c r="Y54" s="13">
        <f t="shared" si="19"/>
        <v>0</v>
      </c>
      <c r="Z54" s="13">
        <f t="shared" si="44"/>
        <v>0</v>
      </c>
      <c r="AA54" s="13">
        <f t="shared" si="20"/>
        <v>0</v>
      </c>
      <c r="AB54" s="28" t="str">
        <f t="shared" si="35"/>
        <v/>
      </c>
      <c r="AC54" s="13">
        <f t="shared" si="36"/>
        <v>0</v>
      </c>
      <c r="AD54" s="48" t="str">
        <f t="shared" si="45"/>
        <v/>
      </c>
      <c r="AE54" s="48" t="str">
        <f t="shared" si="21"/>
        <v/>
      </c>
      <c r="AF54" s="49" t="str">
        <f t="shared" si="22"/>
        <v/>
      </c>
      <c r="AG54" s="50">
        <f t="shared" si="37"/>
        <v>0</v>
      </c>
      <c r="AH54" s="13">
        <f t="shared" si="38"/>
        <v>0</v>
      </c>
      <c r="AI54" s="50">
        <f t="shared" si="39"/>
        <v>0</v>
      </c>
      <c r="AJ54" s="13">
        <f t="shared" si="23"/>
        <v>0</v>
      </c>
      <c r="AK54" s="57"/>
      <c r="AL54" s="13">
        <f t="shared" si="40"/>
        <v>1250000</v>
      </c>
      <c r="AM54" s="13">
        <f t="shared" si="52"/>
        <v>700000</v>
      </c>
      <c r="AN54">
        <f t="shared" si="24"/>
        <v>86</v>
      </c>
      <c r="AO54">
        <f t="shared" si="25"/>
        <v>26</v>
      </c>
      <c r="AP54" s="50">
        <f t="shared" si="46"/>
        <v>0</v>
      </c>
      <c r="AQ54" s="50">
        <f t="shared" si="41"/>
        <v>58673457.6556881</v>
      </c>
      <c r="AR54" s="50">
        <f t="shared" si="42"/>
        <v>62182582.621670902</v>
      </c>
      <c r="AS54" s="50">
        <f t="shared" si="47"/>
        <v>-10226542.3443119</v>
      </c>
      <c r="AT54" s="50">
        <f t="shared" si="48"/>
        <v>-6717417.3783290982</v>
      </c>
      <c r="AU54" s="50">
        <f t="shared" si="2"/>
        <v>241666.66666666666</v>
      </c>
      <c r="AV54" s="50">
        <f t="shared" si="28"/>
        <v>2900000</v>
      </c>
      <c r="AW54" s="50">
        <f t="shared" si="43"/>
        <v>68900000</v>
      </c>
      <c r="AX54" s="50">
        <f t="shared" si="29"/>
        <v>-5420052.5624913592</v>
      </c>
      <c r="AY54" s="50">
        <f t="shared" si="49"/>
        <v>-1239153.8475290723</v>
      </c>
      <c r="BB54" s="52"/>
      <c r="BC54" s="13"/>
    </row>
    <row r="55" spans="1:55" x14ac:dyDescent="0.3">
      <c r="A55" s="1">
        <f t="shared" ref="A55:B63" si="54">A54+1</f>
        <v>2070</v>
      </c>
      <c r="B55" s="1">
        <f t="shared" si="54"/>
        <v>87</v>
      </c>
      <c r="C55" s="45">
        <f t="shared" si="31"/>
        <v>0</v>
      </c>
      <c r="D55" s="45">
        <f t="shared" si="32"/>
        <v>0</v>
      </c>
      <c r="E55" s="45">
        <f t="shared" si="4"/>
        <v>0</v>
      </c>
      <c r="F55" s="45">
        <f t="shared" si="5"/>
        <v>0</v>
      </c>
      <c r="G55" s="45">
        <f t="shared" si="6"/>
        <v>0</v>
      </c>
      <c r="H55" s="45">
        <f t="shared" si="7"/>
        <v>0</v>
      </c>
      <c r="I55" s="45">
        <f t="shared" si="8"/>
        <v>0</v>
      </c>
      <c r="J55" s="45">
        <f t="shared" si="9"/>
        <v>0</v>
      </c>
      <c r="K55" s="45">
        <f t="shared" si="10"/>
        <v>0</v>
      </c>
      <c r="L55" s="45">
        <f t="shared" si="33"/>
        <v>0</v>
      </c>
      <c r="M55" s="46">
        <f t="shared" si="11"/>
        <v>0</v>
      </c>
      <c r="N55" s="46">
        <f t="shared" si="34"/>
        <v>0</v>
      </c>
      <c r="O55" s="47" t="str">
        <f t="shared" si="51"/>
        <v/>
      </c>
      <c r="P55" s="13">
        <f t="shared" si="12"/>
        <v>0</v>
      </c>
      <c r="Q55" s="13">
        <f t="shared" si="13"/>
        <v>0</v>
      </c>
      <c r="R55" s="13">
        <f t="shared" si="14"/>
        <v>0</v>
      </c>
      <c r="S55" s="13">
        <f t="shared" si="15"/>
        <v>0</v>
      </c>
      <c r="T55" s="47" t="str">
        <f t="shared" si="16"/>
        <v/>
      </c>
      <c r="V55" s="13">
        <f t="shared" si="17"/>
        <v>0</v>
      </c>
      <c r="W55" s="47" t="str">
        <f t="shared" si="18"/>
        <v/>
      </c>
      <c r="Y55" s="13">
        <f t="shared" si="19"/>
        <v>0</v>
      </c>
      <c r="Z55" s="13">
        <f t="shared" si="44"/>
        <v>0</v>
      </c>
      <c r="AA55" s="13">
        <f t="shared" si="20"/>
        <v>0</v>
      </c>
      <c r="AB55" s="28" t="str">
        <f t="shared" si="35"/>
        <v/>
      </c>
      <c r="AC55" s="13">
        <f t="shared" si="36"/>
        <v>0</v>
      </c>
      <c r="AD55" s="48" t="str">
        <f t="shared" si="45"/>
        <v/>
      </c>
      <c r="AE55" s="48" t="str">
        <f t="shared" si="21"/>
        <v/>
      </c>
      <c r="AF55" s="49" t="str">
        <f t="shared" si="22"/>
        <v/>
      </c>
      <c r="AG55" s="50">
        <f t="shared" si="37"/>
        <v>0</v>
      </c>
      <c r="AH55" s="13">
        <f t="shared" si="38"/>
        <v>0</v>
      </c>
      <c r="AI55" s="50">
        <f t="shared" si="39"/>
        <v>0</v>
      </c>
      <c r="AJ55" s="13">
        <f t="shared" si="23"/>
        <v>0</v>
      </c>
      <c r="AK55" s="57"/>
      <c r="AL55" s="13">
        <f t="shared" si="40"/>
        <v>1250000</v>
      </c>
      <c r="AM55" s="13">
        <f t="shared" si="52"/>
        <v>700000</v>
      </c>
      <c r="AN55">
        <f t="shared" si="24"/>
        <v>87</v>
      </c>
      <c r="AO55">
        <f t="shared" si="25"/>
        <v>27</v>
      </c>
      <c r="AP55" s="50">
        <f t="shared" si="46"/>
        <v>0</v>
      </c>
      <c r="AQ55" s="50">
        <f t="shared" si="41"/>
        <v>58673457.6556881</v>
      </c>
      <c r="AR55" s="50">
        <f t="shared" si="42"/>
        <v>62182582.621670902</v>
      </c>
      <c r="AS55" s="50">
        <f t="shared" si="47"/>
        <v>-13146542.3443119</v>
      </c>
      <c r="AT55" s="50">
        <f t="shared" si="48"/>
        <v>-9637417.3783290982</v>
      </c>
      <c r="AU55" s="50">
        <f t="shared" si="2"/>
        <v>243333.33333333334</v>
      </c>
      <c r="AV55" s="50">
        <f t="shared" si="28"/>
        <v>2920000</v>
      </c>
      <c r="AW55" s="50">
        <f t="shared" si="43"/>
        <v>71820000</v>
      </c>
      <c r="AX55" s="50">
        <f t="shared" si="29"/>
        <v>-8448252.5624913592</v>
      </c>
      <c r="AY55" s="50">
        <f t="shared" si="49"/>
        <v>-4267353.8475290723</v>
      </c>
      <c r="BB55" s="52"/>
      <c r="BC55" s="13"/>
    </row>
    <row r="56" spans="1:55" x14ac:dyDescent="0.3">
      <c r="A56" s="1">
        <f t="shared" si="54"/>
        <v>2071</v>
      </c>
      <c r="B56" s="1">
        <f t="shared" si="54"/>
        <v>88</v>
      </c>
      <c r="C56" s="45">
        <f t="shared" si="31"/>
        <v>0</v>
      </c>
      <c r="D56" s="45">
        <f t="shared" si="32"/>
        <v>0</v>
      </c>
      <c r="E56" s="45">
        <f t="shared" si="4"/>
        <v>0</v>
      </c>
      <c r="F56" s="45">
        <f t="shared" si="5"/>
        <v>0</v>
      </c>
      <c r="G56" s="45">
        <f t="shared" si="6"/>
        <v>0</v>
      </c>
      <c r="H56" s="45">
        <f t="shared" si="7"/>
        <v>0</v>
      </c>
      <c r="I56" s="45">
        <f t="shared" si="8"/>
        <v>0</v>
      </c>
      <c r="J56" s="45">
        <f t="shared" si="9"/>
        <v>0</v>
      </c>
      <c r="K56" s="45">
        <f t="shared" si="10"/>
        <v>0</v>
      </c>
      <c r="L56" s="45">
        <f t="shared" si="33"/>
        <v>0</v>
      </c>
      <c r="M56" s="46">
        <f t="shared" si="11"/>
        <v>0</v>
      </c>
      <c r="N56" s="46">
        <f t="shared" si="34"/>
        <v>0</v>
      </c>
      <c r="O56" s="47" t="str">
        <f t="shared" si="51"/>
        <v/>
      </c>
      <c r="P56" s="13">
        <f t="shared" si="12"/>
        <v>0</v>
      </c>
      <c r="Q56" s="13">
        <f t="shared" si="13"/>
        <v>0</v>
      </c>
      <c r="R56" s="13">
        <f t="shared" si="14"/>
        <v>0</v>
      </c>
      <c r="S56" s="13">
        <f t="shared" si="15"/>
        <v>0</v>
      </c>
      <c r="T56" s="47" t="str">
        <f t="shared" si="16"/>
        <v/>
      </c>
      <c r="V56" s="13">
        <f t="shared" si="17"/>
        <v>0</v>
      </c>
      <c r="W56" s="47" t="str">
        <f t="shared" si="18"/>
        <v/>
      </c>
      <c r="Y56" s="13">
        <f t="shared" si="19"/>
        <v>0</v>
      </c>
      <c r="Z56" s="13">
        <f t="shared" si="44"/>
        <v>0</v>
      </c>
      <c r="AA56" s="13">
        <f t="shared" si="20"/>
        <v>0</v>
      </c>
      <c r="AB56" s="28" t="str">
        <f t="shared" si="35"/>
        <v/>
      </c>
      <c r="AC56" s="13">
        <f t="shared" si="36"/>
        <v>0</v>
      </c>
      <c r="AD56" s="48" t="str">
        <f t="shared" si="45"/>
        <v/>
      </c>
      <c r="AE56" s="48" t="str">
        <f t="shared" si="21"/>
        <v/>
      </c>
      <c r="AF56" s="49" t="str">
        <f t="shared" si="22"/>
        <v/>
      </c>
      <c r="AG56" s="50">
        <f t="shared" si="37"/>
        <v>0</v>
      </c>
      <c r="AH56" s="13">
        <f t="shared" si="38"/>
        <v>0</v>
      </c>
      <c r="AI56" s="50">
        <f t="shared" si="39"/>
        <v>0</v>
      </c>
      <c r="AJ56" s="13">
        <f t="shared" si="23"/>
        <v>0</v>
      </c>
      <c r="AK56" s="57"/>
      <c r="AL56" s="13">
        <f t="shared" si="40"/>
        <v>1250000</v>
      </c>
      <c r="AM56" s="13">
        <f t="shared" si="52"/>
        <v>700000</v>
      </c>
      <c r="AN56">
        <f t="shared" si="24"/>
        <v>88</v>
      </c>
      <c r="AO56">
        <f t="shared" si="25"/>
        <v>28</v>
      </c>
      <c r="AP56" s="50">
        <f t="shared" si="46"/>
        <v>0</v>
      </c>
      <c r="AQ56" s="50">
        <f t="shared" si="41"/>
        <v>58673457.6556881</v>
      </c>
      <c r="AR56" s="50">
        <f t="shared" si="42"/>
        <v>62182582.621670902</v>
      </c>
      <c r="AS56" s="50">
        <f t="shared" si="47"/>
        <v>-16086542.3443119</v>
      </c>
      <c r="AT56" s="50">
        <f t="shared" si="48"/>
        <v>-12577417.378329098</v>
      </c>
      <c r="AU56" s="50">
        <f t="shared" si="2"/>
        <v>245000</v>
      </c>
      <c r="AV56" s="50">
        <f t="shared" si="28"/>
        <v>2940000</v>
      </c>
      <c r="AW56" s="50">
        <f t="shared" si="43"/>
        <v>74760000</v>
      </c>
      <c r="AX56" s="50">
        <f t="shared" si="29"/>
        <v>-11497052.562491359</v>
      </c>
      <c r="AY56" s="50">
        <f t="shared" si="49"/>
        <v>-7316153.8475290723</v>
      </c>
      <c r="BB56" s="52"/>
      <c r="BC56" s="13"/>
    </row>
    <row r="57" spans="1:55" x14ac:dyDescent="0.3">
      <c r="A57" s="1">
        <f t="shared" si="54"/>
        <v>2072</v>
      </c>
      <c r="B57" s="1">
        <f t="shared" si="54"/>
        <v>89</v>
      </c>
      <c r="C57" s="45">
        <f t="shared" si="31"/>
        <v>0</v>
      </c>
      <c r="D57" s="45">
        <f t="shared" si="32"/>
        <v>0</v>
      </c>
      <c r="E57" s="45">
        <f t="shared" si="4"/>
        <v>0</v>
      </c>
      <c r="F57" s="45">
        <f t="shared" si="5"/>
        <v>0</v>
      </c>
      <c r="G57" s="45">
        <f t="shared" si="6"/>
        <v>0</v>
      </c>
      <c r="H57" s="45">
        <f t="shared" si="7"/>
        <v>0</v>
      </c>
      <c r="I57" s="45">
        <f t="shared" si="8"/>
        <v>0</v>
      </c>
      <c r="J57" s="45">
        <f t="shared" si="9"/>
        <v>0</v>
      </c>
      <c r="K57" s="45">
        <f t="shared" si="10"/>
        <v>0</v>
      </c>
      <c r="L57" s="45">
        <f t="shared" si="33"/>
        <v>0</v>
      </c>
      <c r="M57" s="46">
        <f t="shared" si="11"/>
        <v>0</v>
      </c>
      <c r="N57" s="46">
        <f t="shared" si="34"/>
        <v>0</v>
      </c>
      <c r="O57" s="47" t="str">
        <f t="shared" si="51"/>
        <v/>
      </c>
      <c r="P57" s="13">
        <f t="shared" si="12"/>
        <v>0</v>
      </c>
      <c r="Q57" s="13">
        <f t="shared" si="13"/>
        <v>0</v>
      </c>
      <c r="R57" s="13">
        <f t="shared" si="14"/>
        <v>0</v>
      </c>
      <c r="S57" s="13">
        <f t="shared" si="15"/>
        <v>0</v>
      </c>
      <c r="T57" s="47" t="str">
        <f t="shared" si="16"/>
        <v/>
      </c>
      <c r="V57" s="13">
        <f t="shared" si="17"/>
        <v>0</v>
      </c>
      <c r="W57" s="47" t="str">
        <f t="shared" si="18"/>
        <v/>
      </c>
      <c r="Y57" s="13">
        <f t="shared" si="19"/>
        <v>0</v>
      </c>
      <c r="Z57" s="13">
        <f t="shared" si="44"/>
        <v>0</v>
      </c>
      <c r="AA57" s="13">
        <f t="shared" si="20"/>
        <v>0</v>
      </c>
      <c r="AB57" s="28" t="str">
        <f t="shared" si="35"/>
        <v/>
      </c>
      <c r="AC57" s="13">
        <f t="shared" si="36"/>
        <v>0</v>
      </c>
      <c r="AD57" s="48" t="str">
        <f t="shared" si="45"/>
        <v/>
      </c>
      <c r="AE57" s="48" t="str">
        <f t="shared" si="21"/>
        <v/>
      </c>
      <c r="AF57" s="49" t="str">
        <f t="shared" si="22"/>
        <v/>
      </c>
      <c r="AG57" s="50">
        <f t="shared" si="37"/>
        <v>0</v>
      </c>
      <c r="AH57" s="13">
        <f t="shared" si="38"/>
        <v>0</v>
      </c>
      <c r="AI57" s="50">
        <f t="shared" si="39"/>
        <v>0</v>
      </c>
      <c r="AJ57" s="13">
        <f t="shared" si="23"/>
        <v>0</v>
      </c>
      <c r="AK57" s="57"/>
      <c r="AL57" s="13">
        <f t="shared" si="40"/>
        <v>1250000</v>
      </c>
      <c r="AM57" s="13">
        <f t="shared" si="52"/>
        <v>700000</v>
      </c>
      <c r="AN57">
        <f t="shared" si="24"/>
        <v>89</v>
      </c>
      <c r="AO57">
        <f t="shared" si="25"/>
        <v>29</v>
      </c>
      <c r="AP57" s="50">
        <f t="shared" si="46"/>
        <v>0</v>
      </c>
      <c r="AQ57" s="50">
        <f t="shared" si="41"/>
        <v>58673457.6556881</v>
      </c>
      <c r="AR57" s="50">
        <f t="shared" si="42"/>
        <v>62182582.621670902</v>
      </c>
      <c r="AS57" s="50">
        <f t="shared" si="47"/>
        <v>-19046542.3443119</v>
      </c>
      <c r="AT57" s="50">
        <f t="shared" si="48"/>
        <v>-15537417.378329098</v>
      </c>
      <c r="AU57" s="50">
        <f t="shared" si="2"/>
        <v>246666.66666666666</v>
      </c>
      <c r="AV57" s="50">
        <f t="shared" si="28"/>
        <v>2960000</v>
      </c>
      <c r="AW57" s="50">
        <f t="shared" si="43"/>
        <v>77720000</v>
      </c>
      <c r="AX57" s="50">
        <f t="shared" si="29"/>
        <v>-14566452.562491359</v>
      </c>
      <c r="AY57" s="50">
        <f t="shared" si="49"/>
        <v>-10385553.847529072</v>
      </c>
      <c r="BB57" s="52"/>
      <c r="BC57" s="13"/>
    </row>
    <row r="58" spans="1:55" x14ac:dyDescent="0.3">
      <c r="A58" s="1">
        <f t="shared" si="54"/>
        <v>2073</v>
      </c>
      <c r="B58" s="1">
        <f t="shared" si="54"/>
        <v>90</v>
      </c>
      <c r="C58" s="45">
        <f t="shared" si="31"/>
        <v>0</v>
      </c>
      <c r="D58" s="45">
        <f t="shared" si="32"/>
        <v>0</v>
      </c>
      <c r="E58" s="45">
        <f t="shared" si="4"/>
        <v>0</v>
      </c>
      <c r="F58" s="45">
        <f t="shared" si="5"/>
        <v>0</v>
      </c>
      <c r="G58" s="45">
        <f t="shared" si="6"/>
        <v>0</v>
      </c>
      <c r="H58" s="45">
        <f t="shared" si="7"/>
        <v>0</v>
      </c>
      <c r="I58" s="45">
        <f t="shared" si="8"/>
        <v>0</v>
      </c>
      <c r="J58" s="45">
        <f t="shared" si="9"/>
        <v>0</v>
      </c>
      <c r="K58" s="45">
        <f t="shared" si="10"/>
        <v>0</v>
      </c>
      <c r="L58" s="45">
        <f t="shared" si="33"/>
        <v>0</v>
      </c>
      <c r="M58" s="46">
        <f t="shared" si="11"/>
        <v>0</v>
      </c>
      <c r="N58" s="46">
        <f t="shared" si="34"/>
        <v>0</v>
      </c>
      <c r="O58" s="47" t="str">
        <f t="shared" si="51"/>
        <v/>
      </c>
      <c r="P58" s="13">
        <f t="shared" si="12"/>
        <v>0</v>
      </c>
      <c r="Q58" s="13">
        <f t="shared" si="13"/>
        <v>0</v>
      </c>
      <c r="R58" s="13">
        <f t="shared" si="14"/>
        <v>0</v>
      </c>
      <c r="S58" s="13">
        <f t="shared" si="15"/>
        <v>0</v>
      </c>
      <c r="T58" s="47" t="str">
        <f t="shared" si="16"/>
        <v/>
      </c>
      <c r="V58" s="13">
        <f t="shared" si="17"/>
        <v>0</v>
      </c>
      <c r="W58" s="47" t="str">
        <f t="shared" si="18"/>
        <v/>
      </c>
      <c r="Y58" s="13">
        <f t="shared" si="19"/>
        <v>0</v>
      </c>
      <c r="Z58" s="13">
        <f t="shared" si="44"/>
        <v>0</v>
      </c>
      <c r="AA58" s="13">
        <f t="shared" si="20"/>
        <v>0</v>
      </c>
      <c r="AB58" s="28" t="str">
        <f t="shared" si="35"/>
        <v/>
      </c>
      <c r="AC58" s="13">
        <f t="shared" si="36"/>
        <v>0</v>
      </c>
      <c r="AD58" s="48" t="str">
        <f t="shared" si="45"/>
        <v/>
      </c>
      <c r="AE58" s="48" t="str">
        <f t="shared" si="21"/>
        <v/>
      </c>
      <c r="AF58" s="49" t="str">
        <f t="shared" si="22"/>
        <v/>
      </c>
      <c r="AG58" s="50">
        <f t="shared" si="37"/>
        <v>0</v>
      </c>
      <c r="AH58" s="13">
        <f t="shared" si="38"/>
        <v>0</v>
      </c>
      <c r="AI58" s="50">
        <f t="shared" si="39"/>
        <v>0</v>
      </c>
      <c r="AJ58" s="13">
        <f t="shared" si="23"/>
        <v>0</v>
      </c>
      <c r="AK58" s="57"/>
      <c r="AL58" s="13">
        <f t="shared" si="40"/>
        <v>1250000</v>
      </c>
      <c r="AM58" s="13">
        <f t="shared" si="52"/>
        <v>700000</v>
      </c>
      <c r="AN58">
        <f t="shared" si="24"/>
        <v>90</v>
      </c>
      <c r="AO58">
        <f t="shared" si="25"/>
        <v>30</v>
      </c>
      <c r="AP58" s="50">
        <f t="shared" si="46"/>
        <v>0</v>
      </c>
      <c r="AQ58" s="50">
        <f t="shared" si="41"/>
        <v>58673457.6556881</v>
      </c>
      <c r="AR58" s="50">
        <f t="shared" si="42"/>
        <v>62182582.621670902</v>
      </c>
      <c r="AS58" s="50">
        <f t="shared" si="47"/>
        <v>-22026542.3443119</v>
      </c>
      <c r="AT58" s="50">
        <f t="shared" si="48"/>
        <v>-18517417.378329098</v>
      </c>
      <c r="AU58" s="50">
        <f t="shared" si="2"/>
        <v>248333.33333333334</v>
      </c>
      <c r="AV58" s="50">
        <f t="shared" si="28"/>
        <v>2980000</v>
      </c>
      <c r="AW58" s="50">
        <f t="shared" si="43"/>
        <v>80700000</v>
      </c>
      <c r="AX58" s="50">
        <f t="shared" si="29"/>
        <v>-17656452.562491357</v>
      </c>
      <c r="AY58" s="50">
        <f t="shared" si="49"/>
        <v>-13475553.847529072</v>
      </c>
      <c r="BB58" s="52"/>
      <c r="BC58" s="13"/>
    </row>
    <row r="59" spans="1:55" x14ac:dyDescent="0.3">
      <c r="A59" s="1">
        <f t="shared" si="54"/>
        <v>2074</v>
      </c>
      <c r="B59" s="1">
        <f t="shared" si="54"/>
        <v>91</v>
      </c>
      <c r="C59" s="45">
        <f t="shared" si="31"/>
        <v>0</v>
      </c>
      <c r="D59" s="45">
        <f t="shared" si="32"/>
        <v>0</v>
      </c>
      <c r="E59" s="45">
        <f t="shared" si="4"/>
        <v>0</v>
      </c>
      <c r="F59" s="45">
        <f t="shared" si="5"/>
        <v>0</v>
      </c>
      <c r="G59" s="45">
        <f t="shared" si="6"/>
        <v>0</v>
      </c>
      <c r="H59" s="45">
        <f t="shared" si="7"/>
        <v>0</v>
      </c>
      <c r="I59" s="45">
        <f t="shared" si="8"/>
        <v>0</v>
      </c>
      <c r="J59" s="45">
        <f t="shared" si="9"/>
        <v>0</v>
      </c>
      <c r="K59" s="45">
        <f t="shared" si="10"/>
        <v>0</v>
      </c>
      <c r="L59" s="45">
        <f t="shared" si="33"/>
        <v>0</v>
      </c>
      <c r="M59" s="46">
        <f t="shared" si="11"/>
        <v>0</v>
      </c>
      <c r="N59" s="46">
        <f t="shared" si="34"/>
        <v>0</v>
      </c>
      <c r="O59" s="47" t="str">
        <f t="shared" si="51"/>
        <v/>
      </c>
      <c r="P59" s="13">
        <f t="shared" si="12"/>
        <v>0</v>
      </c>
      <c r="Q59" s="13">
        <f t="shared" si="13"/>
        <v>0</v>
      </c>
      <c r="R59" s="13">
        <f t="shared" si="14"/>
        <v>0</v>
      </c>
      <c r="S59" s="13">
        <f t="shared" si="15"/>
        <v>0</v>
      </c>
      <c r="T59" s="47" t="str">
        <f t="shared" si="16"/>
        <v/>
      </c>
      <c r="V59" s="13">
        <f t="shared" si="17"/>
        <v>0</v>
      </c>
      <c r="W59" s="47" t="str">
        <f t="shared" si="18"/>
        <v/>
      </c>
      <c r="Y59" s="13">
        <f t="shared" si="19"/>
        <v>0</v>
      </c>
      <c r="Z59" s="13">
        <f t="shared" si="44"/>
        <v>0</v>
      </c>
      <c r="AA59" s="13">
        <f t="shared" si="20"/>
        <v>0</v>
      </c>
      <c r="AB59" s="28" t="str">
        <f t="shared" si="35"/>
        <v/>
      </c>
      <c r="AC59" s="13">
        <f t="shared" si="36"/>
        <v>0</v>
      </c>
      <c r="AD59" s="48" t="str">
        <f t="shared" si="45"/>
        <v/>
      </c>
      <c r="AE59" s="48" t="str">
        <f t="shared" si="21"/>
        <v/>
      </c>
      <c r="AF59" s="49" t="str">
        <f t="shared" si="22"/>
        <v/>
      </c>
      <c r="AG59" s="50">
        <f t="shared" si="37"/>
        <v>0</v>
      </c>
      <c r="AH59" s="13">
        <f t="shared" si="38"/>
        <v>0</v>
      </c>
      <c r="AI59" s="50">
        <f t="shared" si="39"/>
        <v>0</v>
      </c>
      <c r="AJ59" s="13">
        <f t="shared" si="23"/>
        <v>0</v>
      </c>
      <c r="AK59" s="57"/>
      <c r="AL59" s="13">
        <f t="shared" si="40"/>
        <v>1250000</v>
      </c>
      <c r="AM59" s="13">
        <f t="shared" si="52"/>
        <v>700000</v>
      </c>
      <c r="AN59">
        <f t="shared" si="24"/>
        <v>91</v>
      </c>
      <c r="AO59">
        <f t="shared" si="25"/>
        <v>31</v>
      </c>
      <c r="AP59" s="50">
        <f t="shared" si="46"/>
        <v>0</v>
      </c>
      <c r="AQ59" s="50">
        <f t="shared" si="41"/>
        <v>58673457.6556881</v>
      </c>
      <c r="AR59" s="50">
        <f t="shared" si="42"/>
        <v>62182582.621670902</v>
      </c>
      <c r="AS59" s="50">
        <f t="shared" si="47"/>
        <v>-25026542.3443119</v>
      </c>
      <c r="AT59" s="50">
        <f t="shared" si="48"/>
        <v>-21517417.378329098</v>
      </c>
      <c r="AU59" s="50">
        <f t="shared" si="2"/>
        <v>250000</v>
      </c>
      <c r="AV59" s="50">
        <f t="shared" si="28"/>
        <v>3000000</v>
      </c>
      <c r="AW59" s="50">
        <f t="shared" si="43"/>
        <v>83700000</v>
      </c>
      <c r="AX59" s="50">
        <f t="shared" si="29"/>
        <v>-20767052.562491357</v>
      </c>
      <c r="AY59" s="50">
        <f t="shared" si="49"/>
        <v>-16586153.847529072</v>
      </c>
      <c r="BB59" s="52"/>
      <c r="BC59" s="13"/>
    </row>
    <row r="60" spans="1:55" x14ac:dyDescent="0.3">
      <c r="A60" s="1">
        <f t="shared" si="54"/>
        <v>2075</v>
      </c>
      <c r="B60" s="1">
        <f t="shared" si="54"/>
        <v>92</v>
      </c>
      <c r="C60" s="45">
        <f t="shared" si="31"/>
        <v>0</v>
      </c>
      <c r="D60" s="45">
        <f t="shared" si="32"/>
        <v>0</v>
      </c>
      <c r="E60" s="45">
        <f t="shared" si="4"/>
        <v>0</v>
      </c>
      <c r="F60" s="45">
        <f t="shared" si="5"/>
        <v>0</v>
      </c>
      <c r="G60" s="45">
        <f t="shared" si="6"/>
        <v>0</v>
      </c>
      <c r="H60" s="45">
        <f t="shared" si="7"/>
        <v>0</v>
      </c>
      <c r="I60" s="45">
        <f t="shared" si="8"/>
        <v>0</v>
      </c>
      <c r="J60" s="45">
        <f t="shared" si="9"/>
        <v>0</v>
      </c>
      <c r="K60" s="45">
        <f t="shared" si="10"/>
        <v>0</v>
      </c>
      <c r="L60" s="45">
        <f t="shared" si="33"/>
        <v>0</v>
      </c>
      <c r="M60" s="46">
        <f t="shared" si="11"/>
        <v>0</v>
      </c>
      <c r="N60" s="46">
        <f t="shared" si="34"/>
        <v>0</v>
      </c>
      <c r="O60" s="47" t="str">
        <f t="shared" si="51"/>
        <v/>
      </c>
      <c r="P60" s="13">
        <f t="shared" si="12"/>
        <v>0</v>
      </c>
      <c r="Q60" s="13">
        <f t="shared" si="13"/>
        <v>0</v>
      </c>
      <c r="R60" s="13">
        <f t="shared" si="14"/>
        <v>0</v>
      </c>
      <c r="S60" s="13">
        <f t="shared" si="15"/>
        <v>0</v>
      </c>
      <c r="T60" s="47" t="str">
        <f t="shared" si="16"/>
        <v/>
      </c>
      <c r="V60" s="13">
        <f t="shared" si="17"/>
        <v>0</v>
      </c>
      <c r="W60" s="47" t="str">
        <f t="shared" si="18"/>
        <v/>
      </c>
      <c r="Y60" s="13">
        <f t="shared" si="19"/>
        <v>0</v>
      </c>
      <c r="Z60" s="13">
        <f t="shared" si="44"/>
        <v>0</v>
      </c>
      <c r="AA60" s="13">
        <f t="shared" si="20"/>
        <v>0</v>
      </c>
      <c r="AB60" s="28" t="str">
        <f t="shared" si="35"/>
        <v/>
      </c>
      <c r="AC60" s="13">
        <f t="shared" si="36"/>
        <v>0</v>
      </c>
      <c r="AD60" s="48" t="str">
        <f t="shared" si="45"/>
        <v/>
      </c>
      <c r="AE60" s="48" t="str">
        <f t="shared" si="21"/>
        <v/>
      </c>
      <c r="AF60" s="49" t="str">
        <f t="shared" si="22"/>
        <v/>
      </c>
      <c r="AG60" s="50">
        <f t="shared" si="37"/>
        <v>0</v>
      </c>
      <c r="AH60" s="13">
        <f t="shared" si="38"/>
        <v>0</v>
      </c>
      <c r="AI60" s="50">
        <f t="shared" si="39"/>
        <v>0</v>
      </c>
      <c r="AJ60" s="13">
        <f t="shared" si="23"/>
        <v>0</v>
      </c>
      <c r="AK60" s="57"/>
      <c r="AL60" s="13">
        <f t="shared" si="40"/>
        <v>1250000</v>
      </c>
      <c r="AM60" s="13">
        <f t="shared" si="52"/>
        <v>700000</v>
      </c>
      <c r="AN60">
        <f t="shared" si="24"/>
        <v>92</v>
      </c>
      <c r="AO60">
        <f t="shared" si="25"/>
        <v>32</v>
      </c>
      <c r="AP60" s="50">
        <f t="shared" si="46"/>
        <v>0</v>
      </c>
      <c r="AQ60" s="50">
        <f t="shared" si="41"/>
        <v>58673457.6556881</v>
      </c>
      <c r="AR60" s="50">
        <f t="shared" si="42"/>
        <v>62182582.621670902</v>
      </c>
      <c r="AS60" s="50">
        <f t="shared" si="47"/>
        <v>-28046542.3443119</v>
      </c>
      <c r="AT60" s="50">
        <f t="shared" si="48"/>
        <v>-24537417.378329098</v>
      </c>
      <c r="AU60" s="50">
        <f t="shared" si="2"/>
        <v>251666.66666666666</v>
      </c>
      <c r="AV60" s="50">
        <f t="shared" si="28"/>
        <v>3020000</v>
      </c>
      <c r="AW60" s="50">
        <f t="shared" si="43"/>
        <v>86720000</v>
      </c>
      <c r="AX60" s="50">
        <f t="shared" si="29"/>
        <v>-23898252.562491357</v>
      </c>
      <c r="AY60" s="50">
        <f t="shared" si="49"/>
        <v>-19717353.847529072</v>
      </c>
      <c r="BB60" s="52"/>
      <c r="BC60" s="13"/>
    </row>
    <row r="61" spans="1:55" x14ac:dyDescent="0.3">
      <c r="A61" s="1">
        <f t="shared" si="54"/>
        <v>2076</v>
      </c>
      <c r="B61" s="1">
        <f t="shared" si="54"/>
        <v>93</v>
      </c>
      <c r="C61" s="45">
        <f t="shared" si="31"/>
        <v>0</v>
      </c>
      <c r="D61" s="45">
        <f t="shared" si="32"/>
        <v>0</v>
      </c>
      <c r="E61" s="45">
        <f t="shared" si="4"/>
        <v>0</v>
      </c>
      <c r="F61" s="45">
        <f t="shared" si="5"/>
        <v>0</v>
      </c>
      <c r="G61" s="45">
        <f t="shared" si="6"/>
        <v>0</v>
      </c>
      <c r="H61" s="45">
        <f t="shared" si="7"/>
        <v>0</v>
      </c>
      <c r="I61" s="45">
        <f t="shared" si="8"/>
        <v>0</v>
      </c>
      <c r="J61" s="45">
        <f t="shared" si="9"/>
        <v>0</v>
      </c>
      <c r="K61" s="45">
        <f t="shared" si="10"/>
        <v>0</v>
      </c>
      <c r="L61" s="45">
        <f t="shared" si="33"/>
        <v>0</v>
      </c>
      <c r="M61" s="46">
        <f t="shared" si="11"/>
        <v>0</v>
      </c>
      <c r="N61" s="46">
        <f t="shared" si="34"/>
        <v>0</v>
      </c>
      <c r="O61" s="47" t="str">
        <f t="shared" si="51"/>
        <v/>
      </c>
      <c r="P61" s="13">
        <f t="shared" si="12"/>
        <v>0</v>
      </c>
      <c r="Q61" s="13">
        <f t="shared" si="13"/>
        <v>0</v>
      </c>
      <c r="R61" s="13">
        <f t="shared" si="14"/>
        <v>0</v>
      </c>
      <c r="S61" s="13">
        <f t="shared" si="15"/>
        <v>0</v>
      </c>
      <c r="T61" s="47" t="str">
        <f t="shared" si="16"/>
        <v/>
      </c>
      <c r="V61" s="13">
        <f t="shared" si="17"/>
        <v>0</v>
      </c>
      <c r="W61" s="47" t="str">
        <f t="shared" si="18"/>
        <v/>
      </c>
      <c r="Y61" s="13">
        <f t="shared" si="19"/>
        <v>0</v>
      </c>
      <c r="Z61" s="13">
        <f t="shared" si="44"/>
        <v>0</v>
      </c>
      <c r="AA61" s="13">
        <f t="shared" si="20"/>
        <v>0</v>
      </c>
      <c r="AB61" s="28" t="str">
        <f t="shared" si="35"/>
        <v/>
      </c>
      <c r="AC61" s="13">
        <f t="shared" si="36"/>
        <v>0</v>
      </c>
      <c r="AD61" s="48" t="str">
        <f t="shared" si="45"/>
        <v/>
      </c>
      <c r="AE61" s="48" t="str">
        <f t="shared" si="21"/>
        <v/>
      </c>
      <c r="AF61" s="49" t="str">
        <f t="shared" si="22"/>
        <v/>
      </c>
      <c r="AG61" s="50">
        <f t="shared" si="37"/>
        <v>0</v>
      </c>
      <c r="AH61" s="13">
        <f t="shared" si="38"/>
        <v>0</v>
      </c>
      <c r="AI61" s="50">
        <f t="shared" si="39"/>
        <v>0</v>
      </c>
      <c r="AJ61" s="13">
        <f t="shared" si="23"/>
        <v>0</v>
      </c>
      <c r="AK61" s="57"/>
      <c r="AL61" s="13">
        <f t="shared" si="40"/>
        <v>1250000</v>
      </c>
      <c r="AM61" s="13">
        <f t="shared" si="52"/>
        <v>700000</v>
      </c>
      <c r="AN61">
        <f t="shared" si="24"/>
        <v>93</v>
      </c>
      <c r="AO61">
        <f t="shared" si="25"/>
        <v>33</v>
      </c>
      <c r="AP61" s="50">
        <f t="shared" si="46"/>
        <v>0</v>
      </c>
      <c r="AQ61" s="50">
        <f t="shared" si="41"/>
        <v>58673457.6556881</v>
      </c>
      <c r="AR61" s="50">
        <f t="shared" si="42"/>
        <v>62182582.621670902</v>
      </c>
      <c r="AS61" s="50">
        <f t="shared" si="47"/>
        <v>-31086542.3443119</v>
      </c>
      <c r="AT61" s="50">
        <f t="shared" si="48"/>
        <v>-27577417.378329098</v>
      </c>
      <c r="AU61" s="50">
        <f t="shared" si="2"/>
        <v>253333.33333333334</v>
      </c>
      <c r="AV61" s="50">
        <f t="shared" si="28"/>
        <v>3040000</v>
      </c>
      <c r="AW61" s="50">
        <f t="shared" si="43"/>
        <v>89760000</v>
      </c>
      <c r="AX61" s="50">
        <f t="shared" si="29"/>
        <v>-27050052.562491357</v>
      </c>
      <c r="AY61" s="50">
        <f t="shared" si="49"/>
        <v>-22869153.847529072</v>
      </c>
      <c r="BB61" s="52"/>
      <c r="BC61" s="13"/>
    </row>
    <row r="62" spans="1:55" x14ac:dyDescent="0.3">
      <c r="A62" s="1">
        <f t="shared" si="54"/>
        <v>2077</v>
      </c>
      <c r="B62" s="1">
        <f t="shared" si="54"/>
        <v>94</v>
      </c>
      <c r="C62" s="45">
        <f t="shared" si="31"/>
        <v>0</v>
      </c>
      <c r="D62" s="45">
        <f t="shared" si="32"/>
        <v>0</v>
      </c>
      <c r="E62" s="45">
        <f t="shared" si="4"/>
        <v>0</v>
      </c>
      <c r="F62" s="45">
        <f t="shared" si="5"/>
        <v>0</v>
      </c>
      <c r="G62" s="45">
        <f t="shared" si="6"/>
        <v>0</v>
      </c>
      <c r="H62" s="45">
        <f t="shared" si="7"/>
        <v>0</v>
      </c>
      <c r="I62" s="45">
        <f t="shared" si="8"/>
        <v>0</v>
      </c>
      <c r="J62" s="45">
        <f t="shared" si="9"/>
        <v>0</v>
      </c>
      <c r="K62" s="45">
        <f t="shared" si="10"/>
        <v>0</v>
      </c>
      <c r="L62" s="45">
        <f t="shared" si="33"/>
        <v>0</v>
      </c>
      <c r="M62" s="46">
        <f t="shared" si="11"/>
        <v>0</v>
      </c>
      <c r="N62" s="46">
        <f t="shared" si="34"/>
        <v>0</v>
      </c>
      <c r="O62" s="47" t="str">
        <f t="shared" si="51"/>
        <v/>
      </c>
      <c r="P62" s="13">
        <f t="shared" si="12"/>
        <v>0</v>
      </c>
      <c r="Q62" s="13">
        <f t="shared" si="13"/>
        <v>0</v>
      </c>
      <c r="R62" s="13">
        <f t="shared" si="14"/>
        <v>0</v>
      </c>
      <c r="S62" s="13">
        <f t="shared" si="15"/>
        <v>0</v>
      </c>
      <c r="T62" s="47" t="str">
        <f t="shared" si="16"/>
        <v/>
      </c>
      <c r="V62" s="13">
        <f t="shared" si="17"/>
        <v>0</v>
      </c>
      <c r="W62" s="47" t="str">
        <f t="shared" si="18"/>
        <v/>
      </c>
      <c r="Y62" s="13">
        <f t="shared" si="19"/>
        <v>0</v>
      </c>
      <c r="Z62" s="13">
        <f t="shared" si="44"/>
        <v>0</v>
      </c>
      <c r="AA62" s="13">
        <f t="shared" si="20"/>
        <v>0</v>
      </c>
      <c r="AB62" s="28" t="str">
        <f t="shared" si="35"/>
        <v/>
      </c>
      <c r="AC62" s="13">
        <f t="shared" si="36"/>
        <v>0</v>
      </c>
      <c r="AD62" s="48" t="str">
        <f t="shared" si="45"/>
        <v/>
      </c>
      <c r="AE62" s="48" t="str">
        <f t="shared" si="21"/>
        <v/>
      </c>
      <c r="AF62" s="49" t="str">
        <f t="shared" si="22"/>
        <v/>
      </c>
      <c r="AG62" s="50">
        <f t="shared" si="37"/>
        <v>0</v>
      </c>
      <c r="AH62" s="13">
        <f t="shared" si="38"/>
        <v>0</v>
      </c>
      <c r="AI62" s="50">
        <f t="shared" si="39"/>
        <v>0</v>
      </c>
      <c r="AJ62" s="13">
        <f t="shared" si="23"/>
        <v>0</v>
      </c>
      <c r="AK62" s="57"/>
      <c r="AL62" s="13">
        <f t="shared" si="40"/>
        <v>1250000</v>
      </c>
      <c r="AM62" s="13">
        <f t="shared" si="52"/>
        <v>700000</v>
      </c>
      <c r="AN62">
        <f t="shared" si="24"/>
        <v>94</v>
      </c>
      <c r="AO62">
        <f t="shared" si="25"/>
        <v>34</v>
      </c>
      <c r="AP62" s="50">
        <f t="shared" si="46"/>
        <v>0</v>
      </c>
      <c r="AQ62" s="50">
        <f t="shared" si="41"/>
        <v>58673457.6556881</v>
      </c>
      <c r="AR62" s="50">
        <f t="shared" si="42"/>
        <v>62182582.621670902</v>
      </c>
      <c r="AS62" s="50">
        <f t="shared" si="47"/>
        <v>-34146542.3443119</v>
      </c>
      <c r="AT62" s="50">
        <f t="shared" si="48"/>
        <v>-30637417.378329098</v>
      </c>
      <c r="AU62" s="50">
        <f t="shared" si="2"/>
        <v>255000</v>
      </c>
      <c r="AV62" s="50">
        <f t="shared" si="28"/>
        <v>3060000</v>
      </c>
      <c r="AW62" s="50">
        <f t="shared" si="43"/>
        <v>92820000</v>
      </c>
      <c r="AX62" s="50">
        <f t="shared" si="29"/>
        <v>-30222452.562491357</v>
      </c>
      <c r="AY62" s="50">
        <f t="shared" si="49"/>
        <v>-26041553.847529072</v>
      </c>
      <c r="BB62" s="52"/>
      <c r="BC62" s="13"/>
    </row>
    <row r="63" spans="1:55" x14ac:dyDescent="0.3">
      <c r="A63" s="1">
        <f t="shared" si="54"/>
        <v>2078</v>
      </c>
      <c r="B63" s="1">
        <f t="shared" si="54"/>
        <v>95</v>
      </c>
      <c r="C63" s="45">
        <f t="shared" si="31"/>
        <v>0</v>
      </c>
      <c r="D63" s="45">
        <f t="shared" si="32"/>
        <v>0</v>
      </c>
      <c r="E63" s="45">
        <f t="shared" si="4"/>
        <v>0</v>
      </c>
      <c r="F63" s="45">
        <f t="shared" si="5"/>
        <v>0</v>
      </c>
      <c r="G63" s="45">
        <f t="shared" si="6"/>
        <v>0</v>
      </c>
      <c r="H63" s="45">
        <f t="shared" si="7"/>
        <v>0</v>
      </c>
      <c r="I63" s="45">
        <f t="shared" si="8"/>
        <v>0</v>
      </c>
      <c r="J63" s="45">
        <f t="shared" si="9"/>
        <v>0</v>
      </c>
      <c r="K63" s="45">
        <f t="shared" si="10"/>
        <v>0</v>
      </c>
      <c r="L63" s="45">
        <f t="shared" si="33"/>
        <v>0</v>
      </c>
      <c r="M63" s="46">
        <f t="shared" si="11"/>
        <v>0</v>
      </c>
      <c r="N63" s="46">
        <f t="shared" si="34"/>
        <v>0</v>
      </c>
      <c r="O63" s="47" t="str">
        <f t="shared" si="51"/>
        <v/>
      </c>
      <c r="P63" s="13">
        <f t="shared" si="12"/>
        <v>0</v>
      </c>
      <c r="Q63" s="13">
        <f t="shared" si="13"/>
        <v>0</v>
      </c>
      <c r="R63" s="13">
        <f t="shared" si="14"/>
        <v>0</v>
      </c>
      <c r="S63" s="13">
        <f t="shared" si="15"/>
        <v>0</v>
      </c>
      <c r="T63" s="47" t="str">
        <f t="shared" si="16"/>
        <v/>
      </c>
      <c r="V63" s="13">
        <f t="shared" si="17"/>
        <v>0</v>
      </c>
      <c r="W63" s="47" t="str">
        <f t="shared" si="18"/>
        <v/>
      </c>
      <c r="Y63" s="13">
        <f t="shared" si="19"/>
        <v>0</v>
      </c>
      <c r="Z63" s="13">
        <f t="shared" si="44"/>
        <v>0</v>
      </c>
      <c r="AA63" s="13">
        <f t="shared" si="20"/>
        <v>0</v>
      </c>
      <c r="AB63" s="28" t="str">
        <f t="shared" si="35"/>
        <v/>
      </c>
      <c r="AC63" s="13">
        <f t="shared" si="36"/>
        <v>0</v>
      </c>
      <c r="AD63" s="48" t="str">
        <f t="shared" si="45"/>
        <v/>
      </c>
      <c r="AE63" s="48" t="str">
        <f t="shared" si="21"/>
        <v/>
      </c>
      <c r="AF63" s="49" t="str">
        <f t="shared" si="22"/>
        <v/>
      </c>
      <c r="AG63" s="50">
        <f t="shared" si="37"/>
        <v>0</v>
      </c>
      <c r="AH63" s="13">
        <f t="shared" si="38"/>
        <v>0</v>
      </c>
      <c r="AI63" s="50">
        <f t="shared" si="39"/>
        <v>0</v>
      </c>
      <c r="AJ63" s="13">
        <f t="shared" si="23"/>
        <v>0</v>
      </c>
      <c r="AK63" s="57"/>
      <c r="AL63" s="13">
        <f t="shared" si="40"/>
        <v>1250000</v>
      </c>
      <c r="AM63" s="13">
        <f t="shared" si="52"/>
        <v>700000</v>
      </c>
      <c r="AN63">
        <f t="shared" si="24"/>
        <v>95</v>
      </c>
      <c r="AO63">
        <f t="shared" si="25"/>
        <v>35</v>
      </c>
      <c r="AP63" s="50">
        <f t="shared" si="46"/>
        <v>0</v>
      </c>
      <c r="AQ63" s="50">
        <f t="shared" si="41"/>
        <v>58673457.6556881</v>
      </c>
      <c r="AR63" s="50">
        <f t="shared" si="42"/>
        <v>62182582.621670902</v>
      </c>
      <c r="AS63" s="50">
        <f t="shared" si="47"/>
        <v>-37226542.3443119</v>
      </c>
      <c r="AT63" s="50">
        <f t="shared" si="48"/>
        <v>-33717417.378329098</v>
      </c>
      <c r="AU63" s="50">
        <f t="shared" si="2"/>
        <v>256666.66666666666</v>
      </c>
      <c r="AV63" s="50">
        <f t="shared" si="28"/>
        <v>3080000</v>
      </c>
      <c r="AW63" s="50">
        <f t="shared" si="43"/>
        <v>95900000</v>
      </c>
      <c r="AX63" s="50">
        <f t="shared" si="29"/>
        <v>-33415452.562491357</v>
      </c>
      <c r="AY63" s="50">
        <f t="shared" si="49"/>
        <v>-29234553.847529072</v>
      </c>
      <c r="BB63" s="52"/>
      <c r="BC63" s="13"/>
    </row>
  </sheetData>
  <hyperlinks>
    <hyperlink ref="R1" r:id="rId1" xr:uid="{00000000-0004-0000-0000-000000000000}"/>
  </hyperlinks>
  <pageMargins left="0.7" right="0.7" top="0.75" bottom="0.75" header="0.3" footer="0.3"/>
  <pageSetup paperSize="9" orientation="portrait" r:id="rId2"/>
  <drawing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7F11AFFC15849A92E1C90465D8228" ma:contentTypeVersion="13" ma:contentTypeDescription="Create a new document." ma:contentTypeScope="" ma:versionID="70fd8fa6ccfb85f1afbc4af8c5b21753">
  <xsd:schema xmlns:xsd="http://www.w3.org/2001/XMLSchema" xmlns:xs="http://www.w3.org/2001/XMLSchema" xmlns:p="http://schemas.microsoft.com/office/2006/metadata/properties" xmlns:ns3="5c4b0372-18df-4a41-a5e3-4daf47e95cab" xmlns:ns4="68dbb227-9060-443d-ba47-39bc4c78b6aa" targetNamespace="http://schemas.microsoft.com/office/2006/metadata/properties" ma:root="true" ma:fieldsID="d38a5c1cba75ff438bfbca07ae58c558" ns3:_="" ns4:_="">
    <xsd:import namespace="5c4b0372-18df-4a41-a5e3-4daf47e95cab"/>
    <xsd:import namespace="68dbb227-9060-443d-ba47-39bc4c78b6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b0372-18df-4a41-a5e3-4daf47e95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bb227-9060-443d-ba47-39bc4c78b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37489-3EEE-48D7-9197-44D0956E1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b0372-18df-4a41-a5e3-4daf47e95cab"/>
    <ds:schemaRef ds:uri="68dbb227-9060-443d-ba47-39bc4c78b6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3A3EF-C8F8-4AD0-B6B6-B3102F705E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BF1F9A-16BF-485D-B0CD-31477AB4C9A8}">
  <ds:schemaRefs>
    <ds:schemaRef ds:uri="http://purl.org/dc/terms/"/>
    <ds:schemaRef ds:uri="http://schemas.microsoft.com/office/2006/documentManagement/types"/>
    <ds:schemaRef ds:uri="http://purl.org/dc/dcmitype/"/>
    <ds:schemaRef ds:uri="68dbb227-9060-443d-ba47-39bc4c78b6a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c4b0372-18df-4a41-a5e3-4daf47e95ca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%ofCTC_NPS_Tax-Correction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2021-02-19T04:08:25Z</dcterms:created>
  <dcterms:modified xsi:type="dcterms:W3CDTF">2021-07-05T07:09:30Z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2021-02-19T04:18:04Z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7709dd86-30e2-4554-a0a2-c70b0be9f6af</vt:lpwstr>
  </property>
  <property fmtid="{D5CDD505-2E9C-101B-9397-08002B2CF9AE}" pid="8" name="MSIP_Label_4929bff8-5b33-42aa-95d2-28f72e792cb0_ContentBits">
    <vt:lpwstr>0</vt:lpwstr>
  </property>
  <property fmtid="{D5CDD505-2E9C-101B-9397-08002B2CF9AE}" pid="9" name="ContentTypeId">
    <vt:lpwstr>0x010100B317F11AFFC15849A92E1C90465D8228</vt:lpwstr>
  </property>
</Properties>
</file>