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.novartis.net/personal/mahajvi1_novartis_net/Documents/mahajvi1/money/_Expenses-Inflow-Outflow/"/>
    </mc:Choice>
  </mc:AlternateContent>
  <xr:revisionPtr revIDLastSave="3" documentId="11_530FC30A7CFF75A419323C2CB1ABE43E43E42E2A" xr6:coauthVersionLast="47" xr6:coauthVersionMax="47" xr10:uidLastSave="{3792E59B-9C14-4082-97A7-AC929122E9EE}"/>
  <bookViews>
    <workbookView xWindow="-120" yWindow="-120" windowWidth="29040" windowHeight="15840" xr2:uid="{00000000-000D-0000-FFFF-FFFF00000000}"/>
  </bookViews>
  <sheets>
    <sheet name="Current Jeevan anand149" sheetId="4" r:id="rId1"/>
    <sheet name="Jeevan Anand" sheetId="1" r:id="rId2"/>
    <sheet name="BasedonMaturity" sheetId="2" r:id="rId3"/>
    <sheet name="NewEndowment" sheetId="3" r:id="rId4"/>
    <sheet name="NewEndowmentCriticalFemale" sheetId="6" r:id="rId5"/>
    <sheet name="NewEndowment-NoCritical" sheetId="5" r:id="rId6"/>
    <sheet name="JeevanUma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8" i="4" l="1"/>
  <c r="U28" i="4" s="1"/>
  <c r="X28" i="4" s="1"/>
  <c r="U27" i="4"/>
  <c r="X27" i="4" s="1"/>
  <c r="T27" i="4"/>
  <c r="T26" i="4"/>
  <c r="U26" i="4" s="1"/>
  <c r="X26" i="4" s="1"/>
  <c r="T25" i="4"/>
  <c r="U25" i="4" s="1"/>
  <c r="X25" i="4" s="1"/>
  <c r="T24" i="4"/>
  <c r="U24" i="4" s="1"/>
  <c r="X24" i="4" s="1"/>
  <c r="U23" i="4"/>
  <c r="X23" i="4" s="1"/>
  <c r="T23" i="4"/>
  <c r="T22" i="4"/>
  <c r="U22" i="4" s="1"/>
  <c r="X22" i="4" s="1"/>
  <c r="T21" i="4"/>
  <c r="U21" i="4" s="1"/>
  <c r="X21" i="4" s="1"/>
  <c r="R4" i="4" l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3" i="4"/>
  <c r="M11" i="7" l="1"/>
  <c r="N11" i="7" s="1"/>
  <c r="M2" i="7"/>
  <c r="N2" i="7" s="1"/>
  <c r="N15" i="7"/>
  <c r="M15" i="7"/>
  <c r="M14" i="7"/>
  <c r="N14" i="7" s="1"/>
  <c r="N6" i="7"/>
  <c r="M6" i="7"/>
  <c r="N5" i="7"/>
  <c r="M5" i="7"/>
  <c r="N26" i="7"/>
  <c r="L24" i="7"/>
  <c r="M24" i="7" s="1"/>
  <c r="P24" i="7" s="1"/>
  <c r="N21" i="7"/>
  <c r="L19" i="7"/>
  <c r="M19" i="7" s="1"/>
  <c r="P19" i="7" s="1"/>
  <c r="F16" i="7"/>
  <c r="J15" i="7"/>
  <c r="I15" i="7"/>
  <c r="I14" i="7"/>
  <c r="J14" i="7" s="1"/>
  <c r="F12" i="7"/>
  <c r="G11" i="7"/>
  <c r="F7" i="7"/>
  <c r="I6" i="7"/>
  <c r="J6" i="7" s="1"/>
  <c r="I5" i="7"/>
  <c r="J5" i="7" s="1"/>
  <c r="F3" i="7"/>
  <c r="G2" i="7"/>
  <c r="Q21" i="7" l="1"/>
  <c r="Q26" i="7"/>
  <c r="Q28" i="7" s="1"/>
  <c r="K1" i="5"/>
  <c r="F28" i="5"/>
  <c r="L25" i="5"/>
  <c r="M25" i="5" s="1"/>
  <c r="N25" i="5" s="1"/>
  <c r="L24" i="5"/>
  <c r="K24" i="5" s="1"/>
  <c r="L23" i="5"/>
  <c r="M23" i="5" s="1"/>
  <c r="N23" i="5" s="1"/>
  <c r="L22" i="5"/>
  <c r="K22" i="5" s="1"/>
  <c r="L21" i="5"/>
  <c r="L20" i="5"/>
  <c r="K20" i="5" s="1"/>
  <c r="L19" i="5"/>
  <c r="M19" i="5" s="1"/>
  <c r="N19" i="5" s="1"/>
  <c r="L18" i="5"/>
  <c r="L17" i="5"/>
  <c r="M17" i="5" s="1"/>
  <c r="N17" i="5" s="1"/>
  <c r="L16" i="5"/>
  <c r="K16" i="5" s="1"/>
  <c r="L15" i="5"/>
  <c r="M15" i="5" s="1"/>
  <c r="N15" i="5" s="1"/>
  <c r="L14" i="5"/>
  <c r="K14" i="5" s="1"/>
  <c r="L13" i="5"/>
  <c r="L12" i="5"/>
  <c r="K12" i="5" s="1"/>
  <c r="L11" i="5"/>
  <c r="L10" i="5"/>
  <c r="L9" i="5"/>
  <c r="L8" i="5"/>
  <c r="L7" i="5"/>
  <c r="M7" i="5" s="1"/>
  <c r="N7" i="5" s="1"/>
  <c r="L6" i="5"/>
  <c r="L5" i="5"/>
  <c r="L4" i="5"/>
  <c r="L3" i="5"/>
  <c r="M3" i="5" s="1"/>
  <c r="N3" i="5" s="1"/>
  <c r="G26" i="5"/>
  <c r="O26" i="5" s="1"/>
  <c r="P26" i="5" s="1"/>
  <c r="G25" i="5"/>
  <c r="O25" i="5" s="1"/>
  <c r="P25" i="5" s="1"/>
  <c r="G24" i="5"/>
  <c r="O24" i="5" s="1"/>
  <c r="P24" i="5" s="1"/>
  <c r="G23" i="5"/>
  <c r="O23" i="5" s="1"/>
  <c r="P23" i="5" s="1"/>
  <c r="G22" i="5"/>
  <c r="O22" i="5" s="1"/>
  <c r="P22" i="5" s="1"/>
  <c r="G21" i="5"/>
  <c r="O21" i="5" s="1"/>
  <c r="P21" i="5" s="1"/>
  <c r="G20" i="5"/>
  <c r="O20" i="5" s="1"/>
  <c r="P20" i="5" s="1"/>
  <c r="G19" i="5"/>
  <c r="O19" i="5" s="1"/>
  <c r="P19" i="5" s="1"/>
  <c r="G18" i="5"/>
  <c r="O18" i="5" s="1"/>
  <c r="P18" i="5" s="1"/>
  <c r="G17" i="5"/>
  <c r="O17" i="5" s="1"/>
  <c r="P17" i="5" s="1"/>
  <c r="G16" i="5"/>
  <c r="O16" i="5" s="1"/>
  <c r="P16" i="5" s="1"/>
  <c r="G15" i="5"/>
  <c r="O15" i="5" s="1"/>
  <c r="P15" i="5" s="1"/>
  <c r="G14" i="5"/>
  <c r="O14" i="5" s="1"/>
  <c r="P14" i="5" s="1"/>
  <c r="G13" i="5"/>
  <c r="O13" i="5" s="1"/>
  <c r="P13" i="5" s="1"/>
  <c r="G12" i="5"/>
  <c r="O12" i="5" s="1"/>
  <c r="P12" i="5" s="1"/>
  <c r="G11" i="5"/>
  <c r="O11" i="5" s="1"/>
  <c r="P11" i="5" s="1"/>
  <c r="G10" i="5"/>
  <c r="O10" i="5" s="1"/>
  <c r="P10" i="5" s="1"/>
  <c r="G9" i="5"/>
  <c r="O9" i="5" s="1"/>
  <c r="P9" i="5" s="1"/>
  <c r="G8" i="5"/>
  <c r="O8" i="5" s="1"/>
  <c r="P8" i="5" s="1"/>
  <c r="G7" i="5"/>
  <c r="O7" i="5" s="1"/>
  <c r="P7" i="5" s="1"/>
  <c r="G6" i="5"/>
  <c r="O6" i="5" s="1"/>
  <c r="P6" i="5" s="1"/>
  <c r="G5" i="5"/>
  <c r="O5" i="5" s="1"/>
  <c r="P5" i="5" s="1"/>
  <c r="G4" i="5"/>
  <c r="O4" i="5" s="1"/>
  <c r="P4" i="5" s="1"/>
  <c r="G3" i="5"/>
  <c r="O3" i="5" s="1"/>
  <c r="P3" i="5" s="1"/>
  <c r="K1" i="6"/>
  <c r="L25" i="6"/>
  <c r="K25" i="6" s="1"/>
  <c r="L24" i="6"/>
  <c r="L23" i="6"/>
  <c r="M23" i="6" s="1"/>
  <c r="N23" i="6" s="1"/>
  <c r="L22" i="6"/>
  <c r="K22" i="6" s="1"/>
  <c r="L21" i="6"/>
  <c r="L20" i="6"/>
  <c r="K20" i="6" s="1"/>
  <c r="L19" i="6"/>
  <c r="M19" i="6" s="1"/>
  <c r="N19" i="6" s="1"/>
  <c r="L18" i="6"/>
  <c r="K18" i="6" s="1"/>
  <c r="L17" i="6"/>
  <c r="M17" i="6" s="1"/>
  <c r="N17" i="6" s="1"/>
  <c r="L16" i="6"/>
  <c r="L15" i="6"/>
  <c r="M15" i="6" s="1"/>
  <c r="N15" i="6" s="1"/>
  <c r="L14" i="6"/>
  <c r="K14" i="6" s="1"/>
  <c r="L13" i="6"/>
  <c r="L12" i="6"/>
  <c r="L11" i="6"/>
  <c r="M11" i="6" s="1"/>
  <c r="N11" i="6" s="1"/>
  <c r="L10" i="6"/>
  <c r="K10" i="6" s="1"/>
  <c r="L9" i="6"/>
  <c r="M9" i="6" s="1"/>
  <c r="N9" i="6" s="1"/>
  <c r="L8" i="6"/>
  <c r="L7" i="6"/>
  <c r="M7" i="6" s="1"/>
  <c r="N7" i="6" s="1"/>
  <c r="L6" i="6"/>
  <c r="L5" i="6"/>
  <c r="L4" i="6"/>
  <c r="L3" i="6"/>
  <c r="L25" i="3"/>
  <c r="L24" i="3"/>
  <c r="L23" i="3"/>
  <c r="L22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1" i="3"/>
  <c r="F28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6" i="3"/>
  <c r="F28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J31" i="6"/>
  <c r="J28" i="6"/>
  <c r="H28" i="6"/>
  <c r="J32" i="6" s="1"/>
  <c r="E28" i="6"/>
  <c r="L26" i="6" s="1"/>
  <c r="K26" i="6" s="1"/>
  <c r="M25" i="6"/>
  <c r="N25" i="6" s="1"/>
  <c r="K24" i="6"/>
  <c r="M21" i="6"/>
  <c r="N21" i="6" s="1"/>
  <c r="K16" i="6"/>
  <c r="M13" i="6"/>
  <c r="N13" i="6" s="1"/>
  <c r="K12" i="6"/>
  <c r="K9" i="6"/>
  <c r="M5" i="6"/>
  <c r="N5" i="6" s="1"/>
  <c r="I5" i="6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4" i="6"/>
  <c r="M3" i="6"/>
  <c r="N3" i="6" s="1"/>
  <c r="K3" i="6"/>
  <c r="H32" i="5"/>
  <c r="J28" i="5"/>
  <c r="J31" i="5" s="1"/>
  <c r="H28" i="5"/>
  <c r="J32" i="5" s="1"/>
  <c r="E28" i="5"/>
  <c r="L26" i="5" s="1"/>
  <c r="K26" i="5" s="1"/>
  <c r="M21" i="5"/>
  <c r="N21" i="5" s="1"/>
  <c r="M13" i="5"/>
  <c r="N13" i="5" s="1"/>
  <c r="M11" i="5"/>
  <c r="N11" i="5" s="1"/>
  <c r="K10" i="5"/>
  <c r="M9" i="5"/>
  <c r="N9" i="5" s="1"/>
  <c r="M5" i="5"/>
  <c r="N5" i="5" s="1"/>
  <c r="I4" i="5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H32" i="6" l="1"/>
  <c r="K18" i="5"/>
  <c r="K25" i="5"/>
  <c r="K15" i="6"/>
  <c r="K23" i="6"/>
  <c r="K11" i="6"/>
  <c r="G28" i="6"/>
  <c r="K19" i="6"/>
  <c r="K5" i="6"/>
  <c r="K17" i="6"/>
  <c r="K7" i="6"/>
  <c r="K13" i="6"/>
  <c r="K21" i="6"/>
  <c r="K4" i="6"/>
  <c r="M4" i="6"/>
  <c r="N4" i="6" s="1"/>
  <c r="K8" i="6"/>
  <c r="M8" i="6"/>
  <c r="N8" i="6" s="1"/>
  <c r="I28" i="6"/>
  <c r="K6" i="6"/>
  <c r="M6" i="6"/>
  <c r="N6" i="6" s="1"/>
  <c r="M10" i="6"/>
  <c r="N10" i="6" s="1"/>
  <c r="M12" i="6"/>
  <c r="N12" i="6" s="1"/>
  <c r="M14" i="6"/>
  <c r="N14" i="6" s="1"/>
  <c r="M16" i="6"/>
  <c r="N16" i="6" s="1"/>
  <c r="M18" i="6"/>
  <c r="N18" i="6" s="1"/>
  <c r="M20" i="6"/>
  <c r="N20" i="6" s="1"/>
  <c r="M22" i="6"/>
  <c r="N22" i="6" s="1"/>
  <c r="M24" i="6"/>
  <c r="N24" i="6" s="1"/>
  <c r="M26" i="6"/>
  <c r="N26" i="6" s="1"/>
  <c r="K5" i="5"/>
  <c r="K9" i="5"/>
  <c r="K11" i="5"/>
  <c r="K13" i="5"/>
  <c r="K17" i="5"/>
  <c r="K19" i="5"/>
  <c r="K21" i="5"/>
  <c r="K3" i="5"/>
  <c r="K7" i="5"/>
  <c r="K15" i="5"/>
  <c r="K23" i="5"/>
  <c r="G28" i="5"/>
  <c r="K8" i="5"/>
  <c r="M8" i="5"/>
  <c r="N8" i="5" s="1"/>
  <c r="I28" i="5"/>
  <c r="K6" i="5"/>
  <c r="M6" i="5"/>
  <c r="N6" i="5" s="1"/>
  <c r="K4" i="5"/>
  <c r="M4" i="5"/>
  <c r="N4" i="5" s="1"/>
  <c r="M10" i="5"/>
  <c r="N10" i="5" s="1"/>
  <c r="M12" i="5"/>
  <c r="N12" i="5" s="1"/>
  <c r="M14" i="5"/>
  <c r="N14" i="5" s="1"/>
  <c r="M16" i="5"/>
  <c r="N16" i="5" s="1"/>
  <c r="M18" i="5"/>
  <c r="N18" i="5" s="1"/>
  <c r="M20" i="5"/>
  <c r="N20" i="5" s="1"/>
  <c r="M22" i="5"/>
  <c r="N22" i="5" s="1"/>
  <c r="M24" i="5"/>
  <c r="N24" i="5" s="1"/>
  <c r="M26" i="5"/>
  <c r="N26" i="5" s="1"/>
  <c r="J31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N5" i="3"/>
  <c r="N10" i="3"/>
  <c r="N11" i="3"/>
  <c r="N18" i="3"/>
  <c r="N21" i="3"/>
  <c r="M25" i="3"/>
  <c r="N25" i="3" s="1"/>
  <c r="M24" i="3"/>
  <c r="N24" i="3" s="1"/>
  <c r="M23" i="3"/>
  <c r="N23" i="3" s="1"/>
  <c r="M22" i="3"/>
  <c r="N22" i="3" s="1"/>
  <c r="M21" i="3"/>
  <c r="M20" i="3"/>
  <c r="N20" i="3" s="1"/>
  <c r="M19" i="3"/>
  <c r="N19" i="3" s="1"/>
  <c r="M18" i="3"/>
  <c r="M17" i="3"/>
  <c r="N17" i="3" s="1"/>
  <c r="M16" i="3"/>
  <c r="N16" i="3" s="1"/>
  <c r="M15" i="3"/>
  <c r="N15" i="3" s="1"/>
  <c r="M14" i="3"/>
  <c r="N14" i="3" s="1"/>
  <c r="M13" i="3"/>
  <c r="N13" i="3" s="1"/>
  <c r="M12" i="3"/>
  <c r="N12" i="3" s="1"/>
  <c r="M11" i="3"/>
  <c r="M10" i="3"/>
  <c r="M9" i="3"/>
  <c r="N9" i="3" s="1"/>
  <c r="M8" i="3"/>
  <c r="N8" i="3" s="1"/>
  <c r="M7" i="3"/>
  <c r="N7" i="3" s="1"/>
  <c r="M6" i="3"/>
  <c r="N6" i="3" s="1"/>
  <c r="M5" i="3"/>
  <c r="M4" i="3"/>
  <c r="N4" i="3" s="1"/>
  <c r="M3" i="3"/>
  <c r="N3" i="3" s="1"/>
  <c r="J28" i="3"/>
  <c r="H28" i="3"/>
  <c r="H32" i="3" s="1"/>
  <c r="G28" i="3"/>
  <c r="E28" i="3"/>
  <c r="L26" i="3" s="1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E26" i="2"/>
  <c r="C29" i="2" s="1"/>
  <c r="C31" i="2" s="1"/>
  <c r="C27" i="2"/>
  <c r="N15" i="2"/>
  <c r="O15" i="2" s="1"/>
  <c r="N7" i="2"/>
  <c r="O7" i="2" s="1"/>
  <c r="M3" i="2"/>
  <c r="N3" i="2" s="1"/>
  <c r="O3" i="2" s="1"/>
  <c r="M4" i="2"/>
  <c r="N4" i="2" s="1"/>
  <c r="O4" i="2" s="1"/>
  <c r="M5" i="2"/>
  <c r="N5" i="2" s="1"/>
  <c r="O5" i="2" s="1"/>
  <c r="M6" i="2"/>
  <c r="N6" i="2" s="1"/>
  <c r="O6" i="2" s="1"/>
  <c r="M7" i="2"/>
  <c r="M8" i="2"/>
  <c r="N8" i="2" s="1"/>
  <c r="O8" i="2" s="1"/>
  <c r="M9" i="2"/>
  <c r="N9" i="2" s="1"/>
  <c r="O9" i="2" s="1"/>
  <c r="M10" i="2"/>
  <c r="N10" i="2" s="1"/>
  <c r="O10" i="2" s="1"/>
  <c r="M11" i="2"/>
  <c r="N11" i="2" s="1"/>
  <c r="O11" i="2" s="1"/>
  <c r="M12" i="2"/>
  <c r="N12" i="2" s="1"/>
  <c r="O12" i="2" s="1"/>
  <c r="M13" i="2"/>
  <c r="N13" i="2" s="1"/>
  <c r="O13" i="2" s="1"/>
  <c r="M14" i="2"/>
  <c r="N14" i="2" s="1"/>
  <c r="O14" i="2" s="1"/>
  <c r="M15" i="2"/>
  <c r="M16" i="2"/>
  <c r="N16" i="2" s="1"/>
  <c r="O16" i="2" s="1"/>
  <c r="M17" i="2"/>
  <c r="N17" i="2" s="1"/>
  <c r="O17" i="2" s="1"/>
  <c r="M18" i="2"/>
  <c r="N18" i="2" s="1"/>
  <c r="O18" i="2" s="1"/>
  <c r="M19" i="2"/>
  <c r="N19" i="2" s="1"/>
  <c r="O19" i="2" s="1"/>
  <c r="M20" i="2"/>
  <c r="N20" i="2" s="1"/>
  <c r="O20" i="2" s="1"/>
  <c r="M21" i="2"/>
  <c r="N21" i="2" s="1"/>
  <c r="O21" i="2" s="1"/>
  <c r="C23" i="2"/>
  <c r="H25" i="2" s="1"/>
  <c r="K19" i="2"/>
  <c r="K20" i="2"/>
  <c r="K21" i="2"/>
  <c r="K22" i="2"/>
  <c r="D4" i="2"/>
  <c r="D5" i="2" s="1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U18" i="4"/>
  <c r="X18" i="4" s="1"/>
  <c r="U17" i="4"/>
  <c r="X17" i="4" s="1"/>
  <c r="U14" i="4"/>
  <c r="X14" i="4" s="1"/>
  <c r="U9" i="4"/>
  <c r="X9" i="4" s="1"/>
  <c r="T20" i="4"/>
  <c r="U20" i="4" s="1"/>
  <c r="X20" i="4" s="1"/>
  <c r="T19" i="4"/>
  <c r="U19" i="4" s="1"/>
  <c r="X19" i="4" s="1"/>
  <c r="T18" i="4"/>
  <c r="T17" i="4"/>
  <c r="T16" i="4"/>
  <c r="U16" i="4" s="1"/>
  <c r="X16" i="4" s="1"/>
  <c r="T15" i="4"/>
  <c r="U15" i="4" s="1"/>
  <c r="X15" i="4" s="1"/>
  <c r="T14" i="4"/>
  <c r="T13" i="4"/>
  <c r="U13" i="4" s="1"/>
  <c r="X13" i="4" s="1"/>
  <c r="T12" i="4"/>
  <c r="U12" i="4" s="1"/>
  <c r="X12" i="4" s="1"/>
  <c r="T11" i="4"/>
  <c r="U11" i="4" s="1"/>
  <c r="X11" i="4" s="1"/>
  <c r="T10" i="4"/>
  <c r="U10" i="4" s="1"/>
  <c r="X10" i="4" s="1"/>
  <c r="T9" i="4"/>
  <c r="T8" i="4"/>
  <c r="U8" i="4" s="1"/>
  <c r="X8" i="4" s="1"/>
  <c r="T7" i="4"/>
  <c r="U7" i="4" s="1"/>
  <c r="X7" i="4" s="1"/>
  <c r="T6" i="4"/>
  <c r="U6" i="4" s="1"/>
  <c r="X6" i="4" s="1"/>
  <c r="T5" i="4"/>
  <c r="U5" i="4" s="1"/>
  <c r="X5" i="4" s="1"/>
  <c r="T4" i="4"/>
  <c r="U4" i="4" s="1"/>
  <c r="X4" i="4" s="1"/>
  <c r="T3" i="4"/>
  <c r="U3" i="4" s="1"/>
  <c r="X3" i="4" s="1"/>
  <c r="I30" i="4"/>
  <c r="I32" i="4" s="1"/>
  <c r="O28" i="4"/>
  <c r="V28" i="4" s="1"/>
  <c r="M28" i="4"/>
  <c r="J28" i="4"/>
  <c r="M27" i="4"/>
  <c r="O27" i="4"/>
  <c r="V27" i="4" s="1"/>
  <c r="J27" i="4"/>
  <c r="M26" i="4"/>
  <c r="J26" i="4"/>
  <c r="O26" i="4"/>
  <c r="V26" i="4" s="1"/>
  <c r="M25" i="4"/>
  <c r="J25" i="4"/>
  <c r="O25" i="4"/>
  <c r="V25" i="4" s="1"/>
  <c r="M24" i="4"/>
  <c r="J24" i="4"/>
  <c r="O24" i="4"/>
  <c r="V24" i="4" s="1"/>
  <c r="M23" i="4"/>
  <c r="O23" i="4"/>
  <c r="V23" i="4" s="1"/>
  <c r="J23" i="4"/>
  <c r="M22" i="4"/>
  <c r="J22" i="4"/>
  <c r="O22" i="4"/>
  <c r="V22" i="4" s="1"/>
  <c r="M21" i="4"/>
  <c r="J21" i="4"/>
  <c r="O21" i="4"/>
  <c r="V21" i="4" s="1"/>
  <c r="M20" i="4"/>
  <c r="O20" i="4"/>
  <c r="V20" i="4" s="1"/>
  <c r="J20" i="4"/>
  <c r="M19" i="4"/>
  <c r="J19" i="4"/>
  <c r="O19" i="4"/>
  <c r="V19" i="4" s="1"/>
  <c r="M18" i="4"/>
  <c r="J18" i="4"/>
  <c r="O18" i="4"/>
  <c r="V18" i="4" s="1"/>
  <c r="M17" i="4"/>
  <c r="J17" i="4"/>
  <c r="O17" i="4"/>
  <c r="V17" i="4" s="1"/>
  <c r="M16" i="4"/>
  <c r="J16" i="4"/>
  <c r="O16" i="4"/>
  <c r="V16" i="4" s="1"/>
  <c r="O15" i="4"/>
  <c r="V15" i="4" s="1"/>
  <c r="M15" i="4"/>
  <c r="J15" i="4"/>
  <c r="O14" i="4"/>
  <c r="V14" i="4" s="1"/>
  <c r="M14" i="4"/>
  <c r="J14" i="4"/>
  <c r="O13" i="4"/>
  <c r="V13" i="4" s="1"/>
  <c r="M13" i="4"/>
  <c r="J13" i="4"/>
  <c r="O12" i="4"/>
  <c r="V12" i="4" s="1"/>
  <c r="M12" i="4"/>
  <c r="J12" i="4"/>
  <c r="O11" i="4"/>
  <c r="V11" i="4" s="1"/>
  <c r="M11" i="4"/>
  <c r="J11" i="4"/>
  <c r="O10" i="4"/>
  <c r="V10" i="4" s="1"/>
  <c r="M10" i="4"/>
  <c r="J10" i="4"/>
  <c r="O9" i="4"/>
  <c r="V9" i="4" s="1"/>
  <c r="M9" i="4"/>
  <c r="J9" i="4"/>
  <c r="O8" i="4"/>
  <c r="V8" i="4" s="1"/>
  <c r="M8" i="4"/>
  <c r="J8" i="4"/>
  <c r="O7" i="4"/>
  <c r="V7" i="4" s="1"/>
  <c r="M7" i="4"/>
  <c r="J7" i="4"/>
  <c r="O6" i="4"/>
  <c r="V6" i="4" s="1"/>
  <c r="M6" i="4"/>
  <c r="J6" i="4"/>
  <c r="O5" i="4"/>
  <c r="V5" i="4" s="1"/>
  <c r="M5" i="4"/>
  <c r="J5" i="4"/>
  <c r="O4" i="4"/>
  <c r="V4" i="4" s="1"/>
  <c r="M4" i="4"/>
  <c r="J4" i="4"/>
  <c r="O3" i="4"/>
  <c r="V3" i="4" s="1"/>
  <c r="M3" i="4"/>
  <c r="J3" i="4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B20" i="1"/>
  <c r="C20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S47" i="1" s="1"/>
  <c r="B48" i="1"/>
  <c r="B49" i="1"/>
  <c r="S49" i="1" s="1"/>
  <c r="V49" i="1" s="1"/>
  <c r="W49" i="1" s="1"/>
  <c r="K3" i="1"/>
  <c r="K2" i="1"/>
  <c r="C24" i="2" l="1"/>
  <c r="S45" i="1"/>
  <c r="V45" i="1" s="1"/>
  <c r="W45" i="1" s="1"/>
  <c r="S37" i="1"/>
  <c r="V37" i="1" s="1"/>
  <c r="W37" i="1" s="1"/>
  <c r="S29" i="1"/>
  <c r="S21" i="1"/>
  <c r="T21" i="1" s="1"/>
  <c r="S28" i="1"/>
  <c r="S36" i="1"/>
  <c r="S44" i="1"/>
  <c r="S27" i="1"/>
  <c r="S46" i="1"/>
  <c r="I28" i="3"/>
  <c r="V36" i="1"/>
  <c r="W36" i="1" s="1"/>
  <c r="V44" i="1"/>
  <c r="W44" i="1" s="1"/>
  <c r="S43" i="1"/>
  <c r="S22" i="1"/>
  <c r="S41" i="1"/>
  <c r="V41" i="1" s="1"/>
  <c r="W41" i="1" s="1"/>
  <c r="S33" i="1"/>
  <c r="S25" i="1"/>
  <c r="S24" i="1"/>
  <c r="S32" i="1"/>
  <c r="S40" i="1"/>
  <c r="V40" i="1" s="1"/>
  <c r="W40" i="1" s="1"/>
  <c r="S48" i="1"/>
  <c r="V48" i="1" s="1"/>
  <c r="W48" i="1" s="1"/>
  <c r="S20" i="1"/>
  <c r="T20" i="1" s="1"/>
  <c r="S30" i="1"/>
  <c r="V46" i="1"/>
  <c r="W46" i="1" s="1"/>
  <c r="S35" i="1"/>
  <c r="V35" i="1" s="1"/>
  <c r="W35" i="1" s="1"/>
  <c r="S38" i="1"/>
  <c r="V38" i="1" s="1"/>
  <c r="W38" i="1" s="1"/>
  <c r="S39" i="1"/>
  <c r="V39" i="1" s="1"/>
  <c r="W39" i="1" s="1"/>
  <c r="S31" i="1"/>
  <c r="S23" i="1"/>
  <c r="S26" i="1"/>
  <c r="S34" i="1"/>
  <c r="S42" i="1"/>
  <c r="V42" i="1" s="1"/>
  <c r="W42" i="1" s="1"/>
  <c r="K26" i="3"/>
  <c r="K28" i="3" s="1"/>
  <c r="H31" i="3" s="1"/>
  <c r="M26" i="3"/>
  <c r="N26" i="3" s="1"/>
  <c r="J32" i="3"/>
  <c r="K28" i="6"/>
  <c r="H31" i="6" s="1"/>
  <c r="K28" i="5"/>
  <c r="H31" i="5" s="1"/>
  <c r="K32" i="5" s="1"/>
  <c r="T22" i="1"/>
  <c r="V43" i="1"/>
  <c r="W43" i="1" s="1"/>
  <c r="V47" i="1"/>
  <c r="W47" i="1" s="1"/>
  <c r="M23" i="2"/>
  <c r="H26" i="2" s="1"/>
  <c r="M22" i="2"/>
  <c r="N22" i="2" s="1"/>
  <c r="O22" i="2" s="1"/>
  <c r="D6" i="2"/>
  <c r="T23" i="1" l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K32" i="6"/>
  <c r="K31" i="6"/>
  <c r="K31" i="5"/>
  <c r="K33" i="5" s="1"/>
  <c r="K32" i="3"/>
  <c r="K31" i="3"/>
  <c r="D7" i="2"/>
  <c r="K33" i="3" l="1"/>
  <c r="K33" i="6"/>
  <c r="D8" i="2"/>
  <c r="D9" i="2" l="1"/>
  <c r="D10" i="2" l="1"/>
  <c r="D11" i="2" l="1"/>
  <c r="D12" i="2" l="1"/>
  <c r="D13" i="2" l="1"/>
  <c r="D14" i="2" l="1"/>
  <c r="D15" i="2" l="1"/>
  <c r="D16" i="2" l="1"/>
  <c r="D17" i="2" l="1"/>
  <c r="D18" i="2" l="1"/>
  <c r="D19" i="2" l="1"/>
  <c r="D20" i="2" l="1"/>
  <c r="D21" i="2" l="1"/>
  <c r="D22" i="2" l="1"/>
</calcChain>
</file>

<file path=xl/sharedStrings.xml><?xml version="1.0" encoding="utf-8"?>
<sst xmlns="http://schemas.openxmlformats.org/spreadsheetml/2006/main" count="264" uniqueCount="99">
  <si>
    <t>Age</t>
  </si>
  <si>
    <t>Premium</t>
  </si>
  <si>
    <t>Term</t>
  </si>
  <si>
    <t>Start</t>
  </si>
  <si>
    <t>Maturity</t>
  </si>
  <si>
    <t>Y</t>
  </si>
  <si>
    <t>Expected 
returns</t>
  </si>
  <si>
    <t xml:space="preserve">Min risk 
cover </t>
  </si>
  <si>
    <t>Max risk 
cover</t>
  </si>
  <si>
    <t>Accidental 
Benefit 
Rider</t>
  </si>
  <si>
    <t>Income 
tax 
rate</t>
  </si>
  <si>
    <t>Returns</t>
  </si>
  <si>
    <t>Cumulative to 
be paid</t>
  </si>
  <si>
    <t>Total 
premium</t>
  </si>
  <si>
    <t>Returns
after premium</t>
  </si>
  <si>
    <t>Per month</t>
  </si>
  <si>
    <t>16 to 20</t>
  </si>
  <si>
    <t>&gt; 20</t>
  </si>
  <si>
    <t>2018-19</t>
  </si>
  <si>
    <t>Premium Paying Term</t>
  </si>
  <si>
    <t>Total
premium</t>
  </si>
  <si>
    <t>Policy Benefits</t>
  </si>
  <si>
    <t>Bonus till 2019</t>
  </si>
  <si>
    <t>Total till 2019</t>
  </si>
  <si>
    <t>2017-18</t>
  </si>
  <si>
    <t>2106-17</t>
  </si>
  <si>
    <t>2015-16</t>
  </si>
  <si>
    <t>2014-15</t>
  </si>
  <si>
    <t>2013-14</t>
  </si>
  <si>
    <t>2012-13</t>
  </si>
  <si>
    <t>2011-12</t>
  </si>
  <si>
    <t>2010-11</t>
  </si>
  <si>
    <t>2009-10</t>
  </si>
  <si>
    <t>2008-09</t>
  </si>
  <si>
    <t>2007-08</t>
  </si>
  <si>
    <t>Total premium</t>
  </si>
  <si>
    <t>Total years</t>
  </si>
  <si>
    <t>Overall</t>
  </si>
  <si>
    <t>Maturity benefit</t>
  </si>
  <si>
    <t>https://insurancefunda.in/lic-jeevan-anand-149-premium-benefit-and-maturity-calculator/</t>
  </si>
  <si>
    <t>https://www.licpremiumcalculator.in/new-jeevan-anand-plan-815.html</t>
  </si>
  <si>
    <t>Monthly 
approximation</t>
  </si>
  <si>
    <t>Sum insured</t>
  </si>
  <si>
    <t>Resultant returns</t>
  </si>
  <si>
    <t>Actual 
expected 
returns</t>
  </si>
  <si>
    <t>Premium to 
be paid</t>
  </si>
  <si>
    <t>Yearly prm</t>
  </si>
  <si>
    <t>Monthly</t>
  </si>
  <si>
    <t>Total</t>
  </si>
  <si>
    <t>Salary</t>
  </si>
  <si>
    <t>Overall %</t>
  </si>
  <si>
    <t>Taxes</t>
  </si>
  <si>
    <t>15 yrs</t>
  </si>
  <si>
    <t>Rest prm</t>
  </si>
  <si>
    <t>Total prm</t>
  </si>
  <si>
    <t>Years</t>
  </si>
  <si>
    <t>Sum assured</t>
  </si>
  <si>
    <t>Notional value at 
the end of term</t>
  </si>
  <si>
    <t>Interest rate</t>
  </si>
  <si>
    <t>https://insurancefunda.in/premium-maturity-calculator-lic-new-endowment-plan-814/</t>
  </si>
  <si>
    <t>Tax</t>
  </si>
  <si>
    <t>Critical illness</t>
  </si>
  <si>
    <t>25 lacs</t>
  </si>
  <si>
    <t>Maturity amount</t>
  </si>
  <si>
    <t>Exact maturity</t>
  </si>
  <si>
    <t>Male</t>
  </si>
  <si>
    <t>Premium for years</t>
  </si>
  <si>
    <t>Return</t>
  </si>
  <si>
    <t>Return / month</t>
  </si>
  <si>
    <t>Total returns</t>
  </si>
  <si>
    <t>Total paid</t>
  </si>
  <si>
    <t>Returns to me</t>
  </si>
  <si>
    <t>Returns to nominee</t>
  </si>
  <si>
    <t>Female</t>
  </si>
  <si>
    <t>2nd year 
onwards</t>
  </si>
  <si>
    <t>Male / Female</t>
  </si>
  <si>
    <t>Percentage</t>
  </si>
  <si>
    <t>Pay term</t>
  </si>
  <si>
    <t>Total permium</t>
  </si>
  <si>
    <t>10 times</t>
  </si>
  <si>
    <t>Yearly</t>
  </si>
  <si>
    <t>Yearly w/o accident</t>
  </si>
  <si>
    <t>10 times of annualised premium</t>
  </si>
  <si>
    <t>Max(10 times, sum assured)</t>
  </si>
  <si>
    <t>Prm1</t>
  </si>
  <si>
    <t>Prm2</t>
  </si>
  <si>
    <t>TotPrm</t>
  </si>
  <si>
    <t>Pending</t>
  </si>
  <si>
    <t>Months</t>
  </si>
  <si>
    <t>Expenses</t>
  </si>
  <si>
    <t>TotExp</t>
  </si>
  <si>
    <t>Total Pending</t>
  </si>
  <si>
    <t>USD</t>
  </si>
  <si>
    <t>Surrender value</t>
  </si>
  <si>
    <t>Surrender year</t>
  </si>
  <si>
    <t>Current age</t>
  </si>
  <si>
    <t>New premium</t>
  </si>
  <si>
    <t>Remaining
maturity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</si>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</sst>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₹&quot;\ #,##0.00;[Red]&quot;₹&quot;\ \-#,##0.00"/>
    <numFmt numFmtId="165" formatCode="&quot;₹&quot;\ #,##0;[Red]&quot;₹&quot;\ \-#,##0"/>
    <numFmt numFmtId="166" formatCode="0.0%"/>
    <numFmt numFmtId="168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  <xf numFmtId="0" fontId="0" fillId="2" borderId="0" xfId="0" applyFill="1"/>
    <xf numFmtId="3" fontId="0" fillId="0" borderId="0" xfId="0" applyNumberFormat="1"/>
    <xf numFmtId="0" fontId="3" fillId="0" borderId="0" xfId="0" applyFont="1"/>
    <xf numFmtId="0" fontId="4" fillId="0" borderId="0" xfId="2" applyAlignment="1" applyProtection="1"/>
    <xf numFmtId="1" fontId="0" fillId="0" borderId="0" xfId="0" applyNumberFormat="1"/>
    <xf numFmtId="1" fontId="0" fillId="0" borderId="0" xfId="0" applyNumberFormat="1" applyAlignment="1">
      <alignment wrapText="1"/>
    </xf>
    <xf numFmtId="1" fontId="3" fillId="0" borderId="0" xfId="0" applyNumberFormat="1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1" fillId="0" borderId="0" xfId="3"/>
    <xf numFmtId="9" fontId="1" fillId="0" borderId="0" xfId="3" applyNumberFormat="1"/>
    <xf numFmtId="168" fontId="3" fillId="0" borderId="0" xfId="4" applyNumberFormat="1" applyFont="1"/>
  </cellXfs>
  <cellStyles count="5">
    <cellStyle name="Comma" xfId="4" builtinId="3"/>
    <cellStyle name="Hyperlink" xfId="2" builtinId="8"/>
    <cellStyle name="Normal" xfId="0" builtinId="0"/>
    <cellStyle name="Normal 2" xfId="3" xr:uid="{00000000-0005-0000-0000-000002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surancefunda.in/lic-jeevan-anand-149-premium-benefit-and-maturity-calculato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insurancefunda.in/premium-maturity-calculator-lic-new-endowment-plan-814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insurancefunda.in/premium-maturity-calculator-lic-new-endowment-plan-814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insurancefunda.in/premium-maturity-calculator-lic-new-endowment-plan-814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32"/>
  <sheetViews>
    <sheetView tabSelected="1" workbookViewId="0">
      <selection activeCell="I32" sqref="I32"/>
    </sheetView>
  </sheetViews>
  <sheetFormatPr defaultRowHeight="15" x14ac:dyDescent="0.25"/>
  <cols>
    <col min="7" max="7" width="10" bestFit="1" customWidth="1"/>
    <col min="8" max="8" width="20.7109375" bestFit="1" customWidth="1"/>
    <col min="9" max="9" width="13.28515625" bestFit="1" customWidth="1"/>
    <col min="11" max="11" width="14.28515625" bestFit="1" customWidth="1"/>
    <col min="12" max="12" width="13.85546875" bestFit="1" customWidth="1"/>
    <col min="13" max="13" width="12.7109375" bestFit="1" customWidth="1"/>
    <col min="16" max="16" width="0" hidden="1" customWidth="1"/>
    <col min="17" max="17" width="14.28515625" hidden="1" customWidth="1"/>
    <col min="18" max="18" width="11.28515625" hidden="1" customWidth="1"/>
    <col min="19" max="19" width="15.7109375" bestFit="1" customWidth="1"/>
    <col min="21" max="21" width="10.42578125" bestFit="1" customWidth="1"/>
    <col min="23" max="23" width="13.85546875" bestFit="1" customWidth="1"/>
  </cols>
  <sheetData>
    <row r="1" spans="2:24" x14ac:dyDescent="0.25">
      <c r="C1">
        <v>15</v>
      </c>
      <c r="D1" t="s">
        <v>16</v>
      </c>
      <c r="E1" t="s">
        <v>17</v>
      </c>
      <c r="H1" s="7" t="s">
        <v>39</v>
      </c>
    </row>
    <row r="2" spans="2:24" ht="30" x14ac:dyDescent="0.25">
      <c r="B2" t="s">
        <v>18</v>
      </c>
      <c r="H2" t="s">
        <v>19</v>
      </c>
      <c r="I2" t="s">
        <v>1</v>
      </c>
      <c r="J2" s="2" t="s">
        <v>20</v>
      </c>
      <c r="K2" t="s">
        <v>21</v>
      </c>
      <c r="L2" t="s">
        <v>22</v>
      </c>
      <c r="M2" t="s">
        <v>23</v>
      </c>
      <c r="N2" t="s">
        <v>3</v>
      </c>
      <c r="O2" t="s">
        <v>4</v>
      </c>
      <c r="P2" t="s">
        <v>93</v>
      </c>
      <c r="Q2" t="s">
        <v>94</v>
      </c>
      <c r="R2" t="s">
        <v>95</v>
      </c>
      <c r="S2" t="s">
        <v>38</v>
      </c>
      <c r="U2" s="2" t="s">
        <v>97</v>
      </c>
      <c r="V2" t="s">
        <v>0</v>
      </c>
      <c r="W2" t="s">
        <v>96</v>
      </c>
      <c r="X2" t="s">
        <v>98</v>
      </c>
    </row>
    <row r="3" spans="2:24" x14ac:dyDescent="0.25">
      <c r="B3" s="4" t="s">
        <v>24</v>
      </c>
      <c r="C3" s="4">
        <v>41</v>
      </c>
      <c r="D3" s="4">
        <v>45</v>
      </c>
      <c r="E3" s="4">
        <v>49</v>
      </c>
      <c r="G3">
        <v>925247716</v>
      </c>
      <c r="H3">
        <v>18</v>
      </c>
      <c r="I3">
        <v>32574</v>
      </c>
      <c r="J3">
        <f t="shared" ref="J3:J28" si="0">H3*I3</f>
        <v>586332</v>
      </c>
      <c r="K3" s="5">
        <v>525000</v>
      </c>
      <c r="L3">
        <v>191100</v>
      </c>
      <c r="M3" s="5">
        <f t="shared" ref="M3:M28" si="1">K3+L3</f>
        <v>716100</v>
      </c>
      <c r="N3">
        <v>2010</v>
      </c>
      <c r="O3">
        <f t="shared" ref="O3:O28" si="2">N3+H3</f>
        <v>2028</v>
      </c>
      <c r="P3">
        <v>316995</v>
      </c>
      <c r="Q3">
        <v>2054</v>
      </c>
      <c r="R3">
        <f>Q3-1978</f>
        <v>76</v>
      </c>
      <c r="S3">
        <v>965475</v>
      </c>
      <c r="T3">
        <f>SUM(I4:I$28)</f>
        <v>237006</v>
      </c>
      <c r="U3">
        <f>S3-T3</f>
        <v>728469</v>
      </c>
      <c r="V3">
        <f>O3-1978+1</f>
        <v>51</v>
      </c>
      <c r="W3">
        <v>749338</v>
      </c>
      <c r="X3">
        <f>W3-U3</f>
        <v>20869</v>
      </c>
    </row>
    <row r="4" spans="2:24" x14ac:dyDescent="0.25">
      <c r="B4" s="4" t="s">
        <v>25</v>
      </c>
      <c r="C4" s="4">
        <v>41</v>
      </c>
      <c r="D4" s="4">
        <v>45</v>
      </c>
      <c r="E4" s="4">
        <v>49</v>
      </c>
      <c r="G4">
        <v>925247717</v>
      </c>
      <c r="H4">
        <v>19</v>
      </c>
      <c r="I4">
        <v>28746</v>
      </c>
      <c r="J4">
        <f t="shared" si="0"/>
        <v>546174</v>
      </c>
      <c r="K4">
        <v>490000</v>
      </c>
      <c r="L4">
        <v>178360</v>
      </c>
      <c r="M4" s="5">
        <f t="shared" si="1"/>
        <v>668360</v>
      </c>
      <c r="N4">
        <v>2010</v>
      </c>
      <c r="O4">
        <f t="shared" si="2"/>
        <v>2029</v>
      </c>
      <c r="P4">
        <v>302918</v>
      </c>
      <c r="Q4">
        <v>2055</v>
      </c>
      <c r="R4">
        <f t="shared" ref="R4:R28" si="3">Q4-1978</f>
        <v>77</v>
      </c>
      <c r="S4">
        <v>930510</v>
      </c>
      <c r="T4">
        <f>SUM(I5:I$28)</f>
        <v>208260</v>
      </c>
      <c r="U4">
        <f t="shared" ref="U4:U28" si="4">S4-T4</f>
        <v>722250</v>
      </c>
      <c r="V4">
        <f t="shared" ref="V4:V28" si="5">O4-1978+1</f>
        <v>52</v>
      </c>
      <c r="W4">
        <v>749338</v>
      </c>
      <c r="X4">
        <f t="shared" ref="X4:X28" si="6">W4-U4</f>
        <v>27088</v>
      </c>
    </row>
    <row r="5" spans="2:24" x14ac:dyDescent="0.25">
      <c r="B5" s="4" t="s">
        <v>26</v>
      </c>
      <c r="C5" s="4">
        <v>41</v>
      </c>
      <c r="D5" s="4">
        <v>45</v>
      </c>
      <c r="E5" s="4">
        <v>49</v>
      </c>
      <c r="G5">
        <v>925247718</v>
      </c>
      <c r="H5">
        <v>20</v>
      </c>
      <c r="I5">
        <v>24575</v>
      </c>
      <c r="J5">
        <f t="shared" si="0"/>
        <v>491500</v>
      </c>
      <c r="K5">
        <v>445000</v>
      </c>
      <c r="L5">
        <v>161980</v>
      </c>
      <c r="M5" s="5">
        <f t="shared" si="1"/>
        <v>606980</v>
      </c>
      <c r="N5">
        <v>2010</v>
      </c>
      <c r="O5">
        <f t="shared" si="2"/>
        <v>2030</v>
      </c>
      <c r="P5">
        <v>281418</v>
      </c>
      <c r="Q5">
        <v>2056</v>
      </c>
      <c r="R5">
        <f t="shared" si="3"/>
        <v>78</v>
      </c>
      <c r="S5">
        <v>873980</v>
      </c>
      <c r="T5">
        <f>SUM(I6:I$28)</f>
        <v>183685</v>
      </c>
      <c r="U5">
        <f t="shared" si="4"/>
        <v>690295</v>
      </c>
      <c r="V5">
        <f t="shared" si="5"/>
        <v>53</v>
      </c>
      <c r="W5">
        <v>749338</v>
      </c>
      <c r="X5">
        <f t="shared" si="6"/>
        <v>59043</v>
      </c>
    </row>
    <row r="6" spans="2:24" x14ac:dyDescent="0.25">
      <c r="B6" s="4" t="s">
        <v>27</v>
      </c>
      <c r="C6" s="4">
        <v>41</v>
      </c>
      <c r="D6" s="4">
        <v>45</v>
      </c>
      <c r="E6" s="4">
        <v>49</v>
      </c>
      <c r="G6">
        <v>925247719</v>
      </c>
      <c r="H6" s="4">
        <v>21</v>
      </c>
      <c r="I6" s="4">
        <v>20569</v>
      </c>
      <c r="J6">
        <f t="shared" si="0"/>
        <v>431949</v>
      </c>
      <c r="K6">
        <v>395000</v>
      </c>
      <c r="L6">
        <v>156420</v>
      </c>
      <c r="M6" s="5">
        <f t="shared" si="1"/>
        <v>551420</v>
      </c>
      <c r="N6">
        <v>2010</v>
      </c>
      <c r="O6">
        <f t="shared" si="2"/>
        <v>2031</v>
      </c>
      <c r="P6">
        <v>255249</v>
      </c>
      <c r="Q6">
        <v>2057</v>
      </c>
      <c r="R6">
        <f t="shared" si="3"/>
        <v>79</v>
      </c>
      <c r="S6">
        <v>838585</v>
      </c>
      <c r="T6">
        <f>SUM(I7:I$28)</f>
        <v>163116</v>
      </c>
      <c r="U6">
        <f t="shared" si="4"/>
        <v>675469</v>
      </c>
      <c r="V6">
        <f t="shared" si="5"/>
        <v>54</v>
      </c>
      <c r="W6">
        <v>749338</v>
      </c>
      <c r="X6">
        <f t="shared" si="6"/>
        <v>73869</v>
      </c>
    </row>
    <row r="7" spans="2:24" x14ac:dyDescent="0.25">
      <c r="B7" s="4" t="s">
        <v>28</v>
      </c>
      <c r="C7" s="4">
        <v>40</v>
      </c>
      <c r="D7" s="4">
        <v>44</v>
      </c>
      <c r="E7" s="4">
        <v>48</v>
      </c>
      <c r="G7">
        <v>925247720</v>
      </c>
      <c r="H7" s="4">
        <v>22</v>
      </c>
      <c r="I7" s="4">
        <v>17962</v>
      </c>
      <c r="J7">
        <f t="shared" si="0"/>
        <v>395164</v>
      </c>
      <c r="K7">
        <v>365000</v>
      </c>
      <c r="L7">
        <v>144540</v>
      </c>
      <c r="M7" s="5">
        <f t="shared" si="1"/>
        <v>509540</v>
      </c>
      <c r="N7">
        <v>2010</v>
      </c>
      <c r="O7">
        <f t="shared" si="2"/>
        <v>2032</v>
      </c>
      <c r="Q7">
        <v>2058</v>
      </c>
      <c r="R7">
        <f t="shared" si="3"/>
        <v>80</v>
      </c>
      <c r="S7">
        <v>813220</v>
      </c>
      <c r="T7">
        <f>SUM(I8:I$28)</f>
        <v>145154</v>
      </c>
      <c r="U7">
        <f t="shared" si="4"/>
        <v>668066</v>
      </c>
      <c r="V7">
        <f t="shared" si="5"/>
        <v>55</v>
      </c>
      <c r="W7">
        <v>749338</v>
      </c>
      <c r="X7">
        <f t="shared" si="6"/>
        <v>81272</v>
      </c>
    </row>
    <row r="8" spans="2:24" x14ac:dyDescent="0.25">
      <c r="B8" s="4" t="s">
        <v>29</v>
      </c>
      <c r="C8" s="4">
        <v>40</v>
      </c>
      <c r="D8" s="4">
        <v>44</v>
      </c>
      <c r="E8" s="4">
        <v>48</v>
      </c>
      <c r="G8">
        <v>925247721</v>
      </c>
      <c r="H8" s="4">
        <v>23</v>
      </c>
      <c r="I8" s="4">
        <v>15841</v>
      </c>
      <c r="J8">
        <f t="shared" si="0"/>
        <v>364343</v>
      </c>
      <c r="K8">
        <v>340000</v>
      </c>
      <c r="L8">
        <v>136640</v>
      </c>
      <c r="M8" s="5">
        <f t="shared" si="1"/>
        <v>476640</v>
      </c>
      <c r="N8">
        <v>2010</v>
      </c>
      <c r="O8">
        <f t="shared" si="2"/>
        <v>2033</v>
      </c>
      <c r="Q8">
        <v>2059</v>
      </c>
      <c r="R8">
        <f t="shared" si="3"/>
        <v>81</v>
      </c>
      <c r="S8">
        <v>808180</v>
      </c>
      <c r="T8">
        <f>SUM(I9:I$28)</f>
        <v>129313</v>
      </c>
      <c r="U8">
        <f t="shared" si="4"/>
        <v>678867</v>
      </c>
      <c r="V8">
        <f t="shared" si="5"/>
        <v>56</v>
      </c>
      <c r="W8">
        <v>749338</v>
      </c>
      <c r="X8">
        <f t="shared" si="6"/>
        <v>70471</v>
      </c>
    </row>
    <row r="9" spans="2:24" x14ac:dyDescent="0.25">
      <c r="B9" s="4" t="s">
        <v>30</v>
      </c>
      <c r="C9" s="4">
        <v>39</v>
      </c>
      <c r="D9" s="4">
        <v>43</v>
      </c>
      <c r="E9" s="4">
        <v>47</v>
      </c>
      <c r="G9">
        <v>925247722</v>
      </c>
      <c r="H9" s="4">
        <v>24</v>
      </c>
      <c r="I9" s="4">
        <v>14134</v>
      </c>
      <c r="J9">
        <f t="shared" si="0"/>
        <v>339216</v>
      </c>
      <c r="K9">
        <v>320000</v>
      </c>
      <c r="L9">
        <v>126720</v>
      </c>
      <c r="M9" s="5">
        <f t="shared" si="1"/>
        <v>446720</v>
      </c>
      <c r="N9">
        <v>2010</v>
      </c>
      <c r="O9">
        <f t="shared" si="2"/>
        <v>2034</v>
      </c>
      <c r="Q9">
        <v>2060</v>
      </c>
      <c r="R9">
        <f t="shared" si="3"/>
        <v>82</v>
      </c>
      <c r="S9">
        <v>808320</v>
      </c>
      <c r="T9">
        <f>SUM(I10:I$28)</f>
        <v>115179</v>
      </c>
      <c r="U9">
        <f t="shared" si="4"/>
        <v>693141</v>
      </c>
      <c r="V9">
        <f t="shared" si="5"/>
        <v>57</v>
      </c>
      <c r="W9">
        <v>749338</v>
      </c>
      <c r="X9">
        <f t="shared" si="6"/>
        <v>56197</v>
      </c>
    </row>
    <row r="10" spans="2:24" x14ac:dyDescent="0.25">
      <c r="B10" s="4" t="s">
        <v>31</v>
      </c>
      <c r="C10" s="4">
        <v>39</v>
      </c>
      <c r="D10" s="4">
        <v>43</v>
      </c>
      <c r="E10" s="4">
        <v>47</v>
      </c>
      <c r="G10">
        <v>925247723</v>
      </c>
      <c r="H10" s="4">
        <v>25</v>
      </c>
      <c r="I10" s="4">
        <v>12641</v>
      </c>
      <c r="J10">
        <f t="shared" si="0"/>
        <v>316025</v>
      </c>
      <c r="K10">
        <v>300000</v>
      </c>
      <c r="L10">
        <v>118800</v>
      </c>
      <c r="M10" s="5">
        <f t="shared" si="1"/>
        <v>418800</v>
      </c>
      <c r="N10">
        <v>2010</v>
      </c>
      <c r="O10">
        <f t="shared" si="2"/>
        <v>2035</v>
      </c>
      <c r="Q10">
        <v>2061</v>
      </c>
      <c r="R10">
        <f t="shared" si="3"/>
        <v>83</v>
      </c>
      <c r="S10">
        <v>802500</v>
      </c>
      <c r="T10">
        <f>SUM(I11:I$28)</f>
        <v>102538</v>
      </c>
      <c r="U10">
        <f t="shared" si="4"/>
        <v>699962</v>
      </c>
      <c r="V10">
        <f t="shared" si="5"/>
        <v>58</v>
      </c>
      <c r="W10">
        <v>710840</v>
      </c>
      <c r="X10">
        <f t="shared" si="6"/>
        <v>10878</v>
      </c>
    </row>
    <row r="11" spans="2:24" x14ac:dyDescent="0.25">
      <c r="B11" t="s">
        <v>32</v>
      </c>
      <c r="C11">
        <v>37</v>
      </c>
      <c r="D11">
        <v>41</v>
      </c>
      <c r="E11">
        <v>45</v>
      </c>
      <c r="G11">
        <v>925247724</v>
      </c>
      <c r="H11" s="4">
        <v>26</v>
      </c>
      <c r="I11" s="4">
        <v>11521</v>
      </c>
      <c r="J11">
        <f t="shared" si="0"/>
        <v>299546</v>
      </c>
      <c r="K11">
        <v>280000</v>
      </c>
      <c r="L11">
        <v>110880</v>
      </c>
      <c r="M11" s="5">
        <f t="shared" si="1"/>
        <v>390880</v>
      </c>
      <c r="N11">
        <v>2010</v>
      </c>
      <c r="O11">
        <f t="shared" si="2"/>
        <v>2036</v>
      </c>
      <c r="Q11">
        <v>2062</v>
      </c>
      <c r="R11">
        <f t="shared" si="3"/>
        <v>84</v>
      </c>
      <c r="S11">
        <v>790720</v>
      </c>
      <c r="T11">
        <f>SUM(I12:I$28)</f>
        <v>91017</v>
      </c>
      <c r="U11">
        <f t="shared" si="4"/>
        <v>699703</v>
      </c>
      <c r="V11">
        <f t="shared" si="5"/>
        <v>59</v>
      </c>
      <c r="W11">
        <v>710840</v>
      </c>
      <c r="X11">
        <f t="shared" si="6"/>
        <v>11137</v>
      </c>
    </row>
    <row r="12" spans="2:24" x14ac:dyDescent="0.25">
      <c r="B12" t="s">
        <v>33</v>
      </c>
      <c r="C12">
        <v>37</v>
      </c>
      <c r="D12">
        <v>41</v>
      </c>
      <c r="E12">
        <v>45</v>
      </c>
      <c r="G12">
        <v>925247725</v>
      </c>
      <c r="H12" s="4">
        <v>27</v>
      </c>
      <c r="I12" s="4">
        <v>10206</v>
      </c>
      <c r="J12">
        <f t="shared" si="0"/>
        <v>275562</v>
      </c>
      <c r="K12">
        <v>260000</v>
      </c>
      <c r="L12">
        <v>102960</v>
      </c>
      <c r="M12" s="5">
        <f t="shared" si="1"/>
        <v>362960</v>
      </c>
      <c r="N12">
        <v>2010</v>
      </c>
      <c r="O12">
        <f t="shared" si="2"/>
        <v>2037</v>
      </c>
      <c r="Q12">
        <v>2063</v>
      </c>
      <c r="R12">
        <f t="shared" si="3"/>
        <v>85</v>
      </c>
      <c r="S12">
        <v>778180</v>
      </c>
      <c r="T12">
        <f>SUM(I13:I$28)</f>
        <v>80811</v>
      </c>
      <c r="U12">
        <f t="shared" si="4"/>
        <v>697369</v>
      </c>
      <c r="V12">
        <f t="shared" si="5"/>
        <v>60</v>
      </c>
      <c r="W12">
        <v>710840</v>
      </c>
      <c r="X12">
        <f t="shared" si="6"/>
        <v>13471</v>
      </c>
    </row>
    <row r="13" spans="2:24" x14ac:dyDescent="0.25">
      <c r="B13" t="s">
        <v>34</v>
      </c>
      <c r="C13">
        <v>37</v>
      </c>
      <c r="D13">
        <v>41</v>
      </c>
      <c r="E13">
        <v>45</v>
      </c>
      <c r="G13">
        <v>925247726</v>
      </c>
      <c r="H13" s="4">
        <v>28</v>
      </c>
      <c r="I13" s="4">
        <v>9202</v>
      </c>
      <c r="J13">
        <f t="shared" si="0"/>
        <v>257656</v>
      </c>
      <c r="K13">
        <v>245000</v>
      </c>
      <c r="L13">
        <v>97020</v>
      </c>
      <c r="M13" s="5">
        <f t="shared" si="1"/>
        <v>342020</v>
      </c>
      <c r="N13">
        <v>2010</v>
      </c>
      <c r="O13">
        <f t="shared" si="2"/>
        <v>2038</v>
      </c>
      <c r="Q13">
        <v>2064</v>
      </c>
      <c r="R13">
        <f t="shared" si="3"/>
        <v>86</v>
      </c>
      <c r="S13">
        <v>774690</v>
      </c>
      <c r="T13">
        <f>SUM(I14:I$28)</f>
        <v>71609</v>
      </c>
      <c r="U13">
        <f t="shared" si="4"/>
        <v>703081</v>
      </c>
      <c r="V13">
        <f t="shared" si="5"/>
        <v>61</v>
      </c>
      <c r="W13">
        <v>710840</v>
      </c>
      <c r="X13">
        <f t="shared" si="6"/>
        <v>7759</v>
      </c>
    </row>
    <row r="14" spans="2:24" x14ac:dyDescent="0.25">
      <c r="G14">
        <v>925247727</v>
      </c>
      <c r="H14" s="4">
        <v>29</v>
      </c>
      <c r="I14" s="4">
        <v>8270</v>
      </c>
      <c r="J14">
        <f t="shared" si="0"/>
        <v>239830</v>
      </c>
      <c r="K14">
        <v>230000</v>
      </c>
      <c r="L14">
        <v>91080</v>
      </c>
      <c r="M14" s="5">
        <f t="shared" si="1"/>
        <v>321080</v>
      </c>
      <c r="N14">
        <v>2010</v>
      </c>
      <c r="O14">
        <f t="shared" si="2"/>
        <v>2039</v>
      </c>
      <c r="Q14">
        <v>2065</v>
      </c>
      <c r="R14">
        <f t="shared" si="3"/>
        <v>87</v>
      </c>
      <c r="S14">
        <v>766130</v>
      </c>
      <c r="T14">
        <f>SUM(I15:I$28)</f>
        <v>63339</v>
      </c>
      <c r="U14">
        <f t="shared" si="4"/>
        <v>702791</v>
      </c>
      <c r="V14">
        <f t="shared" si="5"/>
        <v>62</v>
      </c>
      <c r="W14">
        <v>114274</v>
      </c>
      <c r="X14">
        <f t="shared" si="6"/>
        <v>-588517</v>
      </c>
    </row>
    <row r="15" spans="2:24" x14ac:dyDescent="0.25">
      <c r="G15">
        <v>925247728</v>
      </c>
      <c r="H15" s="4">
        <v>30</v>
      </c>
      <c r="I15" s="4">
        <v>7418</v>
      </c>
      <c r="J15">
        <f t="shared" si="0"/>
        <v>222540</v>
      </c>
      <c r="K15">
        <v>215000</v>
      </c>
      <c r="L15">
        <v>85140</v>
      </c>
      <c r="M15" s="5">
        <f t="shared" si="1"/>
        <v>300140</v>
      </c>
      <c r="N15">
        <v>2010</v>
      </c>
      <c r="O15">
        <f t="shared" si="2"/>
        <v>2040</v>
      </c>
      <c r="Q15">
        <v>2066</v>
      </c>
      <c r="R15">
        <f t="shared" si="3"/>
        <v>88</v>
      </c>
      <c r="S15">
        <v>767550</v>
      </c>
      <c r="T15">
        <f>SUM(I16:I$28)</f>
        <v>55921</v>
      </c>
      <c r="U15">
        <f t="shared" si="4"/>
        <v>711629</v>
      </c>
      <c r="V15">
        <f t="shared" si="5"/>
        <v>63</v>
      </c>
      <c r="W15">
        <v>114274</v>
      </c>
      <c r="X15">
        <f t="shared" si="6"/>
        <v>-597355</v>
      </c>
    </row>
    <row r="16" spans="2:24" x14ac:dyDescent="0.25">
      <c r="G16">
        <v>925247729</v>
      </c>
      <c r="H16" s="4">
        <v>31</v>
      </c>
      <c r="I16" s="4">
        <v>6785</v>
      </c>
      <c r="J16">
        <f t="shared" si="0"/>
        <v>210335</v>
      </c>
      <c r="K16">
        <v>205000</v>
      </c>
      <c r="L16">
        <v>81180</v>
      </c>
      <c r="M16" s="5">
        <f t="shared" si="1"/>
        <v>286180</v>
      </c>
      <c r="N16">
        <v>2010</v>
      </c>
      <c r="O16">
        <f t="shared" si="2"/>
        <v>2041</v>
      </c>
      <c r="Q16">
        <v>2067</v>
      </c>
      <c r="R16">
        <f t="shared" si="3"/>
        <v>89</v>
      </c>
      <c r="S16">
        <v>782895</v>
      </c>
      <c r="T16">
        <f>SUM(I17:I$28)</f>
        <v>49136</v>
      </c>
      <c r="U16">
        <f t="shared" si="4"/>
        <v>733759</v>
      </c>
      <c r="V16">
        <f t="shared" si="5"/>
        <v>64</v>
      </c>
      <c r="W16">
        <v>114274</v>
      </c>
      <c r="X16">
        <f t="shared" si="6"/>
        <v>-619485</v>
      </c>
    </row>
    <row r="17" spans="7:24" x14ac:dyDescent="0.25">
      <c r="G17">
        <v>925247730</v>
      </c>
      <c r="H17" s="4">
        <v>32</v>
      </c>
      <c r="I17" s="4">
        <v>6208</v>
      </c>
      <c r="J17">
        <f t="shared" si="0"/>
        <v>198656</v>
      </c>
      <c r="K17">
        <v>195000</v>
      </c>
      <c r="L17">
        <v>77220</v>
      </c>
      <c r="M17" s="5">
        <f t="shared" si="1"/>
        <v>272220</v>
      </c>
      <c r="N17">
        <v>2010</v>
      </c>
      <c r="O17">
        <f t="shared" si="2"/>
        <v>2042</v>
      </c>
      <c r="Q17">
        <v>2068</v>
      </c>
      <c r="R17">
        <f t="shared" si="3"/>
        <v>90</v>
      </c>
      <c r="S17">
        <v>754260</v>
      </c>
      <c r="T17">
        <f>SUM(I18:I$28)</f>
        <v>42928</v>
      </c>
      <c r="U17">
        <f t="shared" si="4"/>
        <v>711332</v>
      </c>
      <c r="V17">
        <f t="shared" si="5"/>
        <v>65</v>
      </c>
      <c r="W17">
        <v>114274</v>
      </c>
      <c r="X17">
        <f t="shared" si="6"/>
        <v>-597058</v>
      </c>
    </row>
    <row r="18" spans="7:24" x14ac:dyDescent="0.25">
      <c r="G18">
        <v>925247731</v>
      </c>
      <c r="H18" s="4">
        <v>33</v>
      </c>
      <c r="I18" s="4">
        <v>5674</v>
      </c>
      <c r="J18">
        <f t="shared" si="0"/>
        <v>187242</v>
      </c>
      <c r="K18">
        <v>185000</v>
      </c>
      <c r="L18">
        <v>73260</v>
      </c>
      <c r="M18" s="5">
        <f t="shared" si="1"/>
        <v>258260</v>
      </c>
      <c r="N18">
        <v>2010</v>
      </c>
      <c r="O18">
        <f t="shared" si="2"/>
        <v>2043</v>
      </c>
      <c r="Q18">
        <v>2069</v>
      </c>
      <c r="R18">
        <f t="shared" si="3"/>
        <v>91</v>
      </c>
      <c r="S18">
        <v>770895</v>
      </c>
      <c r="T18">
        <f>SUM(I19:I$28)</f>
        <v>37254</v>
      </c>
      <c r="U18">
        <f t="shared" si="4"/>
        <v>733641</v>
      </c>
      <c r="V18">
        <f t="shared" si="5"/>
        <v>66</v>
      </c>
      <c r="W18">
        <v>114274</v>
      </c>
      <c r="X18">
        <f t="shared" si="6"/>
        <v>-619367</v>
      </c>
    </row>
    <row r="19" spans="7:24" x14ac:dyDescent="0.25">
      <c r="G19">
        <v>925247732</v>
      </c>
      <c r="H19" s="4">
        <v>34</v>
      </c>
      <c r="I19" s="4">
        <v>5320</v>
      </c>
      <c r="J19">
        <f t="shared" si="0"/>
        <v>180880</v>
      </c>
      <c r="K19">
        <v>180000</v>
      </c>
      <c r="L19">
        <v>71280</v>
      </c>
      <c r="M19" s="5">
        <f t="shared" si="1"/>
        <v>251280</v>
      </c>
      <c r="N19">
        <v>2010</v>
      </c>
      <c r="O19">
        <f t="shared" si="2"/>
        <v>2044</v>
      </c>
      <c r="Q19">
        <v>2070</v>
      </c>
      <c r="R19">
        <f t="shared" si="3"/>
        <v>92</v>
      </c>
      <c r="S19">
        <v>785880</v>
      </c>
      <c r="T19">
        <f>SUM(I20:I$28)</f>
        <v>31934</v>
      </c>
      <c r="U19">
        <f t="shared" si="4"/>
        <v>753946</v>
      </c>
      <c r="V19">
        <f t="shared" si="5"/>
        <v>67</v>
      </c>
      <c r="W19">
        <v>114274</v>
      </c>
      <c r="X19">
        <f t="shared" si="6"/>
        <v>-639672</v>
      </c>
    </row>
    <row r="20" spans="7:24" x14ac:dyDescent="0.25">
      <c r="G20">
        <v>925247733</v>
      </c>
      <c r="H20" s="4">
        <v>35</v>
      </c>
      <c r="I20" s="4">
        <v>4851</v>
      </c>
      <c r="J20">
        <f t="shared" si="0"/>
        <v>169785</v>
      </c>
      <c r="K20">
        <v>170000</v>
      </c>
      <c r="L20">
        <v>67320</v>
      </c>
      <c r="M20" s="5">
        <f t="shared" si="1"/>
        <v>237320</v>
      </c>
      <c r="N20">
        <v>2010</v>
      </c>
      <c r="O20">
        <f t="shared" si="2"/>
        <v>2045</v>
      </c>
      <c r="Q20">
        <v>2071</v>
      </c>
      <c r="R20">
        <f t="shared" si="3"/>
        <v>93</v>
      </c>
      <c r="S20">
        <v>776050</v>
      </c>
      <c r="T20">
        <f>SUM(I21:I$28)</f>
        <v>27083</v>
      </c>
      <c r="U20">
        <f t="shared" si="4"/>
        <v>748967</v>
      </c>
      <c r="V20">
        <f t="shared" si="5"/>
        <v>68</v>
      </c>
      <c r="W20">
        <v>114274</v>
      </c>
      <c r="X20">
        <f t="shared" si="6"/>
        <v>-634693</v>
      </c>
    </row>
    <row r="21" spans="7:24" x14ac:dyDescent="0.25">
      <c r="G21">
        <v>925247734</v>
      </c>
      <c r="H21" s="4">
        <v>36</v>
      </c>
      <c r="I21" s="4">
        <v>4411</v>
      </c>
      <c r="J21">
        <f t="shared" si="0"/>
        <v>158796</v>
      </c>
      <c r="K21">
        <v>160000</v>
      </c>
      <c r="L21">
        <v>63360</v>
      </c>
      <c r="M21" s="5">
        <f t="shared" si="1"/>
        <v>223360</v>
      </c>
      <c r="N21">
        <v>2010</v>
      </c>
      <c r="O21">
        <f t="shared" si="2"/>
        <v>2046</v>
      </c>
      <c r="Q21">
        <v>2072</v>
      </c>
      <c r="R21">
        <f t="shared" si="3"/>
        <v>94</v>
      </c>
      <c r="S21">
        <v>769280</v>
      </c>
      <c r="T21">
        <f>SUM(I22:I$28)</f>
        <v>22672</v>
      </c>
      <c r="U21">
        <f t="shared" si="4"/>
        <v>746608</v>
      </c>
      <c r="V21">
        <f t="shared" si="5"/>
        <v>69</v>
      </c>
      <c r="W21">
        <v>114274</v>
      </c>
      <c r="X21">
        <f t="shared" si="6"/>
        <v>-632334</v>
      </c>
    </row>
    <row r="22" spans="7:24" x14ac:dyDescent="0.25">
      <c r="G22">
        <v>925247735</v>
      </c>
      <c r="H22" s="4">
        <v>37</v>
      </c>
      <c r="I22" s="4">
        <v>3997</v>
      </c>
      <c r="J22">
        <f t="shared" si="0"/>
        <v>147889</v>
      </c>
      <c r="K22">
        <v>150000</v>
      </c>
      <c r="L22">
        <v>59400</v>
      </c>
      <c r="M22" s="5">
        <f t="shared" si="1"/>
        <v>209400</v>
      </c>
      <c r="N22">
        <v>2010</v>
      </c>
      <c r="O22">
        <f t="shared" si="2"/>
        <v>2047</v>
      </c>
      <c r="Q22">
        <v>2073</v>
      </c>
      <c r="R22">
        <f t="shared" si="3"/>
        <v>95</v>
      </c>
      <c r="S22">
        <v>758550</v>
      </c>
      <c r="T22">
        <f>SUM(I23:I$28)</f>
        <v>18675</v>
      </c>
      <c r="U22">
        <f t="shared" si="4"/>
        <v>739875</v>
      </c>
      <c r="V22">
        <f t="shared" si="5"/>
        <v>70</v>
      </c>
      <c r="W22">
        <v>114274</v>
      </c>
      <c r="X22">
        <f t="shared" si="6"/>
        <v>-625601</v>
      </c>
    </row>
    <row r="23" spans="7:24" x14ac:dyDescent="0.25">
      <c r="G23">
        <v>925247736</v>
      </c>
      <c r="H23" s="4">
        <v>38</v>
      </c>
      <c r="I23" s="4">
        <v>3744</v>
      </c>
      <c r="J23">
        <f t="shared" si="0"/>
        <v>142272</v>
      </c>
      <c r="K23">
        <v>145000</v>
      </c>
      <c r="L23">
        <v>57420</v>
      </c>
      <c r="M23" s="5">
        <f t="shared" si="1"/>
        <v>202420</v>
      </c>
      <c r="N23">
        <v>2010</v>
      </c>
      <c r="O23">
        <f t="shared" si="2"/>
        <v>2048</v>
      </c>
      <c r="Q23">
        <v>2074</v>
      </c>
      <c r="R23">
        <f t="shared" si="3"/>
        <v>96</v>
      </c>
      <c r="S23">
        <v>776620</v>
      </c>
      <c r="T23">
        <f>SUM(I24:I$28)</f>
        <v>14931</v>
      </c>
      <c r="U23">
        <f t="shared" si="4"/>
        <v>761689</v>
      </c>
      <c r="V23">
        <f t="shared" si="5"/>
        <v>71</v>
      </c>
      <c r="W23">
        <v>114274</v>
      </c>
      <c r="X23">
        <f t="shared" si="6"/>
        <v>-647415</v>
      </c>
    </row>
    <row r="24" spans="7:24" x14ac:dyDescent="0.25">
      <c r="G24">
        <v>925247737</v>
      </c>
      <c r="H24" s="4">
        <v>39</v>
      </c>
      <c r="I24" s="4">
        <v>3381</v>
      </c>
      <c r="J24">
        <f t="shared" si="0"/>
        <v>131859</v>
      </c>
      <c r="K24">
        <v>135000</v>
      </c>
      <c r="L24">
        <v>53460</v>
      </c>
      <c r="M24" s="5">
        <f t="shared" si="1"/>
        <v>188460</v>
      </c>
      <c r="N24">
        <v>2010</v>
      </c>
      <c r="O24">
        <f t="shared" si="2"/>
        <v>2049</v>
      </c>
      <c r="Q24">
        <v>2075</v>
      </c>
      <c r="R24">
        <f t="shared" si="3"/>
        <v>97</v>
      </c>
      <c r="S24">
        <v>763425</v>
      </c>
      <c r="T24">
        <f>SUM(I25:I$28)</f>
        <v>11550</v>
      </c>
      <c r="U24">
        <f t="shared" si="4"/>
        <v>751875</v>
      </c>
      <c r="V24">
        <f t="shared" si="5"/>
        <v>72</v>
      </c>
      <c r="W24">
        <v>53642</v>
      </c>
      <c r="X24">
        <f t="shared" si="6"/>
        <v>-698233</v>
      </c>
    </row>
    <row r="25" spans="7:24" x14ac:dyDescent="0.25">
      <c r="G25">
        <v>925247738</v>
      </c>
      <c r="H25" s="4">
        <v>40</v>
      </c>
      <c r="I25" s="4">
        <v>3276</v>
      </c>
      <c r="J25">
        <f t="shared" si="0"/>
        <v>131040</v>
      </c>
      <c r="K25">
        <v>130000</v>
      </c>
      <c r="L25">
        <v>51480</v>
      </c>
      <c r="M25" s="5">
        <f t="shared" si="1"/>
        <v>181480</v>
      </c>
      <c r="N25">
        <v>2010</v>
      </c>
      <c r="O25">
        <f t="shared" si="2"/>
        <v>2050</v>
      </c>
      <c r="Q25">
        <v>2076</v>
      </c>
      <c r="R25">
        <f t="shared" si="3"/>
        <v>98</v>
      </c>
      <c r="S25">
        <v>774020</v>
      </c>
      <c r="T25">
        <f>SUM(I26:I$28)</f>
        <v>8274</v>
      </c>
      <c r="U25">
        <f t="shared" si="4"/>
        <v>765746</v>
      </c>
      <c r="V25">
        <f t="shared" si="5"/>
        <v>73</v>
      </c>
      <c r="W25">
        <v>53642</v>
      </c>
      <c r="X25">
        <f t="shared" si="6"/>
        <v>-712104</v>
      </c>
    </row>
    <row r="26" spans="7:24" x14ac:dyDescent="0.25">
      <c r="G26">
        <v>925247739</v>
      </c>
      <c r="H26" s="4">
        <v>41</v>
      </c>
      <c r="I26" s="4">
        <v>3203</v>
      </c>
      <c r="J26">
        <f t="shared" si="0"/>
        <v>131323</v>
      </c>
      <c r="K26">
        <v>130000</v>
      </c>
      <c r="L26">
        <v>51480</v>
      </c>
      <c r="M26" s="5">
        <f t="shared" si="1"/>
        <v>181480</v>
      </c>
      <c r="N26">
        <v>2010</v>
      </c>
      <c r="O26">
        <f t="shared" si="2"/>
        <v>2051</v>
      </c>
      <c r="Q26">
        <v>2077</v>
      </c>
      <c r="R26">
        <f t="shared" si="3"/>
        <v>99</v>
      </c>
      <c r="S26">
        <v>780390</v>
      </c>
      <c r="T26">
        <f>SUM(I27:I$28)</f>
        <v>5071</v>
      </c>
      <c r="U26">
        <f t="shared" si="4"/>
        <v>775319</v>
      </c>
      <c r="V26">
        <f t="shared" si="5"/>
        <v>74</v>
      </c>
      <c r="W26">
        <v>53642</v>
      </c>
      <c r="X26">
        <f t="shared" si="6"/>
        <v>-721677</v>
      </c>
    </row>
    <row r="27" spans="7:24" x14ac:dyDescent="0.25">
      <c r="G27">
        <v>925247740</v>
      </c>
      <c r="H27" s="4">
        <v>42</v>
      </c>
      <c r="I27" s="4">
        <v>2137</v>
      </c>
      <c r="J27">
        <f t="shared" si="0"/>
        <v>89754</v>
      </c>
      <c r="K27">
        <v>130000</v>
      </c>
      <c r="L27">
        <v>51480</v>
      </c>
      <c r="M27" s="5">
        <f t="shared" si="1"/>
        <v>181480</v>
      </c>
      <c r="N27">
        <v>2010</v>
      </c>
      <c r="O27">
        <f t="shared" si="2"/>
        <v>2052</v>
      </c>
      <c r="Q27">
        <v>2078</v>
      </c>
      <c r="R27">
        <f t="shared" si="3"/>
        <v>100</v>
      </c>
      <c r="S27">
        <v>786760</v>
      </c>
      <c r="T27">
        <f>SUM(I28:I$28)</f>
        <v>2934</v>
      </c>
      <c r="U27">
        <f t="shared" si="4"/>
        <v>783826</v>
      </c>
      <c r="V27">
        <f t="shared" si="5"/>
        <v>75</v>
      </c>
      <c r="W27">
        <v>53642</v>
      </c>
      <c r="X27">
        <f t="shared" si="6"/>
        <v>-730184</v>
      </c>
    </row>
    <row r="28" spans="7:24" x14ac:dyDescent="0.25">
      <c r="G28">
        <v>925247741</v>
      </c>
      <c r="H28" s="4">
        <v>43</v>
      </c>
      <c r="I28" s="4">
        <v>2934</v>
      </c>
      <c r="J28">
        <f t="shared" si="0"/>
        <v>126162</v>
      </c>
      <c r="K28">
        <v>125000</v>
      </c>
      <c r="L28">
        <v>49500</v>
      </c>
      <c r="M28" s="5">
        <f t="shared" si="1"/>
        <v>174500</v>
      </c>
      <c r="N28">
        <v>2010</v>
      </c>
      <c r="O28">
        <f t="shared" si="2"/>
        <v>2053</v>
      </c>
      <c r="Q28">
        <v>2079</v>
      </c>
      <c r="R28">
        <f t="shared" si="3"/>
        <v>101</v>
      </c>
      <c r="S28">
        <v>762625</v>
      </c>
      <c r="T28">
        <f>SUM(I$28:I29)</f>
        <v>2934</v>
      </c>
      <c r="U28">
        <f t="shared" si="4"/>
        <v>759691</v>
      </c>
      <c r="V28">
        <f t="shared" si="5"/>
        <v>76</v>
      </c>
      <c r="W28">
        <v>53642</v>
      </c>
      <c r="X28">
        <f t="shared" si="6"/>
        <v>-706049</v>
      </c>
    </row>
    <row r="30" spans="7:24" x14ac:dyDescent="0.25">
      <c r="H30" t="s">
        <v>35</v>
      </c>
      <c r="I30">
        <f>SUM(I3:I29)</f>
        <v>269580</v>
      </c>
    </row>
    <row r="31" spans="7:24" x14ac:dyDescent="0.25">
      <c r="H31" t="s">
        <v>36</v>
      </c>
      <c r="I31" s="4">
        <v>18</v>
      </c>
    </row>
    <row r="32" spans="7:24" x14ac:dyDescent="0.25">
      <c r="H32" s="6" t="s">
        <v>37</v>
      </c>
      <c r="I32" s="17">
        <f>I30*I31</f>
        <v>4852440</v>
      </c>
    </row>
  </sheetData>
  <hyperlinks>
    <hyperlink ref="H1" r:id="rId1" xr:uid="{00000000-0004-0000-0000-000000000000}"/>
  </hyperlinks>
  <pageMargins left="0.7" right="0.7" top="0.75" bottom="0.75" header="0.3" footer="0.3"/>
  <pageSetup paperSize="9"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9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6" bestFit="1" customWidth="1"/>
    <col min="4" max="4" width="9.140625" bestFit="1" customWidth="1"/>
    <col min="5" max="5" width="8" bestFit="1" customWidth="1"/>
    <col min="6" max="6" width="8.28515625" bestFit="1" customWidth="1"/>
    <col min="7" max="7" width="10.28515625" bestFit="1" customWidth="1"/>
    <col min="8" max="8" width="7.5703125" bestFit="1" customWidth="1"/>
    <col min="9" max="10" width="6" bestFit="1" customWidth="1"/>
    <col min="11" max="11" width="8.5703125" bestFit="1" customWidth="1"/>
    <col min="12" max="12" width="6" bestFit="1" customWidth="1"/>
    <col min="13" max="13" width="8" bestFit="1" customWidth="1"/>
    <col min="14" max="17" width="6" bestFit="1" customWidth="1"/>
    <col min="18" max="18" width="4.140625" customWidth="1"/>
    <col min="19" max="19" width="9.140625" bestFit="1" customWidth="1"/>
    <col min="20" max="20" width="13.5703125" bestFit="1" customWidth="1"/>
  </cols>
  <sheetData>
    <row r="1" spans="1:11" ht="45" x14ac:dyDescent="0.25">
      <c r="A1" t="s">
        <v>0</v>
      </c>
      <c r="B1" t="s">
        <v>2</v>
      </c>
      <c r="C1" t="s">
        <v>1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t="s">
        <v>3</v>
      </c>
      <c r="K1" t="s">
        <v>4</v>
      </c>
    </row>
    <row r="2" spans="1:11" x14ac:dyDescent="0.25">
      <c r="A2">
        <v>41</v>
      </c>
      <c r="B2">
        <v>30</v>
      </c>
      <c r="C2">
        <v>15000</v>
      </c>
      <c r="D2">
        <v>1267350</v>
      </c>
      <c r="E2">
        <v>355000</v>
      </c>
      <c r="F2">
        <v>1683705</v>
      </c>
      <c r="G2" t="s">
        <v>5</v>
      </c>
      <c r="H2" s="1">
        <v>0.3</v>
      </c>
      <c r="I2">
        <v>2019</v>
      </c>
      <c r="K2">
        <f>I2+B2</f>
        <v>2049</v>
      </c>
    </row>
    <row r="3" spans="1:11" x14ac:dyDescent="0.25">
      <c r="A3">
        <v>41</v>
      </c>
      <c r="B3">
        <v>29</v>
      </c>
      <c r="C3">
        <v>16700</v>
      </c>
      <c r="D3">
        <v>1265780</v>
      </c>
      <c r="E3">
        <v>380000</v>
      </c>
      <c r="F3">
        <v>1712160</v>
      </c>
      <c r="G3" t="s">
        <v>5</v>
      </c>
      <c r="H3" s="1">
        <v>0.3</v>
      </c>
      <c r="I3">
        <v>2019</v>
      </c>
      <c r="K3">
        <f>I3+B3</f>
        <v>2048</v>
      </c>
    </row>
    <row r="4" spans="1:11" x14ac:dyDescent="0.25">
      <c r="A4">
        <v>41</v>
      </c>
      <c r="B4">
        <v>28</v>
      </c>
      <c r="C4">
        <v>18000</v>
      </c>
      <c r="D4">
        <v>1264800</v>
      </c>
      <c r="E4">
        <v>400000</v>
      </c>
      <c r="F4">
        <v>1730200</v>
      </c>
      <c r="G4" t="s">
        <v>5</v>
      </c>
      <c r="H4" s="1">
        <v>0.3</v>
      </c>
      <c r="I4">
        <v>2019</v>
      </c>
      <c r="K4">
        <f t="shared" ref="K4:K17" si="0">I4+B4</f>
        <v>2047</v>
      </c>
    </row>
    <row r="5" spans="1:11" x14ac:dyDescent="0.25">
      <c r="A5">
        <v>41</v>
      </c>
      <c r="B5">
        <v>27</v>
      </c>
      <c r="C5">
        <v>19850</v>
      </c>
      <c r="D5">
        <v>1272025</v>
      </c>
      <c r="E5">
        <v>425000</v>
      </c>
      <c r="F5">
        <v>1767450</v>
      </c>
      <c r="G5" t="s">
        <v>5</v>
      </c>
      <c r="H5" s="1">
        <v>0.3</v>
      </c>
      <c r="I5">
        <v>2019</v>
      </c>
      <c r="K5">
        <f t="shared" si="0"/>
        <v>2046</v>
      </c>
    </row>
    <row r="6" spans="1:11" x14ac:dyDescent="0.25">
      <c r="A6">
        <v>41</v>
      </c>
      <c r="B6">
        <v>26</v>
      </c>
      <c r="C6">
        <v>21500</v>
      </c>
      <c r="D6">
        <v>1242560</v>
      </c>
      <c r="E6">
        <v>440000</v>
      </c>
      <c r="F6">
        <v>1761000</v>
      </c>
      <c r="G6" t="s">
        <v>5</v>
      </c>
      <c r="H6" s="1">
        <v>0.3</v>
      </c>
      <c r="I6">
        <v>2019</v>
      </c>
      <c r="K6">
        <f t="shared" si="0"/>
        <v>2045</v>
      </c>
    </row>
    <row r="7" spans="1:11" x14ac:dyDescent="0.25">
      <c r="A7">
        <v>41</v>
      </c>
      <c r="B7">
        <v>25</v>
      </c>
      <c r="C7">
        <v>23800</v>
      </c>
      <c r="D7">
        <v>1257250</v>
      </c>
      <c r="E7">
        <v>470000</v>
      </c>
      <c r="F7">
        <v>1806720</v>
      </c>
      <c r="G7" t="s">
        <v>5</v>
      </c>
      <c r="H7" s="1">
        <v>0.3</v>
      </c>
      <c r="I7">
        <v>2019</v>
      </c>
      <c r="K7">
        <f t="shared" si="0"/>
        <v>2044</v>
      </c>
    </row>
    <row r="8" spans="1:11" x14ac:dyDescent="0.25">
      <c r="A8">
        <v>41</v>
      </c>
      <c r="B8">
        <v>24</v>
      </c>
      <c r="C8">
        <v>26000</v>
      </c>
      <c r="D8">
        <v>1263000</v>
      </c>
      <c r="E8">
        <v>500000</v>
      </c>
      <c r="F8">
        <v>1838500</v>
      </c>
      <c r="G8" t="s">
        <v>5</v>
      </c>
      <c r="H8" s="1">
        <v>0.3</v>
      </c>
      <c r="I8">
        <v>2019</v>
      </c>
      <c r="K8">
        <f t="shared" si="0"/>
        <v>2043</v>
      </c>
    </row>
    <row r="9" spans="1:11" x14ac:dyDescent="0.25">
      <c r="A9">
        <v>41</v>
      </c>
      <c r="B9">
        <v>23</v>
      </c>
      <c r="C9">
        <v>28700</v>
      </c>
      <c r="D9">
        <v>1259810</v>
      </c>
      <c r="E9">
        <v>530000</v>
      </c>
      <c r="F9">
        <v>1871340</v>
      </c>
      <c r="G9" t="s">
        <v>5</v>
      </c>
      <c r="H9" s="1">
        <v>0.3</v>
      </c>
      <c r="I9">
        <v>2019</v>
      </c>
      <c r="K9">
        <f t="shared" si="0"/>
        <v>2042</v>
      </c>
    </row>
    <row r="10" spans="1:11" x14ac:dyDescent="0.25">
      <c r="A10">
        <v>41</v>
      </c>
      <c r="B10">
        <v>22</v>
      </c>
      <c r="C10">
        <v>32000</v>
      </c>
      <c r="D10">
        <v>1247680</v>
      </c>
      <c r="E10">
        <v>560000</v>
      </c>
      <c r="F10">
        <v>1895240</v>
      </c>
      <c r="G10" t="s">
        <v>5</v>
      </c>
      <c r="H10" s="1">
        <v>0.3</v>
      </c>
      <c r="I10">
        <v>2019</v>
      </c>
      <c r="K10">
        <f t="shared" si="0"/>
        <v>2041</v>
      </c>
    </row>
    <row r="11" spans="1:11" x14ac:dyDescent="0.25">
      <c r="A11">
        <v>41</v>
      </c>
      <c r="B11">
        <v>21</v>
      </c>
      <c r="C11">
        <v>35000</v>
      </c>
      <c r="D11">
        <v>1245465</v>
      </c>
      <c r="E11">
        <v>585000</v>
      </c>
      <c r="F11">
        <v>1923050</v>
      </c>
      <c r="G11" t="s">
        <v>5</v>
      </c>
      <c r="H11" s="1">
        <v>0.3</v>
      </c>
      <c r="I11">
        <v>2019</v>
      </c>
      <c r="K11">
        <f t="shared" si="0"/>
        <v>2040</v>
      </c>
    </row>
    <row r="12" spans="1:11" x14ac:dyDescent="0.25">
      <c r="A12">
        <v>41</v>
      </c>
      <c r="B12">
        <v>20</v>
      </c>
      <c r="C12">
        <v>40000</v>
      </c>
      <c r="D12">
        <v>1250950</v>
      </c>
      <c r="E12">
        <v>635000</v>
      </c>
      <c r="F12">
        <v>1986125</v>
      </c>
      <c r="G12" t="s">
        <v>5</v>
      </c>
      <c r="H12" s="1">
        <v>0.3</v>
      </c>
      <c r="I12">
        <v>2019</v>
      </c>
      <c r="K12">
        <f t="shared" si="0"/>
        <v>2039</v>
      </c>
    </row>
    <row r="13" spans="1:11" x14ac:dyDescent="0.25">
      <c r="A13">
        <v>41</v>
      </c>
      <c r="B13">
        <v>19</v>
      </c>
      <c r="C13">
        <v>44400</v>
      </c>
      <c r="D13">
        <v>1266825</v>
      </c>
      <c r="E13">
        <v>665000</v>
      </c>
      <c r="F13">
        <v>2043150</v>
      </c>
      <c r="G13" t="s">
        <v>5</v>
      </c>
      <c r="H13" s="1">
        <v>0.3</v>
      </c>
      <c r="I13">
        <v>2019</v>
      </c>
      <c r="K13">
        <f t="shared" si="0"/>
        <v>2038</v>
      </c>
    </row>
    <row r="14" spans="1:11" x14ac:dyDescent="0.25">
      <c r="A14">
        <v>41</v>
      </c>
      <c r="B14">
        <v>18</v>
      </c>
      <c r="C14">
        <v>48000</v>
      </c>
      <c r="D14">
        <v>1254600</v>
      </c>
      <c r="E14">
        <v>680000</v>
      </c>
      <c r="F14">
        <v>2044000</v>
      </c>
      <c r="G14" t="s">
        <v>5</v>
      </c>
      <c r="H14" s="1">
        <v>0.3</v>
      </c>
      <c r="I14">
        <v>2019</v>
      </c>
      <c r="K14">
        <f t="shared" si="0"/>
        <v>2037</v>
      </c>
    </row>
    <row r="15" spans="1:11" x14ac:dyDescent="0.25">
      <c r="A15">
        <v>41</v>
      </c>
      <c r="B15">
        <v>17</v>
      </c>
      <c r="C15">
        <v>52500</v>
      </c>
      <c r="D15">
        <v>1256500</v>
      </c>
      <c r="E15">
        <v>700000</v>
      </c>
      <c r="F15">
        <v>2070000</v>
      </c>
      <c r="G15" t="s">
        <v>5</v>
      </c>
      <c r="H15" s="1">
        <v>0.3</v>
      </c>
      <c r="I15">
        <v>2019</v>
      </c>
      <c r="K15">
        <f t="shared" si="0"/>
        <v>2036</v>
      </c>
    </row>
    <row r="16" spans="1:11" x14ac:dyDescent="0.25">
      <c r="A16">
        <v>41</v>
      </c>
      <c r="B16">
        <v>16</v>
      </c>
      <c r="C16">
        <v>57500</v>
      </c>
      <c r="D16">
        <v>1247675</v>
      </c>
      <c r="E16">
        <v>715000</v>
      </c>
      <c r="F16">
        <v>2084250</v>
      </c>
      <c r="G16" t="s">
        <v>5</v>
      </c>
      <c r="H16" s="1">
        <v>0.3</v>
      </c>
      <c r="I16">
        <v>2019</v>
      </c>
      <c r="K16">
        <f t="shared" si="0"/>
        <v>2035</v>
      </c>
    </row>
    <row r="17" spans="1:23" x14ac:dyDescent="0.25">
      <c r="A17">
        <v>41</v>
      </c>
      <c r="B17">
        <v>15</v>
      </c>
      <c r="C17">
        <v>65000</v>
      </c>
      <c r="D17">
        <v>1234425</v>
      </c>
      <c r="E17">
        <v>755000</v>
      </c>
      <c r="F17">
        <v>2122220</v>
      </c>
      <c r="G17" t="s">
        <v>5</v>
      </c>
      <c r="H17" s="1">
        <v>0.3</v>
      </c>
      <c r="I17">
        <v>2019</v>
      </c>
      <c r="K17">
        <f t="shared" si="0"/>
        <v>2034</v>
      </c>
      <c r="S17" s="3"/>
    </row>
    <row r="19" spans="1:23" ht="45" x14ac:dyDescent="0.25">
      <c r="S19" s="2" t="s">
        <v>13</v>
      </c>
      <c r="T19" s="2" t="s">
        <v>12</v>
      </c>
      <c r="U19" t="s">
        <v>11</v>
      </c>
      <c r="V19" s="2" t="s">
        <v>14</v>
      </c>
      <c r="W19" s="2" t="s">
        <v>15</v>
      </c>
    </row>
    <row r="20" spans="1:23" x14ac:dyDescent="0.25">
      <c r="A20">
        <v>2019</v>
      </c>
      <c r="B20">
        <f>$C$2</f>
        <v>15000</v>
      </c>
      <c r="C20">
        <f>$C$3</f>
        <v>16700</v>
      </c>
      <c r="D20">
        <f>$C$4</f>
        <v>18000</v>
      </c>
      <c r="E20">
        <f>$C$5</f>
        <v>19850</v>
      </c>
      <c r="F20">
        <f>$C$6</f>
        <v>21500</v>
      </c>
      <c r="G20">
        <f>$C$7</f>
        <v>23800</v>
      </c>
      <c r="H20">
        <f>$C$8</f>
        <v>26000</v>
      </c>
      <c r="I20">
        <f>$C$9</f>
        <v>28700</v>
      </c>
      <c r="J20">
        <f>$C$10</f>
        <v>32000</v>
      </c>
      <c r="K20">
        <f>$C$11</f>
        <v>35000</v>
      </c>
      <c r="L20">
        <f>$C$12</f>
        <v>40000</v>
      </c>
      <c r="M20">
        <f>$C$13</f>
        <v>44400</v>
      </c>
      <c r="N20">
        <f>$C$14</f>
        <v>48000</v>
      </c>
      <c r="O20">
        <f>$C$15</f>
        <v>52500</v>
      </c>
      <c r="P20">
        <f>$C$16</f>
        <v>57500</v>
      </c>
      <c r="Q20">
        <f>$C$17</f>
        <v>65000</v>
      </c>
      <c r="S20">
        <f>SUM(B20:Q20)</f>
        <v>543950</v>
      </c>
      <c r="T20">
        <f>S20</f>
        <v>543950</v>
      </c>
    </row>
    <row r="21" spans="1:23" x14ac:dyDescent="0.25">
      <c r="A21">
        <v>2020</v>
      </c>
      <c r="B21">
        <f t="shared" ref="B21:B49" si="1">$C$2</f>
        <v>15000</v>
      </c>
      <c r="C21">
        <f t="shared" ref="C21:C48" si="2">$C$3</f>
        <v>16700</v>
      </c>
      <c r="D21">
        <f t="shared" ref="D21:D47" si="3">$C$4</f>
        <v>18000</v>
      </c>
      <c r="E21">
        <f t="shared" ref="E21:E46" si="4">$C$5</f>
        <v>19850</v>
      </c>
      <c r="F21">
        <f t="shared" ref="F21:F45" si="5">$C$6</f>
        <v>21500</v>
      </c>
      <c r="G21">
        <f t="shared" ref="G21:G44" si="6">$C$7</f>
        <v>23800</v>
      </c>
      <c r="H21">
        <f t="shared" ref="H21:H43" si="7">$C$8</f>
        <v>26000</v>
      </c>
      <c r="I21">
        <f t="shared" ref="I21:I42" si="8">$C$9</f>
        <v>28700</v>
      </c>
      <c r="J21">
        <f t="shared" ref="J21:J41" si="9">$C$10</f>
        <v>32000</v>
      </c>
      <c r="K21">
        <f t="shared" ref="K21:K40" si="10">$C$11</f>
        <v>35000</v>
      </c>
      <c r="L21">
        <f t="shared" ref="L21:L39" si="11">$C$12</f>
        <v>40000</v>
      </c>
      <c r="M21">
        <f t="shared" ref="M21:M38" si="12">$C$13</f>
        <v>44400</v>
      </c>
      <c r="N21">
        <f t="shared" ref="N21:N37" si="13">$C$14</f>
        <v>48000</v>
      </c>
      <c r="O21">
        <f t="shared" ref="O21:O36" si="14">$C$15</f>
        <v>52500</v>
      </c>
      <c r="P21">
        <f t="shared" ref="P21:P35" si="15">$C$16</f>
        <v>57500</v>
      </c>
      <c r="Q21">
        <f t="shared" ref="Q21:Q34" si="16">$C$17</f>
        <v>65000</v>
      </c>
      <c r="S21">
        <f t="shared" ref="S21:S49" si="17">SUM(B21:Q21)</f>
        <v>543950</v>
      </c>
      <c r="T21">
        <f t="shared" ref="T21:T34" si="18">S21+T20</f>
        <v>1087900</v>
      </c>
    </row>
    <row r="22" spans="1:23" x14ac:dyDescent="0.25">
      <c r="A22">
        <v>2021</v>
      </c>
      <c r="B22">
        <f t="shared" si="1"/>
        <v>15000</v>
      </c>
      <c r="C22">
        <f t="shared" si="2"/>
        <v>16700</v>
      </c>
      <c r="D22">
        <f t="shared" si="3"/>
        <v>18000</v>
      </c>
      <c r="E22">
        <f t="shared" si="4"/>
        <v>19850</v>
      </c>
      <c r="F22">
        <f t="shared" si="5"/>
        <v>21500</v>
      </c>
      <c r="G22">
        <f t="shared" si="6"/>
        <v>23800</v>
      </c>
      <c r="H22">
        <f t="shared" si="7"/>
        <v>26000</v>
      </c>
      <c r="I22">
        <f t="shared" si="8"/>
        <v>28700</v>
      </c>
      <c r="J22">
        <f t="shared" si="9"/>
        <v>32000</v>
      </c>
      <c r="K22">
        <f t="shared" si="10"/>
        <v>35000</v>
      </c>
      <c r="L22">
        <f t="shared" si="11"/>
        <v>40000</v>
      </c>
      <c r="M22">
        <f t="shared" si="12"/>
        <v>44400</v>
      </c>
      <c r="N22">
        <f t="shared" si="13"/>
        <v>48000</v>
      </c>
      <c r="O22">
        <f t="shared" si="14"/>
        <v>52500</v>
      </c>
      <c r="P22">
        <f t="shared" si="15"/>
        <v>57500</v>
      </c>
      <c r="Q22">
        <f t="shared" si="16"/>
        <v>65000</v>
      </c>
      <c r="S22">
        <f t="shared" si="17"/>
        <v>543950</v>
      </c>
      <c r="T22">
        <f t="shared" si="18"/>
        <v>1631850</v>
      </c>
    </row>
    <row r="23" spans="1:23" x14ac:dyDescent="0.25">
      <c r="A23">
        <v>2022</v>
      </c>
      <c r="B23">
        <f t="shared" si="1"/>
        <v>15000</v>
      </c>
      <c r="C23">
        <f t="shared" si="2"/>
        <v>16700</v>
      </c>
      <c r="D23">
        <f t="shared" si="3"/>
        <v>18000</v>
      </c>
      <c r="E23">
        <f t="shared" si="4"/>
        <v>19850</v>
      </c>
      <c r="F23">
        <f t="shared" si="5"/>
        <v>21500</v>
      </c>
      <c r="G23">
        <f t="shared" si="6"/>
        <v>23800</v>
      </c>
      <c r="H23">
        <f t="shared" si="7"/>
        <v>26000</v>
      </c>
      <c r="I23">
        <f t="shared" si="8"/>
        <v>28700</v>
      </c>
      <c r="J23">
        <f t="shared" si="9"/>
        <v>32000</v>
      </c>
      <c r="K23">
        <f t="shared" si="10"/>
        <v>35000</v>
      </c>
      <c r="L23">
        <f t="shared" si="11"/>
        <v>40000</v>
      </c>
      <c r="M23">
        <f t="shared" si="12"/>
        <v>44400</v>
      </c>
      <c r="N23">
        <f t="shared" si="13"/>
        <v>48000</v>
      </c>
      <c r="O23">
        <f t="shared" si="14"/>
        <v>52500</v>
      </c>
      <c r="P23">
        <f t="shared" si="15"/>
        <v>57500</v>
      </c>
      <c r="Q23">
        <f t="shared" si="16"/>
        <v>65000</v>
      </c>
      <c r="S23">
        <f t="shared" si="17"/>
        <v>543950</v>
      </c>
      <c r="T23">
        <f t="shared" si="18"/>
        <v>2175800</v>
      </c>
    </row>
    <row r="24" spans="1:23" x14ac:dyDescent="0.25">
      <c r="A24">
        <v>2023</v>
      </c>
      <c r="B24">
        <f t="shared" si="1"/>
        <v>15000</v>
      </c>
      <c r="C24">
        <f t="shared" si="2"/>
        <v>16700</v>
      </c>
      <c r="D24">
        <f t="shared" si="3"/>
        <v>18000</v>
      </c>
      <c r="E24">
        <f t="shared" si="4"/>
        <v>19850</v>
      </c>
      <c r="F24">
        <f t="shared" si="5"/>
        <v>21500</v>
      </c>
      <c r="G24">
        <f t="shared" si="6"/>
        <v>23800</v>
      </c>
      <c r="H24">
        <f t="shared" si="7"/>
        <v>26000</v>
      </c>
      <c r="I24">
        <f t="shared" si="8"/>
        <v>28700</v>
      </c>
      <c r="J24">
        <f t="shared" si="9"/>
        <v>32000</v>
      </c>
      <c r="K24">
        <f t="shared" si="10"/>
        <v>35000</v>
      </c>
      <c r="L24">
        <f t="shared" si="11"/>
        <v>40000</v>
      </c>
      <c r="M24">
        <f t="shared" si="12"/>
        <v>44400</v>
      </c>
      <c r="N24">
        <f t="shared" si="13"/>
        <v>48000</v>
      </c>
      <c r="O24">
        <f t="shared" si="14"/>
        <v>52500</v>
      </c>
      <c r="P24">
        <f t="shared" si="15"/>
        <v>57500</v>
      </c>
      <c r="Q24">
        <f t="shared" si="16"/>
        <v>65000</v>
      </c>
      <c r="S24">
        <f t="shared" si="17"/>
        <v>543950</v>
      </c>
      <c r="T24">
        <f t="shared" si="18"/>
        <v>2719750</v>
      </c>
    </row>
    <row r="25" spans="1:23" x14ac:dyDescent="0.25">
      <c r="A25">
        <v>2024</v>
      </c>
      <c r="B25">
        <f t="shared" si="1"/>
        <v>15000</v>
      </c>
      <c r="C25">
        <f t="shared" si="2"/>
        <v>16700</v>
      </c>
      <c r="D25">
        <f t="shared" si="3"/>
        <v>18000</v>
      </c>
      <c r="E25">
        <f t="shared" si="4"/>
        <v>19850</v>
      </c>
      <c r="F25">
        <f t="shared" si="5"/>
        <v>21500</v>
      </c>
      <c r="G25">
        <f t="shared" si="6"/>
        <v>23800</v>
      </c>
      <c r="H25">
        <f t="shared" si="7"/>
        <v>26000</v>
      </c>
      <c r="I25">
        <f t="shared" si="8"/>
        <v>28700</v>
      </c>
      <c r="J25">
        <f t="shared" si="9"/>
        <v>32000</v>
      </c>
      <c r="K25">
        <f t="shared" si="10"/>
        <v>35000</v>
      </c>
      <c r="L25">
        <f t="shared" si="11"/>
        <v>40000</v>
      </c>
      <c r="M25">
        <f t="shared" si="12"/>
        <v>44400</v>
      </c>
      <c r="N25">
        <f t="shared" si="13"/>
        <v>48000</v>
      </c>
      <c r="O25">
        <f t="shared" si="14"/>
        <v>52500</v>
      </c>
      <c r="P25">
        <f t="shared" si="15"/>
        <v>57500</v>
      </c>
      <c r="Q25">
        <f t="shared" si="16"/>
        <v>65000</v>
      </c>
      <c r="S25">
        <f t="shared" si="17"/>
        <v>543950</v>
      </c>
      <c r="T25">
        <f t="shared" si="18"/>
        <v>3263700</v>
      </c>
    </row>
    <row r="26" spans="1:23" x14ac:dyDescent="0.25">
      <c r="A26">
        <v>2025</v>
      </c>
      <c r="B26">
        <f t="shared" si="1"/>
        <v>15000</v>
      </c>
      <c r="C26">
        <f t="shared" si="2"/>
        <v>16700</v>
      </c>
      <c r="D26">
        <f t="shared" si="3"/>
        <v>18000</v>
      </c>
      <c r="E26">
        <f t="shared" si="4"/>
        <v>19850</v>
      </c>
      <c r="F26">
        <f t="shared" si="5"/>
        <v>21500</v>
      </c>
      <c r="G26">
        <f t="shared" si="6"/>
        <v>23800</v>
      </c>
      <c r="H26">
        <f t="shared" si="7"/>
        <v>26000</v>
      </c>
      <c r="I26">
        <f t="shared" si="8"/>
        <v>28700</v>
      </c>
      <c r="J26">
        <f t="shared" si="9"/>
        <v>32000</v>
      </c>
      <c r="K26">
        <f t="shared" si="10"/>
        <v>35000</v>
      </c>
      <c r="L26">
        <f t="shared" si="11"/>
        <v>40000</v>
      </c>
      <c r="M26">
        <f t="shared" si="12"/>
        <v>44400</v>
      </c>
      <c r="N26">
        <f t="shared" si="13"/>
        <v>48000</v>
      </c>
      <c r="O26">
        <f t="shared" si="14"/>
        <v>52500</v>
      </c>
      <c r="P26">
        <f t="shared" si="15"/>
        <v>57500</v>
      </c>
      <c r="Q26">
        <f t="shared" si="16"/>
        <v>65000</v>
      </c>
      <c r="S26">
        <f t="shared" si="17"/>
        <v>543950</v>
      </c>
      <c r="T26">
        <f t="shared" si="18"/>
        <v>3807650</v>
      </c>
    </row>
    <row r="27" spans="1:23" x14ac:dyDescent="0.25">
      <c r="A27">
        <v>2026</v>
      </c>
      <c r="B27">
        <f t="shared" si="1"/>
        <v>15000</v>
      </c>
      <c r="C27">
        <f t="shared" si="2"/>
        <v>16700</v>
      </c>
      <c r="D27">
        <f t="shared" si="3"/>
        <v>18000</v>
      </c>
      <c r="E27">
        <f t="shared" si="4"/>
        <v>19850</v>
      </c>
      <c r="F27">
        <f t="shared" si="5"/>
        <v>21500</v>
      </c>
      <c r="G27">
        <f t="shared" si="6"/>
        <v>23800</v>
      </c>
      <c r="H27">
        <f t="shared" si="7"/>
        <v>26000</v>
      </c>
      <c r="I27">
        <f t="shared" si="8"/>
        <v>28700</v>
      </c>
      <c r="J27">
        <f t="shared" si="9"/>
        <v>32000</v>
      </c>
      <c r="K27">
        <f t="shared" si="10"/>
        <v>35000</v>
      </c>
      <c r="L27">
        <f t="shared" si="11"/>
        <v>40000</v>
      </c>
      <c r="M27">
        <f t="shared" si="12"/>
        <v>44400</v>
      </c>
      <c r="N27">
        <f t="shared" si="13"/>
        <v>48000</v>
      </c>
      <c r="O27">
        <f t="shared" si="14"/>
        <v>52500</v>
      </c>
      <c r="P27">
        <f t="shared" si="15"/>
        <v>57500</v>
      </c>
      <c r="Q27">
        <f t="shared" si="16"/>
        <v>65000</v>
      </c>
      <c r="S27">
        <f t="shared" si="17"/>
        <v>543950</v>
      </c>
      <c r="T27">
        <f t="shared" si="18"/>
        <v>4351600</v>
      </c>
    </row>
    <row r="28" spans="1:23" x14ac:dyDescent="0.25">
      <c r="A28">
        <v>2027</v>
      </c>
      <c r="B28">
        <f t="shared" si="1"/>
        <v>15000</v>
      </c>
      <c r="C28">
        <f t="shared" si="2"/>
        <v>16700</v>
      </c>
      <c r="D28">
        <f t="shared" si="3"/>
        <v>18000</v>
      </c>
      <c r="E28">
        <f t="shared" si="4"/>
        <v>19850</v>
      </c>
      <c r="F28">
        <f t="shared" si="5"/>
        <v>21500</v>
      </c>
      <c r="G28">
        <f t="shared" si="6"/>
        <v>23800</v>
      </c>
      <c r="H28">
        <f t="shared" si="7"/>
        <v>26000</v>
      </c>
      <c r="I28">
        <f t="shared" si="8"/>
        <v>28700</v>
      </c>
      <c r="J28">
        <f t="shared" si="9"/>
        <v>32000</v>
      </c>
      <c r="K28">
        <f t="shared" si="10"/>
        <v>35000</v>
      </c>
      <c r="L28">
        <f t="shared" si="11"/>
        <v>40000</v>
      </c>
      <c r="M28">
        <f t="shared" si="12"/>
        <v>44400</v>
      </c>
      <c r="N28">
        <f t="shared" si="13"/>
        <v>48000</v>
      </c>
      <c r="O28">
        <f t="shared" si="14"/>
        <v>52500</v>
      </c>
      <c r="P28">
        <f t="shared" si="15"/>
        <v>57500</v>
      </c>
      <c r="Q28">
        <f t="shared" si="16"/>
        <v>65000</v>
      </c>
      <c r="S28">
        <f t="shared" si="17"/>
        <v>543950</v>
      </c>
      <c r="T28">
        <f t="shared" si="18"/>
        <v>4895550</v>
      </c>
    </row>
    <row r="29" spans="1:23" x14ac:dyDescent="0.25">
      <c r="A29">
        <v>2028</v>
      </c>
      <c r="B29">
        <f t="shared" si="1"/>
        <v>15000</v>
      </c>
      <c r="C29">
        <f t="shared" si="2"/>
        <v>16700</v>
      </c>
      <c r="D29">
        <f t="shared" si="3"/>
        <v>18000</v>
      </c>
      <c r="E29">
        <f t="shared" si="4"/>
        <v>19850</v>
      </c>
      <c r="F29">
        <f t="shared" si="5"/>
        <v>21500</v>
      </c>
      <c r="G29">
        <f t="shared" si="6"/>
        <v>23800</v>
      </c>
      <c r="H29">
        <f t="shared" si="7"/>
        <v>26000</v>
      </c>
      <c r="I29">
        <f t="shared" si="8"/>
        <v>28700</v>
      </c>
      <c r="J29">
        <f t="shared" si="9"/>
        <v>32000</v>
      </c>
      <c r="K29">
        <f t="shared" si="10"/>
        <v>35000</v>
      </c>
      <c r="L29">
        <f t="shared" si="11"/>
        <v>40000</v>
      </c>
      <c r="M29">
        <f t="shared" si="12"/>
        <v>44400</v>
      </c>
      <c r="N29">
        <f t="shared" si="13"/>
        <v>48000</v>
      </c>
      <c r="O29">
        <f t="shared" si="14"/>
        <v>52500</v>
      </c>
      <c r="P29">
        <f t="shared" si="15"/>
        <v>57500</v>
      </c>
      <c r="Q29">
        <f t="shared" si="16"/>
        <v>65000</v>
      </c>
      <c r="S29">
        <f t="shared" si="17"/>
        <v>543950</v>
      </c>
      <c r="T29">
        <f t="shared" si="18"/>
        <v>5439500</v>
      </c>
    </row>
    <row r="30" spans="1:23" x14ac:dyDescent="0.25">
      <c r="A30">
        <v>2029</v>
      </c>
      <c r="B30">
        <f t="shared" si="1"/>
        <v>15000</v>
      </c>
      <c r="C30">
        <f t="shared" si="2"/>
        <v>16700</v>
      </c>
      <c r="D30">
        <f t="shared" si="3"/>
        <v>18000</v>
      </c>
      <c r="E30">
        <f t="shared" si="4"/>
        <v>19850</v>
      </c>
      <c r="F30">
        <f t="shared" si="5"/>
        <v>21500</v>
      </c>
      <c r="G30">
        <f t="shared" si="6"/>
        <v>23800</v>
      </c>
      <c r="H30">
        <f t="shared" si="7"/>
        <v>26000</v>
      </c>
      <c r="I30">
        <f t="shared" si="8"/>
        <v>28700</v>
      </c>
      <c r="J30">
        <f t="shared" si="9"/>
        <v>32000</v>
      </c>
      <c r="K30">
        <f t="shared" si="10"/>
        <v>35000</v>
      </c>
      <c r="L30">
        <f t="shared" si="11"/>
        <v>40000</v>
      </c>
      <c r="M30">
        <f t="shared" si="12"/>
        <v>44400</v>
      </c>
      <c r="N30">
        <f t="shared" si="13"/>
        <v>48000</v>
      </c>
      <c r="O30">
        <f t="shared" si="14"/>
        <v>52500</v>
      </c>
      <c r="P30">
        <f t="shared" si="15"/>
        <v>57500</v>
      </c>
      <c r="Q30">
        <f t="shared" si="16"/>
        <v>65000</v>
      </c>
      <c r="S30">
        <f t="shared" si="17"/>
        <v>543950</v>
      </c>
      <c r="T30">
        <f t="shared" si="18"/>
        <v>5983450</v>
      </c>
    </row>
    <row r="31" spans="1:23" x14ac:dyDescent="0.25">
      <c r="A31">
        <v>2030</v>
      </c>
      <c r="B31">
        <f t="shared" si="1"/>
        <v>15000</v>
      </c>
      <c r="C31">
        <f t="shared" si="2"/>
        <v>16700</v>
      </c>
      <c r="D31">
        <f t="shared" si="3"/>
        <v>18000</v>
      </c>
      <c r="E31">
        <f t="shared" si="4"/>
        <v>19850</v>
      </c>
      <c r="F31">
        <f t="shared" si="5"/>
        <v>21500</v>
      </c>
      <c r="G31">
        <f t="shared" si="6"/>
        <v>23800</v>
      </c>
      <c r="H31">
        <f t="shared" si="7"/>
        <v>26000</v>
      </c>
      <c r="I31">
        <f t="shared" si="8"/>
        <v>28700</v>
      </c>
      <c r="J31">
        <f t="shared" si="9"/>
        <v>32000</v>
      </c>
      <c r="K31">
        <f t="shared" si="10"/>
        <v>35000</v>
      </c>
      <c r="L31">
        <f t="shared" si="11"/>
        <v>40000</v>
      </c>
      <c r="M31">
        <f t="shared" si="12"/>
        <v>44400</v>
      </c>
      <c r="N31">
        <f t="shared" si="13"/>
        <v>48000</v>
      </c>
      <c r="O31">
        <f t="shared" si="14"/>
        <v>52500</v>
      </c>
      <c r="P31">
        <f t="shared" si="15"/>
        <v>57500</v>
      </c>
      <c r="Q31">
        <f t="shared" si="16"/>
        <v>65000</v>
      </c>
      <c r="S31">
        <f t="shared" si="17"/>
        <v>543950</v>
      </c>
      <c r="T31">
        <f t="shared" si="18"/>
        <v>6527400</v>
      </c>
    </row>
    <row r="32" spans="1:23" x14ac:dyDescent="0.25">
      <c r="A32">
        <v>2031</v>
      </c>
      <c r="B32">
        <f t="shared" si="1"/>
        <v>15000</v>
      </c>
      <c r="C32">
        <f t="shared" si="2"/>
        <v>16700</v>
      </c>
      <c r="D32">
        <f t="shared" si="3"/>
        <v>18000</v>
      </c>
      <c r="E32">
        <f t="shared" si="4"/>
        <v>19850</v>
      </c>
      <c r="F32">
        <f t="shared" si="5"/>
        <v>21500</v>
      </c>
      <c r="G32">
        <f t="shared" si="6"/>
        <v>23800</v>
      </c>
      <c r="H32">
        <f t="shared" si="7"/>
        <v>26000</v>
      </c>
      <c r="I32">
        <f t="shared" si="8"/>
        <v>28700</v>
      </c>
      <c r="J32">
        <f t="shared" si="9"/>
        <v>32000</v>
      </c>
      <c r="K32">
        <f t="shared" si="10"/>
        <v>35000</v>
      </c>
      <c r="L32">
        <f t="shared" si="11"/>
        <v>40000</v>
      </c>
      <c r="M32">
        <f t="shared" si="12"/>
        <v>44400</v>
      </c>
      <c r="N32">
        <f t="shared" si="13"/>
        <v>48000</v>
      </c>
      <c r="O32">
        <f t="shared" si="14"/>
        <v>52500</v>
      </c>
      <c r="P32">
        <f t="shared" si="15"/>
        <v>57500</v>
      </c>
      <c r="Q32">
        <f t="shared" si="16"/>
        <v>65000</v>
      </c>
      <c r="S32">
        <f t="shared" si="17"/>
        <v>543950</v>
      </c>
      <c r="T32">
        <f t="shared" si="18"/>
        <v>7071350</v>
      </c>
    </row>
    <row r="33" spans="1:23" x14ac:dyDescent="0.25">
      <c r="A33">
        <v>2032</v>
      </c>
      <c r="B33">
        <f t="shared" si="1"/>
        <v>15000</v>
      </c>
      <c r="C33">
        <f t="shared" si="2"/>
        <v>16700</v>
      </c>
      <c r="D33">
        <f t="shared" si="3"/>
        <v>18000</v>
      </c>
      <c r="E33">
        <f t="shared" si="4"/>
        <v>19850</v>
      </c>
      <c r="F33">
        <f t="shared" si="5"/>
        <v>21500</v>
      </c>
      <c r="G33">
        <f t="shared" si="6"/>
        <v>23800</v>
      </c>
      <c r="H33">
        <f t="shared" si="7"/>
        <v>26000</v>
      </c>
      <c r="I33">
        <f t="shared" si="8"/>
        <v>28700</v>
      </c>
      <c r="J33">
        <f t="shared" si="9"/>
        <v>32000</v>
      </c>
      <c r="K33">
        <f t="shared" si="10"/>
        <v>35000</v>
      </c>
      <c r="L33">
        <f t="shared" si="11"/>
        <v>40000</v>
      </c>
      <c r="M33">
        <f t="shared" si="12"/>
        <v>44400</v>
      </c>
      <c r="N33">
        <f t="shared" si="13"/>
        <v>48000</v>
      </c>
      <c r="O33">
        <f t="shared" si="14"/>
        <v>52500</v>
      </c>
      <c r="P33">
        <f t="shared" si="15"/>
        <v>57500</v>
      </c>
      <c r="Q33">
        <f t="shared" si="16"/>
        <v>65000</v>
      </c>
      <c r="S33">
        <f t="shared" si="17"/>
        <v>543950</v>
      </c>
      <c r="T33">
        <f t="shared" si="18"/>
        <v>7615300</v>
      </c>
    </row>
    <row r="34" spans="1:23" x14ac:dyDescent="0.25">
      <c r="A34">
        <v>2033</v>
      </c>
      <c r="B34">
        <f t="shared" si="1"/>
        <v>15000</v>
      </c>
      <c r="C34">
        <f t="shared" si="2"/>
        <v>16700</v>
      </c>
      <c r="D34">
        <f t="shared" si="3"/>
        <v>18000</v>
      </c>
      <c r="E34">
        <f t="shared" si="4"/>
        <v>19850</v>
      </c>
      <c r="F34">
        <f t="shared" si="5"/>
        <v>21500</v>
      </c>
      <c r="G34">
        <f t="shared" si="6"/>
        <v>23800</v>
      </c>
      <c r="H34">
        <f t="shared" si="7"/>
        <v>26000</v>
      </c>
      <c r="I34">
        <f t="shared" si="8"/>
        <v>28700</v>
      </c>
      <c r="J34">
        <f t="shared" si="9"/>
        <v>32000</v>
      </c>
      <c r="K34">
        <f t="shared" si="10"/>
        <v>35000</v>
      </c>
      <c r="L34">
        <f t="shared" si="11"/>
        <v>40000</v>
      </c>
      <c r="M34">
        <f t="shared" si="12"/>
        <v>44400</v>
      </c>
      <c r="N34">
        <f t="shared" si="13"/>
        <v>48000</v>
      </c>
      <c r="O34">
        <f t="shared" si="14"/>
        <v>52500</v>
      </c>
      <c r="P34">
        <f t="shared" si="15"/>
        <v>57500</v>
      </c>
      <c r="Q34">
        <f t="shared" si="16"/>
        <v>65000</v>
      </c>
      <c r="S34">
        <f t="shared" si="17"/>
        <v>543950</v>
      </c>
      <c r="T34">
        <f t="shared" si="18"/>
        <v>8159250</v>
      </c>
    </row>
    <row r="35" spans="1:23" x14ac:dyDescent="0.25">
      <c r="A35">
        <v>2034</v>
      </c>
      <c r="B35">
        <f t="shared" si="1"/>
        <v>15000</v>
      </c>
      <c r="C35">
        <f t="shared" si="2"/>
        <v>16700</v>
      </c>
      <c r="D35">
        <f t="shared" si="3"/>
        <v>18000</v>
      </c>
      <c r="E35">
        <f t="shared" si="4"/>
        <v>19850</v>
      </c>
      <c r="F35">
        <f t="shared" si="5"/>
        <v>21500</v>
      </c>
      <c r="G35">
        <f t="shared" si="6"/>
        <v>23800</v>
      </c>
      <c r="H35">
        <f t="shared" si="7"/>
        <v>26000</v>
      </c>
      <c r="I35">
        <f t="shared" si="8"/>
        <v>28700</v>
      </c>
      <c r="J35">
        <f t="shared" si="9"/>
        <v>32000</v>
      </c>
      <c r="K35">
        <f t="shared" si="10"/>
        <v>35000</v>
      </c>
      <c r="L35">
        <f t="shared" si="11"/>
        <v>40000</v>
      </c>
      <c r="M35">
        <f t="shared" si="12"/>
        <v>44400</v>
      </c>
      <c r="N35">
        <f t="shared" si="13"/>
        <v>48000</v>
      </c>
      <c r="O35">
        <f t="shared" si="14"/>
        <v>52500</v>
      </c>
      <c r="P35">
        <f t="shared" si="15"/>
        <v>57500</v>
      </c>
      <c r="S35">
        <f t="shared" si="17"/>
        <v>478950</v>
      </c>
      <c r="U35">
        <f>D17</f>
        <v>1234425</v>
      </c>
      <c r="V35">
        <f>U35-S35</f>
        <v>755475</v>
      </c>
      <c r="W35">
        <f>V35/12</f>
        <v>62956.25</v>
      </c>
    </row>
    <row r="36" spans="1:23" x14ac:dyDescent="0.25">
      <c r="A36">
        <v>2035</v>
      </c>
      <c r="B36">
        <f t="shared" si="1"/>
        <v>15000</v>
      </c>
      <c r="C36">
        <f t="shared" si="2"/>
        <v>16700</v>
      </c>
      <c r="D36">
        <f t="shared" si="3"/>
        <v>18000</v>
      </c>
      <c r="E36">
        <f t="shared" si="4"/>
        <v>19850</v>
      </c>
      <c r="F36">
        <f t="shared" si="5"/>
        <v>21500</v>
      </c>
      <c r="G36">
        <f t="shared" si="6"/>
        <v>23800</v>
      </c>
      <c r="H36">
        <f t="shared" si="7"/>
        <v>26000</v>
      </c>
      <c r="I36">
        <f t="shared" si="8"/>
        <v>28700</v>
      </c>
      <c r="J36">
        <f t="shared" si="9"/>
        <v>32000</v>
      </c>
      <c r="K36">
        <f t="shared" si="10"/>
        <v>35000</v>
      </c>
      <c r="L36">
        <f t="shared" si="11"/>
        <v>40000</v>
      </c>
      <c r="M36">
        <f t="shared" si="12"/>
        <v>44400</v>
      </c>
      <c r="N36">
        <f t="shared" si="13"/>
        <v>48000</v>
      </c>
      <c r="O36">
        <f t="shared" si="14"/>
        <v>52500</v>
      </c>
      <c r="S36">
        <f t="shared" si="17"/>
        <v>421450</v>
      </c>
      <c r="U36">
        <f>D16</f>
        <v>1247675</v>
      </c>
      <c r="V36">
        <f>U36-S36</f>
        <v>826225</v>
      </c>
      <c r="W36">
        <f t="shared" ref="W36:W49" si="19">V36/12</f>
        <v>68852.083333333328</v>
      </c>
    </row>
    <row r="37" spans="1:23" x14ac:dyDescent="0.25">
      <c r="A37">
        <v>2036</v>
      </c>
      <c r="B37">
        <f t="shared" si="1"/>
        <v>15000</v>
      </c>
      <c r="C37">
        <f t="shared" si="2"/>
        <v>16700</v>
      </c>
      <c r="D37">
        <f t="shared" si="3"/>
        <v>18000</v>
      </c>
      <c r="E37">
        <f t="shared" si="4"/>
        <v>19850</v>
      </c>
      <c r="F37">
        <f t="shared" si="5"/>
        <v>21500</v>
      </c>
      <c r="G37">
        <f t="shared" si="6"/>
        <v>23800</v>
      </c>
      <c r="H37">
        <f t="shared" si="7"/>
        <v>26000</v>
      </c>
      <c r="I37">
        <f t="shared" si="8"/>
        <v>28700</v>
      </c>
      <c r="J37">
        <f t="shared" si="9"/>
        <v>32000</v>
      </c>
      <c r="K37">
        <f t="shared" si="10"/>
        <v>35000</v>
      </c>
      <c r="L37">
        <f t="shared" si="11"/>
        <v>40000</v>
      </c>
      <c r="M37">
        <f t="shared" si="12"/>
        <v>44400</v>
      </c>
      <c r="N37">
        <f t="shared" si="13"/>
        <v>48000</v>
      </c>
      <c r="S37">
        <f t="shared" si="17"/>
        <v>368950</v>
      </c>
      <c r="U37">
        <f>D15</f>
        <v>1256500</v>
      </c>
      <c r="V37">
        <f t="shared" ref="V37:V49" si="20">U37-S37</f>
        <v>887550</v>
      </c>
      <c r="W37">
        <f t="shared" si="19"/>
        <v>73962.5</v>
      </c>
    </row>
    <row r="38" spans="1:23" x14ac:dyDescent="0.25">
      <c r="A38">
        <v>2037</v>
      </c>
      <c r="B38">
        <f t="shared" si="1"/>
        <v>15000</v>
      </c>
      <c r="C38">
        <f t="shared" si="2"/>
        <v>16700</v>
      </c>
      <c r="D38">
        <f t="shared" si="3"/>
        <v>18000</v>
      </c>
      <c r="E38">
        <f t="shared" si="4"/>
        <v>19850</v>
      </c>
      <c r="F38">
        <f t="shared" si="5"/>
        <v>21500</v>
      </c>
      <c r="G38">
        <f t="shared" si="6"/>
        <v>23800</v>
      </c>
      <c r="H38">
        <f t="shared" si="7"/>
        <v>26000</v>
      </c>
      <c r="I38">
        <f t="shared" si="8"/>
        <v>28700</v>
      </c>
      <c r="J38">
        <f t="shared" si="9"/>
        <v>32000</v>
      </c>
      <c r="K38">
        <f t="shared" si="10"/>
        <v>35000</v>
      </c>
      <c r="L38">
        <f t="shared" si="11"/>
        <v>40000</v>
      </c>
      <c r="M38">
        <f t="shared" si="12"/>
        <v>44400</v>
      </c>
      <c r="S38">
        <f t="shared" si="17"/>
        <v>320950</v>
      </c>
      <c r="U38">
        <f>D14</f>
        <v>1254600</v>
      </c>
      <c r="V38">
        <f t="shared" si="20"/>
        <v>933650</v>
      </c>
      <c r="W38">
        <f t="shared" si="19"/>
        <v>77804.166666666672</v>
      </c>
    </row>
    <row r="39" spans="1:23" x14ac:dyDescent="0.25">
      <c r="A39">
        <v>2038</v>
      </c>
      <c r="B39">
        <f t="shared" si="1"/>
        <v>15000</v>
      </c>
      <c r="C39">
        <f t="shared" si="2"/>
        <v>16700</v>
      </c>
      <c r="D39">
        <f t="shared" si="3"/>
        <v>18000</v>
      </c>
      <c r="E39">
        <f t="shared" si="4"/>
        <v>19850</v>
      </c>
      <c r="F39">
        <f t="shared" si="5"/>
        <v>21500</v>
      </c>
      <c r="G39">
        <f t="shared" si="6"/>
        <v>23800</v>
      </c>
      <c r="H39">
        <f t="shared" si="7"/>
        <v>26000</v>
      </c>
      <c r="I39">
        <f t="shared" si="8"/>
        <v>28700</v>
      </c>
      <c r="J39">
        <f t="shared" si="9"/>
        <v>32000</v>
      </c>
      <c r="K39">
        <f t="shared" si="10"/>
        <v>35000</v>
      </c>
      <c r="L39">
        <f t="shared" si="11"/>
        <v>40000</v>
      </c>
      <c r="S39">
        <f t="shared" si="17"/>
        <v>276550</v>
      </c>
      <c r="U39">
        <f>D13</f>
        <v>1266825</v>
      </c>
      <c r="V39">
        <f t="shared" si="20"/>
        <v>990275</v>
      </c>
      <c r="W39">
        <f t="shared" si="19"/>
        <v>82522.916666666672</v>
      </c>
    </row>
    <row r="40" spans="1:23" x14ac:dyDescent="0.25">
      <c r="A40">
        <v>2039</v>
      </c>
      <c r="B40">
        <f t="shared" si="1"/>
        <v>15000</v>
      </c>
      <c r="C40">
        <f t="shared" si="2"/>
        <v>16700</v>
      </c>
      <c r="D40">
        <f t="shared" si="3"/>
        <v>18000</v>
      </c>
      <c r="E40">
        <f t="shared" si="4"/>
        <v>19850</v>
      </c>
      <c r="F40">
        <f t="shared" si="5"/>
        <v>21500</v>
      </c>
      <c r="G40">
        <f t="shared" si="6"/>
        <v>23800</v>
      </c>
      <c r="H40">
        <f t="shared" si="7"/>
        <v>26000</v>
      </c>
      <c r="I40">
        <f t="shared" si="8"/>
        <v>28700</v>
      </c>
      <c r="J40">
        <f t="shared" si="9"/>
        <v>32000</v>
      </c>
      <c r="K40">
        <f t="shared" si="10"/>
        <v>35000</v>
      </c>
      <c r="S40">
        <f t="shared" si="17"/>
        <v>236550</v>
      </c>
      <c r="U40">
        <f>D12</f>
        <v>1250950</v>
      </c>
      <c r="V40">
        <f t="shared" si="20"/>
        <v>1014400</v>
      </c>
      <c r="W40">
        <f t="shared" si="19"/>
        <v>84533.333333333328</v>
      </c>
    </row>
    <row r="41" spans="1:23" x14ac:dyDescent="0.25">
      <c r="A41">
        <v>2040</v>
      </c>
      <c r="B41">
        <f t="shared" si="1"/>
        <v>15000</v>
      </c>
      <c r="C41">
        <f t="shared" si="2"/>
        <v>16700</v>
      </c>
      <c r="D41">
        <f t="shared" si="3"/>
        <v>18000</v>
      </c>
      <c r="E41">
        <f t="shared" si="4"/>
        <v>19850</v>
      </c>
      <c r="F41">
        <f t="shared" si="5"/>
        <v>21500</v>
      </c>
      <c r="G41">
        <f t="shared" si="6"/>
        <v>23800</v>
      </c>
      <c r="H41">
        <f t="shared" si="7"/>
        <v>26000</v>
      </c>
      <c r="I41">
        <f t="shared" si="8"/>
        <v>28700</v>
      </c>
      <c r="J41">
        <f t="shared" si="9"/>
        <v>32000</v>
      </c>
      <c r="S41">
        <f t="shared" si="17"/>
        <v>201550</v>
      </c>
      <c r="U41">
        <f>D11</f>
        <v>1245465</v>
      </c>
      <c r="V41">
        <f t="shared" si="20"/>
        <v>1043915</v>
      </c>
      <c r="W41">
        <f t="shared" si="19"/>
        <v>86992.916666666672</v>
      </c>
    </row>
    <row r="42" spans="1:23" x14ac:dyDescent="0.25">
      <c r="A42">
        <v>2041</v>
      </c>
      <c r="B42">
        <f t="shared" si="1"/>
        <v>15000</v>
      </c>
      <c r="C42">
        <f t="shared" si="2"/>
        <v>16700</v>
      </c>
      <c r="D42">
        <f t="shared" si="3"/>
        <v>18000</v>
      </c>
      <c r="E42">
        <f t="shared" si="4"/>
        <v>19850</v>
      </c>
      <c r="F42">
        <f t="shared" si="5"/>
        <v>21500</v>
      </c>
      <c r="G42">
        <f t="shared" si="6"/>
        <v>23800</v>
      </c>
      <c r="H42">
        <f t="shared" si="7"/>
        <v>26000</v>
      </c>
      <c r="I42">
        <f t="shared" si="8"/>
        <v>28700</v>
      </c>
      <c r="S42">
        <f t="shared" si="17"/>
        <v>169550</v>
      </c>
      <c r="U42">
        <f>D10</f>
        <v>1247680</v>
      </c>
      <c r="V42">
        <f t="shared" si="20"/>
        <v>1078130</v>
      </c>
      <c r="W42">
        <f t="shared" si="19"/>
        <v>89844.166666666672</v>
      </c>
    </row>
    <row r="43" spans="1:23" x14ac:dyDescent="0.25">
      <c r="A43">
        <v>2042</v>
      </c>
      <c r="B43">
        <f t="shared" si="1"/>
        <v>15000</v>
      </c>
      <c r="C43">
        <f t="shared" si="2"/>
        <v>16700</v>
      </c>
      <c r="D43">
        <f t="shared" si="3"/>
        <v>18000</v>
      </c>
      <c r="E43">
        <f t="shared" si="4"/>
        <v>19850</v>
      </c>
      <c r="F43">
        <f t="shared" si="5"/>
        <v>21500</v>
      </c>
      <c r="G43">
        <f t="shared" si="6"/>
        <v>23800</v>
      </c>
      <c r="H43">
        <f t="shared" si="7"/>
        <v>26000</v>
      </c>
      <c r="S43">
        <f t="shared" si="17"/>
        <v>140850</v>
      </c>
      <c r="U43">
        <f>D9</f>
        <v>1259810</v>
      </c>
      <c r="V43">
        <f t="shared" si="20"/>
        <v>1118960</v>
      </c>
      <c r="W43">
        <f t="shared" si="19"/>
        <v>93246.666666666672</v>
      </c>
    </row>
    <row r="44" spans="1:23" x14ac:dyDescent="0.25">
      <c r="A44">
        <v>2043</v>
      </c>
      <c r="B44">
        <f t="shared" si="1"/>
        <v>15000</v>
      </c>
      <c r="C44">
        <f t="shared" si="2"/>
        <v>16700</v>
      </c>
      <c r="D44">
        <f t="shared" si="3"/>
        <v>18000</v>
      </c>
      <c r="E44">
        <f t="shared" si="4"/>
        <v>19850</v>
      </c>
      <c r="F44">
        <f t="shared" si="5"/>
        <v>21500</v>
      </c>
      <c r="G44">
        <f t="shared" si="6"/>
        <v>23800</v>
      </c>
      <c r="S44">
        <f t="shared" si="17"/>
        <v>114850</v>
      </c>
      <c r="U44">
        <f>D8</f>
        <v>1263000</v>
      </c>
      <c r="V44">
        <f t="shared" si="20"/>
        <v>1148150</v>
      </c>
      <c r="W44">
        <f t="shared" si="19"/>
        <v>95679.166666666672</v>
      </c>
    </row>
    <row r="45" spans="1:23" x14ac:dyDescent="0.25">
      <c r="A45">
        <v>2044</v>
      </c>
      <c r="B45">
        <f t="shared" si="1"/>
        <v>15000</v>
      </c>
      <c r="C45">
        <f t="shared" si="2"/>
        <v>16700</v>
      </c>
      <c r="D45">
        <f t="shared" si="3"/>
        <v>18000</v>
      </c>
      <c r="E45">
        <f t="shared" si="4"/>
        <v>19850</v>
      </c>
      <c r="F45">
        <f t="shared" si="5"/>
        <v>21500</v>
      </c>
      <c r="S45">
        <f t="shared" si="17"/>
        <v>91050</v>
      </c>
      <c r="U45">
        <f>D7</f>
        <v>1257250</v>
      </c>
      <c r="V45">
        <f t="shared" si="20"/>
        <v>1166200</v>
      </c>
      <c r="W45">
        <f t="shared" si="19"/>
        <v>97183.333333333328</v>
      </c>
    </row>
    <row r="46" spans="1:23" x14ac:dyDescent="0.25">
      <c r="A46">
        <v>2045</v>
      </c>
      <c r="B46">
        <f t="shared" si="1"/>
        <v>15000</v>
      </c>
      <c r="C46">
        <f t="shared" si="2"/>
        <v>16700</v>
      </c>
      <c r="D46">
        <f t="shared" si="3"/>
        <v>18000</v>
      </c>
      <c r="E46">
        <f t="shared" si="4"/>
        <v>19850</v>
      </c>
      <c r="S46">
        <f t="shared" si="17"/>
        <v>69550</v>
      </c>
      <c r="U46">
        <f>D6</f>
        <v>1242560</v>
      </c>
      <c r="V46">
        <f t="shared" si="20"/>
        <v>1173010</v>
      </c>
      <c r="W46">
        <f t="shared" si="19"/>
        <v>97750.833333333328</v>
      </c>
    </row>
    <row r="47" spans="1:23" x14ac:dyDescent="0.25">
      <c r="A47">
        <v>2046</v>
      </c>
      <c r="B47">
        <f t="shared" si="1"/>
        <v>15000</v>
      </c>
      <c r="C47">
        <f t="shared" si="2"/>
        <v>16700</v>
      </c>
      <c r="D47">
        <f t="shared" si="3"/>
        <v>18000</v>
      </c>
      <c r="S47">
        <f t="shared" si="17"/>
        <v>49700</v>
      </c>
      <c r="U47">
        <f>D5</f>
        <v>1272025</v>
      </c>
      <c r="V47">
        <f t="shared" si="20"/>
        <v>1222325</v>
      </c>
      <c r="W47">
        <f t="shared" si="19"/>
        <v>101860.41666666667</v>
      </c>
    </row>
    <row r="48" spans="1:23" x14ac:dyDescent="0.25">
      <c r="A48">
        <v>2047</v>
      </c>
      <c r="B48">
        <f t="shared" si="1"/>
        <v>15000</v>
      </c>
      <c r="C48">
        <f t="shared" si="2"/>
        <v>16700</v>
      </c>
      <c r="S48">
        <f t="shared" si="17"/>
        <v>31700</v>
      </c>
      <c r="U48">
        <f>D4</f>
        <v>1264800</v>
      </c>
      <c r="V48">
        <f t="shared" si="20"/>
        <v>1233100</v>
      </c>
      <c r="W48">
        <f t="shared" si="19"/>
        <v>102758.33333333333</v>
      </c>
    </row>
    <row r="49" spans="1:23" x14ac:dyDescent="0.25">
      <c r="A49">
        <v>2048</v>
      </c>
      <c r="B49">
        <f t="shared" si="1"/>
        <v>15000</v>
      </c>
      <c r="S49">
        <f t="shared" si="17"/>
        <v>15000</v>
      </c>
      <c r="U49">
        <f>D3</f>
        <v>1265780</v>
      </c>
      <c r="V49">
        <f t="shared" si="20"/>
        <v>1250780</v>
      </c>
      <c r="W49">
        <f t="shared" si="19"/>
        <v>104231.66666666667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"/>
  <sheetViews>
    <sheetView topLeftCell="A3" workbookViewId="0">
      <selection activeCell="N26" sqref="N26"/>
    </sheetView>
  </sheetViews>
  <sheetFormatPr defaultRowHeight="15" x14ac:dyDescent="0.25"/>
  <cols>
    <col min="2" max="2" width="10.42578125" bestFit="1" customWidth="1"/>
    <col min="12" max="12" width="9.28515625" bestFit="1" customWidth="1"/>
    <col min="13" max="13" width="11.42578125" bestFit="1" customWidth="1"/>
    <col min="14" max="14" width="16.42578125" bestFit="1" customWidth="1"/>
    <col min="15" max="15" width="14.140625" style="8" bestFit="1" customWidth="1"/>
  </cols>
  <sheetData>
    <row r="1" spans="1:15" x14ac:dyDescent="0.25">
      <c r="A1" t="s">
        <v>40</v>
      </c>
    </row>
    <row r="2" spans="1:15" ht="60" x14ac:dyDescent="0.25">
      <c r="A2" t="s">
        <v>0</v>
      </c>
      <c r="B2" t="s">
        <v>2</v>
      </c>
      <c r="C2" t="s">
        <v>1</v>
      </c>
      <c r="D2" s="2" t="s">
        <v>6</v>
      </c>
      <c r="E2" s="2" t="s">
        <v>7</v>
      </c>
      <c r="F2" s="2" t="s">
        <v>8</v>
      </c>
      <c r="G2" s="2" t="s">
        <v>42</v>
      </c>
      <c r="H2" s="2" t="s">
        <v>9</v>
      </c>
      <c r="I2" s="2" t="s">
        <v>10</v>
      </c>
      <c r="J2" t="s">
        <v>3</v>
      </c>
      <c r="K2" t="s">
        <v>4</v>
      </c>
      <c r="L2" s="2" t="s">
        <v>44</v>
      </c>
      <c r="M2" s="2" t="s">
        <v>45</v>
      </c>
      <c r="N2" t="s">
        <v>43</v>
      </c>
      <c r="O2" s="9" t="s">
        <v>41</v>
      </c>
    </row>
    <row r="3" spans="1:15" x14ac:dyDescent="0.25">
      <c r="A3">
        <v>41</v>
      </c>
      <c r="B3">
        <v>34</v>
      </c>
      <c r="C3">
        <v>9744</v>
      </c>
      <c r="D3">
        <v>1226160</v>
      </c>
      <c r="G3">
        <v>260000</v>
      </c>
      <c r="H3" t="s">
        <v>5</v>
      </c>
      <c r="I3" s="1">
        <v>0.3</v>
      </c>
      <c r="J3">
        <v>2019</v>
      </c>
      <c r="K3">
        <f t="shared" ref="K3:K22" si="0">J3+B3</f>
        <v>2053</v>
      </c>
      <c r="L3">
        <v>1226160</v>
      </c>
      <c r="M3">
        <f>SUM(C$3:C3)</f>
        <v>9744</v>
      </c>
      <c r="N3">
        <f>L3-M3</f>
        <v>1216416</v>
      </c>
      <c r="O3" s="8">
        <f>N3/12</f>
        <v>101368</v>
      </c>
    </row>
    <row r="4" spans="1:15" x14ac:dyDescent="0.25">
      <c r="A4">
        <v>41</v>
      </c>
      <c r="B4">
        <v>33</v>
      </c>
      <c r="C4">
        <v>10767</v>
      </c>
      <c r="D4">
        <f t="shared" ref="D4:D22" si="1">D3+C3</f>
        <v>1235904</v>
      </c>
      <c r="G4">
        <v>280000</v>
      </c>
      <c r="H4" t="s">
        <v>5</v>
      </c>
      <c r="I4" s="1">
        <v>0.3</v>
      </c>
      <c r="J4">
        <v>2019</v>
      </c>
      <c r="K4">
        <f t="shared" si="0"/>
        <v>2052</v>
      </c>
      <c r="L4">
        <v>1236760</v>
      </c>
      <c r="M4">
        <f>SUM(C$3:C4)</f>
        <v>20511</v>
      </c>
      <c r="N4">
        <f t="shared" ref="N4:N22" si="2">L4-M4</f>
        <v>1216249</v>
      </c>
      <c r="O4" s="8">
        <f t="shared" ref="O4:O22" si="3">N4/12</f>
        <v>101354.08333333333</v>
      </c>
    </row>
    <row r="5" spans="1:15" x14ac:dyDescent="0.25">
      <c r="A5">
        <v>41</v>
      </c>
      <c r="B5">
        <v>32</v>
      </c>
      <c r="C5">
        <v>12073</v>
      </c>
      <c r="D5">
        <f t="shared" si="1"/>
        <v>1246671</v>
      </c>
      <c r="G5">
        <v>305000</v>
      </c>
      <c r="H5" t="s">
        <v>5</v>
      </c>
      <c r="I5" s="1">
        <v>0.3</v>
      </c>
      <c r="J5">
        <v>2019</v>
      </c>
      <c r="K5">
        <f t="shared" si="0"/>
        <v>2051</v>
      </c>
      <c r="L5">
        <v>1255990</v>
      </c>
      <c r="M5">
        <f>SUM(C$3:C5)</f>
        <v>32584</v>
      </c>
      <c r="N5">
        <f t="shared" si="2"/>
        <v>1223406</v>
      </c>
      <c r="O5" s="8">
        <f t="shared" si="3"/>
        <v>101950.5</v>
      </c>
    </row>
    <row r="6" spans="1:15" x14ac:dyDescent="0.25">
      <c r="A6">
        <v>41</v>
      </c>
      <c r="B6">
        <v>31</v>
      </c>
      <c r="C6">
        <v>13450</v>
      </c>
      <c r="D6">
        <f t="shared" si="1"/>
        <v>1258744</v>
      </c>
      <c r="G6">
        <v>330000</v>
      </c>
      <c r="H6" t="s">
        <v>5</v>
      </c>
      <c r="I6" s="1">
        <v>0.3</v>
      </c>
      <c r="J6">
        <v>2019</v>
      </c>
      <c r="K6">
        <f t="shared" si="0"/>
        <v>2050</v>
      </c>
      <c r="L6">
        <v>1260270</v>
      </c>
      <c r="M6">
        <f>SUM(C$3:C6)</f>
        <v>46034</v>
      </c>
      <c r="N6">
        <f t="shared" si="2"/>
        <v>1214236</v>
      </c>
      <c r="O6" s="8">
        <f t="shared" si="3"/>
        <v>101186.33333333333</v>
      </c>
    </row>
    <row r="7" spans="1:15" x14ac:dyDescent="0.25">
      <c r="A7">
        <v>41</v>
      </c>
      <c r="B7">
        <v>30</v>
      </c>
      <c r="C7">
        <v>15132</v>
      </c>
      <c r="D7">
        <f t="shared" si="1"/>
        <v>1272194</v>
      </c>
      <c r="G7">
        <v>360000</v>
      </c>
      <c r="H7" t="s">
        <v>5</v>
      </c>
      <c r="I7" s="1">
        <v>0.3</v>
      </c>
      <c r="J7">
        <v>2019</v>
      </c>
      <c r="K7">
        <f t="shared" si="0"/>
        <v>2049</v>
      </c>
      <c r="L7">
        <v>1285200</v>
      </c>
      <c r="M7">
        <f>SUM(C$3:C7)</f>
        <v>61166</v>
      </c>
      <c r="N7">
        <f t="shared" si="2"/>
        <v>1224034</v>
      </c>
      <c r="O7" s="8">
        <f t="shared" si="3"/>
        <v>102002.83333333333</v>
      </c>
    </row>
    <row r="8" spans="1:15" x14ac:dyDescent="0.25">
      <c r="A8">
        <v>41</v>
      </c>
      <c r="B8">
        <v>29</v>
      </c>
      <c r="C8">
        <v>16947</v>
      </c>
      <c r="D8">
        <f t="shared" si="1"/>
        <v>1287326</v>
      </c>
      <c r="G8">
        <v>390000</v>
      </c>
      <c r="H8" t="s">
        <v>5</v>
      </c>
      <c r="I8" s="1">
        <v>0.3</v>
      </c>
      <c r="J8">
        <v>2019</v>
      </c>
      <c r="K8">
        <f t="shared" si="0"/>
        <v>2048</v>
      </c>
      <c r="L8">
        <v>1299090</v>
      </c>
      <c r="M8">
        <f>SUM(C$3:C8)</f>
        <v>78113</v>
      </c>
      <c r="N8">
        <f t="shared" si="2"/>
        <v>1220977</v>
      </c>
      <c r="O8" s="8">
        <f t="shared" si="3"/>
        <v>101748.08333333333</v>
      </c>
    </row>
    <row r="9" spans="1:15" x14ac:dyDescent="0.25">
      <c r="A9">
        <v>41</v>
      </c>
      <c r="B9">
        <v>28</v>
      </c>
      <c r="C9">
        <v>18888</v>
      </c>
      <c r="D9">
        <f t="shared" si="1"/>
        <v>1304273</v>
      </c>
      <c r="G9">
        <v>420000</v>
      </c>
      <c r="H9" t="s">
        <v>5</v>
      </c>
      <c r="I9" s="1">
        <v>0.3</v>
      </c>
      <c r="J9">
        <v>2019</v>
      </c>
      <c r="K9">
        <f t="shared" si="0"/>
        <v>2047</v>
      </c>
      <c r="L9">
        <v>1328040</v>
      </c>
      <c r="M9">
        <f>SUM(C$3:C9)</f>
        <v>97001</v>
      </c>
      <c r="N9">
        <f t="shared" si="2"/>
        <v>1231039</v>
      </c>
      <c r="O9" s="8">
        <f t="shared" si="3"/>
        <v>102586.58333333333</v>
      </c>
    </row>
    <row r="10" spans="1:15" x14ac:dyDescent="0.25">
      <c r="A10">
        <v>41</v>
      </c>
      <c r="B10">
        <v>27</v>
      </c>
      <c r="C10">
        <v>21009</v>
      </c>
      <c r="D10">
        <f t="shared" si="1"/>
        <v>1323161</v>
      </c>
      <c r="G10">
        <v>450000</v>
      </c>
      <c r="H10" t="s">
        <v>5</v>
      </c>
      <c r="I10" s="1">
        <v>0.3</v>
      </c>
      <c r="J10">
        <v>2019</v>
      </c>
      <c r="K10">
        <f t="shared" si="0"/>
        <v>2046</v>
      </c>
      <c r="L10">
        <v>1346850</v>
      </c>
      <c r="M10">
        <f>SUM(C$3:C10)</f>
        <v>118010</v>
      </c>
      <c r="N10">
        <f t="shared" si="2"/>
        <v>1228840</v>
      </c>
      <c r="O10" s="8">
        <f t="shared" si="3"/>
        <v>102403.33333333333</v>
      </c>
    </row>
    <row r="11" spans="1:15" x14ac:dyDescent="0.25">
      <c r="A11">
        <v>41</v>
      </c>
      <c r="B11">
        <v>26</v>
      </c>
      <c r="C11">
        <v>23038</v>
      </c>
      <c r="D11">
        <f t="shared" si="1"/>
        <v>1344170</v>
      </c>
      <c r="G11">
        <v>475000</v>
      </c>
      <c r="H11" t="s">
        <v>5</v>
      </c>
      <c r="I11" s="1">
        <v>0.3</v>
      </c>
      <c r="J11">
        <v>2019</v>
      </c>
      <c r="K11">
        <f t="shared" si="0"/>
        <v>2045</v>
      </c>
      <c r="L11">
        <v>1341400</v>
      </c>
      <c r="M11">
        <f>SUM(C$3:C11)</f>
        <v>141048</v>
      </c>
      <c r="N11">
        <f t="shared" si="2"/>
        <v>1200352</v>
      </c>
      <c r="O11" s="8">
        <f t="shared" si="3"/>
        <v>100029.33333333333</v>
      </c>
    </row>
    <row r="12" spans="1:15" x14ac:dyDescent="0.25">
      <c r="A12">
        <v>41</v>
      </c>
      <c r="B12">
        <v>25</v>
      </c>
      <c r="C12">
        <v>25225</v>
      </c>
      <c r="D12">
        <f t="shared" si="1"/>
        <v>1367208</v>
      </c>
      <c r="G12">
        <v>510000</v>
      </c>
      <c r="H12" t="s">
        <v>5</v>
      </c>
      <c r="I12" s="1">
        <v>0.3</v>
      </c>
      <c r="J12">
        <v>2019</v>
      </c>
      <c r="K12">
        <f t="shared" si="0"/>
        <v>2044</v>
      </c>
      <c r="L12">
        <v>1364250</v>
      </c>
      <c r="M12">
        <f>SUM(C$3:C12)</f>
        <v>166273</v>
      </c>
      <c r="N12">
        <f t="shared" si="2"/>
        <v>1197977</v>
      </c>
      <c r="O12" s="8">
        <f t="shared" si="3"/>
        <v>99831.416666666672</v>
      </c>
    </row>
    <row r="13" spans="1:15" x14ac:dyDescent="0.25">
      <c r="A13">
        <v>41</v>
      </c>
      <c r="B13">
        <v>24</v>
      </c>
      <c r="C13">
        <v>28416</v>
      </c>
      <c r="D13">
        <f t="shared" si="1"/>
        <v>1392433</v>
      </c>
      <c r="G13">
        <v>550000</v>
      </c>
      <c r="H13" t="s">
        <v>5</v>
      </c>
      <c r="I13" s="1">
        <v>0.3</v>
      </c>
      <c r="J13">
        <v>2019</v>
      </c>
      <c r="K13">
        <f t="shared" si="0"/>
        <v>2043</v>
      </c>
      <c r="L13">
        <v>1389300</v>
      </c>
      <c r="M13">
        <f>SUM(C$3:C13)</f>
        <v>194689</v>
      </c>
      <c r="N13">
        <f t="shared" si="2"/>
        <v>1194611</v>
      </c>
      <c r="O13" s="8">
        <f t="shared" si="3"/>
        <v>99550.916666666672</v>
      </c>
    </row>
    <row r="14" spans="1:15" x14ac:dyDescent="0.25">
      <c r="A14">
        <v>41</v>
      </c>
      <c r="B14">
        <v>23</v>
      </c>
      <c r="C14">
        <v>32440</v>
      </c>
      <c r="D14">
        <f t="shared" si="1"/>
        <v>1420849</v>
      </c>
      <c r="G14">
        <v>600000</v>
      </c>
      <c r="H14" t="s">
        <v>5</v>
      </c>
      <c r="I14" s="1">
        <v>0.3</v>
      </c>
      <c r="J14">
        <v>2019</v>
      </c>
      <c r="K14">
        <f t="shared" si="0"/>
        <v>2042</v>
      </c>
      <c r="L14">
        <v>1426200</v>
      </c>
      <c r="M14">
        <f>SUM(C$3:C14)</f>
        <v>227129</v>
      </c>
      <c r="N14">
        <f t="shared" si="2"/>
        <v>1199071</v>
      </c>
      <c r="O14" s="8">
        <f t="shared" si="3"/>
        <v>99922.583333333328</v>
      </c>
    </row>
    <row r="15" spans="1:15" x14ac:dyDescent="0.25">
      <c r="A15">
        <v>41</v>
      </c>
      <c r="B15">
        <v>22</v>
      </c>
      <c r="C15">
        <v>37114</v>
      </c>
      <c r="D15">
        <f t="shared" si="1"/>
        <v>1453289</v>
      </c>
      <c r="G15">
        <v>655000</v>
      </c>
      <c r="H15" t="s">
        <v>5</v>
      </c>
      <c r="I15" s="1">
        <v>0.3</v>
      </c>
      <c r="J15">
        <v>2019</v>
      </c>
      <c r="K15">
        <f t="shared" si="0"/>
        <v>2041</v>
      </c>
      <c r="L15">
        <v>1459340</v>
      </c>
      <c r="M15">
        <f>SUM(C$3:C15)</f>
        <v>264243</v>
      </c>
      <c r="N15">
        <f t="shared" si="2"/>
        <v>1195097</v>
      </c>
      <c r="O15" s="8">
        <f t="shared" si="3"/>
        <v>99591.416666666672</v>
      </c>
    </row>
    <row r="16" spans="1:15" x14ac:dyDescent="0.25">
      <c r="A16">
        <v>41</v>
      </c>
      <c r="B16">
        <v>21</v>
      </c>
      <c r="C16">
        <v>41688</v>
      </c>
      <c r="D16">
        <f t="shared" si="1"/>
        <v>1490403</v>
      </c>
      <c r="G16">
        <v>700000</v>
      </c>
      <c r="H16" t="s">
        <v>5</v>
      </c>
      <c r="I16" s="1">
        <v>0.3</v>
      </c>
      <c r="J16">
        <v>2019</v>
      </c>
      <c r="K16">
        <f t="shared" si="0"/>
        <v>2040</v>
      </c>
      <c r="L16">
        <v>1459340</v>
      </c>
      <c r="M16">
        <f>SUM(C$3:C16)</f>
        <v>305931</v>
      </c>
      <c r="N16">
        <f t="shared" si="2"/>
        <v>1153409</v>
      </c>
      <c r="O16" s="8">
        <f t="shared" si="3"/>
        <v>96117.416666666672</v>
      </c>
    </row>
    <row r="17" spans="1:15" x14ac:dyDescent="0.25">
      <c r="A17">
        <v>41</v>
      </c>
      <c r="B17">
        <v>20</v>
      </c>
      <c r="C17">
        <v>47719</v>
      </c>
      <c r="D17">
        <f t="shared" si="1"/>
        <v>1532091</v>
      </c>
      <c r="G17">
        <v>760000</v>
      </c>
      <c r="H17" t="s">
        <v>5</v>
      </c>
      <c r="I17" s="1">
        <v>0.3</v>
      </c>
      <c r="J17">
        <v>2019</v>
      </c>
      <c r="K17">
        <f t="shared" si="0"/>
        <v>2039</v>
      </c>
      <c r="L17">
        <v>1497200</v>
      </c>
      <c r="M17">
        <f>SUM(C$3:C17)</f>
        <v>353650</v>
      </c>
      <c r="N17">
        <f t="shared" si="2"/>
        <v>1143550</v>
      </c>
      <c r="O17" s="8">
        <f t="shared" si="3"/>
        <v>95295.833333333328</v>
      </c>
    </row>
    <row r="18" spans="1:15" x14ac:dyDescent="0.25">
      <c r="A18">
        <v>41</v>
      </c>
      <c r="B18">
        <v>19</v>
      </c>
      <c r="C18">
        <v>54751</v>
      </c>
      <c r="D18">
        <f t="shared" si="1"/>
        <v>1579810</v>
      </c>
      <c r="G18">
        <v>825000</v>
      </c>
      <c r="H18" t="s">
        <v>5</v>
      </c>
      <c r="I18" s="1">
        <v>0.3</v>
      </c>
      <c r="J18">
        <v>2019</v>
      </c>
      <c r="K18">
        <f t="shared" si="0"/>
        <v>2038</v>
      </c>
      <c r="L18">
        <v>1571625</v>
      </c>
      <c r="M18">
        <f>SUM(C$3:C18)</f>
        <v>408401</v>
      </c>
      <c r="N18">
        <f t="shared" si="2"/>
        <v>1163224</v>
      </c>
      <c r="O18" s="8">
        <f t="shared" si="3"/>
        <v>96935.333333333328</v>
      </c>
    </row>
    <row r="19" spans="1:15" x14ac:dyDescent="0.25">
      <c r="A19">
        <v>41</v>
      </c>
      <c r="B19">
        <v>18</v>
      </c>
      <c r="C19">
        <v>61894</v>
      </c>
      <c r="D19">
        <f t="shared" si="1"/>
        <v>1634561</v>
      </c>
      <c r="G19">
        <v>880000</v>
      </c>
      <c r="H19" t="s">
        <v>5</v>
      </c>
      <c r="I19" s="1">
        <v>0.3</v>
      </c>
      <c r="J19">
        <v>2019</v>
      </c>
      <c r="K19">
        <f t="shared" si="0"/>
        <v>2037</v>
      </c>
      <c r="L19">
        <v>1623600</v>
      </c>
      <c r="M19">
        <f>SUM(C$3:C19)</f>
        <v>470295</v>
      </c>
      <c r="N19">
        <f t="shared" si="2"/>
        <v>1153305</v>
      </c>
      <c r="O19" s="8">
        <f t="shared" si="3"/>
        <v>96108.75</v>
      </c>
    </row>
    <row r="20" spans="1:15" x14ac:dyDescent="0.25">
      <c r="A20">
        <v>41</v>
      </c>
      <c r="B20">
        <v>17</v>
      </c>
      <c r="C20">
        <v>70726</v>
      </c>
      <c r="D20">
        <f t="shared" si="1"/>
        <v>1696455</v>
      </c>
      <c r="G20">
        <v>945000</v>
      </c>
      <c r="H20" t="s">
        <v>5</v>
      </c>
      <c r="I20" s="1">
        <v>0.3</v>
      </c>
      <c r="J20">
        <v>2019</v>
      </c>
      <c r="K20">
        <f t="shared" si="0"/>
        <v>2036</v>
      </c>
      <c r="L20">
        <v>1696275</v>
      </c>
      <c r="M20">
        <f>SUM(C$3:C20)</f>
        <v>541021</v>
      </c>
      <c r="N20">
        <f t="shared" si="2"/>
        <v>1155254</v>
      </c>
      <c r="O20" s="8">
        <f t="shared" si="3"/>
        <v>96271.166666666672</v>
      </c>
    </row>
    <row r="21" spans="1:15" x14ac:dyDescent="0.25">
      <c r="A21">
        <v>41</v>
      </c>
      <c r="B21">
        <v>16</v>
      </c>
      <c r="C21">
        <v>80183</v>
      </c>
      <c r="D21">
        <f t="shared" si="1"/>
        <v>1767181</v>
      </c>
      <c r="G21">
        <v>1010000</v>
      </c>
      <c r="H21" t="s">
        <v>5</v>
      </c>
      <c r="I21" s="1">
        <v>0.3</v>
      </c>
      <c r="J21">
        <v>2019</v>
      </c>
      <c r="K21">
        <f t="shared" si="0"/>
        <v>2035</v>
      </c>
      <c r="L21">
        <v>1762450</v>
      </c>
      <c r="M21">
        <f>SUM(C$3:C21)</f>
        <v>621204</v>
      </c>
      <c r="N21">
        <f t="shared" si="2"/>
        <v>1141246</v>
      </c>
      <c r="O21" s="8">
        <f t="shared" si="3"/>
        <v>95103.833333333328</v>
      </c>
    </row>
    <row r="22" spans="1:15" x14ac:dyDescent="0.25">
      <c r="A22">
        <v>41</v>
      </c>
      <c r="B22">
        <v>15</v>
      </c>
      <c r="C22">
        <v>95817</v>
      </c>
      <c r="D22">
        <f t="shared" si="1"/>
        <v>1847364</v>
      </c>
      <c r="G22">
        <v>1125000</v>
      </c>
      <c r="H22" t="s">
        <v>5</v>
      </c>
      <c r="I22" s="1">
        <v>0.3</v>
      </c>
      <c r="J22">
        <v>2019</v>
      </c>
      <c r="K22">
        <f t="shared" si="0"/>
        <v>2034</v>
      </c>
      <c r="L22">
        <v>1839375</v>
      </c>
      <c r="M22">
        <f>C23</f>
        <v>717021</v>
      </c>
      <c r="N22">
        <f t="shared" si="2"/>
        <v>1122354</v>
      </c>
      <c r="O22" s="8">
        <f t="shared" si="3"/>
        <v>93529.5</v>
      </c>
    </row>
    <row r="23" spans="1:15" x14ac:dyDescent="0.25">
      <c r="B23" t="s">
        <v>46</v>
      </c>
      <c r="C23" s="6">
        <f>SUM(C3:C22)</f>
        <v>717021</v>
      </c>
      <c r="L23" s="6" t="s">
        <v>53</v>
      </c>
      <c r="M23" s="6">
        <f>SUM(M3:M21)</f>
        <v>4157047</v>
      </c>
    </row>
    <row r="24" spans="1:15" x14ac:dyDescent="0.25">
      <c r="B24" t="s">
        <v>47</v>
      </c>
      <c r="C24" s="10">
        <f>C23/12</f>
        <v>59751.75</v>
      </c>
    </row>
    <row r="25" spans="1:15" x14ac:dyDescent="0.25">
      <c r="E25" t="s">
        <v>49</v>
      </c>
      <c r="G25" t="s">
        <v>52</v>
      </c>
      <c r="H25" s="6">
        <f>C23*15</f>
        <v>10755315</v>
      </c>
    </row>
    <row r="26" spans="1:15" x14ac:dyDescent="0.25">
      <c r="B26" t="s">
        <v>48</v>
      </c>
      <c r="C26">
        <v>1000000</v>
      </c>
      <c r="E26">
        <f>6000000</f>
        <v>6000000</v>
      </c>
      <c r="G26" t="s">
        <v>54</v>
      </c>
      <c r="H26" s="6">
        <f>H25+M23</f>
        <v>14912362</v>
      </c>
    </row>
    <row r="27" spans="1:15" x14ac:dyDescent="0.25">
      <c r="B27" t="s">
        <v>47</v>
      </c>
      <c r="C27" s="10">
        <f>C26/12</f>
        <v>83333.333333333328</v>
      </c>
    </row>
    <row r="29" spans="1:15" x14ac:dyDescent="0.25">
      <c r="B29" t="s">
        <v>50</v>
      </c>
      <c r="C29" s="3">
        <f>C26/E26</f>
        <v>0.16666666666666666</v>
      </c>
    </row>
    <row r="30" spans="1:15" x14ac:dyDescent="0.25">
      <c r="B30" t="s">
        <v>51</v>
      </c>
      <c r="C30" s="1">
        <v>0.3</v>
      </c>
    </row>
    <row r="31" spans="1:15" x14ac:dyDescent="0.25">
      <c r="B31" t="s">
        <v>48</v>
      </c>
      <c r="C31" s="1">
        <f>C30+C29</f>
        <v>0.46666666666666667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4"/>
  <sheetViews>
    <sheetView topLeftCell="A5" workbookViewId="0">
      <selection activeCell="E23" sqref="E23"/>
    </sheetView>
  </sheetViews>
  <sheetFormatPr defaultRowHeight="15" x14ac:dyDescent="0.25"/>
  <cols>
    <col min="1" max="1" width="4.42578125" bestFit="1" customWidth="1"/>
    <col min="2" max="2" width="5.7109375" bestFit="1" customWidth="1"/>
    <col min="3" max="3" width="4.5703125" bestFit="1" customWidth="1"/>
    <col min="4" max="5" width="13.42578125" bestFit="1" customWidth="1"/>
    <col min="6" max="6" width="13.42578125" customWidth="1"/>
    <col min="7" max="7" width="14.140625" bestFit="1" customWidth="1"/>
    <col min="8" max="8" width="14.42578125" bestFit="1" customWidth="1"/>
    <col min="9" max="9" width="18.85546875" bestFit="1" customWidth="1"/>
    <col min="10" max="10" width="13.7109375" bestFit="1" customWidth="1"/>
    <col min="11" max="11" width="16.28515625" bestFit="1" customWidth="1"/>
    <col min="12" max="12" width="22.5703125" customWidth="1"/>
    <col min="14" max="14" width="14.7109375" bestFit="1" customWidth="1"/>
  </cols>
  <sheetData>
    <row r="1" spans="1:14" x14ac:dyDescent="0.25">
      <c r="E1" t="s">
        <v>65</v>
      </c>
      <c r="J1" t="s">
        <v>58</v>
      </c>
      <c r="K1" s="14">
        <v>6.5000000000000002E-2</v>
      </c>
      <c r="L1" s="7" t="s">
        <v>59</v>
      </c>
    </row>
    <row r="2" spans="1:14" ht="30" x14ac:dyDescent="0.25">
      <c r="A2" t="s">
        <v>0</v>
      </c>
      <c r="B2" t="s">
        <v>55</v>
      </c>
      <c r="C2" t="s">
        <v>60</v>
      </c>
      <c r="D2" t="s">
        <v>61</v>
      </c>
      <c r="E2" t="s">
        <v>1</v>
      </c>
      <c r="F2" s="2" t="s">
        <v>74</v>
      </c>
      <c r="G2" t="s">
        <v>35</v>
      </c>
      <c r="H2" t="s">
        <v>56</v>
      </c>
      <c r="I2" t="s">
        <v>63</v>
      </c>
      <c r="J2" t="s">
        <v>64</v>
      </c>
      <c r="K2" s="2" t="s">
        <v>57</v>
      </c>
      <c r="L2" t="s">
        <v>66</v>
      </c>
      <c r="M2" t="s">
        <v>67</v>
      </c>
      <c r="N2" t="s">
        <v>68</v>
      </c>
    </row>
    <row r="3" spans="1:14" x14ac:dyDescent="0.25">
      <c r="A3">
        <v>40</v>
      </c>
      <c r="B3">
        <v>35</v>
      </c>
      <c r="C3" s="1">
        <v>0.3</v>
      </c>
      <c r="D3" s="1" t="s">
        <v>62</v>
      </c>
      <c r="E3">
        <v>10720</v>
      </c>
      <c r="F3">
        <v>10543</v>
      </c>
      <c r="G3">
        <f t="shared" ref="G3:G25" si="0">E3+F3*(B3-1)</f>
        <v>369182</v>
      </c>
      <c r="H3">
        <v>250000</v>
      </c>
      <c r="I3">
        <v>1245000</v>
      </c>
      <c r="J3">
        <v>1245000</v>
      </c>
      <c r="K3" s="11">
        <f t="shared" ref="K3:K25" si="1">FV($K$1,B3,0,-L3)</f>
        <v>95543.353062041002</v>
      </c>
      <c r="L3">
        <f>SUM(F3)</f>
        <v>10543</v>
      </c>
      <c r="M3">
        <f>J3-L3</f>
        <v>1234457</v>
      </c>
      <c r="N3" s="8">
        <f>M3/12</f>
        <v>102871.41666666667</v>
      </c>
    </row>
    <row r="4" spans="1:14" x14ac:dyDescent="0.25">
      <c r="A4">
        <v>40</v>
      </c>
      <c r="B4">
        <v>34</v>
      </c>
      <c r="C4" s="1">
        <v>0.3</v>
      </c>
      <c r="D4" s="1" t="s">
        <v>62</v>
      </c>
      <c r="E4">
        <v>11652</v>
      </c>
      <c r="F4">
        <v>11458</v>
      </c>
      <c r="G4">
        <f t="shared" si="0"/>
        <v>389766</v>
      </c>
      <c r="H4">
        <v>269000</v>
      </c>
      <c r="I4">
        <f t="shared" ref="I4:I26" si="2">I3+E3</f>
        <v>1255720</v>
      </c>
      <c r="J4">
        <v>1259458</v>
      </c>
      <c r="K4" s="11">
        <f t="shared" si="1"/>
        <v>187210.01814772093</v>
      </c>
      <c r="L4">
        <f>SUM(F3:F4)</f>
        <v>22001</v>
      </c>
      <c r="M4">
        <f t="shared" ref="M4:M26" si="3">J4-L4</f>
        <v>1237457</v>
      </c>
      <c r="N4" s="8">
        <f t="shared" ref="N4:N26" si="4">M4/12</f>
        <v>103121.41666666667</v>
      </c>
    </row>
    <row r="5" spans="1:14" x14ac:dyDescent="0.25">
      <c r="A5">
        <v>40</v>
      </c>
      <c r="B5">
        <v>33</v>
      </c>
      <c r="C5" s="1">
        <v>0.3</v>
      </c>
      <c r="D5" s="1" t="s">
        <v>62</v>
      </c>
      <c r="E5">
        <v>12705</v>
      </c>
      <c r="F5">
        <v>12491</v>
      </c>
      <c r="G5">
        <f t="shared" si="0"/>
        <v>412417</v>
      </c>
      <c r="H5">
        <v>290000</v>
      </c>
      <c r="I5">
        <f t="shared" si="2"/>
        <v>1267372</v>
      </c>
      <c r="J5">
        <v>1271360</v>
      </c>
      <c r="K5" s="11">
        <f t="shared" si="1"/>
        <v>275584.91028688586</v>
      </c>
      <c r="L5">
        <f>SUM(F3:F5)</f>
        <v>34492</v>
      </c>
      <c r="M5">
        <f t="shared" si="3"/>
        <v>1236868</v>
      </c>
      <c r="N5" s="8">
        <f t="shared" si="4"/>
        <v>103072.33333333333</v>
      </c>
    </row>
    <row r="6" spans="1:14" x14ac:dyDescent="0.25">
      <c r="A6">
        <v>40</v>
      </c>
      <c r="B6">
        <v>32</v>
      </c>
      <c r="C6" s="1">
        <v>0.3</v>
      </c>
      <c r="D6" s="1" t="s">
        <v>62</v>
      </c>
      <c r="E6">
        <v>13703</v>
      </c>
      <c r="F6">
        <v>13703</v>
      </c>
      <c r="G6">
        <f t="shared" si="0"/>
        <v>438496</v>
      </c>
      <c r="H6">
        <v>314000</v>
      </c>
      <c r="I6">
        <f t="shared" si="2"/>
        <v>1280077</v>
      </c>
      <c r="J6">
        <v>1283004</v>
      </c>
      <c r="K6" s="11">
        <f t="shared" si="1"/>
        <v>361567.53913614765</v>
      </c>
      <c r="L6">
        <f>SUM(F3:F6)</f>
        <v>48195</v>
      </c>
      <c r="M6">
        <f t="shared" si="3"/>
        <v>1234809</v>
      </c>
      <c r="N6" s="8">
        <f t="shared" si="4"/>
        <v>102900.75</v>
      </c>
    </row>
    <row r="7" spans="1:14" x14ac:dyDescent="0.25">
      <c r="A7">
        <v>40</v>
      </c>
      <c r="B7">
        <v>31</v>
      </c>
      <c r="C7" s="1">
        <v>0.3</v>
      </c>
      <c r="D7" s="1" t="s">
        <v>62</v>
      </c>
      <c r="E7">
        <v>15397</v>
      </c>
      <c r="F7">
        <v>15133</v>
      </c>
      <c r="G7">
        <f t="shared" si="0"/>
        <v>469387</v>
      </c>
      <c r="H7">
        <v>342000</v>
      </c>
      <c r="I7">
        <f t="shared" si="2"/>
        <v>1293780</v>
      </c>
      <c r="J7">
        <v>1295496</v>
      </c>
      <c r="K7" s="11">
        <f t="shared" si="1"/>
        <v>446101.42809729767</v>
      </c>
      <c r="L7">
        <f>SUM(F3:F7)</f>
        <v>63328</v>
      </c>
      <c r="M7">
        <f t="shared" si="3"/>
        <v>1232168</v>
      </c>
      <c r="N7" s="8">
        <f t="shared" si="4"/>
        <v>102680.66666666667</v>
      </c>
    </row>
    <row r="8" spans="1:14" x14ac:dyDescent="0.25">
      <c r="A8">
        <v>40</v>
      </c>
      <c r="B8">
        <v>30</v>
      </c>
      <c r="C8" s="1">
        <v>0.3</v>
      </c>
      <c r="D8" s="1" t="s">
        <v>62</v>
      </c>
      <c r="E8">
        <v>16927</v>
      </c>
      <c r="F8">
        <v>16634</v>
      </c>
      <c r="G8">
        <f t="shared" si="0"/>
        <v>499313</v>
      </c>
      <c r="H8">
        <v>370000</v>
      </c>
      <c r="I8">
        <f t="shared" si="2"/>
        <v>1309177</v>
      </c>
      <c r="J8">
        <v>1309800</v>
      </c>
      <c r="K8" s="11">
        <f t="shared" si="1"/>
        <v>528897.94712907064</v>
      </c>
      <c r="L8">
        <f>SUM(F3:F8)</f>
        <v>79962</v>
      </c>
      <c r="M8">
        <f t="shared" si="3"/>
        <v>1229838</v>
      </c>
      <c r="N8" s="8">
        <f t="shared" si="4"/>
        <v>102486.5</v>
      </c>
    </row>
    <row r="9" spans="1:14" x14ac:dyDescent="0.25">
      <c r="A9">
        <v>40</v>
      </c>
      <c r="B9">
        <v>29</v>
      </c>
      <c r="C9" s="1">
        <v>0.3</v>
      </c>
      <c r="D9" s="1" t="s">
        <v>62</v>
      </c>
      <c r="E9">
        <v>18744</v>
      </c>
      <c r="F9">
        <v>18417</v>
      </c>
      <c r="G9">
        <f t="shared" si="0"/>
        <v>534420</v>
      </c>
      <c r="H9">
        <v>402000</v>
      </c>
      <c r="I9">
        <f t="shared" si="2"/>
        <v>1326104</v>
      </c>
      <c r="J9">
        <v>1327404</v>
      </c>
      <c r="K9" s="11">
        <f t="shared" si="1"/>
        <v>610999.74530872633</v>
      </c>
      <c r="L9">
        <f>SUM(F3:F9)</f>
        <v>98379</v>
      </c>
      <c r="M9">
        <f t="shared" si="3"/>
        <v>1229025</v>
      </c>
      <c r="N9" s="8">
        <f t="shared" si="4"/>
        <v>102418.75</v>
      </c>
    </row>
    <row r="10" spans="1:14" x14ac:dyDescent="0.25">
      <c r="A10">
        <v>40</v>
      </c>
      <c r="B10">
        <v>28</v>
      </c>
      <c r="C10" s="1">
        <v>0.3</v>
      </c>
      <c r="D10" s="1" t="s">
        <v>62</v>
      </c>
      <c r="E10">
        <v>20472</v>
      </c>
      <c r="F10">
        <v>20112</v>
      </c>
      <c r="G10">
        <f t="shared" si="0"/>
        <v>563496</v>
      </c>
      <c r="H10">
        <v>430000</v>
      </c>
      <c r="I10">
        <f t="shared" si="2"/>
        <v>1344848</v>
      </c>
      <c r="J10">
        <v>1347620</v>
      </c>
      <c r="K10" s="11">
        <f t="shared" si="1"/>
        <v>690994.16872743121</v>
      </c>
      <c r="L10">
        <f>SUM(F3:F10)</f>
        <v>118491</v>
      </c>
      <c r="M10">
        <f t="shared" si="3"/>
        <v>1229129</v>
      </c>
      <c r="N10" s="8">
        <f t="shared" si="4"/>
        <v>102427.41666666667</v>
      </c>
    </row>
    <row r="11" spans="1:14" x14ac:dyDescent="0.25">
      <c r="A11">
        <v>40</v>
      </c>
      <c r="B11">
        <v>27</v>
      </c>
      <c r="C11" s="1">
        <v>0.3</v>
      </c>
      <c r="D11" s="1" t="s">
        <v>62</v>
      </c>
      <c r="E11">
        <v>22445</v>
      </c>
      <c r="F11">
        <v>22045</v>
      </c>
      <c r="G11">
        <f t="shared" si="0"/>
        <v>595615</v>
      </c>
      <c r="H11">
        <v>461000</v>
      </c>
      <c r="I11">
        <f t="shared" si="2"/>
        <v>1365320</v>
      </c>
      <c r="J11">
        <v>1367326</v>
      </c>
      <c r="K11" s="11">
        <f t="shared" si="1"/>
        <v>769532.55653281545</v>
      </c>
      <c r="L11">
        <f>SUM(F3:F11)</f>
        <v>140536</v>
      </c>
      <c r="M11">
        <f t="shared" si="3"/>
        <v>1226790</v>
      </c>
      <c r="N11" s="8">
        <f t="shared" si="4"/>
        <v>102232.5</v>
      </c>
    </row>
    <row r="12" spans="1:14" x14ac:dyDescent="0.25">
      <c r="A12">
        <v>40</v>
      </c>
      <c r="B12">
        <v>26</v>
      </c>
      <c r="C12" s="1">
        <v>0.3</v>
      </c>
      <c r="D12" s="1" t="s">
        <v>62</v>
      </c>
      <c r="E12">
        <v>24753</v>
      </c>
      <c r="F12">
        <v>24308</v>
      </c>
      <c r="G12">
        <f t="shared" si="0"/>
        <v>632453</v>
      </c>
      <c r="H12">
        <v>496000</v>
      </c>
      <c r="I12">
        <f t="shared" si="2"/>
        <v>1387765</v>
      </c>
      <c r="J12">
        <v>1387808</v>
      </c>
      <c r="K12" s="11">
        <f t="shared" si="1"/>
        <v>847545.35184739693</v>
      </c>
      <c r="L12">
        <f>SUM(F3:F12)</f>
        <v>164844</v>
      </c>
      <c r="M12">
        <f t="shared" si="3"/>
        <v>1222964</v>
      </c>
      <c r="N12" s="8">
        <f t="shared" si="4"/>
        <v>101913.66666666667</v>
      </c>
    </row>
    <row r="13" spans="1:14" x14ac:dyDescent="0.25">
      <c r="A13">
        <v>40</v>
      </c>
      <c r="B13">
        <v>25</v>
      </c>
      <c r="C13" s="1">
        <v>0.3</v>
      </c>
      <c r="D13" s="1" t="s">
        <v>62</v>
      </c>
      <c r="E13">
        <v>26823</v>
      </c>
      <c r="F13">
        <v>26338</v>
      </c>
      <c r="G13">
        <f t="shared" si="0"/>
        <v>658935</v>
      </c>
      <c r="H13">
        <v>534000</v>
      </c>
      <c r="I13">
        <f t="shared" si="2"/>
        <v>1412518</v>
      </c>
      <c r="J13">
        <v>1415100</v>
      </c>
      <c r="K13" s="11">
        <f t="shared" si="1"/>
        <v>922969.1708916832</v>
      </c>
      <c r="L13">
        <f>SUM(F3:F13)</f>
        <v>191182</v>
      </c>
      <c r="M13">
        <f t="shared" si="3"/>
        <v>1223918</v>
      </c>
      <c r="N13" s="8">
        <f t="shared" si="4"/>
        <v>101993.16666666667</v>
      </c>
    </row>
    <row r="14" spans="1:14" x14ac:dyDescent="0.25">
      <c r="A14">
        <v>40</v>
      </c>
      <c r="B14">
        <v>24</v>
      </c>
      <c r="C14" s="1">
        <v>0.3</v>
      </c>
      <c r="D14" s="1" t="s">
        <v>62</v>
      </c>
      <c r="E14">
        <v>29806</v>
      </c>
      <c r="F14">
        <v>29261</v>
      </c>
      <c r="G14">
        <f t="shared" si="0"/>
        <v>702809</v>
      </c>
      <c r="H14">
        <v>576000</v>
      </c>
      <c r="I14">
        <f t="shared" si="2"/>
        <v>1439341</v>
      </c>
      <c r="J14">
        <v>1441152</v>
      </c>
      <c r="K14" s="11">
        <f t="shared" si="1"/>
        <v>999279.31877451146</v>
      </c>
      <c r="L14">
        <f>SUM(F3:F14)</f>
        <v>220443</v>
      </c>
      <c r="M14">
        <f t="shared" si="3"/>
        <v>1220709</v>
      </c>
      <c r="N14" s="8">
        <f t="shared" si="4"/>
        <v>101725.75</v>
      </c>
    </row>
    <row r="15" spans="1:14" x14ac:dyDescent="0.25">
      <c r="A15">
        <v>40</v>
      </c>
      <c r="B15">
        <v>23</v>
      </c>
      <c r="C15" s="1">
        <v>0.3</v>
      </c>
      <c r="D15" s="1" t="s">
        <v>62</v>
      </c>
      <c r="E15">
        <v>33392</v>
      </c>
      <c r="F15">
        <v>32775</v>
      </c>
      <c r="G15">
        <f t="shared" si="0"/>
        <v>754442</v>
      </c>
      <c r="H15">
        <v>625000</v>
      </c>
      <c r="I15">
        <f t="shared" si="2"/>
        <v>1469147</v>
      </c>
      <c r="J15">
        <v>1471250</v>
      </c>
      <c r="K15" s="11">
        <f t="shared" si="1"/>
        <v>1077793.4825665248</v>
      </c>
      <c r="L15">
        <f>SUM(F3:F15)</f>
        <v>253218</v>
      </c>
      <c r="M15">
        <f t="shared" si="3"/>
        <v>1218032</v>
      </c>
      <c r="N15" s="8">
        <f t="shared" si="4"/>
        <v>101502.66666666667</v>
      </c>
    </row>
    <row r="16" spans="1:14" x14ac:dyDescent="0.25">
      <c r="A16">
        <v>40</v>
      </c>
      <c r="B16">
        <v>22</v>
      </c>
      <c r="C16" s="1">
        <v>0.3</v>
      </c>
      <c r="D16" s="1" t="s">
        <v>62</v>
      </c>
      <c r="E16">
        <v>37680</v>
      </c>
      <c r="F16">
        <v>36977</v>
      </c>
      <c r="G16">
        <f t="shared" si="0"/>
        <v>814197</v>
      </c>
      <c r="H16">
        <v>682000</v>
      </c>
      <c r="I16">
        <f t="shared" si="2"/>
        <v>1502539</v>
      </c>
      <c r="J16">
        <v>1504492</v>
      </c>
      <c r="K16" s="11">
        <f t="shared" si="1"/>
        <v>1159795.1716617048</v>
      </c>
      <c r="L16">
        <f>SUM(F3:F16)</f>
        <v>290195</v>
      </c>
      <c r="M16">
        <f t="shared" si="3"/>
        <v>1214297</v>
      </c>
      <c r="N16" s="8">
        <f t="shared" si="4"/>
        <v>101191.41666666667</v>
      </c>
    </row>
    <row r="17" spans="1:14" x14ac:dyDescent="0.25">
      <c r="A17">
        <v>40</v>
      </c>
      <c r="B17">
        <v>21</v>
      </c>
      <c r="C17" s="1">
        <v>0.3</v>
      </c>
      <c r="D17" s="1" t="s">
        <v>62</v>
      </c>
      <c r="E17">
        <v>41907</v>
      </c>
      <c r="F17">
        <v>41117</v>
      </c>
      <c r="G17">
        <f t="shared" si="0"/>
        <v>864247</v>
      </c>
      <c r="H17">
        <v>731000</v>
      </c>
      <c r="I17">
        <f t="shared" si="2"/>
        <v>1540219</v>
      </c>
      <c r="J17">
        <v>1540948</v>
      </c>
      <c r="K17" s="11">
        <f t="shared" si="1"/>
        <v>1243308.5763477085</v>
      </c>
      <c r="L17">
        <f>SUM(F3:F17)</f>
        <v>331312</v>
      </c>
      <c r="M17">
        <f t="shared" si="3"/>
        <v>1209636</v>
      </c>
      <c r="N17" s="8">
        <f t="shared" si="4"/>
        <v>100803</v>
      </c>
    </row>
    <row r="18" spans="1:14" x14ac:dyDescent="0.25">
      <c r="A18">
        <v>40</v>
      </c>
      <c r="B18">
        <v>20</v>
      </c>
      <c r="C18" s="1">
        <v>0.3</v>
      </c>
      <c r="D18" s="1" t="s">
        <v>62</v>
      </c>
      <c r="E18">
        <v>49461</v>
      </c>
      <c r="F18">
        <v>48520</v>
      </c>
      <c r="G18">
        <f t="shared" si="0"/>
        <v>971341</v>
      </c>
      <c r="H18">
        <v>829000</v>
      </c>
      <c r="I18">
        <f t="shared" si="2"/>
        <v>1582126</v>
      </c>
      <c r="J18">
        <v>1583390</v>
      </c>
      <c r="K18" s="11">
        <f t="shared" si="1"/>
        <v>1338393.1517661205</v>
      </c>
      <c r="L18">
        <f>SUM(F3:F18)</f>
        <v>379832</v>
      </c>
      <c r="M18">
        <f t="shared" si="3"/>
        <v>1203558</v>
      </c>
      <c r="N18" s="8">
        <f t="shared" si="4"/>
        <v>100296.5</v>
      </c>
    </row>
    <row r="19" spans="1:14" x14ac:dyDescent="0.25">
      <c r="A19">
        <v>40</v>
      </c>
      <c r="B19">
        <v>19</v>
      </c>
      <c r="C19" s="1">
        <v>0.3</v>
      </c>
      <c r="D19" s="1" t="s">
        <v>62</v>
      </c>
      <c r="E19">
        <v>54718</v>
      </c>
      <c r="F19">
        <v>53656</v>
      </c>
      <c r="G19">
        <f t="shared" si="0"/>
        <v>1020526</v>
      </c>
      <c r="H19">
        <v>883000</v>
      </c>
      <c r="I19">
        <f t="shared" si="2"/>
        <v>1631587</v>
      </c>
      <c r="J19">
        <v>1631784</v>
      </c>
      <c r="K19" s="11">
        <f t="shared" si="1"/>
        <v>1434232.7242199394</v>
      </c>
      <c r="L19">
        <f>SUM(F3:F19)</f>
        <v>433488</v>
      </c>
      <c r="M19">
        <f t="shared" si="3"/>
        <v>1198296</v>
      </c>
      <c r="N19" s="8">
        <f t="shared" si="4"/>
        <v>99858</v>
      </c>
    </row>
    <row r="20" spans="1:14" x14ac:dyDescent="0.25">
      <c r="A20">
        <v>40</v>
      </c>
      <c r="B20">
        <v>18</v>
      </c>
      <c r="C20" s="1">
        <v>0.3</v>
      </c>
      <c r="D20" s="1" t="s">
        <v>62</v>
      </c>
      <c r="E20">
        <v>61904</v>
      </c>
      <c r="F20">
        <v>60702</v>
      </c>
      <c r="G20">
        <f t="shared" si="0"/>
        <v>1093838</v>
      </c>
      <c r="H20">
        <v>942000</v>
      </c>
      <c r="I20">
        <f t="shared" si="2"/>
        <v>1686305</v>
      </c>
      <c r="J20">
        <v>1687122</v>
      </c>
      <c r="K20" s="11">
        <f t="shared" si="1"/>
        <v>1535277.5277743815</v>
      </c>
      <c r="L20">
        <f>SUM(F3:F20)</f>
        <v>494190</v>
      </c>
      <c r="M20">
        <f t="shared" si="3"/>
        <v>1192932</v>
      </c>
      <c r="N20" s="8">
        <f t="shared" si="4"/>
        <v>99411</v>
      </c>
    </row>
    <row r="21" spans="1:14" x14ac:dyDescent="0.25">
      <c r="A21">
        <v>40</v>
      </c>
      <c r="B21">
        <v>17</v>
      </c>
      <c r="C21" s="1">
        <v>0.3</v>
      </c>
      <c r="D21" s="1" t="s">
        <v>62</v>
      </c>
      <c r="E21">
        <v>69589</v>
      </c>
      <c r="F21">
        <v>68226</v>
      </c>
      <c r="G21">
        <f t="shared" si="0"/>
        <v>1161205</v>
      </c>
      <c r="H21">
        <v>1003000</v>
      </c>
      <c r="I21">
        <f t="shared" si="2"/>
        <v>1748209</v>
      </c>
      <c r="J21">
        <v>1749232</v>
      </c>
      <c r="K21" s="11">
        <f t="shared" si="1"/>
        <v>1640593.5487942786</v>
      </c>
      <c r="L21">
        <f>SUM(F3:F21)</f>
        <v>562416</v>
      </c>
      <c r="M21">
        <f t="shared" si="3"/>
        <v>1186816</v>
      </c>
      <c r="N21" s="8">
        <f t="shared" si="4"/>
        <v>98901.333333333328</v>
      </c>
    </row>
    <row r="22" spans="1:14" x14ac:dyDescent="0.25">
      <c r="A22">
        <v>40</v>
      </c>
      <c r="B22">
        <v>16</v>
      </c>
      <c r="C22" s="1">
        <v>0.3</v>
      </c>
      <c r="D22" s="1" t="s">
        <v>62</v>
      </c>
      <c r="E22">
        <v>78813</v>
      </c>
      <c r="F22">
        <v>77255</v>
      </c>
      <c r="G22">
        <f t="shared" si="0"/>
        <v>1237638</v>
      </c>
      <c r="H22">
        <v>1072000</v>
      </c>
      <c r="I22">
        <f t="shared" si="2"/>
        <v>1817798</v>
      </c>
      <c r="J22">
        <v>1819184</v>
      </c>
      <c r="K22" s="11">
        <f t="shared" si="1"/>
        <v>1752065.6955625</v>
      </c>
      <c r="L22">
        <f>SUM(F3:F22)</f>
        <v>639671</v>
      </c>
      <c r="M22">
        <f t="shared" si="3"/>
        <v>1179513</v>
      </c>
      <c r="N22" s="8">
        <f t="shared" si="4"/>
        <v>98292.75</v>
      </c>
    </row>
    <row r="23" spans="1:14" x14ac:dyDescent="0.25">
      <c r="A23">
        <v>40</v>
      </c>
      <c r="B23">
        <v>15</v>
      </c>
      <c r="C23" s="1">
        <v>0.3</v>
      </c>
      <c r="D23" s="1" t="s">
        <v>62</v>
      </c>
      <c r="E23">
        <v>93451</v>
      </c>
      <c r="F23">
        <v>91589</v>
      </c>
      <c r="G23">
        <f t="shared" si="0"/>
        <v>1375697</v>
      </c>
      <c r="H23">
        <v>1193000</v>
      </c>
      <c r="I23">
        <f t="shared" si="2"/>
        <v>1896611</v>
      </c>
      <c r="J23">
        <v>1896870</v>
      </c>
      <c r="K23" s="11">
        <f t="shared" si="1"/>
        <v>1880684.454459521</v>
      </c>
      <c r="L23">
        <f>SUM(F3:F23)</f>
        <v>731260</v>
      </c>
      <c r="M23">
        <f t="shared" si="3"/>
        <v>1165610</v>
      </c>
      <c r="N23" s="8">
        <f t="shared" si="4"/>
        <v>97134.166666666672</v>
      </c>
    </row>
    <row r="24" spans="1:14" x14ac:dyDescent="0.25">
      <c r="A24">
        <v>40</v>
      </c>
      <c r="B24">
        <v>14</v>
      </c>
      <c r="C24" s="1">
        <v>0.3</v>
      </c>
      <c r="D24" s="1" t="s">
        <v>62</v>
      </c>
      <c r="E24">
        <v>107305</v>
      </c>
      <c r="F24">
        <v>105149</v>
      </c>
      <c r="G24">
        <f t="shared" si="0"/>
        <v>1474242</v>
      </c>
      <c r="H24">
        <v>1300000</v>
      </c>
      <c r="I24">
        <f t="shared" si="2"/>
        <v>1990062</v>
      </c>
      <c r="J24">
        <v>1991600</v>
      </c>
      <c r="K24" s="11">
        <f t="shared" si="1"/>
        <v>2019822.5018391099</v>
      </c>
      <c r="L24">
        <f>SUM(F3:F24)</f>
        <v>836409</v>
      </c>
      <c r="M24">
        <f t="shared" si="3"/>
        <v>1155191</v>
      </c>
      <c r="N24" s="8">
        <f t="shared" si="4"/>
        <v>96265.916666666672</v>
      </c>
    </row>
    <row r="25" spans="1:14" x14ac:dyDescent="0.25">
      <c r="A25">
        <v>40</v>
      </c>
      <c r="B25">
        <v>13</v>
      </c>
      <c r="C25" s="1">
        <v>0.3</v>
      </c>
      <c r="D25" s="1" t="s">
        <v>62</v>
      </c>
      <c r="E25">
        <v>124803</v>
      </c>
      <c r="F25">
        <v>122276</v>
      </c>
      <c r="G25">
        <f t="shared" si="0"/>
        <v>1592115</v>
      </c>
      <c r="H25">
        <v>1404000</v>
      </c>
      <c r="I25">
        <f t="shared" si="2"/>
        <v>2097367</v>
      </c>
      <c r="J25">
        <v>2097576</v>
      </c>
      <c r="K25" s="11">
        <f t="shared" si="1"/>
        <v>2173806.2512968709</v>
      </c>
      <c r="L25">
        <f>SUM(F3:F25)</f>
        <v>958685</v>
      </c>
      <c r="M25">
        <f t="shared" si="3"/>
        <v>1138891</v>
      </c>
      <c r="N25" s="8">
        <f t="shared" si="4"/>
        <v>94907.583333333328</v>
      </c>
    </row>
    <row r="26" spans="1:14" x14ac:dyDescent="0.25">
      <c r="A26">
        <v>40</v>
      </c>
      <c r="B26">
        <v>12</v>
      </c>
      <c r="C26" s="1">
        <v>0.3</v>
      </c>
      <c r="D26" s="1" t="s">
        <v>62</v>
      </c>
      <c r="E26">
        <v>147090</v>
      </c>
      <c r="F26">
        <v>144092</v>
      </c>
      <c r="G26">
        <f>E26+F26*(B26-1)</f>
        <v>1732102</v>
      </c>
      <c r="H26">
        <v>1527000</v>
      </c>
      <c r="I26">
        <f t="shared" si="2"/>
        <v>2222170</v>
      </c>
      <c r="J26">
        <v>2223312</v>
      </c>
      <c r="K26" s="11">
        <f>FV($K$1,B26,0,-L26)</f>
        <v>2393657.7405195367</v>
      </c>
      <c r="L26" s="12">
        <f>E28</f>
        <v>1124260</v>
      </c>
      <c r="M26">
        <f t="shared" si="3"/>
        <v>1099052</v>
      </c>
      <c r="N26" s="8">
        <f t="shared" si="4"/>
        <v>91587.666666666672</v>
      </c>
    </row>
    <row r="28" spans="1:14" x14ac:dyDescent="0.25">
      <c r="E28" s="12">
        <f t="shared" ref="E28:K28" si="5">SUM(E3:E27)</f>
        <v>1124260</v>
      </c>
      <c r="F28" s="12">
        <f t="shared" si="5"/>
        <v>1102777</v>
      </c>
      <c r="G28" s="12">
        <f t="shared" si="5"/>
        <v>20357879</v>
      </c>
      <c r="H28" s="12">
        <f t="shared" si="5"/>
        <v>16925000</v>
      </c>
      <c r="I28" s="12">
        <f t="shared" si="5"/>
        <v>37111162</v>
      </c>
      <c r="J28" s="12">
        <f t="shared" si="5"/>
        <v>37147288</v>
      </c>
      <c r="K28" s="11">
        <f t="shared" si="5"/>
        <v>26385656.334749922</v>
      </c>
    </row>
    <row r="31" spans="1:14" x14ac:dyDescent="0.25">
      <c r="G31" t="s">
        <v>70</v>
      </c>
      <c r="H31" s="12">
        <f>K28</f>
        <v>26385656.334749922</v>
      </c>
      <c r="I31" t="s">
        <v>71</v>
      </c>
      <c r="J31" s="12">
        <f>J28</f>
        <v>37147288</v>
      </c>
      <c r="K31" s="13">
        <f>J31/H31</f>
        <v>1.4078591613837175</v>
      </c>
    </row>
    <row r="32" spans="1:14" x14ac:dyDescent="0.25">
      <c r="G32" t="s">
        <v>69</v>
      </c>
      <c r="H32" s="12">
        <f>H28+J28</f>
        <v>54072288</v>
      </c>
      <c r="I32" t="s">
        <v>72</v>
      </c>
      <c r="J32" s="12">
        <f>H28</f>
        <v>16925000</v>
      </c>
      <c r="K32" s="13">
        <f>J32/H31</f>
        <v>0.64144699624961643</v>
      </c>
    </row>
    <row r="33" spans="8:11" x14ac:dyDescent="0.25">
      <c r="H33" s="13"/>
      <c r="I33" t="s">
        <v>69</v>
      </c>
      <c r="K33" s="13">
        <f>K31+K32</f>
        <v>2.049306157633334</v>
      </c>
    </row>
    <row r="34" spans="8:11" x14ac:dyDescent="0.25">
      <c r="H34" s="13"/>
    </row>
  </sheetData>
  <hyperlinks>
    <hyperlink ref="L1" r:id="rId1" xr:uid="{00000000-0004-0000-0300-000000000000}"/>
  </hyperlinks>
  <pageMargins left="0.7" right="0.7" top="0.75" bottom="0.75" header="0.3" footer="0.3"/>
  <pageSetup orientation="portrait" horizontalDpi="200" verticalDpi="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4"/>
  <sheetViews>
    <sheetView topLeftCell="A4" workbookViewId="0">
      <selection activeCell="A23" sqref="A23"/>
    </sheetView>
  </sheetViews>
  <sheetFormatPr defaultRowHeight="15" x14ac:dyDescent="0.25"/>
  <cols>
    <col min="1" max="1" width="4.42578125" bestFit="1" customWidth="1"/>
    <col min="2" max="2" width="5.7109375" bestFit="1" customWidth="1"/>
    <col min="3" max="3" width="4.5703125" bestFit="1" customWidth="1"/>
    <col min="4" max="5" width="13.42578125" bestFit="1" customWidth="1"/>
    <col min="6" max="6" width="13.42578125" customWidth="1"/>
    <col min="7" max="7" width="14.140625" bestFit="1" customWidth="1"/>
    <col min="8" max="8" width="14.42578125" bestFit="1" customWidth="1"/>
    <col min="9" max="9" width="18.85546875" bestFit="1" customWidth="1"/>
    <col min="10" max="10" width="13.7109375" bestFit="1" customWidth="1"/>
    <col min="11" max="11" width="16.28515625" bestFit="1" customWidth="1"/>
    <col min="12" max="12" width="22.5703125" customWidth="1"/>
    <col min="14" max="14" width="14.7109375" bestFit="1" customWidth="1"/>
  </cols>
  <sheetData>
    <row r="1" spans="1:14" x14ac:dyDescent="0.25">
      <c r="E1" t="s">
        <v>73</v>
      </c>
      <c r="J1" t="s">
        <v>58</v>
      </c>
      <c r="K1" s="14">
        <f>NewEndowment!K1</f>
        <v>6.5000000000000002E-2</v>
      </c>
      <c r="L1" s="7" t="s">
        <v>59</v>
      </c>
    </row>
    <row r="2" spans="1:14" ht="30" x14ac:dyDescent="0.25">
      <c r="A2" t="s">
        <v>0</v>
      </c>
      <c r="B2" t="s">
        <v>55</v>
      </c>
      <c r="C2" t="s">
        <v>60</v>
      </c>
      <c r="D2" t="s">
        <v>61</v>
      </c>
      <c r="E2" t="s">
        <v>1</v>
      </c>
      <c r="F2" s="2" t="s">
        <v>74</v>
      </c>
      <c r="G2" t="s">
        <v>35</v>
      </c>
      <c r="H2" t="s">
        <v>56</v>
      </c>
      <c r="I2" t="s">
        <v>63</v>
      </c>
      <c r="J2" t="s">
        <v>64</v>
      </c>
      <c r="K2" s="2" t="s">
        <v>57</v>
      </c>
      <c r="L2" t="s">
        <v>66</v>
      </c>
      <c r="M2" t="s">
        <v>67</v>
      </c>
      <c r="N2" t="s">
        <v>68</v>
      </c>
    </row>
    <row r="3" spans="1:14" x14ac:dyDescent="0.25">
      <c r="A3">
        <v>40</v>
      </c>
      <c r="B3">
        <v>35</v>
      </c>
      <c r="C3" s="1">
        <v>0.3</v>
      </c>
      <c r="D3" s="1" t="s">
        <v>62</v>
      </c>
      <c r="E3">
        <v>10144</v>
      </c>
      <c r="F3">
        <v>9967</v>
      </c>
      <c r="G3">
        <f>E3+F3*(B3-1)</f>
        <v>349022</v>
      </c>
      <c r="H3">
        <v>250000</v>
      </c>
      <c r="I3">
        <v>1245000</v>
      </c>
      <c r="J3">
        <v>1245000</v>
      </c>
      <c r="K3" s="11">
        <f t="shared" ref="K3:K25" si="0">FV($K$1,B3,0,-L3)</f>
        <v>90323.494258689418</v>
      </c>
      <c r="L3">
        <f>SUM(F3)</f>
        <v>9967</v>
      </c>
      <c r="M3">
        <f>J3-L3</f>
        <v>1235033</v>
      </c>
      <c r="N3" s="8">
        <f>M3/12</f>
        <v>102919.41666666667</v>
      </c>
    </row>
    <row r="4" spans="1:14" x14ac:dyDescent="0.25">
      <c r="A4">
        <v>40</v>
      </c>
      <c r="B4">
        <v>34</v>
      </c>
      <c r="C4" s="1">
        <v>0.3</v>
      </c>
      <c r="D4" s="1" t="s">
        <v>62</v>
      </c>
      <c r="E4">
        <v>11052</v>
      </c>
      <c r="F4">
        <v>10858</v>
      </c>
      <c r="G4">
        <f>E4+F4*(B4-1)</f>
        <v>369366</v>
      </c>
      <c r="H4">
        <v>269000</v>
      </c>
      <c r="I4">
        <f t="shared" ref="I4:I26" si="1">I3+E3</f>
        <v>1255144</v>
      </c>
      <c r="J4">
        <v>1259458</v>
      </c>
      <c r="K4" s="11">
        <f t="shared" si="0"/>
        <v>177203.24657635056</v>
      </c>
      <c r="L4">
        <f>SUM(F3:F4)</f>
        <v>20825</v>
      </c>
      <c r="M4">
        <f t="shared" ref="M4:M26" si="2">J4-L4</f>
        <v>1238633</v>
      </c>
      <c r="N4" s="8">
        <f t="shared" ref="N4:N26" si="3">M4/12</f>
        <v>103219.41666666667</v>
      </c>
    </row>
    <row r="5" spans="1:14" x14ac:dyDescent="0.25">
      <c r="A5">
        <v>40</v>
      </c>
      <c r="B5">
        <v>33</v>
      </c>
      <c r="C5" s="1">
        <v>0.3</v>
      </c>
      <c r="D5" s="1" t="s">
        <v>62</v>
      </c>
      <c r="E5">
        <v>12075</v>
      </c>
      <c r="F5">
        <v>11861</v>
      </c>
      <c r="G5">
        <f>E5+F5*(B5-1)</f>
        <v>391627</v>
      </c>
      <c r="H5">
        <v>290000</v>
      </c>
      <c r="I5">
        <f t="shared" si="1"/>
        <v>1266196</v>
      </c>
      <c r="J5">
        <v>1271360</v>
      </c>
      <c r="K5" s="11">
        <f t="shared" si="0"/>
        <v>261155.29333286418</v>
      </c>
      <c r="L5">
        <f>SUM(F3:F5)</f>
        <v>32686</v>
      </c>
      <c r="M5">
        <f t="shared" si="2"/>
        <v>1238674</v>
      </c>
      <c r="N5" s="8">
        <f t="shared" si="3"/>
        <v>103222.83333333333</v>
      </c>
    </row>
    <row r="6" spans="1:14" x14ac:dyDescent="0.25">
      <c r="A6">
        <v>40</v>
      </c>
      <c r="B6">
        <v>32</v>
      </c>
      <c r="C6" s="1">
        <v>0.3</v>
      </c>
      <c r="D6" s="1" t="s">
        <v>62</v>
      </c>
      <c r="E6">
        <v>13281</v>
      </c>
      <c r="F6">
        <v>13044</v>
      </c>
      <c r="G6">
        <f t="shared" ref="G6:G26" si="4">E6+F6*(B6-1)</f>
        <v>417645</v>
      </c>
      <c r="H6">
        <v>314000</v>
      </c>
      <c r="I6">
        <f t="shared" si="1"/>
        <v>1278271</v>
      </c>
      <c r="J6">
        <v>1283004</v>
      </c>
      <c r="K6" s="11">
        <f t="shared" si="0"/>
        <v>343074.66676410486</v>
      </c>
      <c r="L6">
        <f>SUM(F3:F6)</f>
        <v>45730</v>
      </c>
      <c r="M6">
        <f t="shared" si="2"/>
        <v>1237274</v>
      </c>
      <c r="N6" s="8">
        <f t="shared" si="3"/>
        <v>103106.16666666667</v>
      </c>
    </row>
    <row r="7" spans="1:14" x14ac:dyDescent="0.25">
      <c r="A7">
        <v>40</v>
      </c>
      <c r="B7">
        <v>31</v>
      </c>
      <c r="C7" s="1">
        <v>0.3</v>
      </c>
      <c r="D7" s="1" t="s">
        <v>62</v>
      </c>
      <c r="E7">
        <v>14710</v>
      </c>
      <c r="F7">
        <v>14446</v>
      </c>
      <c r="G7">
        <f t="shared" si="4"/>
        <v>448090</v>
      </c>
      <c r="H7">
        <v>342000</v>
      </c>
      <c r="I7">
        <f t="shared" si="1"/>
        <v>1291552</v>
      </c>
      <c r="J7">
        <v>1295496</v>
      </c>
      <c r="K7" s="11">
        <f t="shared" si="0"/>
        <v>423897.79461190914</v>
      </c>
      <c r="L7">
        <f>SUM(F3:F7)</f>
        <v>60176</v>
      </c>
      <c r="M7">
        <f t="shared" si="2"/>
        <v>1235320</v>
      </c>
      <c r="N7" s="8">
        <f t="shared" si="3"/>
        <v>102943.33333333333</v>
      </c>
    </row>
    <row r="8" spans="1:14" x14ac:dyDescent="0.25">
      <c r="A8">
        <v>40</v>
      </c>
      <c r="B8">
        <v>30</v>
      </c>
      <c r="C8" s="1">
        <v>0.3</v>
      </c>
      <c r="D8" s="1" t="s">
        <v>62</v>
      </c>
      <c r="E8">
        <v>16210</v>
      </c>
      <c r="F8">
        <v>15917</v>
      </c>
      <c r="G8">
        <f t="shared" si="4"/>
        <v>477803</v>
      </c>
      <c r="H8">
        <v>370000</v>
      </c>
      <c r="I8">
        <f t="shared" si="1"/>
        <v>1306262</v>
      </c>
      <c r="J8">
        <v>1309800</v>
      </c>
      <c r="K8" s="11">
        <f t="shared" si="0"/>
        <v>503306.9644442657</v>
      </c>
      <c r="L8">
        <f>SUM(F3:F8)</f>
        <v>76093</v>
      </c>
      <c r="M8">
        <f t="shared" si="2"/>
        <v>1233707</v>
      </c>
      <c r="N8" s="8">
        <f t="shared" si="3"/>
        <v>102808.91666666667</v>
      </c>
    </row>
    <row r="9" spans="1:14" x14ac:dyDescent="0.25">
      <c r="A9">
        <v>40</v>
      </c>
      <c r="B9">
        <v>29</v>
      </c>
      <c r="C9" s="1">
        <v>0.3</v>
      </c>
      <c r="D9" s="1" t="s">
        <v>62</v>
      </c>
      <c r="E9">
        <v>18007</v>
      </c>
      <c r="F9">
        <v>17680</v>
      </c>
      <c r="G9">
        <f t="shared" si="4"/>
        <v>513047</v>
      </c>
      <c r="H9">
        <v>402000</v>
      </c>
      <c r="I9">
        <f t="shared" si="1"/>
        <v>1322472</v>
      </c>
      <c r="J9">
        <v>1327404</v>
      </c>
      <c r="K9" s="11">
        <f t="shared" si="0"/>
        <v>582393.38798763149</v>
      </c>
      <c r="L9">
        <f>SUM(F3:F9)</f>
        <v>93773</v>
      </c>
      <c r="M9">
        <f t="shared" si="2"/>
        <v>1233631</v>
      </c>
      <c r="N9" s="8">
        <f t="shared" si="3"/>
        <v>102802.58333333333</v>
      </c>
    </row>
    <row r="10" spans="1:14" x14ac:dyDescent="0.25">
      <c r="A10">
        <v>40</v>
      </c>
      <c r="B10">
        <v>28</v>
      </c>
      <c r="C10" s="1">
        <v>0.3</v>
      </c>
      <c r="D10" s="1" t="s">
        <v>62</v>
      </c>
      <c r="E10">
        <v>19719</v>
      </c>
      <c r="F10">
        <v>19359</v>
      </c>
      <c r="G10">
        <f t="shared" si="4"/>
        <v>542412</v>
      </c>
      <c r="H10">
        <v>430000</v>
      </c>
      <c r="I10">
        <f t="shared" si="1"/>
        <v>1340479</v>
      </c>
      <c r="J10">
        <v>1347620</v>
      </c>
      <c r="K10" s="11">
        <f t="shared" si="0"/>
        <v>659742.5314705061</v>
      </c>
      <c r="L10">
        <f>SUM(F3:F10)</f>
        <v>113132</v>
      </c>
      <c r="M10">
        <f t="shared" si="2"/>
        <v>1234488</v>
      </c>
      <c r="N10" s="8">
        <f t="shared" si="3"/>
        <v>102874</v>
      </c>
    </row>
    <row r="11" spans="1:14" x14ac:dyDescent="0.25">
      <c r="A11">
        <v>40</v>
      </c>
      <c r="B11">
        <v>27</v>
      </c>
      <c r="C11" s="1">
        <v>0.3</v>
      </c>
      <c r="D11" s="1" t="s">
        <v>62</v>
      </c>
      <c r="E11">
        <v>21685</v>
      </c>
      <c r="F11">
        <v>21285</v>
      </c>
      <c r="G11">
        <f t="shared" si="4"/>
        <v>575095</v>
      </c>
      <c r="H11">
        <v>461000</v>
      </c>
      <c r="I11">
        <f t="shared" si="1"/>
        <v>1360198</v>
      </c>
      <c r="J11">
        <v>1367326</v>
      </c>
      <c r="K11" s="11">
        <f t="shared" si="0"/>
        <v>736026.7664617711</v>
      </c>
      <c r="L11">
        <f>SUM(F3:F11)</f>
        <v>134417</v>
      </c>
      <c r="M11">
        <f t="shared" si="2"/>
        <v>1232909</v>
      </c>
      <c r="N11" s="8">
        <f t="shared" si="3"/>
        <v>102742.41666666667</v>
      </c>
    </row>
    <row r="12" spans="1:14" x14ac:dyDescent="0.25">
      <c r="A12">
        <v>40</v>
      </c>
      <c r="B12">
        <v>26</v>
      </c>
      <c r="C12" s="1">
        <v>0.3</v>
      </c>
      <c r="D12" s="1" t="s">
        <v>62</v>
      </c>
      <c r="E12">
        <v>23986</v>
      </c>
      <c r="F12">
        <v>23541</v>
      </c>
      <c r="G12">
        <f t="shared" si="4"/>
        <v>612511</v>
      </c>
      <c r="H12">
        <v>496000</v>
      </c>
      <c r="I12">
        <f t="shared" si="1"/>
        <v>1381883</v>
      </c>
      <c r="J12">
        <v>1387808</v>
      </c>
      <c r="K12" s="11">
        <f t="shared" si="0"/>
        <v>812140.98594496085</v>
      </c>
      <c r="L12">
        <f>SUM(F3:F12)</f>
        <v>157958</v>
      </c>
      <c r="M12">
        <f t="shared" si="2"/>
        <v>1229850</v>
      </c>
      <c r="N12" s="8">
        <f t="shared" si="3"/>
        <v>102487.5</v>
      </c>
    </row>
    <row r="13" spans="1:14" x14ac:dyDescent="0.25">
      <c r="A13">
        <v>40</v>
      </c>
      <c r="B13">
        <v>25</v>
      </c>
      <c r="C13" s="1">
        <v>0.3</v>
      </c>
      <c r="D13" s="1" t="s">
        <v>62</v>
      </c>
      <c r="E13">
        <v>26052</v>
      </c>
      <c r="F13">
        <v>25567</v>
      </c>
      <c r="G13">
        <f t="shared" si="4"/>
        <v>639660</v>
      </c>
      <c r="H13">
        <v>534000</v>
      </c>
      <c r="I13">
        <f t="shared" si="1"/>
        <v>1405869</v>
      </c>
      <c r="J13">
        <v>1415100</v>
      </c>
      <c r="K13" s="11">
        <f t="shared" si="0"/>
        <v>886003.47882068472</v>
      </c>
      <c r="L13">
        <f>SUM(F3:F13)</f>
        <v>183525</v>
      </c>
      <c r="M13">
        <f t="shared" si="2"/>
        <v>1231575</v>
      </c>
      <c r="N13" s="8">
        <f t="shared" si="3"/>
        <v>102631.25</v>
      </c>
    </row>
    <row r="14" spans="1:14" x14ac:dyDescent="0.25">
      <c r="A14">
        <v>40</v>
      </c>
      <c r="B14">
        <v>24</v>
      </c>
      <c r="C14" s="1">
        <v>0.3</v>
      </c>
      <c r="D14" s="1" t="s">
        <v>62</v>
      </c>
      <c r="E14">
        <v>29033</v>
      </c>
      <c r="F14">
        <v>28488</v>
      </c>
      <c r="G14">
        <f t="shared" si="4"/>
        <v>684257</v>
      </c>
      <c r="H14">
        <v>576000</v>
      </c>
      <c r="I14">
        <f t="shared" si="1"/>
        <v>1431921</v>
      </c>
      <c r="J14">
        <v>1441152</v>
      </c>
      <c r="K14" s="11">
        <f t="shared" si="0"/>
        <v>961065.70048194088</v>
      </c>
      <c r="L14">
        <f>SUM(F3:F14)</f>
        <v>212013</v>
      </c>
      <c r="M14">
        <f t="shared" si="2"/>
        <v>1229139</v>
      </c>
      <c r="N14" s="8">
        <f t="shared" si="3"/>
        <v>102428.25</v>
      </c>
    </row>
    <row r="15" spans="1:14" x14ac:dyDescent="0.25">
      <c r="A15">
        <v>40</v>
      </c>
      <c r="B15">
        <v>23</v>
      </c>
      <c r="C15" s="1">
        <v>0.3</v>
      </c>
      <c r="D15" s="1" t="s">
        <v>62</v>
      </c>
      <c r="E15">
        <v>32605</v>
      </c>
      <c r="F15">
        <v>31988</v>
      </c>
      <c r="G15">
        <f t="shared" si="4"/>
        <v>736341</v>
      </c>
      <c r="H15">
        <v>625000</v>
      </c>
      <c r="I15">
        <f t="shared" si="1"/>
        <v>1460954</v>
      </c>
      <c r="J15">
        <v>1471250</v>
      </c>
      <c r="K15" s="11">
        <f t="shared" si="0"/>
        <v>1038562.3752644544</v>
      </c>
      <c r="L15">
        <f>SUM(F3:F15)</f>
        <v>244001</v>
      </c>
      <c r="M15">
        <f t="shared" si="2"/>
        <v>1227249</v>
      </c>
      <c r="N15" s="8">
        <f t="shared" si="3"/>
        <v>102270.75</v>
      </c>
    </row>
    <row r="16" spans="1:14" x14ac:dyDescent="0.25">
      <c r="A16">
        <v>40</v>
      </c>
      <c r="B16">
        <v>22</v>
      </c>
      <c r="C16" s="1">
        <v>0.3</v>
      </c>
      <c r="D16" s="1" t="s">
        <v>62</v>
      </c>
      <c r="E16">
        <v>36891</v>
      </c>
      <c r="F16">
        <v>36188</v>
      </c>
      <c r="G16">
        <f t="shared" si="4"/>
        <v>796839</v>
      </c>
      <c r="H16">
        <v>682000</v>
      </c>
      <c r="I16">
        <f t="shared" si="1"/>
        <v>1493559</v>
      </c>
      <c r="J16">
        <v>1504492</v>
      </c>
      <c r="K16" s="11">
        <f t="shared" si="0"/>
        <v>1119805.128802086</v>
      </c>
      <c r="L16">
        <f>SUM(F3:F16)</f>
        <v>280189</v>
      </c>
      <c r="M16">
        <f t="shared" si="2"/>
        <v>1224303</v>
      </c>
      <c r="N16" s="8">
        <f t="shared" si="3"/>
        <v>102025.25</v>
      </c>
    </row>
    <row r="17" spans="1:14" x14ac:dyDescent="0.25">
      <c r="A17">
        <v>40</v>
      </c>
      <c r="B17">
        <v>21</v>
      </c>
      <c r="C17" s="1">
        <v>0.3</v>
      </c>
      <c r="D17" s="1" t="s">
        <v>62</v>
      </c>
      <c r="E17">
        <v>41128</v>
      </c>
      <c r="F17">
        <v>40338</v>
      </c>
      <c r="G17">
        <f t="shared" si="4"/>
        <v>847888</v>
      </c>
      <c r="H17">
        <v>731000</v>
      </c>
      <c r="I17">
        <f t="shared" si="1"/>
        <v>1530450</v>
      </c>
      <c r="J17">
        <v>1540948</v>
      </c>
      <c r="K17" s="11">
        <f t="shared" si="0"/>
        <v>1202835.9010570156</v>
      </c>
      <c r="L17">
        <f>SUM(F3:F17)</f>
        <v>320527</v>
      </c>
      <c r="M17">
        <f t="shared" si="2"/>
        <v>1220421</v>
      </c>
      <c r="N17" s="8">
        <f t="shared" si="3"/>
        <v>101701.75</v>
      </c>
    </row>
    <row r="18" spans="1:14" x14ac:dyDescent="0.25">
      <c r="A18">
        <v>40</v>
      </c>
      <c r="B18">
        <v>20</v>
      </c>
      <c r="C18" s="1">
        <v>0.3</v>
      </c>
      <c r="D18" s="1" t="s">
        <v>62</v>
      </c>
      <c r="E18">
        <v>48654</v>
      </c>
      <c r="F18">
        <v>47713</v>
      </c>
      <c r="G18">
        <f t="shared" si="4"/>
        <v>955201</v>
      </c>
      <c r="H18">
        <v>829000</v>
      </c>
      <c r="I18">
        <f t="shared" si="1"/>
        <v>1571578</v>
      </c>
      <c r="J18">
        <v>1583390</v>
      </c>
      <c r="K18" s="11">
        <f t="shared" si="0"/>
        <v>1297547.0581898214</v>
      </c>
      <c r="L18">
        <f>SUM(F3:F18)</f>
        <v>368240</v>
      </c>
      <c r="M18">
        <f t="shared" si="2"/>
        <v>1215150</v>
      </c>
      <c r="N18" s="8">
        <f t="shared" si="3"/>
        <v>101262.5</v>
      </c>
    </row>
    <row r="19" spans="1:14" x14ac:dyDescent="0.25">
      <c r="A19">
        <v>40</v>
      </c>
      <c r="B19">
        <v>19</v>
      </c>
      <c r="C19" s="1">
        <v>0.3</v>
      </c>
      <c r="D19" s="1" t="s">
        <v>62</v>
      </c>
      <c r="E19">
        <v>54419</v>
      </c>
      <c r="F19">
        <v>53357</v>
      </c>
      <c r="G19">
        <f t="shared" si="4"/>
        <v>1014845</v>
      </c>
      <c r="H19">
        <v>883000</v>
      </c>
      <c r="I19">
        <f t="shared" si="1"/>
        <v>1620232</v>
      </c>
      <c r="J19">
        <v>1631784</v>
      </c>
      <c r="K19" s="11">
        <f t="shared" si="0"/>
        <v>1394890.317224361</v>
      </c>
      <c r="L19">
        <f>SUM(F3:F19)</f>
        <v>421597</v>
      </c>
      <c r="M19">
        <f t="shared" si="2"/>
        <v>1210187</v>
      </c>
      <c r="N19" s="8">
        <f t="shared" si="3"/>
        <v>100848.91666666667</v>
      </c>
    </row>
    <row r="20" spans="1:14" x14ac:dyDescent="0.25">
      <c r="A20">
        <v>40</v>
      </c>
      <c r="B20">
        <v>18</v>
      </c>
      <c r="C20" s="1">
        <v>0.3</v>
      </c>
      <c r="D20" s="1" t="s">
        <v>62</v>
      </c>
      <c r="E20">
        <v>61171</v>
      </c>
      <c r="F20">
        <v>59969</v>
      </c>
      <c r="G20">
        <f t="shared" si="4"/>
        <v>1080644</v>
      </c>
      <c r="H20">
        <v>942000</v>
      </c>
      <c r="I20">
        <f t="shared" si="1"/>
        <v>1674651</v>
      </c>
      <c r="J20">
        <v>1687122</v>
      </c>
      <c r="K20" s="11">
        <f t="shared" si="0"/>
        <v>1496059.1228883581</v>
      </c>
      <c r="L20">
        <f>SUM(F3:F20)</f>
        <v>481566</v>
      </c>
      <c r="M20">
        <f t="shared" si="2"/>
        <v>1205556</v>
      </c>
      <c r="N20" s="8">
        <f t="shared" si="3"/>
        <v>100463</v>
      </c>
    </row>
    <row r="21" spans="1:14" x14ac:dyDescent="0.25">
      <c r="A21">
        <v>40</v>
      </c>
      <c r="B21">
        <v>17</v>
      </c>
      <c r="C21" s="1">
        <v>0.3</v>
      </c>
      <c r="D21" s="1" t="s">
        <v>62</v>
      </c>
      <c r="E21">
        <v>68901</v>
      </c>
      <c r="F21">
        <v>67538</v>
      </c>
      <c r="G21">
        <f t="shared" si="4"/>
        <v>1149509</v>
      </c>
      <c r="H21">
        <v>1003000</v>
      </c>
      <c r="I21">
        <f t="shared" si="1"/>
        <v>1735822</v>
      </c>
      <c r="J21">
        <v>1749232</v>
      </c>
      <c r="K21" s="11">
        <f t="shared" si="0"/>
        <v>1601761.8275744885</v>
      </c>
      <c r="L21">
        <f>SUM(F3:F21)</f>
        <v>549104</v>
      </c>
      <c r="M21">
        <f t="shared" si="2"/>
        <v>1200128</v>
      </c>
      <c r="N21" s="8">
        <f t="shared" si="3"/>
        <v>100010.66666666667</v>
      </c>
    </row>
    <row r="22" spans="1:14" x14ac:dyDescent="0.25">
      <c r="A22">
        <v>40</v>
      </c>
      <c r="B22">
        <v>16</v>
      </c>
      <c r="C22" s="1">
        <v>0.3</v>
      </c>
      <c r="D22" s="1" t="s">
        <v>62</v>
      </c>
      <c r="E22">
        <v>78177</v>
      </c>
      <c r="F22">
        <v>76619</v>
      </c>
      <c r="G22">
        <f t="shared" si="4"/>
        <v>1227462</v>
      </c>
      <c r="H22">
        <v>1072000</v>
      </c>
      <c r="I22">
        <f t="shared" si="1"/>
        <v>1804723</v>
      </c>
      <c r="J22">
        <v>1819184</v>
      </c>
      <c r="K22" s="11">
        <f t="shared" si="0"/>
        <v>1713861.9747095837</v>
      </c>
      <c r="L22">
        <f>SUM(F3:F22)</f>
        <v>625723</v>
      </c>
      <c r="M22">
        <f t="shared" si="2"/>
        <v>1193461</v>
      </c>
      <c r="N22" s="8">
        <f t="shared" si="3"/>
        <v>99455.083333333328</v>
      </c>
    </row>
    <row r="23" spans="1:14" x14ac:dyDescent="0.25">
      <c r="A23">
        <v>40</v>
      </c>
      <c r="B23">
        <v>15</v>
      </c>
      <c r="C23" s="1">
        <v>0.3</v>
      </c>
      <c r="D23" s="1" t="s">
        <v>62</v>
      </c>
      <c r="E23">
        <v>92827</v>
      </c>
      <c r="F23">
        <v>90965</v>
      </c>
      <c r="G23">
        <f t="shared" si="4"/>
        <v>1366337</v>
      </c>
      <c r="H23">
        <v>1193000</v>
      </c>
      <c r="I23">
        <f t="shared" si="1"/>
        <v>1882900</v>
      </c>
      <c r="J23">
        <v>1896870</v>
      </c>
      <c r="K23" s="11">
        <f t="shared" si="0"/>
        <v>1843207.5873118797</v>
      </c>
      <c r="L23">
        <f>SUM(F3:F23)</f>
        <v>716688</v>
      </c>
      <c r="M23">
        <f t="shared" si="2"/>
        <v>1180182</v>
      </c>
      <c r="N23" s="8">
        <f t="shared" si="3"/>
        <v>98348.5</v>
      </c>
    </row>
    <row r="24" spans="1:14" x14ac:dyDescent="0.25">
      <c r="A24">
        <v>40</v>
      </c>
      <c r="B24">
        <v>14</v>
      </c>
      <c r="C24" s="1">
        <v>0.3</v>
      </c>
      <c r="D24" s="1" t="s">
        <v>62</v>
      </c>
      <c r="E24">
        <v>106759</v>
      </c>
      <c r="F24">
        <v>104603</v>
      </c>
      <c r="G24">
        <f t="shared" si="4"/>
        <v>1466598</v>
      </c>
      <c r="H24">
        <v>1300000</v>
      </c>
      <c r="I24">
        <f t="shared" si="1"/>
        <v>1975727</v>
      </c>
      <c r="J24">
        <v>1991600</v>
      </c>
      <c r="K24" s="11">
        <f t="shared" si="0"/>
        <v>1983314.433916833</v>
      </c>
      <c r="L24">
        <f>SUM(F3:F24)</f>
        <v>821291</v>
      </c>
      <c r="M24">
        <f t="shared" si="2"/>
        <v>1170309</v>
      </c>
      <c r="N24" s="8">
        <f t="shared" si="3"/>
        <v>97525.75</v>
      </c>
    </row>
    <row r="25" spans="1:14" x14ac:dyDescent="0.25">
      <c r="A25">
        <v>40</v>
      </c>
      <c r="B25">
        <v>13</v>
      </c>
      <c r="C25" s="1">
        <v>0.3</v>
      </c>
      <c r="D25" s="1" t="s">
        <v>62</v>
      </c>
      <c r="E25">
        <v>124329</v>
      </c>
      <c r="F25">
        <v>121802</v>
      </c>
      <c r="G25">
        <f t="shared" si="4"/>
        <v>1585953</v>
      </c>
      <c r="H25">
        <v>1404000</v>
      </c>
      <c r="I25">
        <f t="shared" si="1"/>
        <v>2082486</v>
      </c>
      <c r="J25">
        <v>2097576</v>
      </c>
      <c r="K25" s="11">
        <f t="shared" si="0"/>
        <v>2138451.586239818</v>
      </c>
      <c r="L25">
        <f>SUM(F3:F25)</f>
        <v>943093</v>
      </c>
      <c r="M25">
        <f t="shared" si="2"/>
        <v>1154483</v>
      </c>
      <c r="N25" s="8">
        <f t="shared" si="3"/>
        <v>96206.916666666672</v>
      </c>
    </row>
    <row r="26" spans="1:14" x14ac:dyDescent="0.25">
      <c r="A26">
        <v>40</v>
      </c>
      <c r="B26">
        <v>12</v>
      </c>
      <c r="C26" s="1">
        <v>0.3</v>
      </c>
      <c r="D26" s="1" t="s">
        <v>62</v>
      </c>
      <c r="E26">
        <v>146683</v>
      </c>
      <c r="F26">
        <v>143685</v>
      </c>
      <c r="G26">
        <f t="shared" si="4"/>
        <v>1727218</v>
      </c>
      <c r="H26">
        <v>1527000</v>
      </c>
      <c r="I26">
        <f t="shared" si="1"/>
        <v>2206815</v>
      </c>
      <c r="J26">
        <v>2223312</v>
      </c>
      <c r="K26" s="11">
        <f>FV($K$1,B26,0,-L26)</f>
        <v>2360098.9255603021</v>
      </c>
      <c r="L26" s="12">
        <f>E28</f>
        <v>1108498</v>
      </c>
      <c r="M26">
        <f t="shared" si="2"/>
        <v>1114814</v>
      </c>
      <c r="N26" s="8">
        <f t="shared" si="3"/>
        <v>92901.166666666672</v>
      </c>
    </row>
    <row r="28" spans="1:14" x14ac:dyDescent="0.25">
      <c r="E28" s="12">
        <f t="shared" ref="E28:K28" si="5">SUM(E3:E27)</f>
        <v>1108498</v>
      </c>
      <c r="F28" s="12">
        <f t="shared" si="5"/>
        <v>1086778</v>
      </c>
      <c r="G28" s="12">
        <f t="shared" si="5"/>
        <v>19975370</v>
      </c>
      <c r="H28" s="12">
        <f t="shared" si="5"/>
        <v>16925000</v>
      </c>
      <c r="I28" s="12">
        <f t="shared" si="5"/>
        <v>36925144</v>
      </c>
      <c r="J28" s="12">
        <f t="shared" si="5"/>
        <v>37147288</v>
      </c>
      <c r="K28" s="11">
        <f t="shared" si="5"/>
        <v>25626730.549894679</v>
      </c>
    </row>
    <row r="31" spans="1:14" x14ac:dyDescent="0.25">
      <c r="G31" t="s">
        <v>70</v>
      </c>
      <c r="H31" s="12">
        <f>K28</f>
        <v>25626730.549894679</v>
      </c>
      <c r="I31" t="s">
        <v>71</v>
      </c>
      <c r="J31" s="12">
        <f>J28</f>
        <v>37147288</v>
      </c>
      <c r="K31" s="13">
        <f>J31/H31</f>
        <v>1.4495523698458159</v>
      </c>
    </row>
    <row r="32" spans="1:14" x14ac:dyDescent="0.25">
      <c r="G32" t="s">
        <v>69</v>
      </c>
      <c r="H32" s="12">
        <f>H28+J28</f>
        <v>54072288</v>
      </c>
      <c r="I32" t="s">
        <v>72</v>
      </c>
      <c r="J32" s="12">
        <f>H28</f>
        <v>16925000</v>
      </c>
      <c r="K32" s="13">
        <f>J32/H31</f>
        <v>0.66044320273502688</v>
      </c>
    </row>
    <row r="33" spans="8:11" x14ac:dyDescent="0.25">
      <c r="H33" s="13"/>
      <c r="I33" t="s">
        <v>69</v>
      </c>
      <c r="K33" s="13">
        <f>K31+K32</f>
        <v>2.1099955725808428</v>
      </c>
    </row>
    <row r="34" spans="8:11" x14ac:dyDescent="0.25">
      <c r="H34" s="13"/>
    </row>
  </sheetData>
  <hyperlinks>
    <hyperlink ref="L1" r:id="rId1" xr:uid="{00000000-0004-0000-0400-000000000000}"/>
  </hyperlinks>
  <pageMargins left="0.7" right="0.7" top="0.75" bottom="0.75" header="0.3" footer="0.3"/>
  <pageSetup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topLeftCell="G6" workbookViewId="0">
      <selection activeCell="P27" sqref="P27"/>
    </sheetView>
  </sheetViews>
  <sheetFormatPr defaultRowHeight="15" x14ac:dyDescent="0.25"/>
  <cols>
    <col min="1" max="1" width="4.42578125" bestFit="1" customWidth="1"/>
    <col min="2" max="2" width="5.7109375" bestFit="1" customWidth="1"/>
    <col min="3" max="3" width="4.5703125" bestFit="1" customWidth="1"/>
    <col min="4" max="5" width="13.42578125" bestFit="1" customWidth="1"/>
    <col min="6" max="6" width="13.42578125" customWidth="1"/>
    <col min="7" max="7" width="14.140625" bestFit="1" customWidth="1"/>
    <col min="8" max="8" width="14.42578125" bestFit="1" customWidth="1"/>
    <col min="9" max="9" width="18.85546875" bestFit="1" customWidth="1"/>
    <col min="10" max="10" width="13.7109375" bestFit="1" customWidth="1"/>
    <col min="11" max="11" width="16.28515625" bestFit="1" customWidth="1"/>
    <col min="12" max="12" width="22.5703125" customWidth="1"/>
    <col min="14" max="14" width="14.7109375" bestFit="1" customWidth="1"/>
  </cols>
  <sheetData>
    <row r="1" spans="1:16" x14ac:dyDescent="0.25">
      <c r="E1" t="s">
        <v>75</v>
      </c>
      <c r="J1" t="s">
        <v>58</v>
      </c>
      <c r="K1" s="14">
        <f>NewEndowment!K1</f>
        <v>6.5000000000000002E-2</v>
      </c>
      <c r="L1" s="7" t="s">
        <v>59</v>
      </c>
    </row>
    <row r="2" spans="1:16" ht="30" x14ac:dyDescent="0.25">
      <c r="A2" t="s">
        <v>0</v>
      </c>
      <c r="B2" t="s">
        <v>55</v>
      </c>
      <c r="C2" t="s">
        <v>60</v>
      </c>
      <c r="D2" t="s">
        <v>61</v>
      </c>
      <c r="E2" t="s">
        <v>1</v>
      </c>
      <c r="F2" s="2" t="s">
        <v>74</v>
      </c>
      <c r="G2" t="s">
        <v>35</v>
      </c>
      <c r="H2" t="s">
        <v>56</v>
      </c>
      <c r="I2" t="s">
        <v>63</v>
      </c>
      <c r="J2" t="s">
        <v>64</v>
      </c>
      <c r="K2" s="2" t="s">
        <v>57</v>
      </c>
      <c r="L2" t="s">
        <v>66</v>
      </c>
      <c r="M2" t="s">
        <v>67</v>
      </c>
      <c r="N2" t="s">
        <v>68</v>
      </c>
      <c r="O2" t="s">
        <v>82</v>
      </c>
      <c r="P2" t="s">
        <v>83</v>
      </c>
    </row>
    <row r="3" spans="1:16" x14ac:dyDescent="0.25">
      <c r="A3">
        <v>40</v>
      </c>
      <c r="B3">
        <v>35</v>
      </c>
      <c r="C3" s="1">
        <v>0.3</v>
      </c>
      <c r="D3" s="13">
        <v>0</v>
      </c>
      <c r="E3">
        <v>8226</v>
      </c>
      <c r="F3">
        <v>8049</v>
      </c>
      <c r="G3">
        <f>E3+F3*(B3-1)</f>
        <v>281892</v>
      </c>
      <c r="H3">
        <v>250000</v>
      </c>
      <c r="I3">
        <v>1245000</v>
      </c>
      <c r="J3">
        <v>1245000</v>
      </c>
      <c r="K3" s="11">
        <f t="shared" ref="K3:K25" si="0">FV($K$1,B3,0,-L3)</f>
        <v>72942.089423918049</v>
      </c>
      <c r="L3">
        <f>SUM(F3)</f>
        <v>8049</v>
      </c>
      <c r="M3">
        <f>J3-L3</f>
        <v>1236951</v>
      </c>
      <c r="N3" s="8">
        <f>M3/12</f>
        <v>103079.25</v>
      </c>
      <c r="O3">
        <f>(G3/B3)*10</f>
        <v>80540.571428571435</v>
      </c>
      <c r="P3">
        <f>MAX(O3,H3)</f>
        <v>250000</v>
      </c>
    </row>
    <row r="4" spans="1:16" x14ac:dyDescent="0.25">
      <c r="A4">
        <v>40</v>
      </c>
      <c r="B4">
        <v>34</v>
      </c>
      <c r="C4" s="1">
        <v>0.3</v>
      </c>
      <c r="D4" s="13">
        <v>0</v>
      </c>
      <c r="E4">
        <v>9016</v>
      </c>
      <c r="F4">
        <v>8822</v>
      </c>
      <c r="G4">
        <f t="shared" ref="G4:G26" si="1">E4+F4*(B4-1)</f>
        <v>300142</v>
      </c>
      <c r="H4">
        <v>269000</v>
      </c>
      <c r="I4">
        <f t="shared" ref="I4:I26" si="2">I3+E3</f>
        <v>1253226</v>
      </c>
      <c r="J4">
        <v>1259458</v>
      </c>
      <c r="K4" s="11">
        <f t="shared" si="0"/>
        <v>143558.02991546749</v>
      </c>
      <c r="L4">
        <f>SUM(F3:F4)</f>
        <v>16871</v>
      </c>
      <c r="M4">
        <f t="shared" ref="M4:M26" si="3">J4-L4</f>
        <v>1242587</v>
      </c>
      <c r="N4" s="8">
        <f t="shared" ref="N4:N26" si="4">M4/12</f>
        <v>103548.91666666667</v>
      </c>
      <c r="O4">
        <f t="shared" ref="O4:O26" si="5">(G4/B4)*10</f>
        <v>88277.058823529398</v>
      </c>
      <c r="P4">
        <f t="shared" ref="P4:P26" si="6">MAX(O4,H4)</f>
        <v>269000</v>
      </c>
    </row>
    <row r="5" spans="1:16" x14ac:dyDescent="0.25">
      <c r="A5">
        <v>40</v>
      </c>
      <c r="B5">
        <v>33</v>
      </c>
      <c r="C5" s="1">
        <v>0.3</v>
      </c>
      <c r="D5" s="13">
        <v>0</v>
      </c>
      <c r="E5">
        <v>9913</v>
      </c>
      <c r="F5">
        <v>9699</v>
      </c>
      <c r="G5">
        <f t="shared" si="1"/>
        <v>320281</v>
      </c>
      <c r="H5">
        <v>290000</v>
      </c>
      <c r="I5">
        <f t="shared" si="2"/>
        <v>1262242</v>
      </c>
      <c r="J5">
        <v>1271360</v>
      </c>
      <c r="K5" s="11">
        <f t="shared" si="0"/>
        <v>212289.54732467115</v>
      </c>
      <c r="L5">
        <f>SUM(F3:F5)</f>
        <v>26570</v>
      </c>
      <c r="M5">
        <f t="shared" si="3"/>
        <v>1244790</v>
      </c>
      <c r="N5" s="8">
        <f t="shared" si="4"/>
        <v>103732.5</v>
      </c>
      <c r="O5">
        <f t="shared" si="5"/>
        <v>97054.84848484848</v>
      </c>
      <c r="P5">
        <f t="shared" si="6"/>
        <v>290000</v>
      </c>
    </row>
    <row r="6" spans="1:16" x14ac:dyDescent="0.25">
      <c r="A6">
        <v>40</v>
      </c>
      <c r="B6">
        <v>32</v>
      </c>
      <c r="C6" s="1">
        <v>0.3</v>
      </c>
      <c r="D6" s="13">
        <v>0</v>
      </c>
      <c r="E6">
        <v>10975</v>
      </c>
      <c r="F6">
        <v>10738</v>
      </c>
      <c r="G6">
        <f t="shared" si="1"/>
        <v>343853</v>
      </c>
      <c r="H6">
        <v>314000</v>
      </c>
      <c r="I6">
        <f t="shared" si="2"/>
        <v>1272155</v>
      </c>
      <c r="J6">
        <v>1283004</v>
      </c>
      <c r="K6" s="11">
        <f t="shared" si="0"/>
        <v>279891.31134124694</v>
      </c>
      <c r="L6">
        <f>SUM(F3:F6)</f>
        <v>37308</v>
      </c>
      <c r="M6">
        <f t="shared" si="3"/>
        <v>1245696</v>
      </c>
      <c r="N6" s="8">
        <f t="shared" si="4"/>
        <v>103808</v>
      </c>
      <c r="O6">
        <f t="shared" si="5"/>
        <v>107454.0625</v>
      </c>
      <c r="P6">
        <f t="shared" si="6"/>
        <v>314000</v>
      </c>
    </row>
    <row r="7" spans="1:16" x14ac:dyDescent="0.25">
      <c r="A7">
        <v>40</v>
      </c>
      <c r="B7">
        <v>31</v>
      </c>
      <c r="C7" s="1">
        <v>0.3</v>
      </c>
      <c r="D7" s="13">
        <v>0</v>
      </c>
      <c r="E7">
        <v>12234</v>
      </c>
      <c r="F7">
        <v>11970</v>
      </c>
      <c r="G7">
        <f t="shared" si="1"/>
        <v>371334</v>
      </c>
      <c r="H7">
        <v>342000</v>
      </c>
      <c r="I7">
        <f t="shared" si="2"/>
        <v>1283130</v>
      </c>
      <c r="J7">
        <v>1295496</v>
      </c>
      <c r="K7" s="11">
        <f t="shared" si="0"/>
        <v>347129.01360817702</v>
      </c>
      <c r="L7">
        <f>SUM(F3:F7)</f>
        <v>49278</v>
      </c>
      <c r="M7">
        <f t="shared" si="3"/>
        <v>1246218</v>
      </c>
      <c r="N7" s="8">
        <f t="shared" si="4"/>
        <v>103851.5</v>
      </c>
      <c r="O7">
        <f t="shared" si="5"/>
        <v>119785.16129032258</v>
      </c>
      <c r="P7">
        <f t="shared" si="6"/>
        <v>342000</v>
      </c>
    </row>
    <row r="8" spans="1:16" x14ac:dyDescent="0.25">
      <c r="A8">
        <v>40</v>
      </c>
      <c r="B8">
        <v>30</v>
      </c>
      <c r="C8" s="1">
        <v>0.3</v>
      </c>
      <c r="D8" s="13">
        <v>0</v>
      </c>
      <c r="E8">
        <v>13577</v>
      </c>
      <c r="F8">
        <v>13284</v>
      </c>
      <c r="G8">
        <f t="shared" si="1"/>
        <v>398813</v>
      </c>
      <c r="H8">
        <v>370000</v>
      </c>
      <c r="I8">
        <f t="shared" si="2"/>
        <v>1295364</v>
      </c>
      <c r="J8">
        <v>1309800</v>
      </c>
      <c r="K8" s="11">
        <f t="shared" si="0"/>
        <v>413807.97589216026</v>
      </c>
      <c r="L8">
        <f>SUM(F3:F8)</f>
        <v>62562</v>
      </c>
      <c r="M8">
        <f t="shared" si="3"/>
        <v>1247238</v>
      </c>
      <c r="N8" s="8">
        <f t="shared" si="4"/>
        <v>103936.5</v>
      </c>
      <c r="O8">
        <f t="shared" si="5"/>
        <v>132937.66666666666</v>
      </c>
      <c r="P8">
        <f t="shared" si="6"/>
        <v>370000</v>
      </c>
    </row>
    <row r="9" spans="1:16" x14ac:dyDescent="0.25">
      <c r="A9">
        <v>40</v>
      </c>
      <c r="B9">
        <v>29</v>
      </c>
      <c r="C9" s="1">
        <v>0.3</v>
      </c>
      <c r="D9" s="13">
        <v>0</v>
      </c>
      <c r="E9">
        <v>15183</v>
      </c>
      <c r="F9">
        <v>14856</v>
      </c>
      <c r="G9">
        <f t="shared" si="1"/>
        <v>431151</v>
      </c>
      <c r="H9">
        <v>402000</v>
      </c>
      <c r="I9">
        <f t="shared" si="2"/>
        <v>1308941</v>
      </c>
      <c r="J9">
        <v>1327404</v>
      </c>
      <c r="K9" s="11">
        <f t="shared" si="0"/>
        <v>480817.84000966646</v>
      </c>
      <c r="L9">
        <f>SUM(F3:F9)</f>
        <v>77418</v>
      </c>
      <c r="M9">
        <f t="shared" si="3"/>
        <v>1249986</v>
      </c>
      <c r="N9" s="8">
        <f t="shared" si="4"/>
        <v>104165.5</v>
      </c>
      <c r="O9">
        <f t="shared" si="5"/>
        <v>148672.75862068965</v>
      </c>
      <c r="P9">
        <f t="shared" si="6"/>
        <v>402000</v>
      </c>
    </row>
    <row r="10" spans="1:16" x14ac:dyDescent="0.25">
      <c r="A10">
        <v>40</v>
      </c>
      <c r="B10">
        <v>28</v>
      </c>
      <c r="C10" s="1">
        <v>0.3</v>
      </c>
      <c r="D10" s="13">
        <v>0</v>
      </c>
      <c r="E10">
        <v>16747</v>
      </c>
      <c r="F10">
        <v>16387</v>
      </c>
      <c r="G10">
        <f t="shared" si="1"/>
        <v>459196</v>
      </c>
      <c r="H10">
        <v>430000</v>
      </c>
      <c r="I10">
        <f t="shared" si="2"/>
        <v>1324124</v>
      </c>
      <c r="J10">
        <v>1347620</v>
      </c>
      <c r="K10" s="11">
        <f t="shared" si="0"/>
        <v>547034.86338605196</v>
      </c>
      <c r="L10">
        <f>SUM(F3:F10)</f>
        <v>93805</v>
      </c>
      <c r="M10">
        <f t="shared" si="3"/>
        <v>1253815</v>
      </c>
      <c r="N10" s="8">
        <f t="shared" si="4"/>
        <v>104484.58333333333</v>
      </c>
      <c r="O10">
        <f t="shared" si="5"/>
        <v>163998.57142857142</v>
      </c>
      <c r="P10">
        <f t="shared" si="6"/>
        <v>430000</v>
      </c>
    </row>
    <row r="11" spans="1:16" x14ac:dyDescent="0.25">
      <c r="A11">
        <v>40</v>
      </c>
      <c r="B11">
        <v>27</v>
      </c>
      <c r="C11" s="1">
        <v>0.3</v>
      </c>
      <c r="D11" s="13">
        <v>0</v>
      </c>
      <c r="E11">
        <v>18545</v>
      </c>
      <c r="F11">
        <v>18381</v>
      </c>
      <c r="G11">
        <f t="shared" si="1"/>
        <v>496451</v>
      </c>
      <c r="H11">
        <v>461000</v>
      </c>
      <c r="I11">
        <f t="shared" si="2"/>
        <v>1340871</v>
      </c>
      <c r="J11">
        <v>1367326</v>
      </c>
      <c r="K11" s="11">
        <f t="shared" si="0"/>
        <v>614296.5459895716</v>
      </c>
      <c r="L11">
        <f>SUM(F3:F11)</f>
        <v>112186</v>
      </c>
      <c r="M11">
        <f t="shared" si="3"/>
        <v>1255140</v>
      </c>
      <c r="N11" s="8">
        <f t="shared" si="4"/>
        <v>104595</v>
      </c>
      <c r="O11">
        <f t="shared" si="5"/>
        <v>183870.74074074073</v>
      </c>
      <c r="P11">
        <f t="shared" si="6"/>
        <v>461000</v>
      </c>
    </row>
    <row r="12" spans="1:16" x14ac:dyDescent="0.25">
      <c r="A12">
        <v>40</v>
      </c>
      <c r="B12">
        <v>26</v>
      </c>
      <c r="C12" s="1">
        <v>0.3</v>
      </c>
      <c r="D12" s="13">
        <v>0</v>
      </c>
      <c r="E12">
        <v>20664</v>
      </c>
      <c r="F12">
        <v>20219</v>
      </c>
      <c r="G12">
        <f t="shared" si="1"/>
        <v>526139</v>
      </c>
      <c r="H12">
        <v>496000</v>
      </c>
      <c r="I12">
        <f t="shared" si="2"/>
        <v>1359416</v>
      </c>
      <c r="J12">
        <v>1387808</v>
      </c>
      <c r="K12" s="11">
        <f t="shared" si="0"/>
        <v>680760.24793959502</v>
      </c>
      <c r="L12">
        <f>SUM(F3:F12)</f>
        <v>132405</v>
      </c>
      <c r="M12">
        <f t="shared" si="3"/>
        <v>1255403</v>
      </c>
      <c r="N12" s="8">
        <f t="shared" si="4"/>
        <v>104616.91666666667</v>
      </c>
      <c r="O12">
        <f t="shared" si="5"/>
        <v>202361.15384615381</v>
      </c>
      <c r="P12">
        <f t="shared" si="6"/>
        <v>496000</v>
      </c>
    </row>
    <row r="13" spans="1:16" x14ac:dyDescent="0.25">
      <c r="A13">
        <v>40</v>
      </c>
      <c r="B13">
        <v>25</v>
      </c>
      <c r="C13" s="1">
        <v>0.3</v>
      </c>
      <c r="D13" s="13">
        <v>0</v>
      </c>
      <c r="E13">
        <v>22536</v>
      </c>
      <c r="F13">
        <v>22051</v>
      </c>
      <c r="G13">
        <f t="shared" si="1"/>
        <v>551760</v>
      </c>
      <c r="H13">
        <v>534000</v>
      </c>
      <c r="I13">
        <f t="shared" si="2"/>
        <v>1380080</v>
      </c>
      <c r="J13">
        <v>1415100</v>
      </c>
      <c r="K13" s="11">
        <f t="shared" si="0"/>
        <v>745667.09344627534</v>
      </c>
      <c r="L13">
        <f>SUM(F3:F13)</f>
        <v>154456</v>
      </c>
      <c r="M13">
        <f t="shared" si="3"/>
        <v>1260644</v>
      </c>
      <c r="N13" s="8">
        <f t="shared" si="4"/>
        <v>105053.66666666667</v>
      </c>
      <c r="O13">
        <f t="shared" si="5"/>
        <v>220704</v>
      </c>
      <c r="P13">
        <f t="shared" si="6"/>
        <v>534000</v>
      </c>
    </row>
    <row r="14" spans="1:16" x14ac:dyDescent="0.25">
      <c r="A14">
        <v>40</v>
      </c>
      <c r="B14">
        <v>24</v>
      </c>
      <c r="C14" s="1">
        <v>0.3</v>
      </c>
      <c r="D14" s="13">
        <v>0</v>
      </c>
      <c r="E14">
        <v>25311</v>
      </c>
      <c r="F14">
        <v>24766</v>
      </c>
      <c r="G14">
        <f t="shared" si="1"/>
        <v>594929</v>
      </c>
      <c r="H14">
        <v>576000</v>
      </c>
      <c r="I14">
        <f t="shared" si="2"/>
        <v>1402616</v>
      </c>
      <c r="J14">
        <v>1441152</v>
      </c>
      <c r="K14" s="11">
        <f t="shared" si="0"/>
        <v>812422.4315102112</v>
      </c>
      <c r="L14">
        <f>SUM(F3:F14)</f>
        <v>179222</v>
      </c>
      <c r="M14">
        <f t="shared" si="3"/>
        <v>1261930</v>
      </c>
      <c r="N14" s="8">
        <f t="shared" si="4"/>
        <v>105160.83333333333</v>
      </c>
      <c r="O14">
        <f t="shared" si="5"/>
        <v>247887.08333333331</v>
      </c>
      <c r="P14">
        <f t="shared" si="6"/>
        <v>576000</v>
      </c>
    </row>
    <row r="15" spans="1:16" x14ac:dyDescent="0.25">
      <c r="A15">
        <v>40</v>
      </c>
      <c r="B15">
        <v>23</v>
      </c>
      <c r="C15" s="1">
        <v>0.3</v>
      </c>
      <c r="D15" s="13">
        <v>0</v>
      </c>
      <c r="E15">
        <v>28649</v>
      </c>
      <c r="F15">
        <v>28032</v>
      </c>
      <c r="G15">
        <f t="shared" si="1"/>
        <v>645353</v>
      </c>
      <c r="H15">
        <v>625000</v>
      </c>
      <c r="I15">
        <f t="shared" si="2"/>
        <v>1427927</v>
      </c>
      <c r="J15">
        <v>1471250</v>
      </c>
      <c r="K15" s="11">
        <f t="shared" si="0"/>
        <v>882152.96872987913</v>
      </c>
      <c r="L15">
        <f>SUM(F3:F15)</f>
        <v>207254</v>
      </c>
      <c r="M15">
        <f t="shared" si="3"/>
        <v>1263996</v>
      </c>
      <c r="N15" s="8">
        <f t="shared" si="4"/>
        <v>105333</v>
      </c>
      <c r="O15">
        <f t="shared" si="5"/>
        <v>280588.26086956519</v>
      </c>
      <c r="P15">
        <f t="shared" si="6"/>
        <v>625000</v>
      </c>
    </row>
    <row r="16" spans="1:16" x14ac:dyDescent="0.25">
      <c r="A16">
        <v>40</v>
      </c>
      <c r="B16">
        <v>22</v>
      </c>
      <c r="C16" s="1">
        <v>0.3</v>
      </c>
      <c r="D16" s="13">
        <v>0</v>
      </c>
      <c r="E16">
        <v>32658</v>
      </c>
      <c r="F16">
        <v>31955</v>
      </c>
      <c r="G16">
        <f t="shared" si="1"/>
        <v>703713</v>
      </c>
      <c r="H16">
        <v>682000</v>
      </c>
      <c r="I16">
        <f t="shared" si="2"/>
        <v>1456576</v>
      </c>
      <c r="J16">
        <v>1504492</v>
      </c>
      <c r="K16" s="11">
        <f t="shared" si="0"/>
        <v>956024.20171961852</v>
      </c>
      <c r="L16">
        <f>SUM(F3:F16)</f>
        <v>239209</v>
      </c>
      <c r="M16">
        <f t="shared" si="3"/>
        <v>1265283</v>
      </c>
      <c r="N16" s="8">
        <f t="shared" si="4"/>
        <v>105440.25</v>
      </c>
      <c r="O16">
        <f t="shared" si="5"/>
        <v>319869.54545454541</v>
      </c>
      <c r="P16">
        <f t="shared" si="6"/>
        <v>682000</v>
      </c>
    </row>
    <row r="17" spans="1:16" x14ac:dyDescent="0.25">
      <c r="A17">
        <v>40</v>
      </c>
      <c r="B17">
        <v>21</v>
      </c>
      <c r="C17" s="1">
        <v>0.3</v>
      </c>
      <c r="D17" s="13">
        <v>0</v>
      </c>
      <c r="E17">
        <v>36689</v>
      </c>
      <c r="F17">
        <v>35899</v>
      </c>
      <c r="G17">
        <f t="shared" si="1"/>
        <v>754669</v>
      </c>
      <c r="H17">
        <v>731000</v>
      </c>
      <c r="I17">
        <f t="shared" si="2"/>
        <v>1489234</v>
      </c>
      <c r="J17">
        <v>1540948</v>
      </c>
      <c r="K17" s="11">
        <f t="shared" si="0"/>
        <v>1032392.8376330027</v>
      </c>
      <c r="L17">
        <f>SUM(F3:F17)</f>
        <v>275108</v>
      </c>
      <c r="M17">
        <f t="shared" si="3"/>
        <v>1265840</v>
      </c>
      <c r="N17" s="8">
        <f t="shared" si="4"/>
        <v>105486.66666666667</v>
      </c>
      <c r="O17">
        <f t="shared" si="5"/>
        <v>359366.19047619047</v>
      </c>
      <c r="P17">
        <f t="shared" si="6"/>
        <v>731000</v>
      </c>
    </row>
    <row r="18" spans="1:16" x14ac:dyDescent="0.25">
      <c r="A18">
        <v>40</v>
      </c>
      <c r="B18">
        <v>20</v>
      </c>
      <c r="C18" s="1">
        <v>0.3</v>
      </c>
      <c r="D18" s="13">
        <v>0</v>
      </c>
      <c r="E18">
        <v>43730</v>
      </c>
      <c r="F18">
        <v>42789</v>
      </c>
      <c r="G18">
        <f t="shared" si="1"/>
        <v>856721</v>
      </c>
      <c r="H18">
        <v>829000</v>
      </c>
      <c r="I18">
        <f t="shared" si="2"/>
        <v>1525923</v>
      </c>
      <c r="J18">
        <v>1583390</v>
      </c>
      <c r="K18" s="11">
        <f t="shared" si="0"/>
        <v>1120156.1947571412</v>
      </c>
      <c r="L18">
        <f>SUM(F3:F18)</f>
        <v>317897</v>
      </c>
      <c r="M18">
        <f t="shared" si="3"/>
        <v>1265493</v>
      </c>
      <c r="N18" s="8">
        <f t="shared" si="4"/>
        <v>105457.75</v>
      </c>
      <c r="O18">
        <f t="shared" si="5"/>
        <v>428360.5</v>
      </c>
      <c r="P18">
        <f t="shared" si="6"/>
        <v>829000</v>
      </c>
    </row>
    <row r="19" spans="1:16" x14ac:dyDescent="0.25">
      <c r="A19">
        <v>40</v>
      </c>
      <c r="B19">
        <v>19</v>
      </c>
      <c r="C19" s="1">
        <v>0.3</v>
      </c>
      <c r="D19" s="13">
        <v>0</v>
      </c>
      <c r="E19">
        <v>49292</v>
      </c>
      <c r="F19">
        <v>48230</v>
      </c>
      <c r="G19">
        <f t="shared" si="1"/>
        <v>917432</v>
      </c>
      <c r="H19">
        <v>883000</v>
      </c>
      <c r="I19">
        <f t="shared" si="2"/>
        <v>1569653</v>
      </c>
      <c r="J19">
        <v>1631784</v>
      </c>
      <c r="K19" s="11">
        <f t="shared" si="0"/>
        <v>1211363.0010991625</v>
      </c>
      <c r="L19">
        <f>SUM(F3:F19)</f>
        <v>366127</v>
      </c>
      <c r="M19">
        <f t="shared" si="3"/>
        <v>1265657</v>
      </c>
      <c r="N19" s="8">
        <f t="shared" si="4"/>
        <v>105471.41666666667</v>
      </c>
      <c r="O19">
        <f t="shared" si="5"/>
        <v>482858.94736842107</v>
      </c>
      <c r="P19">
        <f t="shared" si="6"/>
        <v>883000</v>
      </c>
    </row>
    <row r="20" spans="1:16" x14ac:dyDescent="0.25">
      <c r="A20">
        <v>40</v>
      </c>
      <c r="B20">
        <v>18</v>
      </c>
      <c r="C20" s="1">
        <v>0.3</v>
      </c>
      <c r="D20" s="13">
        <v>0</v>
      </c>
      <c r="E20">
        <v>55817</v>
      </c>
      <c r="F20">
        <v>54615</v>
      </c>
      <c r="G20">
        <f t="shared" si="1"/>
        <v>984272</v>
      </c>
      <c r="H20">
        <v>942000</v>
      </c>
      <c r="I20">
        <f t="shared" si="2"/>
        <v>1618945</v>
      </c>
      <c r="J20">
        <v>1687122</v>
      </c>
      <c r="K20" s="11">
        <f t="shared" si="0"/>
        <v>1307099.9769134317</v>
      </c>
      <c r="L20">
        <f>SUM(F3:F20)</f>
        <v>420742</v>
      </c>
      <c r="M20">
        <f t="shared" si="3"/>
        <v>1266380</v>
      </c>
      <c r="N20" s="8">
        <f t="shared" si="4"/>
        <v>105531.66666666667</v>
      </c>
      <c r="O20">
        <f t="shared" si="5"/>
        <v>546817.77777777775</v>
      </c>
      <c r="P20">
        <f t="shared" si="6"/>
        <v>942000</v>
      </c>
    </row>
    <row r="21" spans="1:16" x14ac:dyDescent="0.25">
      <c r="A21">
        <v>40</v>
      </c>
      <c r="B21">
        <v>17</v>
      </c>
      <c r="C21" s="1">
        <v>0.3</v>
      </c>
      <c r="D21" s="13">
        <v>0</v>
      </c>
      <c r="E21">
        <v>63334</v>
      </c>
      <c r="F21">
        <v>61971</v>
      </c>
      <c r="G21">
        <f t="shared" si="1"/>
        <v>1054870</v>
      </c>
      <c r="H21">
        <v>1003000</v>
      </c>
      <c r="I21">
        <f t="shared" si="2"/>
        <v>1674762</v>
      </c>
      <c r="J21">
        <v>1749232</v>
      </c>
      <c r="K21" s="11">
        <f t="shared" si="0"/>
        <v>1408096.2023113365</v>
      </c>
      <c r="L21">
        <f>SUM(F3:F21)</f>
        <v>482713</v>
      </c>
      <c r="M21">
        <f t="shared" si="3"/>
        <v>1266519</v>
      </c>
      <c r="N21" s="8">
        <f t="shared" si="4"/>
        <v>105543.25</v>
      </c>
      <c r="O21">
        <f t="shared" si="5"/>
        <v>620511.76470588241</v>
      </c>
      <c r="P21">
        <f t="shared" si="6"/>
        <v>1003000</v>
      </c>
    </row>
    <row r="22" spans="1:16" x14ac:dyDescent="0.25">
      <c r="A22">
        <v>40</v>
      </c>
      <c r="B22">
        <v>16</v>
      </c>
      <c r="C22" s="1">
        <v>0.3</v>
      </c>
      <c r="D22" s="13">
        <v>0</v>
      </c>
      <c r="E22">
        <v>72358</v>
      </c>
      <c r="F22">
        <v>70800</v>
      </c>
      <c r="G22">
        <f t="shared" si="1"/>
        <v>1134358</v>
      </c>
      <c r="H22">
        <v>1072000</v>
      </c>
      <c r="I22">
        <f t="shared" si="2"/>
        <v>1738096</v>
      </c>
      <c r="J22">
        <v>1819184</v>
      </c>
      <c r="K22" s="11">
        <f t="shared" si="0"/>
        <v>1516078.0140851876</v>
      </c>
      <c r="L22">
        <f>SUM(F3:F22)</f>
        <v>553513</v>
      </c>
      <c r="M22">
        <f t="shared" si="3"/>
        <v>1265671</v>
      </c>
      <c r="N22" s="8">
        <f t="shared" si="4"/>
        <v>105472.58333333333</v>
      </c>
      <c r="O22">
        <f t="shared" si="5"/>
        <v>708973.75</v>
      </c>
      <c r="P22">
        <f t="shared" si="6"/>
        <v>1072000</v>
      </c>
    </row>
    <row r="23" spans="1:16" x14ac:dyDescent="0.25">
      <c r="A23">
        <v>40</v>
      </c>
      <c r="B23">
        <v>15</v>
      </c>
      <c r="C23" s="1">
        <v>0.3</v>
      </c>
      <c r="D23" s="13">
        <v>0</v>
      </c>
      <c r="E23">
        <v>86511</v>
      </c>
      <c r="F23">
        <v>84649</v>
      </c>
      <c r="G23">
        <f t="shared" si="1"/>
        <v>1271597</v>
      </c>
      <c r="H23">
        <v>1193000</v>
      </c>
      <c r="I23">
        <f t="shared" si="2"/>
        <v>1810454</v>
      </c>
      <c r="J23">
        <v>1896870</v>
      </c>
      <c r="K23" s="11">
        <f t="shared" si="0"/>
        <v>1641251.2004304857</v>
      </c>
      <c r="L23">
        <f>SUM(F3:F23)</f>
        <v>638162</v>
      </c>
      <c r="M23">
        <f t="shared" si="3"/>
        <v>1258708</v>
      </c>
      <c r="N23" s="8">
        <f t="shared" si="4"/>
        <v>104892.33333333333</v>
      </c>
      <c r="O23">
        <f t="shared" si="5"/>
        <v>847731.33333333326</v>
      </c>
      <c r="P23">
        <f t="shared" si="6"/>
        <v>1193000</v>
      </c>
    </row>
    <row r="24" spans="1:16" x14ac:dyDescent="0.25">
      <c r="A24">
        <v>40</v>
      </c>
      <c r="B24">
        <v>14</v>
      </c>
      <c r="C24" s="1">
        <v>0.3</v>
      </c>
      <c r="D24" s="13">
        <v>0</v>
      </c>
      <c r="E24">
        <v>100129</v>
      </c>
      <c r="F24">
        <v>97973</v>
      </c>
      <c r="G24">
        <f t="shared" si="1"/>
        <v>1373778</v>
      </c>
      <c r="H24">
        <v>1300000</v>
      </c>
      <c r="I24">
        <f t="shared" si="2"/>
        <v>1896965</v>
      </c>
      <c r="J24">
        <v>1991600</v>
      </c>
      <c r="K24" s="11">
        <f t="shared" si="0"/>
        <v>1777673.4078558853</v>
      </c>
      <c r="L24">
        <f>SUM(F3:F24)</f>
        <v>736135</v>
      </c>
      <c r="M24">
        <f t="shared" si="3"/>
        <v>1255465</v>
      </c>
      <c r="N24" s="8">
        <f t="shared" si="4"/>
        <v>104622.08333333333</v>
      </c>
      <c r="O24">
        <f t="shared" si="5"/>
        <v>981270</v>
      </c>
      <c r="P24">
        <f t="shared" si="6"/>
        <v>1300000</v>
      </c>
    </row>
    <row r="25" spans="1:16" x14ac:dyDescent="0.25">
      <c r="A25">
        <v>40</v>
      </c>
      <c r="B25">
        <v>13</v>
      </c>
      <c r="C25" s="1">
        <v>0.3</v>
      </c>
      <c r="D25" s="13">
        <v>0</v>
      </c>
      <c r="E25">
        <v>117341</v>
      </c>
      <c r="F25">
        <v>114814</v>
      </c>
      <c r="G25">
        <f t="shared" si="1"/>
        <v>1495109</v>
      </c>
      <c r="H25">
        <v>1404000</v>
      </c>
      <c r="I25">
        <f t="shared" si="2"/>
        <v>1997094</v>
      </c>
      <c r="J25">
        <v>2097576</v>
      </c>
      <c r="K25" s="11">
        <f t="shared" si="0"/>
        <v>1929516.2182936221</v>
      </c>
      <c r="L25">
        <f>SUM(F3:F25)</f>
        <v>850949</v>
      </c>
      <c r="M25">
        <f t="shared" si="3"/>
        <v>1246627</v>
      </c>
      <c r="N25" s="8">
        <f t="shared" si="4"/>
        <v>103885.58333333333</v>
      </c>
      <c r="O25">
        <f t="shared" si="5"/>
        <v>1150083.846153846</v>
      </c>
      <c r="P25">
        <f t="shared" si="6"/>
        <v>1404000</v>
      </c>
    </row>
    <row r="26" spans="1:16" x14ac:dyDescent="0.25">
      <c r="A26">
        <v>40</v>
      </c>
      <c r="B26">
        <v>12</v>
      </c>
      <c r="C26" s="1">
        <v>0.3</v>
      </c>
      <c r="D26" s="13">
        <v>0</v>
      </c>
      <c r="E26">
        <v>139271</v>
      </c>
      <c r="F26">
        <v>136273</v>
      </c>
      <c r="G26">
        <f t="shared" si="1"/>
        <v>1638274</v>
      </c>
      <c r="H26">
        <v>1527000</v>
      </c>
      <c r="I26">
        <f t="shared" si="2"/>
        <v>2114435</v>
      </c>
      <c r="J26">
        <v>2223312</v>
      </c>
      <c r="K26" s="11">
        <f>FV($K$1,B26,0,-L26)</f>
        <v>2147632.1534240297</v>
      </c>
      <c r="L26" s="12">
        <f>E28</f>
        <v>1008706</v>
      </c>
      <c r="M26">
        <f t="shared" si="3"/>
        <v>1214606</v>
      </c>
      <c r="N26" s="8">
        <f t="shared" si="4"/>
        <v>101217.16666666667</v>
      </c>
      <c r="O26">
        <f t="shared" si="5"/>
        <v>1365228.3333333335</v>
      </c>
      <c r="P26">
        <f t="shared" si="6"/>
        <v>1527000</v>
      </c>
    </row>
    <row r="28" spans="1:16" x14ac:dyDescent="0.25">
      <c r="E28" s="12">
        <f t="shared" ref="E28:K28" si="7">SUM(E3:E27)</f>
        <v>1008706</v>
      </c>
      <c r="F28" s="12">
        <f t="shared" si="7"/>
        <v>987222</v>
      </c>
      <c r="G28" s="12">
        <f t="shared" si="7"/>
        <v>17906087</v>
      </c>
      <c r="H28" s="12">
        <f t="shared" si="7"/>
        <v>16925000</v>
      </c>
      <c r="I28" s="12">
        <f t="shared" si="7"/>
        <v>36047229</v>
      </c>
      <c r="J28" s="12">
        <f t="shared" si="7"/>
        <v>37147288</v>
      </c>
      <c r="K28" s="11">
        <f t="shared" si="7"/>
        <v>22280053.367039796</v>
      </c>
    </row>
    <row r="31" spans="1:16" x14ac:dyDescent="0.25">
      <c r="G31" t="s">
        <v>70</v>
      </c>
      <c r="H31" s="12">
        <f>K28</f>
        <v>22280053.367039796</v>
      </c>
      <c r="I31" t="s">
        <v>71</v>
      </c>
      <c r="J31" s="12">
        <f>J28</f>
        <v>37147288</v>
      </c>
      <c r="K31" s="13">
        <f>J31/H31</f>
        <v>1.6672890045655899</v>
      </c>
    </row>
    <row r="32" spans="1:16" x14ac:dyDescent="0.25">
      <c r="G32" t="s">
        <v>69</v>
      </c>
      <c r="H32" s="12">
        <f>H28+J28</f>
        <v>54072288</v>
      </c>
      <c r="I32" t="s">
        <v>72</v>
      </c>
      <c r="J32" s="12">
        <f>H28</f>
        <v>16925000</v>
      </c>
      <c r="K32" s="13">
        <f>J32/H31</f>
        <v>0.75964809065664785</v>
      </c>
    </row>
    <row r="33" spans="8:11" x14ac:dyDescent="0.25">
      <c r="H33" s="13"/>
      <c r="I33" t="s">
        <v>69</v>
      </c>
      <c r="K33" s="13">
        <f>K31+K32</f>
        <v>2.4269370952222378</v>
      </c>
    </row>
    <row r="34" spans="8:11" x14ac:dyDescent="0.25">
      <c r="H34" s="13"/>
    </row>
  </sheetData>
  <hyperlinks>
    <hyperlink ref="L1" r:id="rId1" xr:uid="{00000000-0004-0000-0500-000000000000}"/>
  </hyperlinks>
  <pageMargins left="0.7" right="0.7" top="0.75" bottom="0.75" header="0.3" footer="0.3"/>
  <pageSetup orientation="portrait" horizontalDpi="200" verticalDpi="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1:Q28"/>
  <sheetViews>
    <sheetView workbookViewId="0">
      <selection activeCell="G25" sqref="G25"/>
    </sheetView>
  </sheetViews>
  <sheetFormatPr defaultRowHeight="12.75" x14ac:dyDescent="0.2"/>
  <cols>
    <col min="1" max="4" width="9.140625" style="15"/>
    <col min="5" max="5" width="17.5703125" style="15" bestFit="1" customWidth="1"/>
    <col min="6" max="6" width="9" style="15" bestFit="1" customWidth="1"/>
    <col min="7" max="8" width="9.140625" style="15"/>
    <col min="9" max="9" width="12.7109375" style="15" bestFit="1" customWidth="1"/>
    <col min="10" max="10" width="10" style="15" bestFit="1" customWidth="1"/>
    <col min="11" max="16" width="9.140625" style="15"/>
    <col min="17" max="17" width="12.28515625" style="15" bestFit="1" customWidth="1"/>
    <col min="18" max="16384" width="9.140625" style="15"/>
  </cols>
  <sheetData>
    <row r="1" spans="5:14" x14ac:dyDescent="0.2">
      <c r="E1" s="15" t="s">
        <v>76</v>
      </c>
      <c r="G1" s="15" t="s">
        <v>47</v>
      </c>
      <c r="H1" s="15" t="s">
        <v>77</v>
      </c>
      <c r="I1" s="15" t="s">
        <v>78</v>
      </c>
      <c r="J1" s="15" t="s">
        <v>79</v>
      </c>
      <c r="L1" s="15" t="s">
        <v>92</v>
      </c>
      <c r="M1" s="15" t="s">
        <v>80</v>
      </c>
      <c r="N1" s="15" t="s">
        <v>47</v>
      </c>
    </row>
    <row r="2" spans="5:14" x14ac:dyDescent="0.2">
      <c r="E2" s="16">
        <v>0.08</v>
      </c>
      <c r="F2" s="15">
        <v>1200000</v>
      </c>
      <c r="G2" s="15">
        <f>F2/12</f>
        <v>100000</v>
      </c>
      <c r="L2" s="15">
        <v>75</v>
      </c>
      <c r="M2" s="15">
        <f>F2/L2</f>
        <v>16000</v>
      </c>
      <c r="N2" s="15">
        <f>M2/12</f>
        <v>1333.3333333333333</v>
      </c>
    </row>
    <row r="3" spans="5:14" x14ac:dyDescent="0.2">
      <c r="E3" s="16">
        <v>1</v>
      </c>
      <c r="F3" s="15">
        <f>(F2/E2)*E3</f>
        <v>15000000</v>
      </c>
      <c r="H3" s="16"/>
    </row>
    <row r="5" spans="5:14" x14ac:dyDescent="0.2">
      <c r="E5" s="15" t="s">
        <v>80</v>
      </c>
      <c r="F5" s="15">
        <v>1210016</v>
      </c>
      <c r="H5" s="15">
        <v>15</v>
      </c>
      <c r="I5" s="15">
        <f>F5*H5</f>
        <v>18150240</v>
      </c>
      <c r="J5" s="15">
        <f>I5*10</f>
        <v>181502400</v>
      </c>
      <c r="L5" s="15">
        <v>75</v>
      </c>
      <c r="M5" s="15">
        <f>F5/L5</f>
        <v>16133.546666666667</v>
      </c>
      <c r="N5" s="15">
        <f>M5/12</f>
        <v>1344.4622222222222</v>
      </c>
    </row>
    <row r="6" spans="5:14" x14ac:dyDescent="0.2">
      <c r="E6" s="15" t="s">
        <v>81</v>
      </c>
      <c r="F6" s="15">
        <v>1202178</v>
      </c>
      <c r="H6" s="15">
        <v>15</v>
      </c>
      <c r="I6" s="15">
        <f>F6*H6</f>
        <v>18032670</v>
      </c>
      <c r="J6" s="15">
        <f>I6*10</f>
        <v>180326700</v>
      </c>
      <c r="L6" s="15">
        <v>75</v>
      </c>
      <c r="M6" s="15">
        <f>F6/L6</f>
        <v>16029.04</v>
      </c>
      <c r="N6" s="15">
        <f>M6/12</f>
        <v>1335.7533333333333</v>
      </c>
    </row>
    <row r="7" spans="5:14" x14ac:dyDescent="0.2">
      <c r="F7" s="15">
        <f>F5-F6</f>
        <v>7838</v>
      </c>
    </row>
    <row r="10" spans="5:14" x14ac:dyDescent="0.2">
      <c r="E10" s="15" t="s">
        <v>76</v>
      </c>
      <c r="G10" s="15" t="s">
        <v>47</v>
      </c>
      <c r="H10" s="15" t="s">
        <v>77</v>
      </c>
    </row>
    <row r="11" spans="5:14" x14ac:dyDescent="0.2">
      <c r="E11" s="16">
        <v>0.08</v>
      </c>
      <c r="F11" s="15">
        <v>900000</v>
      </c>
      <c r="G11" s="15">
        <f>F11/12</f>
        <v>75000</v>
      </c>
      <c r="L11" s="15">
        <v>75</v>
      </c>
      <c r="M11" s="15">
        <f>F11/L11</f>
        <v>12000</v>
      </c>
      <c r="N11" s="15">
        <f>M11/12</f>
        <v>1000</v>
      </c>
    </row>
    <row r="12" spans="5:14" x14ac:dyDescent="0.2">
      <c r="E12" s="16">
        <v>1</v>
      </c>
      <c r="F12" s="15">
        <f>(F11/E11)*E12</f>
        <v>11250000</v>
      </c>
    </row>
    <row r="14" spans="5:14" x14ac:dyDescent="0.2">
      <c r="E14" s="15" t="s">
        <v>80</v>
      </c>
      <c r="F14" s="15">
        <v>907512</v>
      </c>
      <c r="H14" s="15">
        <v>15</v>
      </c>
      <c r="I14" s="15">
        <f>F14*H14</f>
        <v>13612680</v>
      </c>
      <c r="J14" s="15">
        <f>I14*10</f>
        <v>136126800</v>
      </c>
      <c r="L14" s="15">
        <v>75</v>
      </c>
      <c r="M14" s="15">
        <f>F14/L14</f>
        <v>12100.16</v>
      </c>
      <c r="N14" s="15">
        <f>M14/12</f>
        <v>1008.3466666666667</v>
      </c>
    </row>
    <row r="15" spans="5:14" x14ac:dyDescent="0.2">
      <c r="E15" s="15" t="s">
        <v>81</v>
      </c>
      <c r="F15" s="15">
        <v>901634</v>
      </c>
      <c r="H15" s="15">
        <v>15</v>
      </c>
      <c r="I15" s="15">
        <f>F15*H15</f>
        <v>13524510</v>
      </c>
      <c r="J15" s="15">
        <f>I15*10</f>
        <v>135245100</v>
      </c>
      <c r="L15" s="15">
        <v>75</v>
      </c>
      <c r="M15" s="15">
        <f>F15/L15</f>
        <v>12021.786666666667</v>
      </c>
      <c r="N15" s="15">
        <f>M15/12</f>
        <v>1001.8155555555555</v>
      </c>
    </row>
    <row r="16" spans="5:14" x14ac:dyDescent="0.2">
      <c r="F16" s="15">
        <f>F14-F15</f>
        <v>5878</v>
      </c>
    </row>
    <row r="18" spans="11:17" x14ac:dyDescent="0.2">
      <c r="K18" s="15" t="s">
        <v>48</v>
      </c>
      <c r="L18" s="15" t="s">
        <v>60</v>
      </c>
      <c r="M18" s="15" t="s">
        <v>60</v>
      </c>
      <c r="N18" s="15" t="s">
        <v>84</v>
      </c>
      <c r="O18" s="15" t="s">
        <v>85</v>
      </c>
      <c r="P18" s="15" t="s">
        <v>86</v>
      </c>
      <c r="Q18" s="15" t="s">
        <v>87</v>
      </c>
    </row>
    <row r="19" spans="11:17" x14ac:dyDescent="0.2">
      <c r="K19" s="15">
        <v>76</v>
      </c>
      <c r="L19" s="15">
        <f>30%</f>
        <v>0.3</v>
      </c>
      <c r="M19" s="15">
        <f>K19*L19</f>
        <v>22.8</v>
      </c>
      <c r="N19" s="15">
        <v>10</v>
      </c>
      <c r="O19" s="15">
        <v>4</v>
      </c>
      <c r="P19" s="15">
        <f>M19+N19+O19</f>
        <v>36.799999999999997</v>
      </c>
    </row>
    <row r="20" spans="11:17" x14ac:dyDescent="0.2">
      <c r="L20" s="15" t="s">
        <v>88</v>
      </c>
      <c r="M20" s="15" t="s">
        <v>89</v>
      </c>
      <c r="N20" s="15" t="s">
        <v>90</v>
      </c>
    </row>
    <row r="21" spans="11:17" x14ac:dyDescent="0.2">
      <c r="L21" s="15">
        <v>12</v>
      </c>
      <c r="M21" s="15">
        <v>3</v>
      </c>
      <c r="N21" s="15">
        <f>L21*M21</f>
        <v>36</v>
      </c>
      <c r="Q21" s="15">
        <f>K19-P19-N21</f>
        <v>3.2000000000000028</v>
      </c>
    </row>
    <row r="23" spans="11:17" x14ac:dyDescent="0.2">
      <c r="K23" s="15" t="s">
        <v>48</v>
      </c>
      <c r="L23" s="15" t="s">
        <v>60</v>
      </c>
      <c r="M23" s="15" t="s">
        <v>60</v>
      </c>
      <c r="N23" s="15" t="s">
        <v>84</v>
      </c>
      <c r="O23" s="15" t="s">
        <v>85</v>
      </c>
      <c r="P23" s="15" t="s">
        <v>86</v>
      </c>
      <c r="Q23" s="15" t="s">
        <v>87</v>
      </c>
    </row>
    <row r="24" spans="11:17" x14ac:dyDescent="0.2">
      <c r="K24" s="15">
        <v>70</v>
      </c>
      <c r="L24" s="15">
        <f>30%</f>
        <v>0.3</v>
      </c>
      <c r="M24" s="15">
        <f>K24*L24</f>
        <v>21</v>
      </c>
      <c r="N24" s="15">
        <v>10</v>
      </c>
      <c r="O24" s="15">
        <v>4</v>
      </c>
      <c r="P24" s="15">
        <f>M24+N24+O24</f>
        <v>35</v>
      </c>
    </row>
    <row r="25" spans="11:17" x14ac:dyDescent="0.2">
      <c r="L25" s="15" t="s">
        <v>88</v>
      </c>
      <c r="M25" s="15" t="s">
        <v>89</v>
      </c>
      <c r="N25" s="15" t="s">
        <v>90</v>
      </c>
    </row>
    <row r="26" spans="11:17" x14ac:dyDescent="0.2">
      <c r="L26" s="15">
        <v>12</v>
      </c>
      <c r="M26" s="15">
        <v>0.2</v>
      </c>
      <c r="N26" s="15">
        <f>L26*M26</f>
        <v>2.4000000000000004</v>
      </c>
      <c r="Q26" s="15">
        <f>K24-P24-N26</f>
        <v>32.6</v>
      </c>
    </row>
    <row r="27" spans="11:17" x14ac:dyDescent="0.2">
      <c r="Q27" s="15" t="s">
        <v>91</v>
      </c>
    </row>
    <row r="28" spans="11:17" x14ac:dyDescent="0.2">
      <c r="Q28" s="15">
        <f>Q26+Q21</f>
        <v>35.800000000000004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Current Jeevan anand149</vt:lpstr>
      <vt:lpstr>Jeevan Anand</vt:lpstr>
      <vt:lpstr>BasedonMaturity</vt:lpstr>
      <vt:lpstr>NewEndowment</vt:lpstr>
      <vt:lpstr>NewEndowmentCriticalFemale</vt:lpstr>
      <vt:lpstr>NewEndowment-NoCritical</vt:lpstr>
      <vt:lpstr>JeevanUmang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Mahajan, Vinay</cp:lastModifiedBy>
  <dcterms:created xsi:type="dcterms:W3CDTF">2019-03-21T03:41:48Z</dcterms:created>
  <dcterms:modified xsi:type="dcterms:W3CDTF">2022-08-12T06:16:10Z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929bff8-5b33-42aa-95d2-28f72e792cb0_Enabled">
    <vt:lpwstr>True</vt:lpwstr>
  </property>
  <property fmtid="{D5CDD505-2E9C-101B-9397-08002B2CF9AE}" pid="3" name="MSIP_Label_4929bff8-5b33-42aa-95d2-28f72e792cb0_SiteId">
    <vt:lpwstr>f35a6974-607f-47d4-82d7-ff31d7dc53a5</vt:lpwstr>
  </property>
  <property fmtid="{D5CDD505-2E9C-101B-9397-08002B2CF9AE}" pid="4" name="MSIP_Label_4929bff8-5b33-42aa-95d2-28f72e792cb0_Owner">
    <vt:lpwstr>MAHAJVI1@novartis.net</vt:lpwstr>
  </property>
  <property fmtid="{D5CDD505-2E9C-101B-9397-08002B2CF9AE}" pid="5" name="MSIP_Label_4929bff8-5b33-42aa-95d2-28f72e792cb0_SetDate">
    <vt:lpwstr>2019-03-29T05:52:10.6948995Z</vt:lpwstr>
  </property>
  <property fmtid="{D5CDD505-2E9C-101B-9397-08002B2CF9AE}" pid="6" name="MSIP_Label_4929bff8-5b33-42aa-95d2-28f72e792cb0_Name">
    <vt:lpwstr>Business Use Only</vt:lpwstr>
  </property>
  <property fmtid="{D5CDD505-2E9C-101B-9397-08002B2CF9AE}" pid="7" name="MSIP_Label_4929bff8-5b33-42aa-95d2-28f72e792cb0_Application">
    <vt:lpwstr>Microsoft Azure Information Protection</vt:lpwstr>
  </property>
  <property fmtid="{D5CDD505-2E9C-101B-9397-08002B2CF9AE}" pid="8" name="MSIP_Label_4929bff8-5b33-42aa-95d2-28f72e792cb0_Extended_MSFT_Method">
    <vt:lpwstr>Automatic</vt:lpwstr>
  </property>
  <property fmtid="{D5CDD505-2E9C-101B-9397-08002B2CF9AE}" pid="9" name="Confidentiality">
    <vt:lpwstr>Business Use Only</vt:lpwstr>
  </property>
</Properties>
</file>