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ajvi1\AppData\Roaming\Microsoft\Windows\Network Shortcuts\"/>
    </mc:Choice>
  </mc:AlternateContent>
  <bookViews>
    <workbookView xWindow="0" yWindow="0" windowWidth="20490" windowHeight="7980"/>
  </bookViews>
  <sheets>
    <sheet name="Jeevan Shanti" sheetId="1" r:id="rId1"/>
    <sheet name="Jeevan Akshay only after60years" sheetId="2" r:id="rId2"/>
    <sheet name="Jeevan Nidh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8" i="1" l="1"/>
  <c r="C48" i="1"/>
  <c r="C51" i="1" s="1"/>
  <c r="I47" i="1"/>
  <c r="K47" i="1" s="1"/>
  <c r="L47" i="1" s="1"/>
  <c r="F47" i="1"/>
  <c r="G47" i="1" s="1"/>
  <c r="E47" i="1"/>
  <c r="A47" i="1"/>
  <c r="J47" i="1" s="1"/>
  <c r="K46" i="1"/>
  <c r="L46" i="1" s="1"/>
  <c r="I46" i="1"/>
  <c r="F46" i="1"/>
  <c r="G46" i="1" s="1"/>
  <c r="E46" i="1"/>
  <c r="A46" i="1"/>
  <c r="J46" i="1" s="1"/>
  <c r="K45" i="1"/>
  <c r="L45" i="1" s="1"/>
  <c r="I45" i="1"/>
  <c r="F45" i="1"/>
  <c r="G45" i="1" s="1"/>
  <c r="E45" i="1"/>
  <c r="A45" i="1"/>
  <c r="J45" i="1" s="1"/>
  <c r="K44" i="1"/>
  <c r="L44" i="1" s="1"/>
  <c r="I44" i="1"/>
  <c r="F44" i="1"/>
  <c r="G44" i="1" s="1"/>
  <c r="E44" i="1"/>
  <c r="A44" i="1"/>
  <c r="J44" i="1" s="1"/>
  <c r="K43" i="1"/>
  <c r="L43" i="1" s="1"/>
  <c r="I43" i="1"/>
  <c r="F43" i="1"/>
  <c r="G43" i="1" s="1"/>
  <c r="E43" i="1"/>
  <c r="A43" i="1"/>
  <c r="J43" i="1" s="1"/>
  <c r="K42" i="1"/>
  <c r="L42" i="1" s="1"/>
  <c r="I42" i="1"/>
  <c r="F42" i="1"/>
  <c r="G42" i="1" s="1"/>
  <c r="E42" i="1"/>
  <c r="A42" i="1"/>
  <c r="J42" i="1" s="1"/>
  <c r="K41" i="1"/>
  <c r="L41" i="1" s="1"/>
  <c r="I41" i="1"/>
  <c r="F41" i="1"/>
  <c r="G41" i="1" s="1"/>
  <c r="E41" i="1"/>
  <c r="A41" i="1"/>
  <c r="J41" i="1" s="1"/>
  <c r="K40" i="1"/>
  <c r="L40" i="1" s="1"/>
  <c r="I40" i="1"/>
  <c r="F40" i="1"/>
  <c r="G40" i="1" s="1"/>
  <c r="E40" i="1"/>
  <c r="A40" i="1"/>
  <c r="J40" i="1" s="1"/>
  <c r="K39" i="1"/>
  <c r="L39" i="1" s="1"/>
  <c r="I39" i="1"/>
  <c r="F39" i="1"/>
  <c r="G39" i="1" s="1"/>
  <c r="E39" i="1"/>
  <c r="A39" i="1"/>
  <c r="J39" i="1" s="1"/>
  <c r="K38" i="1"/>
  <c r="L38" i="1" s="1"/>
  <c r="I38" i="1"/>
  <c r="F38" i="1"/>
  <c r="G38" i="1" s="1"/>
  <c r="E38" i="1"/>
  <c r="A38" i="1"/>
  <c r="A48" i="1" s="1"/>
  <c r="G48" i="1" l="1"/>
  <c r="L48" i="1"/>
  <c r="L49" i="1" s="1"/>
  <c r="D51" i="1" s="1"/>
  <c r="C52" i="1"/>
  <c r="F48" i="1"/>
  <c r="J38" i="1"/>
  <c r="J48" i="1" s="1"/>
  <c r="J49" i="1" s="1"/>
  <c r="C15" i="1"/>
  <c r="C16" i="1" s="1"/>
  <c r="D16" i="1" s="1"/>
  <c r="D34" i="1"/>
  <c r="D33" i="1"/>
  <c r="C34" i="1"/>
  <c r="C33" i="1"/>
  <c r="H30" i="1"/>
  <c r="J31" i="1"/>
  <c r="L31" i="1"/>
  <c r="L30" i="1"/>
  <c r="K29" i="1"/>
  <c r="K28" i="1"/>
  <c r="L29" i="1"/>
  <c r="J29" i="1"/>
  <c r="J28" i="1"/>
  <c r="L28" i="1"/>
  <c r="H12" i="1"/>
  <c r="K27" i="1"/>
  <c r="L27" i="1" s="1"/>
  <c r="J27" i="1"/>
  <c r="K26" i="1"/>
  <c r="L26" i="1" s="1"/>
  <c r="J26" i="1"/>
  <c r="K25" i="1"/>
  <c r="L25" i="1" s="1"/>
  <c r="J25" i="1"/>
  <c r="K24" i="1"/>
  <c r="L24" i="1" s="1"/>
  <c r="J24" i="1"/>
  <c r="K23" i="1"/>
  <c r="L23" i="1" s="1"/>
  <c r="J23" i="1"/>
  <c r="K22" i="1"/>
  <c r="L22" i="1" s="1"/>
  <c r="J22" i="1"/>
  <c r="K21" i="1"/>
  <c r="L21" i="1" s="1"/>
  <c r="J21" i="1"/>
  <c r="K20" i="1"/>
  <c r="L20" i="1" s="1"/>
  <c r="J20" i="1"/>
  <c r="J30" i="1" s="1"/>
  <c r="K19" i="1"/>
  <c r="L19" i="1" s="1"/>
  <c r="J19" i="1"/>
  <c r="K18" i="1"/>
  <c r="L18" i="1" s="1"/>
  <c r="J18" i="1"/>
  <c r="I29" i="1"/>
  <c r="I28" i="1"/>
  <c r="I27" i="1"/>
  <c r="I26" i="1"/>
  <c r="I25" i="1"/>
  <c r="I24" i="1"/>
  <c r="I23" i="1"/>
  <c r="I22" i="1"/>
  <c r="I21" i="1"/>
  <c r="I20" i="1"/>
  <c r="I19" i="1"/>
  <c r="I18" i="1"/>
  <c r="I11" i="1"/>
  <c r="I10" i="1"/>
  <c r="I9" i="1"/>
  <c r="K9" i="1" s="1"/>
  <c r="L9" i="1" s="1"/>
  <c r="I8" i="1"/>
  <c r="I7" i="1"/>
  <c r="I6" i="1"/>
  <c r="I5" i="1"/>
  <c r="K5" i="1" s="1"/>
  <c r="L5" i="1" s="1"/>
  <c r="I4" i="1"/>
  <c r="I3" i="1"/>
  <c r="I2" i="1"/>
  <c r="K2" i="1" s="1"/>
  <c r="L2" i="1" s="1"/>
  <c r="E29" i="1"/>
  <c r="E28" i="1"/>
  <c r="E27" i="1"/>
  <c r="E26" i="1"/>
  <c r="E25" i="1"/>
  <c r="E24" i="1"/>
  <c r="E23" i="1"/>
  <c r="E22" i="1"/>
  <c r="E21" i="1"/>
  <c r="E20" i="1"/>
  <c r="E19" i="1"/>
  <c r="E18" i="1"/>
  <c r="C30" i="1"/>
  <c r="A29" i="1"/>
  <c r="F29" i="1" s="1"/>
  <c r="G29" i="1" s="1"/>
  <c r="A28" i="1"/>
  <c r="F28" i="1" s="1"/>
  <c r="G28" i="1" s="1"/>
  <c r="A27" i="1"/>
  <c r="F27" i="1" s="1"/>
  <c r="G27" i="1" s="1"/>
  <c r="A26" i="1"/>
  <c r="F26" i="1" s="1"/>
  <c r="G26" i="1" s="1"/>
  <c r="A25" i="1"/>
  <c r="F25" i="1" s="1"/>
  <c r="G25" i="1" s="1"/>
  <c r="A24" i="1"/>
  <c r="F24" i="1" s="1"/>
  <c r="G24" i="1" s="1"/>
  <c r="A23" i="1"/>
  <c r="F23" i="1" s="1"/>
  <c r="G23" i="1" s="1"/>
  <c r="A22" i="1"/>
  <c r="F22" i="1" s="1"/>
  <c r="G22" i="1" s="1"/>
  <c r="A21" i="1"/>
  <c r="F21" i="1" s="1"/>
  <c r="G21" i="1" s="1"/>
  <c r="A20" i="1"/>
  <c r="F20" i="1" s="1"/>
  <c r="G20" i="1" s="1"/>
  <c r="A19" i="1"/>
  <c r="F19" i="1" s="1"/>
  <c r="G19" i="1" s="1"/>
  <c r="A18" i="1"/>
  <c r="F5" i="1"/>
  <c r="G5" i="1" s="1"/>
  <c r="C12" i="1"/>
  <c r="A4" i="1"/>
  <c r="K4" i="1" s="1"/>
  <c r="L4" i="1" s="1"/>
  <c r="A5" i="1"/>
  <c r="A6" i="1"/>
  <c r="J6" i="1" s="1"/>
  <c r="A7" i="1"/>
  <c r="K7" i="1" s="1"/>
  <c r="L7" i="1" s="1"/>
  <c r="A8" i="1"/>
  <c r="K8" i="1" s="1"/>
  <c r="L8" i="1" s="1"/>
  <c r="A9" i="1"/>
  <c r="F9" i="1" s="1"/>
  <c r="G9" i="1" s="1"/>
  <c r="A10" i="1"/>
  <c r="J10" i="1" s="1"/>
  <c r="A11" i="1"/>
  <c r="K11" i="1" s="1"/>
  <c r="L11" i="1" s="1"/>
  <c r="A3" i="1"/>
  <c r="A2" i="1"/>
  <c r="E3" i="1"/>
  <c r="E4" i="1"/>
  <c r="E5" i="1"/>
  <c r="E6" i="1"/>
  <c r="E7" i="1"/>
  <c r="E8" i="1"/>
  <c r="E9" i="1"/>
  <c r="E10" i="1"/>
  <c r="E11" i="1"/>
  <c r="E2" i="1"/>
  <c r="D52" i="1" l="1"/>
  <c r="D15" i="1"/>
  <c r="K6" i="1"/>
  <c r="L6" i="1" s="1"/>
  <c r="K10" i="1"/>
  <c r="L10" i="1" s="1"/>
  <c r="K3" i="1"/>
  <c r="L3" i="1" s="1"/>
  <c r="L12" i="1" s="1"/>
  <c r="A30" i="1"/>
  <c r="J7" i="1"/>
  <c r="F11" i="1"/>
  <c r="G11" i="1" s="1"/>
  <c r="J11" i="1"/>
  <c r="J2" i="1"/>
  <c r="F7" i="1"/>
  <c r="G7" i="1" s="1"/>
  <c r="F3" i="1"/>
  <c r="G3" i="1" s="1"/>
  <c r="J3" i="1"/>
  <c r="A12" i="1"/>
  <c r="F4" i="1"/>
  <c r="G4" i="1" s="1"/>
  <c r="F8" i="1"/>
  <c r="G8" i="1" s="1"/>
  <c r="F18" i="1"/>
  <c r="J4" i="1"/>
  <c r="J8" i="1"/>
  <c r="J5" i="1"/>
  <c r="J9" i="1"/>
  <c r="F2" i="1"/>
  <c r="F6" i="1"/>
  <c r="G6" i="1" s="1"/>
  <c r="F10" i="1"/>
  <c r="G10" i="1" s="1"/>
  <c r="J12" i="1" l="1"/>
  <c r="J13" i="1" s="1"/>
  <c r="G18" i="1"/>
  <c r="G30" i="1" s="1"/>
  <c r="F30" i="1"/>
  <c r="G2" i="1"/>
  <c r="G12" i="1" s="1"/>
  <c r="F12" i="1"/>
  <c r="L13" i="1"/>
</calcChain>
</file>

<file path=xl/sharedStrings.xml><?xml version="1.0" encoding="utf-8"?>
<sst xmlns="http://schemas.openxmlformats.org/spreadsheetml/2006/main" count="29" uniqueCount="12">
  <si>
    <t>Monthly</t>
  </si>
  <si>
    <t>Years</t>
  </si>
  <si>
    <t>Starting age</t>
  </si>
  <si>
    <t>Pension start age</t>
  </si>
  <si>
    <t>Monthly %</t>
  </si>
  <si>
    <t>Total yearly</t>
  </si>
  <si>
    <t>Minimum return on death</t>
  </si>
  <si>
    <t>Years invested</t>
  </si>
  <si>
    <t>Compound interest rate calculation</t>
  </si>
  <si>
    <t>Total premium</t>
  </si>
  <si>
    <t>Total pension</t>
  </si>
  <si>
    <t>Total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</si>
</sst>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10" fontId="0" fillId="0" borderId="0" xfId="1" applyNumberFormat="1" applyFont="1"/>
    <xf numFmtId="0" fontId="2" fillId="0" borderId="0" xfId="0" applyFont="1"/>
    <xf numFmtId="10" fontId="2" fillId="0" borderId="0" xfId="0" applyNumberFormat="1" applyFont="1"/>
    <xf numFmtId="2" fontId="0" fillId="0" borderId="0" xfId="0" applyNumberFormat="1"/>
    <xf numFmtId="10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31" workbookViewId="0">
      <selection activeCell="A48" sqref="A48"/>
    </sheetView>
  </sheetViews>
  <sheetFormatPr defaultRowHeight="12.75" x14ac:dyDescent="0.2"/>
  <cols>
    <col min="1" max="1" width="12.7109375" bestFit="1" customWidth="1"/>
    <col min="2" max="2" width="13.42578125" bestFit="1" customWidth="1"/>
    <col min="4" max="4" width="11" bestFit="1" customWidth="1"/>
    <col min="5" max="5" width="15.7109375" bestFit="1" customWidth="1"/>
    <col min="6" max="6" width="9.85546875" bestFit="1" customWidth="1"/>
    <col min="7" max="7" width="10.5703125" bestFit="1" customWidth="1"/>
    <col min="8" max="8" width="22" bestFit="1" customWidth="1"/>
    <col min="9" max="9" width="13.28515625" bestFit="1" customWidth="1"/>
    <col min="10" max="10" width="10.5703125" bestFit="1" customWidth="1"/>
    <col min="11" max="11" width="9.5703125" bestFit="1" customWidth="1"/>
    <col min="12" max="12" width="30.42578125" bestFit="1" customWidth="1"/>
    <col min="13" max="13" width="10.5703125" bestFit="1" customWidth="1"/>
  </cols>
  <sheetData>
    <row r="1" spans="1:13" x14ac:dyDescent="0.2">
      <c r="A1" t="s">
        <v>9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>
        <v>0.06</v>
      </c>
      <c r="L1" t="s">
        <v>8</v>
      </c>
    </row>
    <row r="2" spans="1:13" x14ac:dyDescent="0.2">
      <c r="A2">
        <f>254500</f>
        <v>254500</v>
      </c>
      <c r="B2">
        <v>10</v>
      </c>
      <c r="C2">
        <v>2424</v>
      </c>
      <c r="D2">
        <v>40</v>
      </c>
      <c r="E2">
        <f>D2+B2</f>
        <v>50</v>
      </c>
      <c r="F2" s="2">
        <f>C2/A2</f>
        <v>9.5245579567779966E-3</v>
      </c>
      <c r="G2" s="2">
        <f>F2*12</f>
        <v>0.11429469548133596</v>
      </c>
      <c r="H2">
        <v>275000</v>
      </c>
      <c r="I2">
        <f t="shared" ref="I2:I11" si="0">B2-1</f>
        <v>9</v>
      </c>
      <c r="J2">
        <f t="shared" ref="J2:J11" si="1">A2*$J$1*I2</f>
        <v>137430</v>
      </c>
      <c r="K2" s="5">
        <f t="shared" ref="K2:K11" si="2">FV($J$1,I2, 0,-A2)</f>
        <v>429972.39506618533</v>
      </c>
      <c r="L2" s="5">
        <f t="shared" ref="L2:L11" si="3">K2-A2</f>
        <v>175472.39506618533</v>
      </c>
    </row>
    <row r="3" spans="1:13" x14ac:dyDescent="0.2">
      <c r="A3">
        <f>254500</f>
        <v>254500</v>
      </c>
      <c r="B3">
        <v>9</v>
      </c>
      <c r="C3">
        <v>2310</v>
      </c>
      <c r="D3">
        <v>41</v>
      </c>
      <c r="E3">
        <f t="shared" ref="E3:E11" si="4">D3+B3</f>
        <v>50</v>
      </c>
      <c r="F3" s="2">
        <f t="shared" ref="F3:F11" si="5">C3/A3</f>
        <v>9.0766208251473485E-3</v>
      </c>
      <c r="G3" s="2">
        <f t="shared" ref="G3:G11" si="6">F3*12</f>
        <v>0.10891944990176819</v>
      </c>
      <c r="H3">
        <v>275000</v>
      </c>
      <c r="I3">
        <f t="shared" si="0"/>
        <v>8</v>
      </c>
      <c r="J3">
        <f t="shared" si="1"/>
        <v>122160</v>
      </c>
      <c r="K3" s="5">
        <f t="shared" si="2"/>
        <v>405634.33496809937</v>
      </c>
      <c r="L3" s="5">
        <f t="shared" si="3"/>
        <v>151134.33496809937</v>
      </c>
    </row>
    <row r="4" spans="1:13" x14ac:dyDescent="0.2">
      <c r="A4">
        <f t="shared" ref="A4:A11" si="7">254500</f>
        <v>254500</v>
      </c>
      <c r="B4">
        <v>8</v>
      </c>
      <c r="C4">
        <v>2164</v>
      </c>
      <c r="D4">
        <v>42</v>
      </c>
      <c r="E4">
        <f t="shared" si="4"/>
        <v>50</v>
      </c>
      <c r="F4" s="2">
        <f t="shared" si="5"/>
        <v>8.5029469548133594E-3</v>
      </c>
      <c r="G4" s="2">
        <f t="shared" si="6"/>
        <v>0.10203536345776032</v>
      </c>
      <c r="H4">
        <v>275000</v>
      </c>
      <c r="I4">
        <f t="shared" si="0"/>
        <v>7</v>
      </c>
      <c r="J4">
        <f t="shared" si="1"/>
        <v>106890</v>
      </c>
      <c r="K4" s="5">
        <f t="shared" si="2"/>
        <v>382673.90091330133</v>
      </c>
      <c r="L4" s="5">
        <f t="shared" si="3"/>
        <v>128173.90091330133</v>
      </c>
    </row>
    <row r="5" spans="1:13" x14ac:dyDescent="0.2">
      <c r="A5">
        <f t="shared" si="7"/>
        <v>254500</v>
      </c>
      <c r="B5">
        <v>7</v>
      </c>
      <c r="C5">
        <v>2026</v>
      </c>
      <c r="D5">
        <v>43</v>
      </c>
      <c r="E5">
        <f t="shared" si="4"/>
        <v>50</v>
      </c>
      <c r="F5" s="2">
        <f t="shared" si="5"/>
        <v>7.960707269155206E-3</v>
      </c>
      <c r="G5" s="2">
        <f t="shared" si="6"/>
        <v>9.5528487229862472E-2</v>
      </c>
      <c r="H5">
        <v>275000</v>
      </c>
      <c r="I5">
        <f t="shared" si="0"/>
        <v>6</v>
      </c>
      <c r="J5">
        <f t="shared" si="1"/>
        <v>91620</v>
      </c>
      <c r="K5" s="5">
        <f t="shared" si="2"/>
        <v>361013.11406915216</v>
      </c>
      <c r="L5" s="5">
        <f t="shared" si="3"/>
        <v>106513.11406915216</v>
      </c>
    </row>
    <row r="6" spans="1:13" x14ac:dyDescent="0.2">
      <c r="A6">
        <f t="shared" si="7"/>
        <v>254500</v>
      </c>
      <c r="B6">
        <v>6</v>
      </c>
      <c r="C6">
        <v>1892</v>
      </c>
      <c r="D6">
        <v>44</v>
      </c>
      <c r="E6">
        <f t="shared" si="4"/>
        <v>50</v>
      </c>
      <c r="F6" s="2">
        <f t="shared" si="5"/>
        <v>7.4341846758349704E-3</v>
      </c>
      <c r="G6" s="2">
        <f t="shared" si="6"/>
        <v>8.9210216110019641E-2</v>
      </c>
      <c r="H6">
        <v>275000</v>
      </c>
      <c r="I6">
        <f t="shared" si="0"/>
        <v>5</v>
      </c>
      <c r="J6">
        <f t="shared" si="1"/>
        <v>76350</v>
      </c>
      <c r="K6" s="5">
        <f t="shared" si="2"/>
        <v>340578.40949920012</v>
      </c>
      <c r="L6" s="5">
        <f t="shared" si="3"/>
        <v>86078.409499200119</v>
      </c>
    </row>
    <row r="7" spans="1:13" x14ac:dyDescent="0.2">
      <c r="A7">
        <f t="shared" si="7"/>
        <v>254500</v>
      </c>
      <c r="B7">
        <v>5</v>
      </c>
      <c r="C7">
        <v>1766</v>
      </c>
      <c r="D7">
        <v>45</v>
      </c>
      <c r="E7">
        <f t="shared" si="4"/>
        <v>50</v>
      </c>
      <c r="F7" s="2">
        <f t="shared" si="5"/>
        <v>6.9390962671905696E-3</v>
      </c>
      <c r="G7" s="2">
        <f t="shared" si="6"/>
        <v>8.3269155206286832E-2</v>
      </c>
      <c r="H7">
        <v>275000</v>
      </c>
      <c r="I7">
        <f t="shared" si="0"/>
        <v>4</v>
      </c>
      <c r="J7">
        <f t="shared" si="1"/>
        <v>61080</v>
      </c>
      <c r="K7" s="5">
        <f t="shared" si="2"/>
        <v>321300.38632000011</v>
      </c>
      <c r="L7" s="5">
        <f t="shared" si="3"/>
        <v>66800.386320000107</v>
      </c>
    </row>
    <row r="8" spans="1:13" x14ac:dyDescent="0.2">
      <c r="A8">
        <f t="shared" si="7"/>
        <v>254500</v>
      </c>
      <c r="B8">
        <v>4</v>
      </c>
      <c r="C8">
        <v>1678</v>
      </c>
      <c r="D8">
        <v>46</v>
      </c>
      <c r="E8">
        <f t="shared" si="4"/>
        <v>50</v>
      </c>
      <c r="F8" s="2">
        <f t="shared" si="5"/>
        <v>6.5933202357563846E-3</v>
      </c>
      <c r="G8" s="2">
        <f t="shared" si="6"/>
        <v>7.9119842829076609E-2</v>
      </c>
      <c r="H8">
        <v>275000</v>
      </c>
      <c r="I8">
        <f t="shared" si="0"/>
        <v>3</v>
      </c>
      <c r="J8">
        <f t="shared" si="1"/>
        <v>45810</v>
      </c>
      <c r="K8" s="5">
        <f t="shared" si="2"/>
        <v>303113.5720000001</v>
      </c>
      <c r="L8" s="5">
        <f t="shared" si="3"/>
        <v>48613.572000000102</v>
      </c>
    </row>
    <row r="9" spans="1:13" x14ac:dyDescent="0.2">
      <c r="A9">
        <f t="shared" si="7"/>
        <v>254500</v>
      </c>
      <c r="B9">
        <v>3</v>
      </c>
      <c r="C9">
        <v>1562</v>
      </c>
      <c r="D9">
        <v>47</v>
      </c>
      <c r="E9">
        <f t="shared" si="4"/>
        <v>50</v>
      </c>
      <c r="F9" s="2">
        <f t="shared" si="5"/>
        <v>6.1375245579567781E-3</v>
      </c>
      <c r="G9" s="2">
        <f t="shared" si="6"/>
        <v>7.3650294695481344E-2</v>
      </c>
      <c r="H9">
        <v>275000</v>
      </c>
      <c r="I9">
        <f t="shared" si="0"/>
        <v>2</v>
      </c>
      <c r="J9">
        <f t="shared" si="1"/>
        <v>30540</v>
      </c>
      <c r="K9" s="5">
        <f t="shared" si="2"/>
        <v>285956.2</v>
      </c>
      <c r="L9" s="5">
        <f t="shared" si="3"/>
        <v>31456.200000000012</v>
      </c>
    </row>
    <row r="10" spans="1:13" x14ac:dyDescent="0.2">
      <c r="A10">
        <f t="shared" si="7"/>
        <v>254500</v>
      </c>
      <c r="B10">
        <v>2</v>
      </c>
      <c r="C10">
        <v>1450</v>
      </c>
      <c r="D10">
        <v>48</v>
      </c>
      <c r="E10">
        <f t="shared" si="4"/>
        <v>50</v>
      </c>
      <c r="F10" s="2">
        <f t="shared" si="5"/>
        <v>5.6974459724950886E-3</v>
      </c>
      <c r="G10" s="2">
        <f t="shared" si="6"/>
        <v>6.836935166994107E-2</v>
      </c>
      <c r="H10">
        <v>275000</v>
      </c>
      <c r="I10">
        <f t="shared" si="0"/>
        <v>1</v>
      </c>
      <c r="J10">
        <f t="shared" si="1"/>
        <v>15270</v>
      </c>
      <c r="K10" s="5">
        <f t="shared" si="2"/>
        <v>269770</v>
      </c>
      <c r="L10" s="5">
        <f t="shared" si="3"/>
        <v>15270</v>
      </c>
    </row>
    <row r="11" spans="1:13" x14ac:dyDescent="0.2">
      <c r="A11">
        <f t="shared" si="7"/>
        <v>254500</v>
      </c>
      <c r="B11">
        <v>1</v>
      </c>
      <c r="C11">
        <v>1344</v>
      </c>
      <c r="D11">
        <v>49</v>
      </c>
      <c r="E11">
        <f t="shared" si="4"/>
        <v>50</v>
      </c>
      <c r="F11" s="2">
        <f t="shared" si="5"/>
        <v>5.2809430255402754E-3</v>
      </c>
      <c r="G11" s="2">
        <f t="shared" si="6"/>
        <v>6.3371316306483308E-2</v>
      </c>
      <c r="H11">
        <v>275000</v>
      </c>
      <c r="I11">
        <f t="shared" si="0"/>
        <v>0</v>
      </c>
      <c r="J11">
        <f t="shared" si="1"/>
        <v>0</v>
      </c>
      <c r="K11" s="5">
        <f t="shared" si="2"/>
        <v>254500</v>
      </c>
      <c r="L11" s="5">
        <f t="shared" si="3"/>
        <v>0</v>
      </c>
    </row>
    <row r="12" spans="1:13" x14ac:dyDescent="0.2">
      <c r="A12">
        <f>SUM(A2:A11)</f>
        <v>2545000</v>
      </c>
      <c r="C12" s="3">
        <f>SUM(C2:C11)</f>
        <v>18616</v>
      </c>
      <c r="F12" s="4">
        <f>AVERAGE(F2:F11)</f>
        <v>7.3147347740667975E-3</v>
      </c>
      <c r="G12" s="4">
        <f>AVERAGE(G2:G11)</f>
        <v>8.7776817288801573E-2</v>
      </c>
      <c r="H12" s="3">
        <f>SUM(H2:H11)</f>
        <v>2750000</v>
      </c>
      <c r="J12" s="5">
        <f>SUM(J2:J11)</f>
        <v>687150</v>
      </c>
      <c r="L12" s="5">
        <f>SUM(L2:L11)</f>
        <v>809512.31283593853</v>
      </c>
    </row>
    <row r="13" spans="1:13" x14ac:dyDescent="0.2">
      <c r="J13" s="5">
        <f>J12+A12</f>
        <v>3232150</v>
      </c>
      <c r="L13" s="5">
        <f>L12+A12</f>
        <v>3354512.3128359383</v>
      </c>
      <c r="M13" s="5"/>
    </row>
    <row r="14" spans="1:13" x14ac:dyDescent="0.2">
      <c r="B14" t="s">
        <v>1</v>
      </c>
      <c r="C14">
        <v>30</v>
      </c>
    </row>
    <row r="15" spans="1:13" x14ac:dyDescent="0.2">
      <c r="B15" s="3" t="s">
        <v>10</v>
      </c>
      <c r="C15" s="3">
        <f>C14*12*C12</f>
        <v>6701760</v>
      </c>
      <c r="D15" s="6">
        <f>C15/(L13+A12)</f>
        <v>1.1359854246627406</v>
      </c>
    </row>
    <row r="16" spans="1:13" x14ac:dyDescent="0.2">
      <c r="B16" s="3" t="s">
        <v>11</v>
      </c>
      <c r="C16" s="3">
        <f>C15+H12</f>
        <v>9451760</v>
      </c>
      <c r="D16" s="6">
        <f>C16/(L13+A12)</f>
        <v>1.6021256501889511</v>
      </c>
    </row>
    <row r="18" spans="1:13" x14ac:dyDescent="0.2">
      <c r="A18">
        <f>254500</f>
        <v>254500</v>
      </c>
      <c r="B18">
        <v>12</v>
      </c>
      <c r="C18">
        <v>2742</v>
      </c>
      <c r="D18">
        <v>38</v>
      </c>
      <c r="E18">
        <f>D18+B18</f>
        <v>50</v>
      </c>
      <c r="F18" s="2">
        <f>C18/A18</f>
        <v>1.0774066797642435E-2</v>
      </c>
      <c r="G18" s="2">
        <f>F18*12</f>
        <v>0.12928880157170922</v>
      </c>
      <c r="H18">
        <v>275000</v>
      </c>
      <c r="I18">
        <f t="shared" ref="I18:I29" si="8">B18-1</f>
        <v>11</v>
      </c>
      <c r="J18">
        <f t="shared" ref="J18:J29" si="9">A18*$J$1*I18</f>
        <v>167970</v>
      </c>
      <c r="K18" s="5">
        <f t="shared" ref="K18:K29" si="10">FV($J$1,I18, 0,-A18)</f>
        <v>483116.98309636593</v>
      </c>
      <c r="L18" s="5">
        <f t="shared" ref="L18:L29" si="11">K18-A18</f>
        <v>228616.98309636593</v>
      </c>
    </row>
    <row r="19" spans="1:13" x14ac:dyDescent="0.2">
      <c r="A19">
        <f t="shared" ref="A19:A29" si="12">254500</f>
        <v>254500</v>
      </c>
      <c r="B19">
        <v>11</v>
      </c>
      <c r="C19">
        <v>2580</v>
      </c>
      <c r="D19">
        <v>39</v>
      </c>
      <c r="E19">
        <f t="shared" ref="E19:E29" si="13">D19+B19</f>
        <v>50</v>
      </c>
      <c r="F19" s="2">
        <f t="shared" ref="F19:F29" si="14">C19/A19</f>
        <v>1.0137524557956778E-2</v>
      </c>
      <c r="G19" s="2">
        <f t="shared" ref="G19:G29" si="15">F19*12</f>
        <v>0.12165029469548133</v>
      </c>
      <c r="H19">
        <v>275000</v>
      </c>
      <c r="I19">
        <f t="shared" si="8"/>
        <v>10</v>
      </c>
      <c r="J19">
        <f t="shared" si="9"/>
        <v>152700</v>
      </c>
      <c r="K19" s="5">
        <f t="shared" si="10"/>
        <v>455770.73877015652</v>
      </c>
      <c r="L19" s="5">
        <f t="shared" si="11"/>
        <v>201270.73877015652</v>
      </c>
    </row>
    <row r="20" spans="1:13" x14ac:dyDescent="0.2">
      <c r="A20">
        <f t="shared" si="12"/>
        <v>254500</v>
      </c>
      <c r="B20">
        <v>10</v>
      </c>
      <c r="C20">
        <v>2424</v>
      </c>
      <c r="D20">
        <v>40</v>
      </c>
      <c r="E20">
        <f t="shared" si="13"/>
        <v>50</v>
      </c>
      <c r="F20" s="2">
        <f t="shared" si="14"/>
        <v>9.5245579567779966E-3</v>
      </c>
      <c r="G20" s="2">
        <f t="shared" si="15"/>
        <v>0.11429469548133596</v>
      </c>
      <c r="H20">
        <v>275000</v>
      </c>
      <c r="I20">
        <f t="shared" si="8"/>
        <v>9</v>
      </c>
      <c r="J20">
        <f t="shared" si="9"/>
        <v>137430</v>
      </c>
      <c r="K20" s="5">
        <f t="shared" si="10"/>
        <v>429972.39506618533</v>
      </c>
      <c r="L20" s="5">
        <f t="shared" si="11"/>
        <v>175472.39506618533</v>
      </c>
    </row>
    <row r="21" spans="1:13" x14ac:dyDescent="0.2">
      <c r="A21">
        <f t="shared" si="12"/>
        <v>254500</v>
      </c>
      <c r="B21">
        <v>9</v>
      </c>
      <c r="C21">
        <v>2310</v>
      </c>
      <c r="D21">
        <v>41</v>
      </c>
      <c r="E21">
        <f t="shared" si="13"/>
        <v>50</v>
      </c>
      <c r="F21" s="2">
        <f t="shared" si="14"/>
        <v>9.0766208251473485E-3</v>
      </c>
      <c r="G21" s="2">
        <f t="shared" si="15"/>
        <v>0.10891944990176819</v>
      </c>
      <c r="H21">
        <v>275000</v>
      </c>
      <c r="I21">
        <f t="shared" si="8"/>
        <v>8</v>
      </c>
      <c r="J21">
        <f t="shared" si="9"/>
        <v>122160</v>
      </c>
      <c r="K21" s="5">
        <f t="shared" si="10"/>
        <v>405634.33496809937</v>
      </c>
      <c r="L21" s="5">
        <f t="shared" si="11"/>
        <v>151134.33496809937</v>
      </c>
    </row>
    <row r="22" spans="1:13" x14ac:dyDescent="0.2">
      <c r="A22">
        <f t="shared" si="12"/>
        <v>254500</v>
      </c>
      <c r="B22">
        <v>8</v>
      </c>
      <c r="C22">
        <v>2164</v>
      </c>
      <c r="D22">
        <v>42</v>
      </c>
      <c r="E22">
        <f t="shared" si="13"/>
        <v>50</v>
      </c>
      <c r="F22" s="2">
        <f t="shared" si="14"/>
        <v>8.5029469548133594E-3</v>
      </c>
      <c r="G22" s="2">
        <f t="shared" si="15"/>
        <v>0.10203536345776032</v>
      </c>
      <c r="H22">
        <v>275000</v>
      </c>
      <c r="I22">
        <f t="shared" si="8"/>
        <v>7</v>
      </c>
      <c r="J22">
        <f t="shared" si="9"/>
        <v>106890</v>
      </c>
      <c r="K22" s="5">
        <f t="shared" si="10"/>
        <v>382673.90091330133</v>
      </c>
      <c r="L22" s="5">
        <f t="shared" si="11"/>
        <v>128173.90091330133</v>
      </c>
    </row>
    <row r="23" spans="1:13" x14ac:dyDescent="0.2">
      <c r="A23">
        <f t="shared" si="12"/>
        <v>254500</v>
      </c>
      <c r="B23">
        <v>7</v>
      </c>
      <c r="C23">
        <v>2026</v>
      </c>
      <c r="D23">
        <v>43</v>
      </c>
      <c r="E23">
        <f t="shared" si="13"/>
        <v>50</v>
      </c>
      <c r="F23" s="2">
        <f t="shared" si="14"/>
        <v>7.960707269155206E-3</v>
      </c>
      <c r="G23" s="2">
        <f t="shared" si="15"/>
        <v>9.5528487229862472E-2</v>
      </c>
      <c r="H23">
        <v>275000</v>
      </c>
      <c r="I23">
        <f t="shared" si="8"/>
        <v>6</v>
      </c>
      <c r="J23">
        <f t="shared" si="9"/>
        <v>91620</v>
      </c>
      <c r="K23" s="5">
        <f t="shared" si="10"/>
        <v>361013.11406915216</v>
      </c>
      <c r="L23" s="5">
        <f t="shared" si="11"/>
        <v>106513.11406915216</v>
      </c>
    </row>
    <row r="24" spans="1:13" x14ac:dyDescent="0.2">
      <c r="A24">
        <f t="shared" si="12"/>
        <v>254500</v>
      </c>
      <c r="B24">
        <v>6</v>
      </c>
      <c r="C24">
        <v>1892</v>
      </c>
      <c r="D24">
        <v>44</v>
      </c>
      <c r="E24">
        <f t="shared" si="13"/>
        <v>50</v>
      </c>
      <c r="F24" s="2">
        <f t="shared" si="14"/>
        <v>7.4341846758349704E-3</v>
      </c>
      <c r="G24" s="2">
        <f t="shared" si="15"/>
        <v>8.9210216110019641E-2</v>
      </c>
      <c r="H24">
        <v>275000</v>
      </c>
      <c r="I24">
        <f t="shared" si="8"/>
        <v>5</v>
      </c>
      <c r="J24">
        <f t="shared" si="9"/>
        <v>76350</v>
      </c>
      <c r="K24" s="5">
        <f t="shared" si="10"/>
        <v>340578.40949920012</v>
      </c>
      <c r="L24" s="5">
        <f t="shared" si="11"/>
        <v>86078.409499200119</v>
      </c>
    </row>
    <row r="25" spans="1:13" x14ac:dyDescent="0.2">
      <c r="A25">
        <f t="shared" si="12"/>
        <v>254500</v>
      </c>
      <c r="B25">
        <v>5</v>
      </c>
      <c r="C25">
        <v>1766</v>
      </c>
      <c r="D25">
        <v>45</v>
      </c>
      <c r="E25">
        <f t="shared" si="13"/>
        <v>50</v>
      </c>
      <c r="F25" s="2">
        <f t="shared" si="14"/>
        <v>6.9390962671905696E-3</v>
      </c>
      <c r="G25" s="2">
        <f t="shared" si="15"/>
        <v>8.3269155206286832E-2</v>
      </c>
      <c r="H25">
        <v>275000</v>
      </c>
      <c r="I25">
        <f t="shared" si="8"/>
        <v>4</v>
      </c>
      <c r="J25">
        <f t="shared" si="9"/>
        <v>61080</v>
      </c>
      <c r="K25" s="5">
        <f t="shared" si="10"/>
        <v>321300.38632000011</v>
      </c>
      <c r="L25" s="5">
        <f t="shared" si="11"/>
        <v>66800.386320000107</v>
      </c>
    </row>
    <row r="26" spans="1:13" x14ac:dyDescent="0.2">
      <c r="A26">
        <f t="shared" si="12"/>
        <v>254500</v>
      </c>
      <c r="B26">
        <v>4</v>
      </c>
      <c r="C26">
        <v>1678</v>
      </c>
      <c r="D26">
        <v>46</v>
      </c>
      <c r="E26">
        <f t="shared" si="13"/>
        <v>50</v>
      </c>
      <c r="F26" s="2">
        <f t="shared" si="14"/>
        <v>6.5933202357563846E-3</v>
      </c>
      <c r="G26" s="2">
        <f t="shared" si="15"/>
        <v>7.9119842829076609E-2</v>
      </c>
      <c r="H26">
        <v>275000</v>
      </c>
      <c r="I26">
        <f t="shared" si="8"/>
        <v>3</v>
      </c>
      <c r="J26">
        <f t="shared" si="9"/>
        <v>45810</v>
      </c>
      <c r="K26" s="5">
        <f t="shared" si="10"/>
        <v>303113.5720000001</v>
      </c>
      <c r="L26" s="5">
        <f t="shared" si="11"/>
        <v>48613.572000000102</v>
      </c>
    </row>
    <row r="27" spans="1:13" x14ac:dyDescent="0.2">
      <c r="A27">
        <f t="shared" si="12"/>
        <v>254500</v>
      </c>
      <c r="B27">
        <v>3</v>
      </c>
      <c r="C27">
        <v>1562</v>
      </c>
      <c r="D27">
        <v>47</v>
      </c>
      <c r="E27">
        <f t="shared" si="13"/>
        <v>50</v>
      </c>
      <c r="F27" s="2">
        <f t="shared" si="14"/>
        <v>6.1375245579567781E-3</v>
      </c>
      <c r="G27" s="2">
        <f t="shared" si="15"/>
        <v>7.3650294695481344E-2</v>
      </c>
      <c r="H27">
        <v>275000</v>
      </c>
      <c r="I27">
        <f t="shared" si="8"/>
        <v>2</v>
      </c>
      <c r="J27">
        <f t="shared" si="9"/>
        <v>30540</v>
      </c>
      <c r="K27" s="5">
        <f t="shared" si="10"/>
        <v>285956.2</v>
      </c>
      <c r="L27" s="5">
        <f t="shared" si="11"/>
        <v>31456.200000000012</v>
      </c>
    </row>
    <row r="28" spans="1:13" x14ac:dyDescent="0.2">
      <c r="A28">
        <f t="shared" si="12"/>
        <v>254500</v>
      </c>
      <c r="B28">
        <v>2</v>
      </c>
      <c r="C28">
        <v>1450</v>
      </c>
      <c r="D28">
        <v>48</v>
      </c>
      <c r="E28">
        <f t="shared" si="13"/>
        <v>50</v>
      </c>
      <c r="F28" s="2">
        <f t="shared" si="14"/>
        <v>5.6974459724950886E-3</v>
      </c>
      <c r="G28" s="2">
        <f t="shared" si="15"/>
        <v>6.836935166994107E-2</v>
      </c>
      <c r="H28">
        <v>275000</v>
      </c>
      <c r="I28">
        <f t="shared" si="8"/>
        <v>1</v>
      </c>
      <c r="J28">
        <f t="shared" si="9"/>
        <v>15270</v>
      </c>
      <c r="K28" s="5">
        <f t="shared" si="10"/>
        <v>269770</v>
      </c>
      <c r="L28" s="5">
        <f t="shared" si="11"/>
        <v>15270</v>
      </c>
    </row>
    <row r="29" spans="1:13" x14ac:dyDescent="0.2">
      <c r="A29">
        <f t="shared" si="12"/>
        <v>254500</v>
      </c>
      <c r="B29">
        <v>1</v>
      </c>
      <c r="C29">
        <v>1344</v>
      </c>
      <c r="D29">
        <v>49</v>
      </c>
      <c r="E29">
        <f t="shared" si="13"/>
        <v>50</v>
      </c>
      <c r="F29" s="2">
        <f t="shared" si="14"/>
        <v>5.2809430255402754E-3</v>
      </c>
      <c r="G29" s="2">
        <f t="shared" si="15"/>
        <v>6.3371316306483308E-2</v>
      </c>
      <c r="H29">
        <v>275000</v>
      </c>
      <c r="I29">
        <f t="shared" si="8"/>
        <v>0</v>
      </c>
      <c r="J29">
        <f t="shared" si="9"/>
        <v>0</v>
      </c>
      <c r="K29" s="5">
        <f t="shared" si="10"/>
        <v>254500</v>
      </c>
      <c r="L29" s="5">
        <f t="shared" si="11"/>
        <v>0</v>
      </c>
    </row>
    <row r="30" spans="1:13" x14ac:dyDescent="0.2">
      <c r="A30">
        <f>SUM(A18:A29)</f>
        <v>3054000</v>
      </c>
      <c r="C30" s="3">
        <f>SUM(C18:C29)</f>
        <v>23938</v>
      </c>
      <c r="F30" s="4">
        <f>AVERAGE(F18:F29)</f>
        <v>7.8382449246889325E-3</v>
      </c>
      <c r="G30" s="4">
        <f>AVERAGE(G18:G29)</f>
        <v>9.4058939096267211E-2</v>
      </c>
      <c r="H30" s="3">
        <f>SUM(H18:H29)</f>
        <v>3300000</v>
      </c>
      <c r="J30" s="5">
        <f>SUM(J18:J29)</f>
        <v>1007820</v>
      </c>
      <c r="L30" s="5">
        <f>SUM(L18:L29)</f>
        <v>1239400.034702461</v>
      </c>
      <c r="M30" s="5"/>
    </row>
    <row r="31" spans="1:13" x14ac:dyDescent="0.2">
      <c r="J31" s="5">
        <f>J30+A30</f>
        <v>4061820</v>
      </c>
      <c r="L31" s="5">
        <f>L30+A30</f>
        <v>4293400.0347024612</v>
      </c>
      <c r="M31" s="5"/>
    </row>
    <row r="32" spans="1:13" x14ac:dyDescent="0.2">
      <c r="B32" t="s">
        <v>1</v>
      </c>
      <c r="C32">
        <v>30</v>
      </c>
    </row>
    <row r="33" spans="1:12" x14ac:dyDescent="0.2">
      <c r="B33" s="3" t="s">
        <v>10</v>
      </c>
      <c r="C33" s="3">
        <f>C32*12*C30</f>
        <v>8617680</v>
      </c>
      <c r="D33" s="6">
        <f>C33/(L31+A30)</f>
        <v>1.1728883631349711</v>
      </c>
    </row>
    <row r="34" spans="1:12" x14ac:dyDescent="0.2">
      <c r="B34" s="3" t="s">
        <v>11</v>
      </c>
      <c r="C34" s="3">
        <f>C33+H30</f>
        <v>11917680</v>
      </c>
      <c r="D34" s="6">
        <f>C34/(L31+A30)</f>
        <v>1.6220268317652062</v>
      </c>
    </row>
    <row r="37" spans="1:12" x14ac:dyDescent="0.2">
      <c r="A37" t="s">
        <v>9</v>
      </c>
      <c r="B37" t="s">
        <v>1</v>
      </c>
      <c r="C37" t="s">
        <v>0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s="1">
        <v>0.06</v>
      </c>
      <c r="L37" t="s">
        <v>8</v>
      </c>
    </row>
    <row r="38" spans="1:12" x14ac:dyDescent="0.2">
      <c r="A38">
        <f>254500</f>
        <v>254500</v>
      </c>
      <c r="B38">
        <v>10</v>
      </c>
      <c r="C38">
        <v>2444</v>
      </c>
      <c r="D38">
        <v>42</v>
      </c>
      <c r="E38">
        <f>D38+B38</f>
        <v>52</v>
      </c>
      <c r="F38" s="2">
        <f>C38/A38</f>
        <v>9.6031434184675833E-3</v>
      </c>
      <c r="G38" s="2">
        <f>F38*12</f>
        <v>0.11523772102161101</v>
      </c>
      <c r="H38">
        <v>275000</v>
      </c>
      <c r="I38">
        <f t="shared" ref="I38:I47" si="16">B38-1</f>
        <v>9</v>
      </c>
      <c r="J38">
        <f t="shared" ref="J38:J47" si="17">A38*$J$1*I38</f>
        <v>137430</v>
      </c>
      <c r="K38" s="5">
        <f t="shared" ref="K38:K47" si="18">FV($J$1,I38, 0,-A38)</f>
        <v>429972.39506618533</v>
      </c>
      <c r="L38" s="5">
        <f t="shared" ref="L38:L47" si="19">K38-A38</f>
        <v>175472.39506618533</v>
      </c>
    </row>
    <row r="39" spans="1:12" x14ac:dyDescent="0.2">
      <c r="A39">
        <f>254500</f>
        <v>254500</v>
      </c>
      <c r="B39">
        <v>9</v>
      </c>
      <c r="C39">
        <v>2326</v>
      </c>
      <c r="D39">
        <v>43</v>
      </c>
      <c r="E39">
        <f t="shared" ref="E39:E47" si="20">D39+B39</f>
        <v>52</v>
      </c>
      <c r="F39" s="2">
        <f t="shared" ref="F39:F47" si="21">C39/A39</f>
        <v>9.1394891944990182E-3</v>
      </c>
      <c r="G39" s="2">
        <f t="shared" ref="G39:G47" si="22">F39*12</f>
        <v>0.10967387033398822</v>
      </c>
      <c r="H39">
        <v>275000</v>
      </c>
      <c r="I39">
        <f t="shared" si="16"/>
        <v>8</v>
      </c>
      <c r="J39">
        <f t="shared" si="17"/>
        <v>122160</v>
      </c>
      <c r="K39" s="5">
        <f t="shared" si="18"/>
        <v>405634.33496809937</v>
      </c>
      <c r="L39" s="5">
        <f t="shared" si="19"/>
        <v>151134.33496809937</v>
      </c>
    </row>
    <row r="40" spans="1:12" x14ac:dyDescent="0.2">
      <c r="A40">
        <f t="shared" ref="A40:A47" si="23">254500</f>
        <v>254500</v>
      </c>
      <c r="B40">
        <v>8</v>
      </c>
      <c r="C40">
        <v>2180</v>
      </c>
      <c r="D40">
        <v>44</v>
      </c>
      <c r="E40">
        <f t="shared" si="20"/>
        <v>52</v>
      </c>
      <c r="F40" s="2">
        <f t="shared" si="21"/>
        <v>8.5658153241650291E-3</v>
      </c>
      <c r="G40" s="2">
        <f t="shared" si="22"/>
        <v>0.10278978388998035</v>
      </c>
      <c r="H40">
        <v>275000</v>
      </c>
      <c r="I40">
        <f t="shared" si="16"/>
        <v>7</v>
      </c>
      <c r="J40">
        <f t="shared" si="17"/>
        <v>106890</v>
      </c>
      <c r="K40" s="5">
        <f t="shared" si="18"/>
        <v>382673.90091330133</v>
      </c>
      <c r="L40" s="5">
        <f t="shared" si="19"/>
        <v>128173.90091330133</v>
      </c>
    </row>
    <row r="41" spans="1:12" x14ac:dyDescent="0.2">
      <c r="A41">
        <f t="shared" si="23"/>
        <v>254500</v>
      </c>
      <c r="B41">
        <v>7</v>
      </c>
      <c r="C41">
        <v>2040</v>
      </c>
      <c r="D41">
        <v>45</v>
      </c>
      <c r="E41">
        <f t="shared" si="20"/>
        <v>52</v>
      </c>
      <c r="F41" s="2">
        <f t="shared" si="21"/>
        <v>8.0157170923379172E-3</v>
      </c>
      <c r="G41" s="2">
        <f t="shared" si="22"/>
        <v>9.6188605108055006E-2</v>
      </c>
      <c r="H41">
        <v>275000</v>
      </c>
      <c r="I41">
        <f t="shared" si="16"/>
        <v>6</v>
      </c>
      <c r="J41">
        <f t="shared" si="17"/>
        <v>91620</v>
      </c>
      <c r="K41" s="5">
        <f t="shared" si="18"/>
        <v>361013.11406915216</v>
      </c>
      <c r="L41" s="5">
        <f t="shared" si="19"/>
        <v>106513.11406915216</v>
      </c>
    </row>
    <row r="42" spans="1:12" x14ac:dyDescent="0.2">
      <c r="A42">
        <f t="shared" si="23"/>
        <v>254500</v>
      </c>
      <c r="B42">
        <v>6</v>
      </c>
      <c r="C42">
        <v>1904</v>
      </c>
      <c r="D42">
        <v>46</v>
      </c>
      <c r="E42">
        <f t="shared" si="20"/>
        <v>52</v>
      </c>
      <c r="F42" s="2">
        <f t="shared" si="21"/>
        <v>7.4813359528487231E-3</v>
      </c>
      <c r="G42" s="2">
        <f t="shared" si="22"/>
        <v>8.977603143418468E-2</v>
      </c>
      <c r="H42">
        <v>275000</v>
      </c>
      <c r="I42">
        <f t="shared" si="16"/>
        <v>5</v>
      </c>
      <c r="J42">
        <f t="shared" si="17"/>
        <v>76350</v>
      </c>
      <c r="K42" s="5">
        <f t="shared" si="18"/>
        <v>340578.40949920012</v>
      </c>
      <c r="L42" s="5">
        <f t="shared" si="19"/>
        <v>86078.409499200119</v>
      </c>
    </row>
    <row r="43" spans="1:12" x14ac:dyDescent="0.2">
      <c r="A43">
        <f t="shared" si="23"/>
        <v>254500</v>
      </c>
      <c r="B43">
        <v>5</v>
      </c>
      <c r="C43">
        <v>1776</v>
      </c>
      <c r="D43">
        <v>47</v>
      </c>
      <c r="E43">
        <f t="shared" si="20"/>
        <v>52</v>
      </c>
      <c r="F43" s="2">
        <f t="shared" si="21"/>
        <v>6.9783889980353639E-3</v>
      </c>
      <c r="G43" s="2">
        <f t="shared" si="22"/>
        <v>8.3740667976424363E-2</v>
      </c>
      <c r="H43">
        <v>275000</v>
      </c>
      <c r="I43">
        <f t="shared" si="16"/>
        <v>4</v>
      </c>
      <c r="J43">
        <f t="shared" si="17"/>
        <v>61080</v>
      </c>
      <c r="K43" s="5">
        <f t="shared" si="18"/>
        <v>321300.38632000011</v>
      </c>
      <c r="L43" s="5">
        <f t="shared" si="19"/>
        <v>66800.386320000107</v>
      </c>
    </row>
    <row r="44" spans="1:12" x14ac:dyDescent="0.2">
      <c r="A44">
        <f t="shared" si="23"/>
        <v>254500</v>
      </c>
      <c r="B44">
        <v>4</v>
      </c>
      <c r="C44">
        <v>1686</v>
      </c>
      <c r="D44">
        <v>48</v>
      </c>
      <c r="E44">
        <f t="shared" si="20"/>
        <v>52</v>
      </c>
      <c r="F44" s="2">
        <f t="shared" si="21"/>
        <v>6.6247544204322203E-3</v>
      </c>
      <c r="G44" s="2">
        <f t="shared" si="22"/>
        <v>7.9497053045186644E-2</v>
      </c>
      <c r="H44">
        <v>275000</v>
      </c>
      <c r="I44">
        <f t="shared" si="16"/>
        <v>3</v>
      </c>
      <c r="J44">
        <f t="shared" si="17"/>
        <v>45810</v>
      </c>
      <c r="K44" s="5">
        <f t="shared" si="18"/>
        <v>303113.5720000001</v>
      </c>
      <c r="L44" s="5">
        <f t="shared" si="19"/>
        <v>48613.572000000102</v>
      </c>
    </row>
    <row r="45" spans="1:12" x14ac:dyDescent="0.2">
      <c r="A45">
        <f t="shared" si="23"/>
        <v>254500</v>
      </c>
      <c r="B45">
        <v>3</v>
      </c>
      <c r="C45">
        <v>1344</v>
      </c>
      <c r="D45">
        <v>49</v>
      </c>
      <c r="E45">
        <f t="shared" si="20"/>
        <v>52</v>
      </c>
      <c r="F45" s="2">
        <f t="shared" si="21"/>
        <v>5.2809430255402754E-3</v>
      </c>
      <c r="G45" s="2">
        <f t="shared" si="22"/>
        <v>6.3371316306483308E-2</v>
      </c>
      <c r="H45">
        <v>275000</v>
      </c>
      <c r="I45">
        <f t="shared" si="16"/>
        <v>2</v>
      </c>
      <c r="J45">
        <f t="shared" si="17"/>
        <v>30540</v>
      </c>
      <c r="K45" s="5">
        <f t="shared" si="18"/>
        <v>285956.2</v>
      </c>
      <c r="L45" s="5">
        <f t="shared" si="19"/>
        <v>31456.200000000012</v>
      </c>
    </row>
    <row r="46" spans="1:12" x14ac:dyDescent="0.2">
      <c r="A46">
        <f t="shared" si="23"/>
        <v>254500</v>
      </c>
      <c r="B46">
        <v>2</v>
      </c>
      <c r="C46">
        <v>1454</v>
      </c>
      <c r="D46">
        <v>50</v>
      </c>
      <c r="E46">
        <f t="shared" si="20"/>
        <v>52</v>
      </c>
      <c r="F46" s="2">
        <f t="shared" si="21"/>
        <v>5.7131630648330056E-3</v>
      </c>
      <c r="G46" s="2">
        <f t="shared" si="22"/>
        <v>6.855795677799606E-2</v>
      </c>
      <c r="H46">
        <v>275000</v>
      </c>
      <c r="I46">
        <f t="shared" si="16"/>
        <v>1</v>
      </c>
      <c r="J46">
        <f t="shared" si="17"/>
        <v>15270</v>
      </c>
      <c r="K46" s="5">
        <f t="shared" si="18"/>
        <v>269770</v>
      </c>
      <c r="L46" s="5">
        <f t="shared" si="19"/>
        <v>15270</v>
      </c>
    </row>
    <row r="47" spans="1:12" x14ac:dyDescent="0.2">
      <c r="A47">
        <f t="shared" si="23"/>
        <v>254500</v>
      </c>
      <c r="B47">
        <v>1</v>
      </c>
      <c r="C47">
        <v>1346</v>
      </c>
      <c r="D47">
        <v>51</v>
      </c>
      <c r="E47">
        <f t="shared" si="20"/>
        <v>52</v>
      </c>
      <c r="F47" s="2">
        <f t="shared" si="21"/>
        <v>5.2888015717092339E-3</v>
      </c>
      <c r="G47" s="2">
        <f t="shared" si="22"/>
        <v>6.3465618860510803E-2</v>
      </c>
      <c r="H47">
        <v>275000</v>
      </c>
      <c r="I47">
        <f t="shared" si="16"/>
        <v>0</v>
      </c>
      <c r="J47">
        <f t="shared" si="17"/>
        <v>0</v>
      </c>
      <c r="K47" s="5">
        <f t="shared" si="18"/>
        <v>254500</v>
      </c>
      <c r="L47" s="5">
        <f t="shared" si="19"/>
        <v>0</v>
      </c>
    </row>
    <row r="48" spans="1:12" x14ac:dyDescent="0.2">
      <c r="A48">
        <f>SUM(A38:A47)</f>
        <v>2545000</v>
      </c>
      <c r="C48" s="3">
        <f>SUM(C38:C47)</f>
        <v>18500</v>
      </c>
      <c r="F48" s="4">
        <f>AVERAGE(F38:F47)</f>
        <v>7.2691552062868368E-3</v>
      </c>
      <c r="G48" s="4">
        <f>AVERAGE(G38:G47)</f>
        <v>8.7229862475442038E-2</v>
      </c>
      <c r="H48" s="3">
        <f>SUM(H38:H47)</f>
        <v>2750000</v>
      </c>
      <c r="J48" s="5">
        <f>SUM(J38:J47)</f>
        <v>687150</v>
      </c>
      <c r="L48" s="5">
        <f>SUM(L38:L47)</f>
        <v>809512.31283593853</v>
      </c>
    </row>
    <row r="49" spans="2:13" x14ac:dyDescent="0.2">
      <c r="J49" s="5">
        <f>J48+A48</f>
        <v>3232150</v>
      </c>
      <c r="L49" s="5">
        <f>L48+A48</f>
        <v>3354512.3128359383</v>
      </c>
      <c r="M49" s="5"/>
    </row>
    <row r="50" spans="2:13" x14ac:dyDescent="0.2">
      <c r="B50" t="s">
        <v>1</v>
      </c>
      <c r="C50">
        <v>30</v>
      </c>
    </row>
    <row r="51" spans="2:13" x14ac:dyDescent="0.2">
      <c r="B51" s="3" t="s">
        <v>10</v>
      </c>
      <c r="C51" s="3">
        <f>C50*12*C48</f>
        <v>6660000</v>
      </c>
      <c r="D51" s="6">
        <f>C51/(L49+A48)</f>
        <v>1.1289068734562044</v>
      </c>
    </row>
    <row r="52" spans="2:13" x14ac:dyDescent="0.2">
      <c r="B52" s="3" t="s">
        <v>11</v>
      </c>
      <c r="C52" s="3">
        <f>C51+H48</f>
        <v>9410000</v>
      </c>
      <c r="D52" s="6">
        <f>C52/(L49+A48)</f>
        <v>1.5950470989824148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5" sqref="G15"/>
    </sheetView>
  </sheetViews>
  <sheetFormatPr defaultRowHeight="12.75" x14ac:dyDescent="0.2"/>
  <sheetData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Jeevan Shanti</vt:lpstr>
      <vt:lpstr>Jeevan Akshay only after60years</vt:lpstr>
      <vt:lpstr>Jeevan Nidhi</vt:lpstr>
    </vt:vector>
  </TitlesOfParts>
  <Company>Novartis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Mahajan, Vinay</dc:creator>
  <cp:lastModifiedBy>Mahajan, Vinay</cp:lastModifiedBy>
  <dcterms:created xsi:type="dcterms:W3CDTF">2019-03-20T05:01:52Z</dcterms:created>
  <dcterms:modified xsi:type="dcterms:W3CDTF">2019-03-20T09:47:57Z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iteId">
    <vt:lpwstr>f35a6974-607f-47d4-82d7-ff31d7dc53a5</vt:lpwstr>
  </property>
  <property fmtid="{D5CDD505-2E9C-101B-9397-08002B2CF9AE}" pid="4" name="MSIP_Label_4929bff8-5b33-42aa-95d2-28f72e792cb0_Owner">
    <vt:lpwstr>MAHAJVI1@novartis.net</vt:lpwstr>
  </property>
  <property fmtid="{D5CDD505-2E9C-101B-9397-08002B2CF9AE}" pid="5" name="MSIP_Label_4929bff8-5b33-42aa-95d2-28f72e792cb0_SetDate">
    <vt:lpwstr>2019-03-20T08:25:16.9306002Z</vt:lpwstr>
  </property>
  <property fmtid="{D5CDD505-2E9C-101B-9397-08002B2CF9AE}" pid="6" name="MSIP_Label_4929bff8-5b33-42aa-95d2-28f72e792cb0_Name">
    <vt:lpwstr>Business Use Only</vt:lpwstr>
  </property>
  <property fmtid="{D5CDD505-2E9C-101B-9397-08002B2CF9AE}" pid="7" name="MSIP_Label_4929bff8-5b33-42aa-95d2-28f72e792cb0_Application">
    <vt:lpwstr>Microsoft Azure Information Protection</vt:lpwstr>
  </property>
  <property fmtid="{D5CDD505-2E9C-101B-9397-08002B2CF9AE}" pid="8" name="MSIP_Label_4929bff8-5b33-42aa-95d2-28f72e792cb0_Extended_MSFT_Method">
    <vt:lpwstr>Automatic</vt:lpwstr>
  </property>
  <property fmtid="{D5CDD505-2E9C-101B-9397-08002B2CF9AE}" pid="9" name="Confidentiality">
    <vt:lpwstr>Business Use Only</vt:lpwstr>
  </property>
</Properties>
</file>