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ajvi1\OneDrive - Novartis Pharma AG\mahajvi1\money\_Expenses-Inflow-Outflow\"/>
    </mc:Choice>
  </mc:AlternateContent>
  <bookViews>
    <workbookView xWindow="0" yWindow="0" windowWidth="23040" windowHeight="8844" activeTab="2"/>
  </bookViews>
  <sheets>
    <sheet name="NPSCalc10" sheetId="1" r:id="rId1"/>
    <sheet name="NPSCalc1-10" sheetId="2" r:id="rId2"/>
    <sheet name="%ofCTC_NPS_Tax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" i="3" l="1"/>
  <c r="AN5" i="3"/>
  <c r="AO5" i="3" s="1"/>
  <c r="AH6" i="3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AN6" i="3" l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AN26" i="3" s="1"/>
  <c r="AN27" i="3" s="1"/>
  <c r="AN28" i="3" s="1"/>
  <c r="AN29" i="3" s="1"/>
  <c r="AN30" i="3" s="1"/>
  <c r="AN31" i="3" s="1"/>
  <c r="AN32" i="3" s="1"/>
  <c r="AN33" i="3" s="1"/>
  <c r="AN34" i="3" s="1"/>
  <c r="AN35" i="3" s="1"/>
  <c r="AN36" i="3" s="1"/>
  <c r="AN37" i="3" s="1"/>
  <c r="AN38" i="3" s="1"/>
  <c r="AN39" i="3" s="1"/>
  <c r="AN40" i="3" s="1"/>
  <c r="AN41" i="3" s="1"/>
  <c r="AN42" i="3" s="1"/>
  <c r="AN43" i="3" s="1"/>
  <c r="AN44" i="3" s="1"/>
  <c r="AN45" i="3" s="1"/>
  <c r="AO6" i="3" l="1"/>
  <c r="AB6" i="3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Q5" i="3"/>
  <c r="AO7" i="3" l="1"/>
  <c r="AB31" i="3"/>
  <c r="AB32" i="3" s="1"/>
  <c r="AB33" i="3" s="1"/>
  <c r="AB34" i="3" s="1"/>
  <c r="D6" i="3"/>
  <c r="C6" i="3"/>
  <c r="B6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H5" i="3"/>
  <c r="E5" i="3"/>
  <c r="F5" i="3" s="1"/>
  <c r="N5" i="3" s="1"/>
  <c r="AO8" i="3" l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K5" i="3"/>
  <c r="O5" i="3" s="1"/>
  <c r="G5" i="3"/>
  <c r="I5" i="3" s="1"/>
  <c r="J5" i="3" s="1"/>
  <c r="L5" i="3" s="1"/>
  <c r="H6" i="3"/>
  <c r="AB35" i="3"/>
  <c r="D7" i="3"/>
  <c r="Q6" i="3"/>
  <c r="R5" i="3"/>
  <c r="P5" i="3"/>
  <c r="C7" i="3"/>
  <c r="E6" i="3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F25" i="2" s="1"/>
  <c r="K3" i="2"/>
  <c r="J3" i="2"/>
  <c r="B4" i="2"/>
  <c r="J3" i="1"/>
  <c r="I3" i="1"/>
  <c r="C2" i="2"/>
  <c r="C4" i="2" s="1"/>
  <c r="B3" i="1"/>
  <c r="B4" i="1" s="1"/>
  <c r="B5" i="1" s="1"/>
  <c r="F4" i="1" s="1"/>
  <c r="C2" i="1"/>
  <c r="C3" i="1" s="1"/>
  <c r="AO9" i="3" l="1"/>
  <c r="AB36" i="3"/>
  <c r="V5" i="3"/>
  <c r="W5" i="3" s="1"/>
  <c r="S5" i="3"/>
  <c r="T5" i="3" s="1"/>
  <c r="Y5" i="3"/>
  <c r="Z5" i="3" s="1"/>
  <c r="D8" i="3"/>
  <c r="Q7" i="3"/>
  <c r="E7" i="3"/>
  <c r="P7" i="3" s="1"/>
  <c r="AA5" i="3"/>
  <c r="AC5" i="3" s="1"/>
  <c r="F6" i="3"/>
  <c r="N6" i="3" s="1"/>
  <c r="P6" i="3"/>
  <c r="R6" i="3"/>
  <c r="C8" i="3"/>
  <c r="H7" i="3"/>
  <c r="M5" i="3"/>
  <c r="F7" i="2"/>
  <c r="F4" i="2"/>
  <c r="F6" i="2"/>
  <c r="F8" i="2"/>
  <c r="J4" i="2"/>
  <c r="K4" i="2" s="1"/>
  <c r="F13" i="2"/>
  <c r="F21" i="2"/>
  <c r="F22" i="2"/>
  <c r="F14" i="2"/>
  <c r="F5" i="2"/>
  <c r="F15" i="2"/>
  <c r="F23" i="2"/>
  <c r="F24" i="2"/>
  <c r="F17" i="2"/>
  <c r="F18" i="2"/>
  <c r="E26" i="2"/>
  <c r="F16" i="2"/>
  <c r="F9" i="2"/>
  <c r="F10" i="2"/>
  <c r="F11" i="2"/>
  <c r="F19" i="2"/>
  <c r="F12" i="2"/>
  <c r="F20" i="2"/>
  <c r="C6" i="2"/>
  <c r="C5" i="2"/>
  <c r="C7" i="2" s="1"/>
  <c r="B5" i="2"/>
  <c r="B6" i="2" s="1"/>
  <c r="G4" i="2" s="1"/>
  <c r="I4" i="1"/>
  <c r="G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C5" i="1"/>
  <c r="C4" i="1"/>
  <c r="C6" i="1" s="1"/>
  <c r="AO10" i="3" l="1"/>
  <c r="AD5" i="3"/>
  <c r="K6" i="3"/>
  <c r="O6" i="3" s="1"/>
  <c r="G6" i="3"/>
  <c r="I6" i="3" s="1"/>
  <c r="J6" i="3" s="1"/>
  <c r="L6" i="3" s="1"/>
  <c r="AB37" i="3"/>
  <c r="Y6" i="3"/>
  <c r="Z6" i="3" s="1"/>
  <c r="D9" i="3"/>
  <c r="Q8" i="3"/>
  <c r="E8" i="3"/>
  <c r="R7" i="3"/>
  <c r="Y7" i="3" s="1"/>
  <c r="F7" i="3"/>
  <c r="N7" i="3" s="1"/>
  <c r="AA6" i="3"/>
  <c r="AC6" i="3" s="1"/>
  <c r="S6" i="3"/>
  <c r="T6" i="3" s="1"/>
  <c r="C9" i="3"/>
  <c r="H8" i="3"/>
  <c r="G5" i="2"/>
  <c r="G6" i="2" s="1"/>
  <c r="G7" i="2" s="1"/>
  <c r="G8" i="2" s="1"/>
  <c r="H4" i="2"/>
  <c r="J5" i="2"/>
  <c r="E27" i="2"/>
  <c r="F26" i="2"/>
  <c r="I5" i="1"/>
  <c r="I6" i="1" s="1"/>
  <c r="I7" i="1" s="1"/>
  <c r="I8" i="1" s="1"/>
  <c r="J4" i="1"/>
  <c r="F2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AO11" i="3" l="1"/>
  <c r="K7" i="3"/>
  <c r="O7" i="3" s="1"/>
  <c r="G7" i="3"/>
  <c r="I7" i="3" s="1"/>
  <c r="AD6" i="3"/>
  <c r="AB38" i="3"/>
  <c r="AE5" i="3"/>
  <c r="AF5" i="3" s="1"/>
  <c r="Z7" i="3"/>
  <c r="AA7" i="3"/>
  <c r="AC7" i="3" s="1"/>
  <c r="S7" i="3"/>
  <c r="T7" i="3" s="1"/>
  <c r="P8" i="3"/>
  <c r="F8" i="3"/>
  <c r="N8" i="3" s="1"/>
  <c r="R8" i="3"/>
  <c r="Q9" i="3"/>
  <c r="D10" i="3"/>
  <c r="E9" i="3"/>
  <c r="H9" i="3"/>
  <c r="V6" i="3"/>
  <c r="W6" i="3" s="1"/>
  <c r="C10" i="3"/>
  <c r="M6" i="3"/>
  <c r="J6" i="2"/>
  <c r="K5" i="2"/>
  <c r="H5" i="2"/>
  <c r="H6" i="2" s="1"/>
  <c r="H7" i="2" s="1"/>
  <c r="H8" i="2" s="1"/>
  <c r="G9" i="2"/>
  <c r="G10" i="2" s="1"/>
  <c r="G11" i="2" s="1"/>
  <c r="E28" i="2"/>
  <c r="F27" i="2"/>
  <c r="J5" i="1"/>
  <c r="J6" i="1" s="1"/>
  <c r="J7" i="1" s="1"/>
  <c r="J8" i="1" s="1"/>
  <c r="G24" i="1"/>
  <c r="I9" i="1"/>
  <c r="AO12" i="3" l="1"/>
  <c r="J7" i="3"/>
  <c r="L7" i="3" s="1"/>
  <c r="M7" i="3" s="1"/>
  <c r="V7" i="3"/>
  <c r="W7" i="3" s="1"/>
  <c r="K8" i="3"/>
  <c r="O8" i="3" s="1"/>
  <c r="G8" i="3"/>
  <c r="I8" i="3" s="1"/>
  <c r="H10" i="3"/>
  <c r="AB39" i="3"/>
  <c r="AD7" i="3"/>
  <c r="AE6" i="3"/>
  <c r="AF6" i="3" s="1"/>
  <c r="AA8" i="3"/>
  <c r="AC8" i="3" s="1"/>
  <c r="F9" i="3"/>
  <c r="N9" i="3" s="1"/>
  <c r="P9" i="3"/>
  <c r="R9" i="3"/>
  <c r="Y9" i="3" s="1"/>
  <c r="S8" i="3"/>
  <c r="T8" i="3" s="1"/>
  <c r="Q10" i="3"/>
  <c r="D11" i="3"/>
  <c r="E10" i="3"/>
  <c r="Y8" i="3"/>
  <c r="Z8" i="3" s="1"/>
  <c r="C11" i="3"/>
  <c r="J7" i="2"/>
  <c r="K6" i="2"/>
  <c r="H9" i="2"/>
  <c r="H10" i="2" s="1"/>
  <c r="H11" i="2" s="1"/>
  <c r="G12" i="2"/>
  <c r="E29" i="2"/>
  <c r="F28" i="2"/>
  <c r="I10" i="1"/>
  <c r="J9" i="1"/>
  <c r="AO13" i="3" l="1"/>
  <c r="K9" i="3"/>
  <c r="O9" i="3" s="1"/>
  <c r="G9" i="3"/>
  <c r="I9" i="3" s="1"/>
  <c r="H11" i="3"/>
  <c r="AB40" i="3"/>
  <c r="S9" i="3"/>
  <c r="T9" i="3" s="1"/>
  <c r="AD8" i="3"/>
  <c r="AE7" i="3"/>
  <c r="AF7" i="3" s="1"/>
  <c r="Z9" i="3"/>
  <c r="Q11" i="3"/>
  <c r="E11" i="3"/>
  <c r="D12" i="3"/>
  <c r="AA9" i="3"/>
  <c r="AC9" i="3" s="1"/>
  <c r="R10" i="3"/>
  <c r="P10" i="3"/>
  <c r="F10" i="3"/>
  <c r="N10" i="3" s="1"/>
  <c r="V8" i="3"/>
  <c r="W8" i="3" s="1"/>
  <c r="J8" i="3"/>
  <c r="L8" i="3" s="1"/>
  <c r="M8" i="3" s="1"/>
  <c r="C12" i="3"/>
  <c r="K7" i="2"/>
  <c r="J8" i="2"/>
  <c r="J9" i="2" s="1"/>
  <c r="J10" i="2" s="1"/>
  <c r="G13" i="2"/>
  <c r="H12" i="2"/>
  <c r="E30" i="2"/>
  <c r="F29" i="2"/>
  <c r="J10" i="1"/>
  <c r="I11" i="1"/>
  <c r="AO14" i="3" l="1"/>
  <c r="C13" i="3"/>
  <c r="H13" i="3" s="1"/>
  <c r="K10" i="3"/>
  <c r="O10" i="3" s="1"/>
  <c r="G10" i="3"/>
  <c r="I10" i="3" s="1"/>
  <c r="AB41" i="3"/>
  <c r="AD9" i="3"/>
  <c r="AE8" i="3"/>
  <c r="AF8" i="3" s="1"/>
  <c r="AA10" i="3"/>
  <c r="AC10" i="3" s="1"/>
  <c r="Y10" i="3"/>
  <c r="Z10" i="3" s="1"/>
  <c r="S10" i="3"/>
  <c r="T10" i="3" s="1"/>
  <c r="Q12" i="3"/>
  <c r="E12" i="3"/>
  <c r="D13" i="3"/>
  <c r="F11" i="3"/>
  <c r="N11" i="3" s="1"/>
  <c r="P11" i="3"/>
  <c r="R11" i="3"/>
  <c r="V9" i="3"/>
  <c r="W9" i="3" s="1"/>
  <c r="J9" i="3"/>
  <c r="L9" i="3" s="1"/>
  <c r="M9" i="3" s="1"/>
  <c r="H12" i="3"/>
  <c r="K8" i="2"/>
  <c r="K9" i="2" s="1"/>
  <c r="K10" i="2" s="1"/>
  <c r="J11" i="2"/>
  <c r="H13" i="2"/>
  <c r="G14" i="2"/>
  <c r="E31" i="2"/>
  <c r="F30" i="2"/>
  <c r="J11" i="1"/>
  <c r="I12" i="1"/>
  <c r="AO15" i="3" l="1"/>
  <c r="C14" i="3"/>
  <c r="H14" i="3" s="1"/>
  <c r="K11" i="3"/>
  <c r="O11" i="3" s="1"/>
  <c r="G11" i="3"/>
  <c r="I11" i="3" s="1"/>
  <c r="AB42" i="3"/>
  <c r="AD10" i="3"/>
  <c r="AE9" i="3"/>
  <c r="AF9" i="3" s="1"/>
  <c r="Q13" i="3"/>
  <c r="D14" i="3"/>
  <c r="E13" i="3"/>
  <c r="V10" i="3"/>
  <c r="W10" i="3" s="1"/>
  <c r="J10" i="3"/>
  <c r="L10" i="3" s="1"/>
  <c r="M10" i="3" s="1"/>
  <c r="P12" i="3"/>
  <c r="F12" i="3"/>
  <c r="N12" i="3" s="1"/>
  <c r="R12" i="3"/>
  <c r="AA11" i="3"/>
  <c r="AC11" i="3" s="1"/>
  <c r="Y11" i="3"/>
  <c r="Z11" i="3" s="1"/>
  <c r="S11" i="3"/>
  <c r="T11" i="3" s="1"/>
  <c r="K11" i="2"/>
  <c r="K31" i="2"/>
  <c r="G31" i="2"/>
  <c r="J31" i="2"/>
  <c r="H31" i="2"/>
  <c r="J12" i="2"/>
  <c r="G15" i="2"/>
  <c r="H14" i="2"/>
  <c r="E32" i="2"/>
  <c r="F31" i="2"/>
  <c r="J12" i="1"/>
  <c r="I13" i="1"/>
  <c r="C15" i="3" l="1"/>
  <c r="H15" i="3" s="1"/>
  <c r="AO16" i="3"/>
  <c r="K12" i="3"/>
  <c r="O12" i="3" s="1"/>
  <c r="G12" i="3"/>
  <c r="I12" i="3" s="1"/>
  <c r="AA12" i="3"/>
  <c r="AC12" i="3" s="1"/>
  <c r="AB43" i="3"/>
  <c r="AD11" i="3"/>
  <c r="AE10" i="3"/>
  <c r="AF10" i="3" s="1"/>
  <c r="V11" i="3"/>
  <c r="W11" i="3" s="1"/>
  <c r="J11" i="3"/>
  <c r="L11" i="3" s="1"/>
  <c r="M11" i="3" s="1"/>
  <c r="Q14" i="3"/>
  <c r="D15" i="3"/>
  <c r="E14" i="3"/>
  <c r="Y12" i="3"/>
  <c r="Z12" i="3" s="1"/>
  <c r="S12" i="3"/>
  <c r="T12" i="3" s="1"/>
  <c r="F13" i="3"/>
  <c r="N13" i="3" s="1"/>
  <c r="R13" i="3"/>
  <c r="P13" i="3"/>
  <c r="K12" i="2"/>
  <c r="J13" i="2"/>
  <c r="G32" i="2"/>
  <c r="K32" i="2"/>
  <c r="J32" i="2"/>
  <c r="H32" i="2"/>
  <c r="H15" i="2"/>
  <c r="G16" i="2"/>
  <c r="E33" i="2"/>
  <c r="F32" i="2"/>
  <c r="I14" i="1"/>
  <c r="J13" i="1"/>
  <c r="C16" i="3" l="1"/>
  <c r="H16" i="3" s="1"/>
  <c r="AO17" i="3"/>
  <c r="K13" i="3"/>
  <c r="O13" i="3" s="1"/>
  <c r="G13" i="3"/>
  <c r="I13" i="3" s="1"/>
  <c r="AB44" i="3"/>
  <c r="AD12" i="3"/>
  <c r="AE11" i="3"/>
  <c r="AF11" i="3" s="1"/>
  <c r="V12" i="3"/>
  <c r="W12" i="3" s="1"/>
  <c r="J12" i="3"/>
  <c r="L12" i="3" s="1"/>
  <c r="Q15" i="3"/>
  <c r="D16" i="3"/>
  <c r="E15" i="3"/>
  <c r="Y13" i="3"/>
  <c r="Z13" i="3" s="1"/>
  <c r="AA13" i="3"/>
  <c r="AC13" i="3" s="1"/>
  <c r="S13" i="3"/>
  <c r="T13" i="3" s="1"/>
  <c r="R14" i="3"/>
  <c r="P14" i="3"/>
  <c r="F14" i="3"/>
  <c r="N14" i="3" s="1"/>
  <c r="K13" i="2"/>
  <c r="K33" i="2"/>
  <c r="J33" i="2"/>
  <c r="H33" i="2"/>
  <c r="G33" i="2"/>
  <c r="J14" i="2"/>
  <c r="H16" i="2"/>
  <c r="G17" i="2"/>
  <c r="E34" i="2"/>
  <c r="F33" i="2"/>
  <c r="J14" i="1"/>
  <c r="I15" i="1"/>
  <c r="C17" i="3" l="1"/>
  <c r="AO18" i="3"/>
  <c r="K14" i="3"/>
  <c r="O14" i="3" s="1"/>
  <c r="G14" i="3"/>
  <c r="I14" i="3" s="1"/>
  <c r="AB45" i="3"/>
  <c r="AD13" i="3"/>
  <c r="AE12" i="3"/>
  <c r="AF12" i="3" s="1"/>
  <c r="Q16" i="3"/>
  <c r="E16" i="3"/>
  <c r="D17" i="3"/>
  <c r="V13" i="3"/>
  <c r="W13" i="3" s="1"/>
  <c r="J13" i="3"/>
  <c r="L13" i="3" s="1"/>
  <c r="AA14" i="3"/>
  <c r="AC14" i="3" s="1"/>
  <c r="Y14" i="3"/>
  <c r="Z14" i="3" s="1"/>
  <c r="S14" i="3"/>
  <c r="T14" i="3" s="1"/>
  <c r="M12" i="3"/>
  <c r="R15" i="3"/>
  <c r="F15" i="3"/>
  <c r="N15" i="3" s="1"/>
  <c r="P15" i="3"/>
  <c r="H17" i="3"/>
  <c r="C18" i="3"/>
  <c r="K14" i="2"/>
  <c r="J15" i="2"/>
  <c r="H34" i="2"/>
  <c r="G34" i="2"/>
  <c r="K34" i="2"/>
  <c r="J34" i="2"/>
  <c r="H17" i="2"/>
  <c r="G18" i="2"/>
  <c r="E35" i="2"/>
  <c r="F34" i="2"/>
  <c r="J15" i="1"/>
  <c r="I16" i="1"/>
  <c r="AO19" i="3" l="1"/>
  <c r="K15" i="3"/>
  <c r="O15" i="3" s="1"/>
  <c r="G15" i="3"/>
  <c r="I15" i="3" s="1"/>
  <c r="AB46" i="3"/>
  <c r="AD14" i="3"/>
  <c r="AE13" i="3"/>
  <c r="AF13" i="3" s="1"/>
  <c r="Y15" i="3"/>
  <c r="Z15" i="3" s="1"/>
  <c r="M13" i="3"/>
  <c r="V14" i="3"/>
  <c r="W14" i="3" s="1"/>
  <c r="J14" i="3"/>
  <c r="L14" i="3" s="1"/>
  <c r="Q17" i="3"/>
  <c r="E17" i="3"/>
  <c r="D18" i="3"/>
  <c r="P16" i="3"/>
  <c r="F16" i="3"/>
  <c r="N16" i="3" s="1"/>
  <c r="R16" i="3"/>
  <c r="AA15" i="3"/>
  <c r="AC15" i="3" s="1"/>
  <c r="S15" i="3"/>
  <c r="T15" i="3" s="1"/>
  <c r="H18" i="3"/>
  <c r="C19" i="3"/>
  <c r="K15" i="2"/>
  <c r="K35" i="2"/>
  <c r="J35" i="2"/>
  <c r="G35" i="2"/>
  <c r="H35" i="2"/>
  <c r="J16" i="2"/>
  <c r="G19" i="2"/>
  <c r="H18" i="2"/>
  <c r="E36" i="2"/>
  <c r="F35" i="2"/>
  <c r="J16" i="1"/>
  <c r="I17" i="1"/>
  <c r="AO20" i="3" l="1"/>
  <c r="Y16" i="3"/>
  <c r="Z16" i="3" s="1"/>
  <c r="K16" i="3"/>
  <c r="O16" i="3" s="1"/>
  <c r="G16" i="3"/>
  <c r="I16" i="3" s="1"/>
  <c r="AB47" i="3"/>
  <c r="AD15" i="3"/>
  <c r="AE14" i="3"/>
  <c r="AF14" i="3" s="1"/>
  <c r="P17" i="3"/>
  <c r="R17" i="3"/>
  <c r="F17" i="3"/>
  <c r="N17" i="3" s="1"/>
  <c r="M14" i="3"/>
  <c r="Q18" i="3"/>
  <c r="D19" i="3"/>
  <c r="E18" i="3"/>
  <c r="V15" i="3"/>
  <c r="W15" i="3" s="1"/>
  <c r="J15" i="3"/>
  <c r="L15" i="3" s="1"/>
  <c r="AA16" i="3"/>
  <c r="AC16" i="3" s="1"/>
  <c r="S16" i="3"/>
  <c r="T16" i="3" s="1"/>
  <c r="C20" i="3"/>
  <c r="H19" i="3"/>
  <c r="K16" i="2"/>
  <c r="H36" i="2"/>
  <c r="G36" i="2"/>
  <c r="K36" i="2"/>
  <c r="J36" i="2"/>
  <c r="J17" i="2"/>
  <c r="K17" i="2" s="1"/>
  <c r="H19" i="2"/>
  <c r="G20" i="2"/>
  <c r="E37" i="2"/>
  <c r="F36" i="2"/>
  <c r="I18" i="1"/>
  <c r="J17" i="1"/>
  <c r="AO21" i="3" l="1"/>
  <c r="K17" i="3"/>
  <c r="O17" i="3" s="1"/>
  <c r="G17" i="3"/>
  <c r="I17" i="3" s="1"/>
  <c r="AB48" i="3"/>
  <c r="AD16" i="3"/>
  <c r="AE15" i="3"/>
  <c r="AF15" i="3" s="1"/>
  <c r="Y17" i="3"/>
  <c r="Z17" i="3" s="1"/>
  <c r="M15" i="3"/>
  <c r="V16" i="3"/>
  <c r="W16" i="3" s="1"/>
  <c r="J16" i="3"/>
  <c r="L16" i="3" s="1"/>
  <c r="AA17" i="3"/>
  <c r="AC17" i="3" s="1"/>
  <c r="S17" i="3"/>
  <c r="T17" i="3" s="1"/>
  <c r="Q19" i="3"/>
  <c r="D20" i="3"/>
  <c r="E19" i="3"/>
  <c r="R18" i="3"/>
  <c r="P18" i="3"/>
  <c r="F18" i="3"/>
  <c r="N18" i="3" s="1"/>
  <c r="C21" i="3"/>
  <c r="H20" i="3"/>
  <c r="J18" i="2"/>
  <c r="K18" i="2" s="1"/>
  <c r="K37" i="2"/>
  <c r="G37" i="2"/>
  <c r="J37" i="2"/>
  <c r="H37" i="2"/>
  <c r="G21" i="2"/>
  <c r="H20" i="2"/>
  <c r="E38" i="2"/>
  <c r="F37" i="2"/>
  <c r="J18" i="1"/>
  <c r="I19" i="1"/>
  <c r="AO22" i="3" l="1"/>
  <c r="K18" i="3"/>
  <c r="O18" i="3" s="1"/>
  <c r="G18" i="3"/>
  <c r="I18" i="3" s="1"/>
  <c r="AB49" i="3"/>
  <c r="AD17" i="3"/>
  <c r="AE16" i="3"/>
  <c r="AF16" i="3" s="1"/>
  <c r="M16" i="3"/>
  <c r="P19" i="3"/>
  <c r="R19" i="3"/>
  <c r="F19" i="3"/>
  <c r="N19" i="3" s="1"/>
  <c r="V17" i="3"/>
  <c r="W17" i="3" s="1"/>
  <c r="J17" i="3"/>
  <c r="L17" i="3" s="1"/>
  <c r="Y18" i="3"/>
  <c r="Z18" i="3" s="1"/>
  <c r="AA18" i="3"/>
  <c r="AC18" i="3" s="1"/>
  <c r="S18" i="3"/>
  <c r="T18" i="3" s="1"/>
  <c r="Q20" i="3"/>
  <c r="D21" i="3"/>
  <c r="E20" i="3"/>
  <c r="H21" i="3"/>
  <c r="C22" i="3"/>
  <c r="J19" i="2"/>
  <c r="K19" i="2" s="1"/>
  <c r="H38" i="2"/>
  <c r="K38" i="2"/>
  <c r="J38" i="2"/>
  <c r="G38" i="2"/>
  <c r="H21" i="2"/>
  <c r="G22" i="2"/>
  <c r="E39" i="2"/>
  <c r="F38" i="2"/>
  <c r="I20" i="1"/>
  <c r="J19" i="1"/>
  <c r="AO23" i="3" l="1"/>
  <c r="K19" i="3"/>
  <c r="O19" i="3" s="1"/>
  <c r="G19" i="3"/>
  <c r="I19" i="3" s="1"/>
  <c r="AB50" i="3"/>
  <c r="AD18" i="3"/>
  <c r="AE17" i="3"/>
  <c r="AF17" i="3" s="1"/>
  <c r="Y19" i="3"/>
  <c r="Z19" i="3" s="1"/>
  <c r="R20" i="3"/>
  <c r="P20" i="3"/>
  <c r="F20" i="3"/>
  <c r="N20" i="3" s="1"/>
  <c r="Q21" i="3"/>
  <c r="E21" i="3"/>
  <c r="D22" i="3"/>
  <c r="AA19" i="3"/>
  <c r="AC19" i="3" s="1"/>
  <c r="S19" i="3"/>
  <c r="T19" i="3" s="1"/>
  <c r="V18" i="3"/>
  <c r="W18" i="3" s="1"/>
  <c r="J18" i="3"/>
  <c r="L18" i="3" s="1"/>
  <c r="M17" i="3"/>
  <c r="H22" i="3"/>
  <c r="C23" i="3"/>
  <c r="J20" i="2"/>
  <c r="K20" i="2" s="1"/>
  <c r="K39" i="2"/>
  <c r="J39" i="2"/>
  <c r="H39" i="2"/>
  <c r="G39" i="2"/>
  <c r="H22" i="2"/>
  <c r="G23" i="2"/>
  <c r="E40" i="2"/>
  <c r="F39" i="2"/>
  <c r="J20" i="1"/>
  <c r="I21" i="1"/>
  <c r="AO24" i="3" l="1"/>
  <c r="K20" i="3"/>
  <c r="O20" i="3" s="1"/>
  <c r="G20" i="3"/>
  <c r="I20" i="3" s="1"/>
  <c r="AB51" i="3"/>
  <c r="AD19" i="3"/>
  <c r="AE18" i="3"/>
  <c r="AF18" i="3" s="1"/>
  <c r="M18" i="3"/>
  <c r="AA20" i="3"/>
  <c r="AC20" i="3" s="1"/>
  <c r="Y20" i="3"/>
  <c r="Z20" i="3" s="1"/>
  <c r="S20" i="3"/>
  <c r="T20" i="3" s="1"/>
  <c r="Q22" i="3"/>
  <c r="D23" i="3"/>
  <c r="E22" i="3"/>
  <c r="V19" i="3"/>
  <c r="W19" i="3" s="1"/>
  <c r="J19" i="3"/>
  <c r="L19" i="3" s="1"/>
  <c r="M19" i="3" s="1"/>
  <c r="R21" i="3"/>
  <c r="P21" i="3"/>
  <c r="F21" i="3"/>
  <c r="N21" i="3" s="1"/>
  <c r="C24" i="3"/>
  <c r="H23" i="3"/>
  <c r="J21" i="2"/>
  <c r="K21" i="2" s="1"/>
  <c r="G40" i="2"/>
  <c r="H40" i="2"/>
  <c r="K40" i="2"/>
  <c r="J40" i="2"/>
  <c r="H23" i="2"/>
  <c r="G24" i="2"/>
  <c r="E41" i="2"/>
  <c r="F40" i="2"/>
  <c r="I22" i="1"/>
  <c r="I23" i="1" s="1"/>
  <c r="J21" i="1"/>
  <c r="AO25" i="3" l="1"/>
  <c r="K21" i="3"/>
  <c r="O21" i="3" s="1"/>
  <c r="G21" i="3"/>
  <c r="AD20" i="3"/>
  <c r="AE19" i="3"/>
  <c r="AF19" i="3" s="1"/>
  <c r="F22" i="3"/>
  <c r="N22" i="3" s="1"/>
  <c r="P22" i="3"/>
  <c r="R22" i="3"/>
  <c r="V20" i="3"/>
  <c r="W20" i="3" s="1"/>
  <c r="J20" i="3"/>
  <c r="L20" i="3" s="1"/>
  <c r="M20" i="3" s="1"/>
  <c r="Y21" i="3"/>
  <c r="Z21" i="3" s="1"/>
  <c r="Q23" i="3"/>
  <c r="D24" i="3"/>
  <c r="E23" i="3"/>
  <c r="I21" i="3"/>
  <c r="AA21" i="3"/>
  <c r="AC21" i="3" s="1"/>
  <c r="S21" i="3"/>
  <c r="T21" i="3" s="1"/>
  <c r="C25" i="3"/>
  <c r="H24" i="3"/>
  <c r="H24" i="2"/>
  <c r="G25" i="2"/>
  <c r="J22" i="2"/>
  <c r="K22" i="2" s="1"/>
  <c r="K41" i="2"/>
  <c r="J41" i="2"/>
  <c r="H41" i="2"/>
  <c r="G41" i="2"/>
  <c r="E42" i="2"/>
  <c r="F41" i="2"/>
  <c r="I24" i="1"/>
  <c r="J22" i="1"/>
  <c r="J23" i="1" s="1"/>
  <c r="AO26" i="3" l="1"/>
  <c r="K22" i="3"/>
  <c r="O22" i="3" s="1"/>
  <c r="G22" i="3"/>
  <c r="I22" i="3" s="1"/>
  <c r="Y22" i="3"/>
  <c r="Z22" i="3" s="1"/>
  <c r="AD21" i="3"/>
  <c r="AE20" i="3"/>
  <c r="AF20" i="3" s="1"/>
  <c r="R23" i="3"/>
  <c r="F23" i="3"/>
  <c r="N23" i="3" s="1"/>
  <c r="P23" i="3"/>
  <c r="Q24" i="3"/>
  <c r="D25" i="3"/>
  <c r="E24" i="3"/>
  <c r="V21" i="3"/>
  <c r="W21" i="3" s="1"/>
  <c r="J21" i="3"/>
  <c r="L21" i="3" s="1"/>
  <c r="M21" i="3" s="1"/>
  <c r="AA22" i="3"/>
  <c r="AC22" i="3" s="1"/>
  <c r="S22" i="3"/>
  <c r="T22" i="3" s="1"/>
  <c r="H25" i="3"/>
  <c r="C26" i="3"/>
  <c r="N22" i="2"/>
  <c r="J23" i="2"/>
  <c r="K23" i="2" s="1"/>
  <c r="H25" i="2"/>
  <c r="G26" i="2"/>
  <c r="G27" i="2" s="1"/>
  <c r="H42" i="2"/>
  <c r="G42" i="2"/>
  <c r="K42" i="2"/>
  <c r="J42" i="2"/>
  <c r="E43" i="2"/>
  <c r="F42" i="2"/>
  <c r="J24" i="1"/>
  <c r="AO27" i="3" l="1"/>
  <c r="K23" i="3"/>
  <c r="O23" i="3" s="1"/>
  <c r="G23" i="3"/>
  <c r="I23" i="3" s="1"/>
  <c r="AD22" i="3"/>
  <c r="AE21" i="3"/>
  <c r="AF21" i="3" s="1"/>
  <c r="AA23" i="3"/>
  <c r="AC23" i="3" s="1"/>
  <c r="S23" i="3"/>
  <c r="T23" i="3" s="1"/>
  <c r="V22" i="3"/>
  <c r="W22" i="3" s="1"/>
  <c r="J22" i="3"/>
  <c r="L22" i="3" s="1"/>
  <c r="M22" i="3" s="1"/>
  <c r="Y23" i="3"/>
  <c r="Z23" i="3" s="1"/>
  <c r="P24" i="3"/>
  <c r="R24" i="3"/>
  <c r="F24" i="3"/>
  <c r="N24" i="3" s="1"/>
  <c r="Q25" i="3"/>
  <c r="D26" i="3"/>
  <c r="E25" i="3"/>
  <c r="H26" i="3"/>
  <c r="C27" i="3"/>
  <c r="G28" i="2"/>
  <c r="H26" i="2"/>
  <c r="H27" i="2" s="1"/>
  <c r="J24" i="2"/>
  <c r="K24" i="2" s="1"/>
  <c r="K43" i="2"/>
  <c r="J43" i="2"/>
  <c r="G43" i="2"/>
  <c r="H43" i="2"/>
  <c r="E44" i="2"/>
  <c r="F43" i="2"/>
  <c r="AO28" i="3" l="1"/>
  <c r="K24" i="3"/>
  <c r="O24" i="3" s="1"/>
  <c r="G24" i="3"/>
  <c r="I24" i="3" s="1"/>
  <c r="AD23" i="3"/>
  <c r="AE22" i="3"/>
  <c r="AF22" i="3" s="1"/>
  <c r="V23" i="3"/>
  <c r="W23" i="3" s="1"/>
  <c r="J23" i="3"/>
  <c r="L23" i="3" s="1"/>
  <c r="M23" i="3" s="1"/>
  <c r="Q26" i="3"/>
  <c r="D27" i="3"/>
  <c r="E26" i="3"/>
  <c r="Y24" i="3"/>
  <c r="Z24" i="3" s="1"/>
  <c r="AA24" i="3"/>
  <c r="AC24" i="3" s="1"/>
  <c r="S24" i="3"/>
  <c r="T24" i="3" s="1"/>
  <c r="F25" i="3"/>
  <c r="N25" i="3" s="1"/>
  <c r="R25" i="3"/>
  <c r="P25" i="3"/>
  <c r="H27" i="3"/>
  <c r="C28" i="3"/>
  <c r="H28" i="2"/>
  <c r="G29" i="2"/>
  <c r="G30" i="2" s="1"/>
  <c r="J25" i="2"/>
  <c r="K44" i="2"/>
  <c r="J44" i="2"/>
  <c r="H44" i="2"/>
  <c r="G44" i="2"/>
  <c r="E45" i="2"/>
  <c r="F44" i="2"/>
  <c r="AO29" i="3" l="1"/>
  <c r="K25" i="3"/>
  <c r="O25" i="3" s="1"/>
  <c r="G25" i="3"/>
  <c r="I25" i="3" s="1"/>
  <c r="AD24" i="3"/>
  <c r="AE23" i="3"/>
  <c r="AF23" i="3" s="1"/>
  <c r="Y25" i="3"/>
  <c r="Z25" i="3" s="1"/>
  <c r="Q27" i="3"/>
  <c r="E27" i="3"/>
  <c r="D28" i="3"/>
  <c r="V24" i="3"/>
  <c r="W24" i="3" s="1"/>
  <c r="J24" i="3"/>
  <c r="L24" i="3" s="1"/>
  <c r="M24" i="3" s="1"/>
  <c r="AA25" i="3"/>
  <c r="AC25" i="3" s="1"/>
  <c r="S25" i="3"/>
  <c r="T25" i="3" s="1"/>
  <c r="F26" i="3"/>
  <c r="N26" i="3" s="1"/>
  <c r="R26" i="3"/>
  <c r="P26" i="3"/>
  <c r="C29" i="3"/>
  <c r="H28" i="3"/>
  <c r="H29" i="2"/>
  <c r="H30" i="2" s="1"/>
  <c r="K25" i="2"/>
  <c r="J26" i="2"/>
  <c r="K45" i="2"/>
  <c r="G45" i="2"/>
  <c r="J45" i="2"/>
  <c r="H45" i="2"/>
  <c r="E46" i="2"/>
  <c r="F45" i="2"/>
  <c r="AO30" i="3" l="1"/>
  <c r="K26" i="3"/>
  <c r="O26" i="3" s="1"/>
  <c r="G26" i="3"/>
  <c r="I26" i="3" s="1"/>
  <c r="AD25" i="3"/>
  <c r="AE24" i="3"/>
  <c r="AF24" i="3" s="1"/>
  <c r="AA26" i="3"/>
  <c r="AC26" i="3" s="1"/>
  <c r="Y26" i="3"/>
  <c r="Z26" i="3" s="1"/>
  <c r="S26" i="3"/>
  <c r="T26" i="3" s="1"/>
  <c r="Q28" i="3"/>
  <c r="D29" i="3"/>
  <c r="E28" i="3"/>
  <c r="V25" i="3"/>
  <c r="W25" i="3" s="1"/>
  <c r="J25" i="3"/>
  <c r="L25" i="3" s="1"/>
  <c r="M25" i="3" s="1"/>
  <c r="P27" i="3"/>
  <c r="F27" i="3"/>
  <c r="N27" i="3" s="1"/>
  <c r="R27" i="3"/>
  <c r="H29" i="3"/>
  <c r="C30" i="3"/>
  <c r="K26" i="2"/>
  <c r="J27" i="2"/>
  <c r="H46" i="2"/>
  <c r="G46" i="2"/>
  <c r="K46" i="2"/>
  <c r="J46" i="2"/>
  <c r="E47" i="2"/>
  <c r="F46" i="2"/>
  <c r="AO31" i="3" l="1"/>
  <c r="K27" i="3"/>
  <c r="O27" i="3" s="1"/>
  <c r="G27" i="3"/>
  <c r="I27" i="3" s="1"/>
  <c r="AD26" i="3"/>
  <c r="AE25" i="3"/>
  <c r="AF25" i="3" s="1"/>
  <c r="AA27" i="3"/>
  <c r="AC27" i="3" s="1"/>
  <c r="Y27" i="3"/>
  <c r="Z27" i="3" s="1"/>
  <c r="S27" i="3"/>
  <c r="T27" i="3" s="1"/>
  <c r="V26" i="3"/>
  <c r="W26" i="3" s="1"/>
  <c r="J26" i="3"/>
  <c r="L26" i="3" s="1"/>
  <c r="M26" i="3" s="1"/>
  <c r="P28" i="3"/>
  <c r="R28" i="3"/>
  <c r="F28" i="3"/>
  <c r="N28" i="3" s="1"/>
  <c r="Q29" i="3"/>
  <c r="D30" i="3"/>
  <c r="E29" i="3"/>
  <c r="H30" i="3"/>
  <c r="C31" i="3"/>
  <c r="K27" i="2"/>
  <c r="J28" i="2"/>
  <c r="K47" i="2"/>
  <c r="J47" i="2"/>
  <c r="G47" i="2"/>
  <c r="H47" i="2"/>
  <c r="E48" i="2"/>
  <c r="F47" i="2"/>
  <c r="AO32" i="3" l="1"/>
  <c r="K28" i="3"/>
  <c r="O28" i="3" s="1"/>
  <c r="G28" i="3"/>
  <c r="I28" i="3" s="1"/>
  <c r="AD27" i="3"/>
  <c r="AE26" i="3"/>
  <c r="AF26" i="3" s="1"/>
  <c r="P29" i="3"/>
  <c r="R29" i="3"/>
  <c r="F29" i="3"/>
  <c r="N29" i="3" s="1"/>
  <c r="AA28" i="3"/>
  <c r="AC28" i="3" s="1"/>
  <c r="Y28" i="3"/>
  <c r="Z28" i="3" s="1"/>
  <c r="S28" i="3"/>
  <c r="T28" i="3" s="1"/>
  <c r="Q30" i="3"/>
  <c r="E30" i="3"/>
  <c r="D31" i="3"/>
  <c r="V27" i="3"/>
  <c r="W27" i="3" s="1"/>
  <c r="J27" i="3"/>
  <c r="L27" i="3" s="1"/>
  <c r="M27" i="3" s="1"/>
  <c r="C32" i="3"/>
  <c r="H31" i="3"/>
  <c r="K28" i="2"/>
  <c r="J29" i="2"/>
  <c r="J30" i="2" s="1"/>
  <c r="G48" i="2"/>
  <c r="H48" i="2"/>
  <c r="K48" i="2"/>
  <c r="J48" i="2"/>
  <c r="E49" i="2"/>
  <c r="F48" i="2"/>
  <c r="Y29" i="3" l="1"/>
  <c r="Z29" i="3" s="1"/>
  <c r="AO33" i="3"/>
  <c r="K29" i="3"/>
  <c r="O29" i="3" s="1"/>
  <c r="G29" i="3"/>
  <c r="I29" i="3" s="1"/>
  <c r="AD28" i="3"/>
  <c r="AE27" i="3"/>
  <c r="AF27" i="3" s="1"/>
  <c r="Q31" i="3"/>
  <c r="D32" i="3"/>
  <c r="E31" i="3"/>
  <c r="V28" i="3"/>
  <c r="W28" i="3" s="1"/>
  <c r="J28" i="3"/>
  <c r="L28" i="3" s="1"/>
  <c r="M28" i="3" s="1"/>
  <c r="AA29" i="3"/>
  <c r="AC29" i="3" s="1"/>
  <c r="S29" i="3"/>
  <c r="T29" i="3" s="1"/>
  <c r="R30" i="3"/>
  <c r="F30" i="3"/>
  <c r="N30" i="3" s="1"/>
  <c r="P30" i="3"/>
  <c r="C33" i="3"/>
  <c r="H32" i="3"/>
  <c r="K29" i="2"/>
  <c r="K30" i="2" s="1"/>
  <c r="K49" i="2"/>
  <c r="J49" i="2"/>
  <c r="H49" i="2"/>
  <c r="G49" i="2"/>
  <c r="E50" i="2"/>
  <c r="F49" i="2"/>
  <c r="AI5" i="3" l="1"/>
  <c r="AN2" i="3" s="1"/>
  <c r="AP2" i="3" s="1"/>
  <c r="AQ2" i="3" s="1"/>
  <c r="P1" i="3"/>
  <c r="AO34" i="3"/>
  <c r="K30" i="3"/>
  <c r="O30" i="3" s="1"/>
  <c r="G30" i="3"/>
  <c r="I30" i="3" s="1"/>
  <c r="AD29" i="3"/>
  <c r="AE28" i="3"/>
  <c r="AF28" i="3" s="1"/>
  <c r="AA30" i="3"/>
  <c r="AC30" i="3" s="1"/>
  <c r="S30" i="3"/>
  <c r="T30" i="3" s="1"/>
  <c r="V29" i="3"/>
  <c r="W29" i="3" s="1"/>
  <c r="J29" i="3"/>
  <c r="L29" i="3" s="1"/>
  <c r="M29" i="3" s="1"/>
  <c r="F31" i="3"/>
  <c r="N31" i="3" s="1"/>
  <c r="P31" i="3"/>
  <c r="R31" i="3"/>
  <c r="Y30" i="3"/>
  <c r="Z30" i="3" s="1"/>
  <c r="Q32" i="3"/>
  <c r="D33" i="3"/>
  <c r="E32" i="3"/>
  <c r="H33" i="3"/>
  <c r="C34" i="3"/>
  <c r="G50" i="2"/>
  <c r="H50" i="2"/>
  <c r="K50" i="2"/>
  <c r="J50" i="2"/>
  <c r="E51" i="2"/>
  <c r="F50" i="2"/>
  <c r="AJ5" i="3" l="1"/>
  <c r="AL5" i="3" s="1"/>
  <c r="AP5" i="3" s="1"/>
  <c r="AL6" i="3" s="1"/>
  <c r="AP6" i="3" s="1"/>
  <c r="AL7" i="3" s="1"/>
  <c r="AO35" i="3"/>
  <c r="K31" i="3"/>
  <c r="O31" i="3" s="1"/>
  <c r="G31" i="3"/>
  <c r="I31" i="3" s="1"/>
  <c r="AD30" i="3"/>
  <c r="AE29" i="3"/>
  <c r="AF29" i="3" s="1"/>
  <c r="V30" i="3"/>
  <c r="W30" i="3" s="1"/>
  <c r="J30" i="3"/>
  <c r="L30" i="3" s="1"/>
  <c r="M30" i="3" s="1"/>
  <c r="F32" i="3"/>
  <c r="N32" i="3" s="1"/>
  <c r="P32" i="3"/>
  <c r="R32" i="3"/>
  <c r="AA31" i="3"/>
  <c r="AC31" i="3" s="1"/>
  <c r="S31" i="3"/>
  <c r="T31" i="3" s="1"/>
  <c r="Q33" i="3"/>
  <c r="D34" i="3"/>
  <c r="E33" i="3"/>
  <c r="Y31" i="3"/>
  <c r="Z31" i="3" s="1"/>
  <c r="H34" i="3"/>
  <c r="C35" i="3"/>
  <c r="K51" i="2"/>
  <c r="J51" i="2"/>
  <c r="H51" i="2"/>
  <c r="G51" i="2"/>
  <c r="E52" i="2"/>
  <c r="F51" i="2"/>
  <c r="AP7" i="3" l="1"/>
  <c r="AL8" i="3" s="1"/>
  <c r="AP8" i="3" s="1"/>
  <c r="AL9" i="3" s="1"/>
  <c r="AO36" i="3"/>
  <c r="K32" i="3"/>
  <c r="O32" i="3" s="1"/>
  <c r="G32" i="3"/>
  <c r="I32" i="3" s="1"/>
  <c r="Y32" i="3"/>
  <c r="Z32" i="3" s="1"/>
  <c r="AD31" i="3"/>
  <c r="AK5" i="3" s="1"/>
  <c r="AM5" i="3" s="1"/>
  <c r="AQ5" i="3" s="1"/>
  <c r="AM6" i="3" s="1"/>
  <c r="AQ6" i="3" s="1"/>
  <c r="AM7" i="3" s="1"/>
  <c r="AE30" i="3"/>
  <c r="AF30" i="3" s="1"/>
  <c r="AA32" i="3"/>
  <c r="AC32" i="3" s="1"/>
  <c r="S32" i="3"/>
  <c r="T32" i="3" s="1"/>
  <c r="Q34" i="3"/>
  <c r="D35" i="3"/>
  <c r="E34" i="3"/>
  <c r="F33" i="3"/>
  <c r="N33" i="3" s="1"/>
  <c r="P33" i="3"/>
  <c r="R33" i="3"/>
  <c r="V31" i="3"/>
  <c r="W31" i="3" s="1"/>
  <c r="J31" i="3"/>
  <c r="L31" i="3" s="1"/>
  <c r="M31" i="3" s="1"/>
  <c r="H35" i="3"/>
  <c r="C36" i="3"/>
  <c r="H52" i="2"/>
  <c r="G52" i="2"/>
  <c r="K52" i="2"/>
  <c r="J52" i="2"/>
  <c r="E53" i="2"/>
  <c r="F52" i="2"/>
  <c r="AQ7" i="3" l="1"/>
  <c r="AM8" i="3" s="1"/>
  <c r="AQ8" i="3" s="1"/>
  <c r="AM9" i="3" s="1"/>
  <c r="AQ9" i="3" s="1"/>
  <c r="AP9" i="3"/>
  <c r="AL10" i="3" s="1"/>
  <c r="AP10" i="3" s="1"/>
  <c r="AL11" i="3" s="1"/>
  <c r="AP11" i="3" s="1"/>
  <c r="AO37" i="3"/>
  <c r="K33" i="3"/>
  <c r="O33" i="3" s="1"/>
  <c r="G33" i="3"/>
  <c r="I33" i="3" s="1"/>
  <c r="Y33" i="3"/>
  <c r="Z33" i="3" s="1"/>
  <c r="AD32" i="3"/>
  <c r="AE31" i="3"/>
  <c r="AF31" i="3" s="1"/>
  <c r="V32" i="3"/>
  <c r="W32" i="3" s="1"/>
  <c r="J32" i="3"/>
  <c r="L32" i="3" s="1"/>
  <c r="M32" i="3" s="1"/>
  <c r="AA33" i="3"/>
  <c r="AC33" i="3" s="1"/>
  <c r="S33" i="3"/>
  <c r="T33" i="3" s="1"/>
  <c r="P34" i="3"/>
  <c r="F34" i="3"/>
  <c r="N34" i="3" s="1"/>
  <c r="R34" i="3"/>
  <c r="Q35" i="3"/>
  <c r="E35" i="3"/>
  <c r="D36" i="3"/>
  <c r="C37" i="3"/>
  <c r="H36" i="3"/>
  <c r="K53" i="2"/>
  <c r="J53" i="2"/>
  <c r="H53" i="2"/>
  <c r="G53" i="2"/>
  <c r="E54" i="2"/>
  <c r="F53" i="2"/>
  <c r="AM10" i="3" l="1"/>
  <c r="AQ10" i="3" s="1"/>
  <c r="AL12" i="3"/>
  <c r="AP12" i="3" s="1"/>
  <c r="AO38" i="3"/>
  <c r="K34" i="3"/>
  <c r="O34" i="3" s="1"/>
  <c r="G34" i="3"/>
  <c r="I34" i="3" s="1"/>
  <c r="AD33" i="3"/>
  <c r="AE32" i="3"/>
  <c r="AF32" i="3" s="1"/>
  <c r="AA34" i="3"/>
  <c r="AC34" i="3" s="1"/>
  <c r="Y34" i="3"/>
  <c r="Z34" i="3" s="1"/>
  <c r="S34" i="3"/>
  <c r="T34" i="3" s="1"/>
  <c r="V33" i="3"/>
  <c r="W33" i="3" s="1"/>
  <c r="J33" i="3"/>
  <c r="L33" i="3" s="1"/>
  <c r="M33" i="3" s="1"/>
  <c r="Q36" i="3"/>
  <c r="D37" i="3"/>
  <c r="E36" i="3"/>
  <c r="R35" i="3"/>
  <c r="P35" i="3"/>
  <c r="F35" i="3"/>
  <c r="N35" i="3" s="1"/>
  <c r="H37" i="3"/>
  <c r="C38" i="3"/>
  <c r="H54" i="2"/>
  <c r="G54" i="2"/>
  <c r="K54" i="2"/>
  <c r="J54" i="2"/>
  <c r="E55" i="2"/>
  <c r="F54" i="2"/>
  <c r="AM11" i="3" l="1"/>
  <c r="AQ11" i="3" s="1"/>
  <c r="AL13" i="3"/>
  <c r="AP13" i="3" s="1"/>
  <c r="AO39" i="3"/>
  <c r="K35" i="3"/>
  <c r="O35" i="3" s="1"/>
  <c r="G35" i="3"/>
  <c r="I35" i="3" s="1"/>
  <c r="AD34" i="3"/>
  <c r="AE33" i="3"/>
  <c r="AF33" i="3" s="1"/>
  <c r="AA35" i="3"/>
  <c r="AC35" i="3" s="1"/>
  <c r="Y35" i="3"/>
  <c r="Z35" i="3" s="1"/>
  <c r="S35" i="3"/>
  <c r="T35" i="3" s="1"/>
  <c r="Q37" i="3"/>
  <c r="E37" i="3"/>
  <c r="D38" i="3"/>
  <c r="F36" i="3"/>
  <c r="N36" i="3" s="1"/>
  <c r="R36" i="3"/>
  <c r="P36" i="3"/>
  <c r="V34" i="3"/>
  <c r="W34" i="3" s="1"/>
  <c r="J34" i="3"/>
  <c r="L34" i="3" s="1"/>
  <c r="M34" i="3" s="1"/>
  <c r="H38" i="3"/>
  <c r="C39" i="3"/>
  <c r="K55" i="2"/>
  <c r="J55" i="2"/>
  <c r="H55" i="2"/>
  <c r="G55" i="2"/>
  <c r="E56" i="2"/>
  <c r="F55" i="2"/>
  <c r="AM12" i="3" l="1"/>
  <c r="AL14" i="3"/>
  <c r="AP14" i="3" s="1"/>
  <c r="AO40" i="3"/>
  <c r="K36" i="3"/>
  <c r="O36" i="3" s="1"/>
  <c r="G36" i="3"/>
  <c r="I36" i="3" s="1"/>
  <c r="AD35" i="3"/>
  <c r="AE34" i="3"/>
  <c r="AF34" i="3" s="1"/>
  <c r="Y36" i="3"/>
  <c r="Z36" i="3" s="1"/>
  <c r="AA36" i="3"/>
  <c r="AC36" i="3" s="1"/>
  <c r="S36" i="3"/>
  <c r="T36" i="3" s="1"/>
  <c r="V35" i="3"/>
  <c r="W35" i="3" s="1"/>
  <c r="J35" i="3"/>
  <c r="L35" i="3" s="1"/>
  <c r="M35" i="3" s="1"/>
  <c r="R37" i="3"/>
  <c r="F37" i="3"/>
  <c r="N37" i="3" s="1"/>
  <c r="P37" i="3"/>
  <c r="Q38" i="3"/>
  <c r="D39" i="3"/>
  <c r="E38" i="3"/>
  <c r="H39" i="3"/>
  <c r="C40" i="3"/>
  <c r="H56" i="2"/>
  <c r="K56" i="2"/>
  <c r="J56" i="2"/>
  <c r="G56" i="2"/>
  <c r="E57" i="2"/>
  <c r="F56" i="2"/>
  <c r="AQ12" i="3" l="1"/>
  <c r="AM13" i="3" s="1"/>
  <c r="AL15" i="3"/>
  <c r="AP15" i="3" s="1"/>
  <c r="AO41" i="3"/>
  <c r="K37" i="3"/>
  <c r="O37" i="3" s="1"/>
  <c r="G37" i="3"/>
  <c r="I37" i="3" s="1"/>
  <c r="AD36" i="3"/>
  <c r="AE35" i="3"/>
  <c r="AF35" i="3" s="1"/>
  <c r="V36" i="3"/>
  <c r="W36" i="3" s="1"/>
  <c r="J36" i="3"/>
  <c r="L36" i="3" s="1"/>
  <c r="M36" i="3" s="1"/>
  <c r="AA37" i="3"/>
  <c r="AC37" i="3" s="1"/>
  <c r="S37" i="3"/>
  <c r="T37" i="3" s="1"/>
  <c r="Q39" i="3"/>
  <c r="D40" i="3"/>
  <c r="E39" i="3"/>
  <c r="F38" i="3"/>
  <c r="N38" i="3" s="1"/>
  <c r="R38" i="3"/>
  <c r="P38" i="3"/>
  <c r="Y37" i="3"/>
  <c r="Z37" i="3" s="1"/>
  <c r="C41" i="3"/>
  <c r="H40" i="3"/>
  <c r="K57" i="2"/>
  <c r="J57" i="2"/>
  <c r="H57" i="2"/>
  <c r="G57" i="2"/>
  <c r="E58" i="2"/>
  <c r="F57" i="2"/>
  <c r="AQ13" i="3" l="1"/>
  <c r="AM14" i="3" s="1"/>
  <c r="AQ14" i="3" s="1"/>
  <c r="AM15" i="3" s="1"/>
  <c r="AQ15" i="3" s="1"/>
  <c r="AM16" i="3" s="1"/>
  <c r="AL16" i="3"/>
  <c r="AP16" i="3" s="1"/>
  <c r="AO42" i="3"/>
  <c r="K38" i="3"/>
  <c r="O38" i="3" s="1"/>
  <c r="G38" i="3"/>
  <c r="I38" i="3" s="1"/>
  <c r="AD37" i="3"/>
  <c r="AE36" i="3"/>
  <c r="AF36" i="3" s="1"/>
  <c r="Y38" i="3"/>
  <c r="Z38" i="3" s="1"/>
  <c r="AA38" i="3"/>
  <c r="AC38" i="3" s="1"/>
  <c r="S38" i="3"/>
  <c r="T38" i="3" s="1"/>
  <c r="Q40" i="3"/>
  <c r="D41" i="3"/>
  <c r="E40" i="3"/>
  <c r="V37" i="3"/>
  <c r="W37" i="3" s="1"/>
  <c r="J37" i="3"/>
  <c r="L37" i="3" s="1"/>
  <c r="M37" i="3" s="1"/>
  <c r="F39" i="3"/>
  <c r="N39" i="3" s="1"/>
  <c r="R39" i="3"/>
  <c r="P39" i="3"/>
  <c r="H41" i="3"/>
  <c r="C42" i="3"/>
  <c r="G58" i="2"/>
  <c r="K58" i="2"/>
  <c r="J58" i="2"/>
  <c r="H58" i="2"/>
  <c r="E59" i="2"/>
  <c r="F58" i="2"/>
  <c r="AQ16" i="3" l="1"/>
  <c r="AM17" i="3" s="1"/>
  <c r="AL17" i="3"/>
  <c r="AP17" i="3" s="1"/>
  <c r="AO43" i="3"/>
  <c r="K39" i="3"/>
  <c r="O39" i="3" s="1"/>
  <c r="G39" i="3"/>
  <c r="I39" i="3" s="1"/>
  <c r="AD38" i="3"/>
  <c r="AE37" i="3"/>
  <c r="AF37" i="3" s="1"/>
  <c r="Y39" i="3"/>
  <c r="Z39" i="3" s="1"/>
  <c r="V38" i="3"/>
  <c r="W38" i="3" s="1"/>
  <c r="J38" i="3"/>
  <c r="L38" i="3" s="1"/>
  <c r="M38" i="3" s="1"/>
  <c r="F40" i="3"/>
  <c r="N40" i="3" s="1"/>
  <c r="P40" i="3"/>
  <c r="R40" i="3"/>
  <c r="Q41" i="3"/>
  <c r="D42" i="3"/>
  <c r="E41" i="3"/>
  <c r="AA39" i="3"/>
  <c r="AC39" i="3" s="1"/>
  <c r="S39" i="3"/>
  <c r="T39" i="3" s="1"/>
  <c r="H42" i="3"/>
  <c r="C43" i="3"/>
  <c r="F59" i="2"/>
  <c r="K59" i="2"/>
  <c r="J59" i="2"/>
  <c r="H59" i="2"/>
  <c r="G59" i="2"/>
  <c r="AQ17" i="3" l="1"/>
  <c r="AM18" i="3" s="1"/>
  <c r="AL18" i="3"/>
  <c r="AP18" i="3" s="1"/>
  <c r="AO45" i="3"/>
  <c r="AO44" i="3"/>
  <c r="K40" i="3"/>
  <c r="O40" i="3" s="1"/>
  <c r="G40" i="3"/>
  <c r="I40" i="3" s="1"/>
  <c r="AD39" i="3"/>
  <c r="AE38" i="3"/>
  <c r="AF38" i="3" s="1"/>
  <c r="F41" i="3"/>
  <c r="N41" i="3" s="1"/>
  <c r="P41" i="3"/>
  <c r="R41" i="3"/>
  <c r="Q42" i="3"/>
  <c r="D43" i="3"/>
  <c r="E42" i="3"/>
  <c r="AA40" i="3"/>
  <c r="AC40" i="3" s="1"/>
  <c r="Y40" i="3"/>
  <c r="Z40" i="3" s="1"/>
  <c r="S40" i="3"/>
  <c r="T40" i="3" s="1"/>
  <c r="V39" i="3"/>
  <c r="W39" i="3" s="1"/>
  <c r="J39" i="3"/>
  <c r="L39" i="3" s="1"/>
  <c r="M39" i="3" s="1"/>
  <c r="H43" i="3"/>
  <c r="C44" i="3"/>
  <c r="AQ18" i="3" l="1"/>
  <c r="AM19" i="3" s="1"/>
  <c r="AL19" i="3"/>
  <c r="AP19" i="3" s="1"/>
  <c r="Y41" i="3"/>
  <c r="Z41" i="3" s="1"/>
  <c r="K41" i="3"/>
  <c r="O41" i="3" s="1"/>
  <c r="G41" i="3"/>
  <c r="I41" i="3" s="1"/>
  <c r="AD40" i="3"/>
  <c r="AE39" i="3"/>
  <c r="AF39" i="3" s="1"/>
  <c r="Q43" i="3"/>
  <c r="E43" i="3"/>
  <c r="D44" i="3"/>
  <c r="V40" i="3"/>
  <c r="W40" i="3" s="1"/>
  <c r="J40" i="3"/>
  <c r="L40" i="3" s="1"/>
  <c r="M40" i="3" s="1"/>
  <c r="F42" i="3"/>
  <c r="N42" i="3" s="1"/>
  <c r="R42" i="3"/>
  <c r="P42" i="3"/>
  <c r="AA41" i="3"/>
  <c r="AC41" i="3" s="1"/>
  <c r="S41" i="3"/>
  <c r="T41" i="3" s="1"/>
  <c r="C45" i="3"/>
  <c r="H44" i="3"/>
  <c r="AQ19" i="3" l="1"/>
  <c r="AM20" i="3" s="1"/>
  <c r="AL20" i="3"/>
  <c r="AP20" i="3" s="1"/>
  <c r="K42" i="3"/>
  <c r="O42" i="3" s="1"/>
  <c r="G42" i="3"/>
  <c r="I42" i="3" s="1"/>
  <c r="AD41" i="3"/>
  <c r="AE40" i="3"/>
  <c r="AF40" i="3" s="1"/>
  <c r="V41" i="3"/>
  <c r="W41" i="3" s="1"/>
  <c r="J41" i="3"/>
  <c r="L41" i="3" s="1"/>
  <c r="M41" i="3" s="1"/>
  <c r="Q44" i="3"/>
  <c r="D45" i="3"/>
  <c r="E44" i="3"/>
  <c r="F43" i="3"/>
  <c r="N43" i="3" s="1"/>
  <c r="R43" i="3"/>
  <c r="P43" i="3"/>
  <c r="AA42" i="3"/>
  <c r="AC42" i="3" s="1"/>
  <c r="Y42" i="3"/>
  <c r="Z42" i="3" s="1"/>
  <c r="S42" i="3"/>
  <c r="T42" i="3" s="1"/>
  <c r="H45" i="3"/>
  <c r="C46" i="3"/>
  <c r="AQ20" i="3" l="1"/>
  <c r="AM21" i="3" s="1"/>
  <c r="AL21" i="3"/>
  <c r="AP21" i="3" s="1"/>
  <c r="K43" i="3"/>
  <c r="O43" i="3" s="1"/>
  <c r="G43" i="3"/>
  <c r="I43" i="3" s="1"/>
  <c r="AD42" i="3"/>
  <c r="AE41" i="3"/>
  <c r="AF41" i="3" s="1"/>
  <c r="Y43" i="3"/>
  <c r="Z43" i="3" s="1"/>
  <c r="V42" i="3"/>
  <c r="W42" i="3" s="1"/>
  <c r="J42" i="3"/>
  <c r="L42" i="3" s="1"/>
  <c r="M42" i="3" s="1"/>
  <c r="Q45" i="3"/>
  <c r="D46" i="3"/>
  <c r="E45" i="3"/>
  <c r="AA43" i="3"/>
  <c r="AC43" i="3" s="1"/>
  <c r="S43" i="3"/>
  <c r="T43" i="3" s="1"/>
  <c r="F44" i="3"/>
  <c r="N44" i="3" s="1"/>
  <c r="R44" i="3"/>
  <c r="P44" i="3"/>
  <c r="H46" i="3"/>
  <c r="C47" i="3"/>
  <c r="AQ21" i="3" l="1"/>
  <c r="AM22" i="3" s="1"/>
  <c r="AL22" i="3"/>
  <c r="AP22" i="3" s="1"/>
  <c r="K44" i="3"/>
  <c r="O44" i="3" s="1"/>
  <c r="G44" i="3"/>
  <c r="I44" i="3" s="1"/>
  <c r="AD43" i="3"/>
  <c r="AE42" i="3"/>
  <c r="AF42" i="3" s="1"/>
  <c r="V43" i="3"/>
  <c r="W43" i="3" s="1"/>
  <c r="J43" i="3"/>
  <c r="L43" i="3" s="1"/>
  <c r="M43" i="3" s="1"/>
  <c r="F45" i="3"/>
  <c r="N45" i="3" s="1"/>
  <c r="P45" i="3"/>
  <c r="R45" i="3"/>
  <c r="Q46" i="3"/>
  <c r="D47" i="3"/>
  <c r="E46" i="3"/>
  <c r="Y44" i="3"/>
  <c r="Z44" i="3" s="1"/>
  <c r="AA44" i="3"/>
  <c r="AC44" i="3" s="1"/>
  <c r="S44" i="3"/>
  <c r="T44" i="3" s="1"/>
  <c r="H47" i="3"/>
  <c r="C48" i="3"/>
  <c r="AQ22" i="3" l="1"/>
  <c r="AM23" i="3" s="1"/>
  <c r="AL23" i="3"/>
  <c r="AP23" i="3" s="1"/>
  <c r="K45" i="3"/>
  <c r="O45" i="3" s="1"/>
  <c r="G45" i="3"/>
  <c r="I45" i="3" s="1"/>
  <c r="Y45" i="3"/>
  <c r="Z45" i="3" s="1"/>
  <c r="AD44" i="3"/>
  <c r="AE43" i="3"/>
  <c r="AF43" i="3" s="1"/>
  <c r="F46" i="3"/>
  <c r="N46" i="3" s="1"/>
  <c r="P46" i="3"/>
  <c r="R46" i="3"/>
  <c r="V44" i="3"/>
  <c r="W44" i="3" s="1"/>
  <c r="J44" i="3"/>
  <c r="L44" i="3" s="1"/>
  <c r="M44" i="3" s="1"/>
  <c r="AA45" i="3"/>
  <c r="AC45" i="3" s="1"/>
  <c r="S45" i="3"/>
  <c r="T45" i="3" s="1"/>
  <c r="Q47" i="3"/>
  <c r="E47" i="3"/>
  <c r="D48" i="3"/>
  <c r="C49" i="3"/>
  <c r="H48" i="3"/>
  <c r="AQ23" i="3" l="1"/>
  <c r="AM24" i="3" s="1"/>
  <c r="AL24" i="3"/>
  <c r="AP24" i="3" s="1"/>
  <c r="K46" i="3"/>
  <c r="O46" i="3" s="1"/>
  <c r="G46" i="3"/>
  <c r="I46" i="3" s="1"/>
  <c r="Y46" i="3"/>
  <c r="Z46" i="3" s="1"/>
  <c r="AD45" i="3"/>
  <c r="AE44" i="3"/>
  <c r="AF44" i="3" s="1"/>
  <c r="Q48" i="3"/>
  <c r="D49" i="3"/>
  <c r="E48" i="3"/>
  <c r="AA46" i="3"/>
  <c r="AC46" i="3" s="1"/>
  <c r="S46" i="3"/>
  <c r="T46" i="3" s="1"/>
  <c r="V45" i="3"/>
  <c r="W45" i="3" s="1"/>
  <c r="J45" i="3"/>
  <c r="L45" i="3" s="1"/>
  <c r="M45" i="3" s="1"/>
  <c r="F47" i="3"/>
  <c r="N47" i="3" s="1"/>
  <c r="P47" i="3"/>
  <c r="R47" i="3"/>
  <c r="H49" i="3"/>
  <c r="C50" i="3"/>
  <c r="AQ24" i="3" l="1"/>
  <c r="AM25" i="3" s="1"/>
  <c r="AL25" i="3"/>
  <c r="AP25" i="3" s="1"/>
  <c r="K47" i="3"/>
  <c r="O47" i="3" s="1"/>
  <c r="G47" i="3"/>
  <c r="I47" i="3" s="1"/>
  <c r="Y47" i="3"/>
  <c r="Z47" i="3"/>
  <c r="AD46" i="3"/>
  <c r="AE45" i="3"/>
  <c r="AF45" i="3" s="1"/>
  <c r="V46" i="3"/>
  <c r="W46" i="3" s="1"/>
  <c r="J46" i="3"/>
  <c r="L46" i="3" s="1"/>
  <c r="M46" i="3" s="1"/>
  <c r="F48" i="3"/>
  <c r="N48" i="3" s="1"/>
  <c r="P48" i="3"/>
  <c r="R48" i="3"/>
  <c r="AA47" i="3"/>
  <c r="AC47" i="3" s="1"/>
  <c r="S47" i="3"/>
  <c r="T47" i="3" s="1"/>
  <c r="Q49" i="3"/>
  <c r="E49" i="3"/>
  <c r="D50" i="3"/>
  <c r="H50" i="3"/>
  <c r="C51" i="3"/>
  <c r="Y48" i="3" l="1"/>
  <c r="AQ25" i="3"/>
  <c r="AM26" i="3" s="1"/>
  <c r="AL26" i="3"/>
  <c r="AP26" i="3" s="1"/>
  <c r="K48" i="3"/>
  <c r="O48" i="3" s="1"/>
  <c r="G48" i="3"/>
  <c r="I48" i="3" s="1"/>
  <c r="Z48" i="3"/>
  <c r="AD47" i="3"/>
  <c r="AE46" i="3"/>
  <c r="AF46" i="3" s="1"/>
  <c r="V47" i="3"/>
  <c r="W47" i="3" s="1"/>
  <c r="J47" i="3"/>
  <c r="L47" i="3" s="1"/>
  <c r="M47" i="3" s="1"/>
  <c r="AA48" i="3"/>
  <c r="AC48" i="3" s="1"/>
  <c r="S48" i="3"/>
  <c r="T48" i="3" s="1"/>
  <c r="Q50" i="3"/>
  <c r="E50" i="3"/>
  <c r="D51" i="3"/>
  <c r="F49" i="3"/>
  <c r="N49" i="3" s="1"/>
  <c r="P49" i="3"/>
  <c r="R49" i="3"/>
  <c r="H51" i="3"/>
  <c r="AQ26" i="3" l="1"/>
  <c r="AM27" i="3" s="1"/>
  <c r="AL27" i="3"/>
  <c r="AP27" i="3" s="1"/>
  <c r="K49" i="3"/>
  <c r="O49" i="3" s="1"/>
  <c r="G49" i="3"/>
  <c r="I49" i="3" s="1"/>
  <c r="Y49" i="3"/>
  <c r="Z49" i="3" s="1"/>
  <c r="AD48" i="3"/>
  <c r="AE47" i="3"/>
  <c r="AF47" i="3" s="1"/>
  <c r="AA49" i="3"/>
  <c r="AC49" i="3" s="1"/>
  <c r="S49" i="3"/>
  <c r="T49" i="3" s="1"/>
  <c r="V48" i="3"/>
  <c r="W48" i="3" s="1"/>
  <c r="J48" i="3"/>
  <c r="L48" i="3" s="1"/>
  <c r="M48" i="3" s="1"/>
  <c r="Q51" i="3"/>
  <c r="E51" i="3"/>
  <c r="F50" i="3"/>
  <c r="N50" i="3" s="1"/>
  <c r="R50" i="3"/>
  <c r="P50" i="3"/>
  <c r="AQ27" i="3" l="1"/>
  <c r="AM28" i="3" s="1"/>
  <c r="AL28" i="3"/>
  <c r="AP28" i="3" s="1"/>
  <c r="K50" i="3"/>
  <c r="O50" i="3" s="1"/>
  <c r="G50" i="3"/>
  <c r="I50" i="3" s="1"/>
  <c r="AD49" i="3"/>
  <c r="AE48" i="3"/>
  <c r="AF48" i="3" s="1"/>
  <c r="AA50" i="3"/>
  <c r="AC50" i="3" s="1"/>
  <c r="S50" i="3"/>
  <c r="T50" i="3" s="1"/>
  <c r="P51" i="3"/>
  <c r="R51" i="3"/>
  <c r="F51" i="3"/>
  <c r="N51" i="3" s="1"/>
  <c r="V49" i="3"/>
  <c r="W49" i="3" s="1"/>
  <c r="J49" i="3"/>
  <c r="L49" i="3" s="1"/>
  <c r="M49" i="3" s="1"/>
  <c r="Y50" i="3"/>
  <c r="Z50" i="3" s="1"/>
  <c r="AQ28" i="3" l="1"/>
  <c r="AM29" i="3" s="1"/>
  <c r="AL29" i="3"/>
  <c r="AP29" i="3" s="1"/>
  <c r="K51" i="3"/>
  <c r="O51" i="3" s="1"/>
  <c r="G51" i="3"/>
  <c r="I51" i="3" s="1"/>
  <c r="AD50" i="3"/>
  <c r="AE49" i="3"/>
  <c r="AF49" i="3" s="1"/>
  <c r="Y51" i="3"/>
  <c r="Z51" i="3" s="1"/>
  <c r="AA51" i="3"/>
  <c r="AC51" i="3" s="1"/>
  <c r="S51" i="3"/>
  <c r="T51" i="3" s="1"/>
  <c r="V50" i="3"/>
  <c r="W50" i="3" s="1"/>
  <c r="J50" i="3"/>
  <c r="L50" i="3" s="1"/>
  <c r="M50" i="3" s="1"/>
  <c r="AQ29" i="3" l="1"/>
  <c r="AM30" i="3" s="1"/>
  <c r="AL30" i="3"/>
  <c r="AP30" i="3" s="1"/>
  <c r="AD51" i="3"/>
  <c r="AE51" i="3" s="1"/>
  <c r="AF51" i="3" s="1"/>
  <c r="AE50" i="3"/>
  <c r="AF50" i="3" s="1"/>
  <c r="V51" i="3"/>
  <c r="W51" i="3" s="1"/>
  <c r="J51" i="3"/>
  <c r="L51" i="3" s="1"/>
  <c r="M51" i="3" s="1"/>
  <c r="AQ30" i="3" l="1"/>
  <c r="AM31" i="3" s="1"/>
  <c r="AL31" i="3"/>
  <c r="AP31" i="3" s="1"/>
  <c r="AQ31" i="3" l="1"/>
  <c r="AM32" i="3" s="1"/>
  <c r="AL32" i="3"/>
  <c r="AP32" i="3" s="1"/>
  <c r="AQ32" i="3" l="1"/>
  <c r="AM33" i="3" s="1"/>
  <c r="AL33" i="3"/>
  <c r="AP33" i="3" s="1"/>
  <c r="AQ33" i="3" l="1"/>
  <c r="AM34" i="3" s="1"/>
  <c r="AL34" i="3"/>
  <c r="AP34" i="3" s="1"/>
  <c r="AQ34" i="3" l="1"/>
  <c r="AM35" i="3" s="1"/>
  <c r="AL35" i="3"/>
  <c r="AP35" i="3" s="1"/>
  <c r="AQ35" i="3" l="1"/>
  <c r="AM36" i="3" s="1"/>
  <c r="AL36" i="3"/>
  <c r="AP36" i="3" s="1"/>
  <c r="AQ36" i="3" l="1"/>
  <c r="AM37" i="3" s="1"/>
  <c r="AL37" i="3"/>
  <c r="AP37" i="3" s="1"/>
  <c r="AQ37" i="3" l="1"/>
  <c r="AM38" i="3" s="1"/>
  <c r="AL38" i="3"/>
  <c r="AP38" i="3" s="1"/>
  <c r="AQ38" i="3" l="1"/>
  <c r="AM39" i="3" s="1"/>
  <c r="AL39" i="3"/>
  <c r="AQ39" i="3" l="1"/>
  <c r="AM40" i="3" s="1"/>
  <c r="AP39" i="3"/>
  <c r="AL40" i="3" s="1"/>
  <c r="AP40" i="3" s="1"/>
  <c r="AL41" i="3" s="1"/>
  <c r="AP41" i="3" s="1"/>
  <c r="AQ40" i="3" l="1"/>
  <c r="AM41" i="3" s="1"/>
  <c r="AL42" i="3"/>
  <c r="AP42" i="3" s="1"/>
  <c r="AQ41" i="3" l="1"/>
  <c r="AM42" i="3" s="1"/>
  <c r="AQ42" i="3" s="1"/>
  <c r="AM43" i="3" s="1"/>
  <c r="AL43" i="3"/>
  <c r="AP43" i="3" s="1"/>
  <c r="AQ43" i="3" l="1"/>
  <c r="AM44" i="3" s="1"/>
  <c r="AL44" i="3"/>
  <c r="AP44" i="3" s="1"/>
  <c r="AQ44" i="3" l="1"/>
  <c r="AM45" i="3" s="1"/>
  <c r="AL45" i="3"/>
  <c r="AP45" i="3" s="1"/>
  <c r="AQ45" i="3" l="1"/>
</calcChain>
</file>

<file path=xl/comments1.xml><?xml version="1.0" encoding="utf-8"?>
<comments xmlns="http://schemas.openxmlformats.org/spreadsheetml/2006/main">
  <authors>
    <author>Mahajan, Vinay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Max contribution 10%</t>
        </r>
      </text>
    </comment>
  </commentList>
</comments>
</file>

<file path=xl/comments2.xml><?xml version="1.0" encoding="utf-8"?>
<comments xmlns="http://schemas.openxmlformats.org/spreadsheetml/2006/main">
  <authors>
    <author>Mahajan, Vinay</author>
  </authors>
  <commentList>
    <comment ref="I4" authorId="0" shapeId="0">
      <text>
        <r>
          <rPr>
            <b/>
            <sz val="9"/>
            <color indexed="81"/>
            <rFont val="Tahoma"/>
            <charset val="1"/>
          </rPr>
          <t>Should 50,000/- be considered?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On this cumulative savings, NPS returns will be based -- 100% could be put in annuity</t>
        </r>
      </text>
    </comment>
    <comment ref="W4" authorId="0" shapeId="0">
      <text>
        <r>
          <rPr>
            <b/>
            <sz val="9"/>
            <color indexed="81"/>
            <rFont val="Tahoma"/>
            <charset val="1"/>
          </rPr>
          <t>NPS contribution is considered a cut so, the denominator is reduced, but that should generate additional annuity</t>
        </r>
      </text>
    </comment>
    <comment ref="AI4" authorId="0" shapeId="0">
      <text>
        <r>
          <rPr>
            <b/>
            <sz val="9"/>
            <color indexed="81"/>
            <rFont val="Tahoma"/>
            <charset val="1"/>
          </rPr>
          <t>On this cumulative savings, NPS returns will be based -- 100% could be put in annuity</t>
        </r>
      </text>
    </comment>
  </commentList>
</comments>
</file>

<file path=xl/sharedStrings.xml><?xml version="1.0" encoding="utf-8"?>
<sst xmlns="http://schemas.openxmlformats.org/spreadsheetml/2006/main" count="88" uniqueCount="70">
  <si>
    <t>Basic salary</t>
  </si>
  <si>
    <t>Monthly</t>
  </si>
  <si>
    <t>Yearly</t>
  </si>
  <si>
    <t>10% Basic</t>
  </si>
  <si>
    <t>Tax paid @30%</t>
  </si>
  <si>
    <t>Tax saved 30%</t>
  </si>
  <si>
    <t>Age</t>
  </si>
  <si>
    <t>Without NPS 
Salary growth</t>
  </si>
  <si>
    <t>With NPS 
Salary growth</t>
  </si>
  <si>
    <t>Return on 
investment</t>
  </si>
  <si>
    <t>Net invested</t>
  </si>
  <si>
    <t>% of NPS [1 to 10]</t>
  </si>
  <si>
    <t>Age entry</t>
  </si>
  <si>
    <t>Age retirement</t>
  </si>
  <si>
    <t>Age
Calc</t>
  </si>
  <si>
    <t>Times return</t>
  </si>
  <si>
    <t>Tax rate</t>
  </si>
  <si>
    <t>Year</t>
  </si>
  <si>
    <t>CTC</t>
  </si>
  <si>
    <t>Basic/month</t>
  </si>
  <si>
    <t>Basic/yearly</t>
  </si>
  <si>
    <t>Difference in tax
(saving)</t>
  </si>
  <si>
    <t>NPS contribution % CTC</t>
  </si>
  <si>
    <t>% increase
in salary</t>
  </si>
  <si>
    <t>NPS
contribution</t>
  </si>
  <si>
    <t>PF contribution</t>
  </si>
  <si>
    <t>VPF</t>
  </si>
  <si>
    <t>Total cuts
w/o NPS</t>
  </si>
  <si>
    <t>Total cuts 
% of CTC w/o NPS</t>
  </si>
  <si>
    <t>Total cuts
with NPS</t>
  </si>
  <si>
    <t>Total cuts 
% of CTC with NPS</t>
  </si>
  <si>
    <t>Total PF</t>
  </si>
  <si>
    <t>PF amount as of today</t>
  </si>
  <si>
    <t>Cumulative earning from EPF
excluding own contribution</t>
  </si>
  <si>
    <t>NPS contribution yearly</t>
  </si>
  <si>
    <t>Income tax
w/o NPS</t>
  </si>
  <si>
    <t>EPF 
interest rate</t>
  </si>
  <si>
    <t>PF Employer contribution</t>
  </si>
  <si>
    <t>VPF 
contribution</t>
  </si>
  <si>
    <t>PF 
contribution</t>
  </si>
  <si>
    <t>AB / Y</t>
  </si>
  <si>
    <t>Your contribution 
to PF</t>
  </si>
  <si>
    <t>Cumulative 
Your contribution 
to PF</t>
  </si>
  <si>
    <t>Income tax with contribution to NPS</t>
  </si>
  <si>
    <t>NPS tax benefit</t>
  </si>
  <si>
    <t>Taxable income 
CTC 
- NPS contribution 
- NPS tax benefit(50K)</t>
  </si>
  <si>
    <t>Total yearly 
NPS contribution</t>
  </si>
  <si>
    <t>Total yearly 
tax saving</t>
  </si>
  <si>
    <t>Compounding of EPF with different rates</t>
  </si>
  <si>
    <t>% EPF</t>
  </si>
  <si>
    <t>Compounding 
of EPF with a fixed rate</t>
  </si>
  <si>
    <t>Tax + NPS saving</t>
  </si>
  <si>
    <t>Cumulative NPS contributions</t>
  </si>
  <si>
    <t>Corpus left different EPF rate</t>
  </si>
  <si>
    <t>Corpus left 
fixed EPF rate</t>
  </si>
  <si>
    <t>Annuity lumpsum</t>
  </si>
  <si>
    <t>% return on 
EPF amount</t>
  </si>
  <si>
    <t>Annuity return</t>
  </si>
  <si>
    <t>Yearly annuity</t>
  </si>
  <si>
    <t>NPS</t>
  </si>
  <si>
    <t>Earning from remaining EPF
fixed rates +
EPF Annuity +
NPS Annuity</t>
  </si>
  <si>
    <t>Earning from remaining EPF
different rates +
EPF Annuity +
NPS Annuity</t>
  </si>
  <si>
    <t>NPS 
times
returns</t>
  </si>
  <si>
    <t>Total NPS</t>
  </si>
  <si>
    <t>Retirement
Age</t>
  </si>
  <si>
    <t>Yearly expense increase</t>
  </si>
  <si>
    <t>Monthly expense from EPF + 
Annuity +
NPS</t>
  </si>
  <si>
    <t>Yearly expense
from EPF +
Annuity +
NPS</t>
  </si>
  <si>
    <t>http://www.npstrust.org.in/content/pension-calculator</t>
  </si>
  <si>
    <t>Monthly expense
after 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</si>
</sst>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INR]\ #,##0"/>
    <numFmt numFmtId="166" formatCode="[$INR]\ #,##0;[Red][$INR]\ #,##0"/>
  </numFmts>
  <fonts count="5" x14ac:knownFonts="1">
    <font>
      <sz val="10"/>
      <color theme="1"/>
      <name val="Arial"/>
      <family val="2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9"/>
      <color indexed="81"/>
      <name val="Tahoma"/>
      <charset val="1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9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2" borderId="0" xfId="0" applyNumberFormat="1" applyFill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2" fontId="0" fillId="3" borderId="0" xfId="0" applyNumberFormat="1" applyFill="1"/>
    <xf numFmtId="10" fontId="0" fillId="0" borderId="0" xfId="2" applyNumberFormat="1" applyFont="1"/>
    <xf numFmtId="164" fontId="0" fillId="4" borderId="0" xfId="1" applyNumberFormat="1" applyFont="1" applyFill="1"/>
    <xf numFmtId="164" fontId="0" fillId="2" borderId="0" xfId="1" applyNumberFormat="1" applyFont="1" applyFill="1"/>
    <xf numFmtId="164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9" fontId="0" fillId="2" borderId="1" xfId="2" applyFont="1" applyFill="1" applyBorder="1"/>
    <xf numFmtId="9" fontId="0" fillId="2" borderId="1" xfId="0" applyNumberFormat="1" applyFill="1" applyBorder="1"/>
    <xf numFmtId="9" fontId="0" fillId="0" borderId="1" xfId="0" applyNumberFormat="1" applyBorder="1"/>
    <xf numFmtId="0" fontId="0" fillId="0" borderId="1" xfId="0" applyFill="1" applyBorder="1" applyAlignment="1">
      <alignment wrapText="1"/>
    </xf>
    <xf numFmtId="164" fontId="0" fillId="0" borderId="0" xfId="0" applyNumberFormat="1"/>
    <xf numFmtId="0" fontId="0" fillId="0" borderId="1" xfId="0" applyFill="1" applyBorder="1"/>
    <xf numFmtId="10" fontId="0" fillId="0" borderId="1" xfId="2" applyNumberFormat="1" applyFont="1" applyBorder="1"/>
    <xf numFmtId="0" fontId="0" fillId="0" borderId="2" xfId="0" applyFill="1" applyBorder="1" applyAlignment="1">
      <alignment wrapText="1"/>
    </xf>
    <xf numFmtId="164" fontId="0" fillId="2" borderId="1" xfId="1" applyNumberFormat="1" applyFont="1" applyFill="1" applyBorder="1"/>
    <xf numFmtId="165" fontId="0" fillId="0" borderId="0" xfId="0" applyNumberFormat="1"/>
    <xf numFmtId="2" fontId="0" fillId="0" borderId="0" xfId="0" applyNumberFormat="1"/>
    <xf numFmtId="0" fontId="0" fillId="0" borderId="2" xfId="0" applyFill="1" applyBorder="1"/>
    <xf numFmtId="0" fontId="0" fillId="2" borderId="1" xfId="0" applyFill="1" applyBorder="1"/>
    <xf numFmtId="10" fontId="0" fillId="0" borderId="0" xfId="0" applyNumberFormat="1"/>
    <xf numFmtId="0" fontId="0" fillId="4" borderId="1" xfId="0" applyFill="1" applyBorder="1" applyAlignment="1">
      <alignment wrapText="1"/>
    </xf>
    <xf numFmtId="43" fontId="0" fillId="0" borderId="0" xfId="0" applyNumberFormat="1"/>
    <xf numFmtId="166" fontId="0" fillId="0" borderId="0" xfId="0" applyNumberFormat="1"/>
    <xf numFmtId="164" fontId="0" fillId="2" borderId="1" xfId="0" applyNumberFormat="1" applyFill="1" applyBorder="1"/>
    <xf numFmtId="166" fontId="0" fillId="0" borderId="1" xfId="0" applyNumberFormat="1" applyBorder="1"/>
    <xf numFmtId="0" fontId="4" fillId="0" borderId="0" xfId="3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45720</xdr:colOff>
      <xdr:row>0</xdr:row>
      <xdr:rowOff>83820</xdr:rowOff>
    </xdr:from>
    <xdr:to>
      <xdr:col>31</xdr:col>
      <xdr:colOff>167640</xdr:colOff>
      <xdr:row>2</xdr:row>
      <xdr:rowOff>15240</xdr:rowOff>
    </xdr:to>
    <xdr:sp macro="" textlink="">
      <xdr:nvSpPr>
        <xdr:cNvPr id="2" name="TextBox 1"/>
        <xdr:cNvSpPr txBox="1"/>
      </xdr:nvSpPr>
      <xdr:spPr>
        <a:xfrm>
          <a:off x="19766280" y="83820"/>
          <a:ext cx="4594860" cy="60198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Pick up the retirement</a:t>
          </a:r>
          <a:r>
            <a:rPr lang="en-US" sz="1100" baseline="0"/>
            <a:t> age, and keep the EPF value from AC, AD column</a:t>
          </a:r>
        </a:p>
        <a:p>
          <a:r>
            <a:rPr lang="en-US" sz="1100"/>
            <a:t>Some</a:t>
          </a:r>
          <a:r>
            <a:rPr lang="en-US" sz="1100" baseline="0"/>
            <a:t> calculation to see withdrawal from the EPF Corpus generated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pstrust.org.in/content/pension-calculator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130" zoomScaleNormal="130" workbookViewId="0">
      <selection activeCell="I1" sqref="I1:J1048576"/>
    </sheetView>
  </sheetViews>
  <sheetFormatPr defaultRowHeight="13.2" x14ac:dyDescent="0.25"/>
  <cols>
    <col min="1" max="1" width="14" bestFit="1" customWidth="1"/>
    <col min="4" max="4" width="4" customWidth="1"/>
    <col min="6" max="6" width="12.109375" bestFit="1" customWidth="1"/>
    <col min="7" max="7" width="12" bestFit="1" customWidth="1"/>
    <col min="9" max="9" width="12.109375" bestFit="1" customWidth="1"/>
    <col min="10" max="10" width="12" bestFit="1" customWidth="1"/>
  </cols>
  <sheetData>
    <row r="1" spans="1:10" ht="26.4" x14ac:dyDescent="0.25">
      <c r="B1" t="s">
        <v>1</v>
      </c>
      <c r="C1" t="s">
        <v>2</v>
      </c>
      <c r="E1" s="6" t="s">
        <v>6</v>
      </c>
      <c r="F1" s="4" t="s">
        <v>7</v>
      </c>
      <c r="G1" s="4" t="s">
        <v>9</v>
      </c>
      <c r="I1" s="4" t="s">
        <v>8</v>
      </c>
      <c r="J1" s="4" t="s">
        <v>9</v>
      </c>
    </row>
    <row r="2" spans="1:10" x14ac:dyDescent="0.25">
      <c r="A2" t="s">
        <v>0</v>
      </c>
      <c r="B2" s="5">
        <v>150000</v>
      </c>
      <c r="C2">
        <f>B2*12</f>
        <v>1800000</v>
      </c>
    </row>
    <row r="3" spans="1:10" x14ac:dyDescent="0.25">
      <c r="A3" t="s">
        <v>3</v>
      </c>
      <c r="B3">
        <f>B2*10%</f>
        <v>15000</v>
      </c>
      <c r="C3">
        <f>C2*10%</f>
        <v>180000</v>
      </c>
      <c r="E3" s="6"/>
      <c r="F3" s="8">
        <v>0.08</v>
      </c>
      <c r="G3" s="8">
        <v>0.1</v>
      </c>
      <c r="H3" s="7"/>
      <c r="I3" s="7">
        <f>F3</f>
        <v>0.08</v>
      </c>
      <c r="J3" s="7">
        <f>G3</f>
        <v>0.1</v>
      </c>
    </row>
    <row r="4" spans="1:10" x14ac:dyDescent="0.25">
      <c r="A4" t="s">
        <v>4</v>
      </c>
      <c r="B4">
        <f>B3*30%</f>
        <v>4500</v>
      </c>
      <c r="C4">
        <f>C3*30%</f>
        <v>54000</v>
      </c>
      <c r="E4" s="6">
        <v>40</v>
      </c>
      <c r="F4" s="3">
        <f>$B$5*12</f>
        <v>126000</v>
      </c>
      <c r="G4">
        <f>F4*G$3+F4</f>
        <v>138600</v>
      </c>
      <c r="I4" s="3">
        <f>$B$3*12</f>
        <v>180000</v>
      </c>
      <c r="J4">
        <f>I4*J$3+I4</f>
        <v>198000</v>
      </c>
    </row>
    <row r="5" spans="1:10" x14ac:dyDescent="0.25">
      <c r="A5" t="s">
        <v>10</v>
      </c>
      <c r="B5">
        <f>B3-B4</f>
        <v>10500</v>
      </c>
      <c r="C5">
        <f>C3</f>
        <v>180000</v>
      </c>
      <c r="E5" s="6">
        <v>41</v>
      </c>
      <c r="F5" s="3">
        <f>F4+F4*F$3</f>
        <v>136080</v>
      </c>
      <c r="G5" s="2">
        <f>(F5+G4)*G$3+F5+G4</f>
        <v>302148</v>
      </c>
      <c r="I5" s="3">
        <f>I4+I4*I$3</f>
        <v>194400</v>
      </c>
      <c r="J5" s="2">
        <f>(I5+J4)*J$3+I5+J4</f>
        <v>431640</v>
      </c>
    </row>
    <row r="6" spans="1:10" x14ac:dyDescent="0.25">
      <c r="A6" t="s">
        <v>5</v>
      </c>
      <c r="B6">
        <v>0</v>
      </c>
      <c r="C6">
        <f>C4</f>
        <v>54000</v>
      </c>
      <c r="E6" s="6">
        <v>42</v>
      </c>
      <c r="F6" s="3">
        <f>F5+F5*F$3</f>
        <v>146966.39999999999</v>
      </c>
      <c r="G6" s="2">
        <f t="shared" ref="G6:G22" si="0">(F6+G5)*G$3+F6+G5</f>
        <v>494025.83999999997</v>
      </c>
      <c r="I6" s="3">
        <f>I5+I5*I$3</f>
        <v>209952</v>
      </c>
      <c r="J6" s="2">
        <f t="shared" ref="J6:J22" si="1">(I6+J5)*J$3+I6+J5</f>
        <v>705751.2</v>
      </c>
    </row>
    <row r="7" spans="1:10" x14ac:dyDescent="0.25">
      <c r="E7" s="6">
        <v>43</v>
      </c>
      <c r="F7" s="3">
        <f>F6+F6*F$3</f>
        <v>158723.712</v>
      </c>
      <c r="G7" s="2">
        <f t="shared" si="0"/>
        <v>718024.50719999999</v>
      </c>
      <c r="I7" s="3">
        <f>I6+I6*I$3</f>
        <v>226748.16</v>
      </c>
      <c r="J7" s="2">
        <f t="shared" si="1"/>
        <v>1025749.296</v>
      </c>
    </row>
    <row r="8" spans="1:10" x14ac:dyDescent="0.25">
      <c r="E8" s="6">
        <v>44</v>
      </c>
      <c r="F8" s="3">
        <f t="shared" ref="F8:F22" si="2">F7+F7*F$3</f>
        <v>171421.60896000001</v>
      </c>
      <c r="G8" s="2">
        <f t="shared" si="0"/>
        <v>978390.72777600004</v>
      </c>
      <c r="I8" s="3">
        <f t="shared" ref="I8:I22" si="3">I7+I7*I$3</f>
        <v>244888.0128</v>
      </c>
      <c r="J8" s="2">
        <f t="shared" si="1"/>
        <v>1397701.0396799999</v>
      </c>
    </row>
    <row r="9" spans="1:10" x14ac:dyDescent="0.25">
      <c r="E9" s="6">
        <v>45</v>
      </c>
      <c r="F9" s="3">
        <f t="shared" si="2"/>
        <v>185135.3376768</v>
      </c>
      <c r="G9" s="2">
        <f t="shared" si="0"/>
        <v>1279878.6719980801</v>
      </c>
      <c r="I9" s="3">
        <f t="shared" si="3"/>
        <v>264479.053824</v>
      </c>
      <c r="J9" s="2">
        <f t="shared" si="1"/>
        <v>1828398.1028543999</v>
      </c>
    </row>
    <row r="10" spans="1:10" x14ac:dyDescent="0.25">
      <c r="E10" s="6">
        <v>46</v>
      </c>
      <c r="F10" s="3">
        <f t="shared" si="2"/>
        <v>199946.16469094402</v>
      </c>
      <c r="G10" s="2">
        <f t="shared" si="0"/>
        <v>1627807.3203579267</v>
      </c>
      <c r="I10" s="3">
        <f t="shared" si="3"/>
        <v>285637.37812991999</v>
      </c>
      <c r="J10" s="2">
        <f t="shared" si="1"/>
        <v>2325439.0290827518</v>
      </c>
    </row>
    <row r="11" spans="1:10" x14ac:dyDescent="0.25">
      <c r="E11" s="6">
        <v>47</v>
      </c>
      <c r="F11" s="3">
        <f t="shared" si="2"/>
        <v>215941.85786621954</v>
      </c>
      <c r="G11" s="2">
        <f t="shared" si="0"/>
        <v>2028124.0960465609</v>
      </c>
      <c r="I11" s="3">
        <f t="shared" si="3"/>
        <v>308488.36838031356</v>
      </c>
      <c r="J11" s="2">
        <f t="shared" si="1"/>
        <v>2897320.1372093717</v>
      </c>
    </row>
    <row r="12" spans="1:10" x14ac:dyDescent="0.25">
      <c r="E12" s="6">
        <v>48</v>
      </c>
      <c r="F12" s="3">
        <f t="shared" si="2"/>
        <v>233217.20649551711</v>
      </c>
      <c r="G12" s="2">
        <f t="shared" si="0"/>
        <v>2487475.432796286</v>
      </c>
      <c r="I12" s="3">
        <f t="shared" si="3"/>
        <v>333167.43785073864</v>
      </c>
      <c r="J12" s="2">
        <f t="shared" si="1"/>
        <v>3553536.3325661216</v>
      </c>
    </row>
    <row r="13" spans="1:10" x14ac:dyDescent="0.25">
      <c r="E13" s="6">
        <v>49</v>
      </c>
      <c r="F13" s="3">
        <f t="shared" si="2"/>
        <v>251874.58301515848</v>
      </c>
      <c r="G13" s="2">
        <f t="shared" si="0"/>
        <v>3013285.0173925888</v>
      </c>
      <c r="I13" s="3">
        <f t="shared" si="3"/>
        <v>359820.83287879772</v>
      </c>
      <c r="J13" s="2">
        <f t="shared" si="1"/>
        <v>4304692.8819894111</v>
      </c>
    </row>
    <row r="14" spans="1:10" x14ac:dyDescent="0.25">
      <c r="E14" s="6">
        <v>50</v>
      </c>
      <c r="F14" s="3">
        <f t="shared" si="2"/>
        <v>272024.54965637118</v>
      </c>
      <c r="G14" s="2">
        <f t="shared" si="0"/>
        <v>3613840.5237538558</v>
      </c>
      <c r="I14" s="3">
        <f t="shared" si="3"/>
        <v>388606.49950910156</v>
      </c>
      <c r="J14" s="2">
        <f t="shared" si="1"/>
        <v>5162629.3196483636</v>
      </c>
    </row>
    <row r="15" spans="1:10" x14ac:dyDescent="0.25">
      <c r="E15" s="6">
        <v>51</v>
      </c>
      <c r="F15" s="3">
        <f t="shared" si="2"/>
        <v>293786.51362888084</v>
      </c>
      <c r="G15" s="2">
        <f t="shared" si="0"/>
        <v>4298389.7411210109</v>
      </c>
      <c r="I15" s="3">
        <f t="shared" si="3"/>
        <v>419695.01946982968</v>
      </c>
      <c r="J15" s="2">
        <f t="shared" si="1"/>
        <v>6140556.7730300128</v>
      </c>
    </row>
    <row r="16" spans="1:10" x14ac:dyDescent="0.25">
      <c r="E16" s="6">
        <v>52</v>
      </c>
      <c r="F16" s="3">
        <f t="shared" si="2"/>
        <v>317289.43471919128</v>
      </c>
      <c r="G16" s="2">
        <f t="shared" si="0"/>
        <v>5077247.0934242224</v>
      </c>
      <c r="I16" s="3">
        <f t="shared" si="3"/>
        <v>453270.62102741608</v>
      </c>
      <c r="J16" s="2">
        <f t="shared" si="1"/>
        <v>7253210.1334631722</v>
      </c>
    </row>
    <row r="17" spans="5:10" x14ac:dyDescent="0.25">
      <c r="E17" s="6">
        <v>53</v>
      </c>
      <c r="F17" s="3">
        <f t="shared" si="2"/>
        <v>342672.58949672658</v>
      </c>
      <c r="G17" s="2">
        <f t="shared" si="0"/>
        <v>5961911.6512130443</v>
      </c>
      <c r="I17" s="3">
        <f t="shared" si="3"/>
        <v>489532.27070960938</v>
      </c>
      <c r="J17" s="2">
        <f t="shared" si="1"/>
        <v>8517016.6445900593</v>
      </c>
    </row>
    <row r="18" spans="5:10" x14ac:dyDescent="0.25">
      <c r="E18" s="6">
        <v>54</v>
      </c>
      <c r="F18" s="3">
        <f t="shared" si="2"/>
        <v>370086.39665646473</v>
      </c>
      <c r="G18" s="2">
        <f t="shared" si="0"/>
        <v>6965197.8526564594</v>
      </c>
      <c r="I18" s="3">
        <f t="shared" si="3"/>
        <v>528694.85236637818</v>
      </c>
      <c r="J18" s="2">
        <f t="shared" si="1"/>
        <v>9950282.646652082</v>
      </c>
    </row>
    <row r="19" spans="5:10" x14ac:dyDescent="0.25">
      <c r="E19" s="6">
        <v>55</v>
      </c>
      <c r="F19" s="3">
        <f t="shared" si="2"/>
        <v>399693.30838898191</v>
      </c>
      <c r="G19" s="2">
        <f t="shared" si="0"/>
        <v>8101380.2771499855</v>
      </c>
      <c r="I19" s="3">
        <f t="shared" si="3"/>
        <v>570990.44055568846</v>
      </c>
      <c r="J19" s="2">
        <f t="shared" si="1"/>
        <v>11573400.395928547</v>
      </c>
    </row>
    <row r="20" spans="5:10" x14ac:dyDescent="0.25">
      <c r="E20" s="6">
        <v>56</v>
      </c>
      <c r="F20" s="3">
        <f t="shared" si="2"/>
        <v>431668.77306010044</v>
      </c>
      <c r="G20" s="2">
        <f t="shared" si="0"/>
        <v>9386353.9552310947</v>
      </c>
      <c r="I20" s="3">
        <f t="shared" si="3"/>
        <v>616669.67580014351</v>
      </c>
      <c r="J20" s="2">
        <f t="shared" si="1"/>
        <v>13409077.078901559</v>
      </c>
    </row>
    <row r="21" spans="5:10" x14ac:dyDescent="0.25">
      <c r="E21" s="6">
        <v>57</v>
      </c>
      <c r="F21" s="3">
        <f t="shared" si="2"/>
        <v>466202.2749049085</v>
      </c>
      <c r="G21" s="2">
        <f t="shared" si="0"/>
        <v>10837811.853149604</v>
      </c>
      <c r="I21" s="3">
        <f t="shared" si="3"/>
        <v>666003.24986415496</v>
      </c>
      <c r="J21" s="2">
        <f t="shared" si="1"/>
        <v>15482588.361642286</v>
      </c>
    </row>
    <row r="22" spans="5:10" x14ac:dyDescent="0.25">
      <c r="E22" s="6">
        <v>58</v>
      </c>
      <c r="F22" s="3">
        <f t="shared" si="2"/>
        <v>503498.45689730119</v>
      </c>
      <c r="G22" s="2">
        <f t="shared" si="0"/>
        <v>12475441.341051595</v>
      </c>
      <c r="I22" s="3">
        <f t="shared" si="3"/>
        <v>719283.50985328737</v>
      </c>
      <c r="J22" s="2">
        <f t="shared" si="1"/>
        <v>17822059.058645129</v>
      </c>
    </row>
    <row r="23" spans="5:10" x14ac:dyDescent="0.25">
      <c r="E23" s="6">
        <v>59</v>
      </c>
      <c r="F23" s="3">
        <f t="shared" ref="F23:F24" si="4">F22+F22*F$3</f>
        <v>543778.33344908524</v>
      </c>
      <c r="G23" s="2">
        <f t="shared" ref="G23:G24" si="5">(F23+G22)*G$3+F23+G22</f>
        <v>14321141.641950749</v>
      </c>
      <c r="I23" s="3">
        <f t="shared" ref="I23:I24" si="6">I22+I22*I$3</f>
        <v>776826.19064155035</v>
      </c>
      <c r="J23" s="2">
        <f t="shared" ref="J23:J24" si="7">(I23+J22)*J$3+I23+J22</f>
        <v>20458773.774215348</v>
      </c>
    </row>
    <row r="24" spans="5:10" x14ac:dyDescent="0.25">
      <c r="E24" s="6">
        <v>60</v>
      </c>
      <c r="F24" s="3">
        <f t="shared" si="4"/>
        <v>587280.6001250121</v>
      </c>
      <c r="G24" s="2">
        <f t="shared" si="5"/>
        <v>16399264.466283336</v>
      </c>
      <c r="I24" s="3">
        <f t="shared" si="6"/>
        <v>838972.28589287435</v>
      </c>
      <c r="J24" s="2">
        <f t="shared" si="7"/>
        <v>23427520.666119047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9"/>
  <sheetViews>
    <sheetView topLeftCell="A28" zoomScale="110" zoomScaleNormal="110" workbookViewId="0">
      <selection activeCell="H31" sqref="H31"/>
    </sheetView>
  </sheetViews>
  <sheetFormatPr defaultRowHeight="13.2" x14ac:dyDescent="0.25"/>
  <cols>
    <col min="1" max="1" width="16.33203125" bestFit="1" customWidth="1"/>
    <col min="4" max="4" width="4.33203125" customWidth="1"/>
    <col min="5" max="5" width="8.88671875" hidden="1" customWidth="1"/>
    <col min="6" max="6" width="8.88671875" style="6"/>
    <col min="7" max="7" width="12.109375" bestFit="1" customWidth="1"/>
    <col min="8" max="8" width="10" bestFit="1" customWidth="1"/>
    <col min="10" max="10" width="12.109375" bestFit="1" customWidth="1"/>
    <col min="11" max="11" width="11" bestFit="1" customWidth="1"/>
    <col min="14" max="14" width="11.109375" bestFit="1" customWidth="1"/>
  </cols>
  <sheetData>
    <row r="1" spans="1:11" ht="26.4" x14ac:dyDescent="0.25">
      <c r="B1" t="s">
        <v>1</v>
      </c>
      <c r="C1" t="s">
        <v>2</v>
      </c>
      <c r="E1" s="11" t="s">
        <v>14</v>
      </c>
      <c r="F1" s="10" t="s">
        <v>6</v>
      </c>
      <c r="G1" s="4" t="s">
        <v>7</v>
      </c>
      <c r="H1" s="4" t="s">
        <v>9</v>
      </c>
      <c r="I1" s="1"/>
      <c r="J1" s="4" t="s">
        <v>8</v>
      </c>
      <c r="K1" s="4" t="s">
        <v>9</v>
      </c>
    </row>
    <row r="2" spans="1:11" x14ac:dyDescent="0.25">
      <c r="A2" t="s">
        <v>0</v>
      </c>
      <c r="B2" s="5">
        <v>70000</v>
      </c>
      <c r="C2">
        <f>B2*12</f>
        <v>840000</v>
      </c>
    </row>
    <row r="3" spans="1:11" x14ac:dyDescent="0.25">
      <c r="A3" t="s">
        <v>11</v>
      </c>
      <c r="B3" s="9">
        <v>0.1</v>
      </c>
      <c r="E3" s="6"/>
      <c r="G3" s="8">
        <v>0.06</v>
      </c>
      <c r="H3" s="8">
        <v>0.06</v>
      </c>
      <c r="J3" s="7">
        <f>G3</f>
        <v>0.06</v>
      </c>
      <c r="K3" s="7">
        <f>H3</f>
        <v>0.06</v>
      </c>
    </row>
    <row r="4" spans="1:11" x14ac:dyDescent="0.25">
      <c r="A4" t="s">
        <v>3</v>
      </c>
      <c r="B4">
        <f>B2*B3</f>
        <v>7000</v>
      </c>
      <c r="C4">
        <f>C2*B3</f>
        <v>84000</v>
      </c>
      <c r="E4" s="6">
        <f>B12</f>
        <v>34</v>
      </c>
      <c r="F4" s="6">
        <f>IF(E4&lt;=$B$13, E4, " ")</f>
        <v>34</v>
      </c>
      <c r="G4" s="3">
        <f>IF(E4&lt;=$B$13, $B$6*12, " ")</f>
        <v>58800</v>
      </c>
      <c r="H4">
        <f>IF(E4&lt;=$B$13, G4*H$3+G4, " ")</f>
        <v>62328</v>
      </c>
      <c r="J4" s="3">
        <f>IF(E4&lt;=$B$13, $B$4*12, " ")</f>
        <v>84000</v>
      </c>
      <c r="K4">
        <f>IF(E4&lt;=$B$13, J4*K$3+J4, " ")</f>
        <v>89040</v>
      </c>
    </row>
    <row r="5" spans="1:11" x14ac:dyDescent="0.25">
      <c r="A5" t="s">
        <v>4</v>
      </c>
      <c r="B5">
        <f>B4*30%</f>
        <v>2100</v>
      </c>
      <c r="C5">
        <f>C4*30%</f>
        <v>25200</v>
      </c>
      <c r="E5" s="6">
        <f>E4+1</f>
        <v>35</v>
      </c>
      <c r="F5" s="6">
        <f>IF(E5&lt;=$B$13, E5, " ")</f>
        <v>35</v>
      </c>
      <c r="G5" s="3">
        <f>IF(E5&lt;=$B$13, G4+G4*G$3, " ")</f>
        <v>62328</v>
      </c>
      <c r="H5" s="2">
        <f>IF(E5&lt;=$B$13, (G5+H4)*H$3+G5+H4, " ")</f>
        <v>132135.35999999999</v>
      </c>
      <c r="J5" s="3">
        <f>IF(E5&lt;=$B$13, J4+J4*J$3, " ")</f>
        <v>89040</v>
      </c>
      <c r="K5" s="2">
        <f>IF(E5&lt;=$B$13, J5+K4, " ")</f>
        <v>178080</v>
      </c>
    </row>
    <row r="6" spans="1:11" x14ac:dyDescent="0.25">
      <c r="A6" t="s">
        <v>10</v>
      </c>
      <c r="B6">
        <f>B4-B5</f>
        <v>4900</v>
      </c>
      <c r="C6">
        <f>C4</f>
        <v>84000</v>
      </c>
      <c r="E6" s="6">
        <f t="shared" ref="E6:E59" si="0">E5+1</f>
        <v>36</v>
      </c>
      <c r="F6" s="6">
        <f t="shared" ref="F6:F59" si="1">IF(E6&lt;=$B$13, E6, " ")</f>
        <v>36</v>
      </c>
      <c r="G6" s="3">
        <f t="shared" ref="G6:G59" si="2">IF(E6&lt;=$B$13, G5+G5*G$3, " ")</f>
        <v>66067.679999999993</v>
      </c>
      <c r="H6" s="2">
        <f t="shared" ref="H6:H59" si="3">IF(E6&lt;=$B$13, (G6+H5)*H$3+G6+H5, " ")</f>
        <v>210095.22239999997</v>
      </c>
      <c r="J6" s="3">
        <f t="shared" ref="J6:J59" si="4">IF(E6&lt;=$B$13, J5+J5*J$3, " ")</f>
        <v>94382.399999999994</v>
      </c>
      <c r="K6" s="2">
        <f t="shared" ref="K6:K59" si="5">IF(E6&lt;=$B$13, (J6+K5)*K$3+J6+K5, " ")</f>
        <v>288810.14399999997</v>
      </c>
    </row>
    <row r="7" spans="1:11" x14ac:dyDescent="0.25">
      <c r="A7" t="s">
        <v>5</v>
      </c>
      <c r="B7">
        <v>0</v>
      </c>
      <c r="C7">
        <f>C5</f>
        <v>25200</v>
      </c>
      <c r="E7" s="6">
        <f t="shared" si="0"/>
        <v>37</v>
      </c>
      <c r="F7" s="6">
        <f t="shared" si="1"/>
        <v>37</v>
      </c>
      <c r="G7" s="3">
        <f t="shared" si="2"/>
        <v>70031.7408</v>
      </c>
      <c r="H7" s="2">
        <f t="shared" si="3"/>
        <v>296934.58099199994</v>
      </c>
      <c r="J7" s="3">
        <f t="shared" si="4"/>
        <v>100045.344</v>
      </c>
      <c r="K7" s="2">
        <f t="shared" si="5"/>
        <v>412186.81727999996</v>
      </c>
    </row>
    <row r="8" spans="1:11" x14ac:dyDescent="0.25">
      <c r="E8" s="6">
        <f t="shared" si="0"/>
        <v>38</v>
      </c>
      <c r="F8" s="6">
        <f t="shared" si="1"/>
        <v>38</v>
      </c>
      <c r="G8" s="3">
        <f t="shared" si="2"/>
        <v>74233.645248000001</v>
      </c>
      <c r="H8" s="2">
        <f t="shared" si="3"/>
        <v>393438.31981439993</v>
      </c>
      <c r="J8" s="3">
        <f t="shared" si="4"/>
        <v>106048.06464</v>
      </c>
      <c r="K8" s="2">
        <f t="shared" si="5"/>
        <v>549328.9748352</v>
      </c>
    </row>
    <row r="9" spans="1:11" x14ac:dyDescent="0.25">
      <c r="E9" s="6">
        <f t="shared" si="0"/>
        <v>39</v>
      </c>
      <c r="F9" s="6">
        <f t="shared" si="1"/>
        <v>39</v>
      </c>
      <c r="G9" s="3">
        <f t="shared" si="2"/>
        <v>78687.663962880004</v>
      </c>
      <c r="H9" s="2">
        <f t="shared" si="3"/>
        <v>500453.54280391673</v>
      </c>
      <c r="J9" s="3">
        <f t="shared" si="4"/>
        <v>112410.94851839999</v>
      </c>
      <c r="K9" s="2">
        <f t="shared" si="5"/>
        <v>701444.31875481596</v>
      </c>
    </row>
    <row r="10" spans="1:11" x14ac:dyDescent="0.25">
      <c r="A10" s="1"/>
      <c r="E10" s="6">
        <f t="shared" si="0"/>
        <v>40</v>
      </c>
      <c r="F10" s="6">
        <f t="shared" si="1"/>
        <v>40</v>
      </c>
      <c r="G10" s="3">
        <f t="shared" si="2"/>
        <v>83408.923800652803</v>
      </c>
      <c r="H10" s="2">
        <f t="shared" si="3"/>
        <v>618894.21460084373</v>
      </c>
      <c r="J10" s="3">
        <f t="shared" si="4"/>
        <v>119155.60542950399</v>
      </c>
      <c r="K10" s="2">
        <f t="shared" si="5"/>
        <v>869835.91963537922</v>
      </c>
    </row>
    <row r="11" spans="1:11" x14ac:dyDescent="0.25">
      <c r="A11" s="1"/>
      <c r="E11" s="6">
        <f t="shared" si="0"/>
        <v>41</v>
      </c>
      <c r="F11" s="6">
        <f t="shared" si="1"/>
        <v>41</v>
      </c>
      <c r="G11" s="3">
        <f t="shared" si="2"/>
        <v>88413.459228691965</v>
      </c>
      <c r="H11" s="2">
        <f t="shared" si="3"/>
        <v>749746.13425930787</v>
      </c>
      <c r="J11" s="3">
        <f t="shared" si="4"/>
        <v>126304.94175527424</v>
      </c>
      <c r="K11" s="2">
        <f t="shared" si="5"/>
        <v>1055909.3130740926</v>
      </c>
    </row>
    <row r="12" spans="1:11" x14ac:dyDescent="0.25">
      <c r="A12" s="1" t="s">
        <v>12</v>
      </c>
      <c r="B12" s="5">
        <v>34</v>
      </c>
      <c r="E12" s="6">
        <f t="shared" si="0"/>
        <v>42</v>
      </c>
      <c r="F12" s="6">
        <f t="shared" si="1"/>
        <v>42</v>
      </c>
      <c r="G12" s="3">
        <f t="shared" si="2"/>
        <v>93718.266782413484</v>
      </c>
      <c r="H12" s="2">
        <f t="shared" si="3"/>
        <v>894072.26510422467</v>
      </c>
      <c r="J12" s="3">
        <f t="shared" si="4"/>
        <v>133883.2382605907</v>
      </c>
      <c r="K12" s="2">
        <f t="shared" si="5"/>
        <v>1261180.1044147643</v>
      </c>
    </row>
    <row r="13" spans="1:11" x14ac:dyDescent="0.25">
      <c r="A13" s="1" t="s">
        <v>13</v>
      </c>
      <c r="B13" s="5">
        <v>60</v>
      </c>
      <c r="E13" s="6">
        <f t="shared" si="0"/>
        <v>43</v>
      </c>
      <c r="F13" s="6">
        <f t="shared" si="1"/>
        <v>43</v>
      </c>
      <c r="G13" s="3">
        <f t="shared" si="2"/>
        <v>99341.362789358289</v>
      </c>
      <c r="H13" s="2">
        <f t="shared" si="3"/>
        <v>1053018.4455671979</v>
      </c>
      <c r="J13" s="3">
        <f t="shared" si="4"/>
        <v>141916.23255622614</v>
      </c>
      <c r="K13" s="2">
        <f t="shared" si="5"/>
        <v>1487282.11718925</v>
      </c>
    </row>
    <row r="14" spans="1:11" x14ac:dyDescent="0.25">
      <c r="A14" s="1"/>
      <c r="E14" s="6">
        <f t="shared" si="0"/>
        <v>44</v>
      </c>
      <c r="F14" s="6">
        <f t="shared" si="1"/>
        <v>44</v>
      </c>
      <c r="G14" s="3">
        <f t="shared" si="2"/>
        <v>105301.84455671979</v>
      </c>
      <c r="H14" s="2">
        <f t="shared" si="3"/>
        <v>1227819.5075313528</v>
      </c>
      <c r="J14" s="3">
        <f t="shared" si="4"/>
        <v>150431.20650959969</v>
      </c>
      <c r="K14" s="2">
        <f t="shared" si="5"/>
        <v>1735976.1231207806</v>
      </c>
    </row>
    <row r="15" spans="1:11" x14ac:dyDescent="0.25">
      <c r="A15" s="1"/>
      <c r="E15" s="6">
        <f t="shared" si="0"/>
        <v>45</v>
      </c>
      <c r="F15" s="6">
        <f t="shared" si="1"/>
        <v>45</v>
      </c>
      <c r="G15" s="3">
        <f t="shared" si="2"/>
        <v>111619.95523012299</v>
      </c>
      <c r="H15" s="2">
        <f t="shared" si="3"/>
        <v>1419805.8305271643</v>
      </c>
      <c r="J15" s="3">
        <f t="shared" si="4"/>
        <v>159457.07890017566</v>
      </c>
      <c r="K15" s="2">
        <f t="shared" si="5"/>
        <v>2009159.1941422136</v>
      </c>
    </row>
    <row r="16" spans="1:11" x14ac:dyDescent="0.25">
      <c r="A16" s="1"/>
      <c r="E16" s="6">
        <f t="shared" si="0"/>
        <v>46</v>
      </c>
      <c r="F16" s="6">
        <f t="shared" si="1"/>
        <v>46</v>
      </c>
      <c r="G16" s="3">
        <f t="shared" si="2"/>
        <v>118317.15254393037</v>
      </c>
      <c r="H16" s="2">
        <f t="shared" si="3"/>
        <v>1630410.3620553603</v>
      </c>
      <c r="J16" s="3">
        <f t="shared" si="4"/>
        <v>169024.5036341862</v>
      </c>
      <c r="K16" s="2">
        <f t="shared" si="5"/>
        <v>2308874.7196429837</v>
      </c>
    </row>
    <row r="17" spans="1:14" x14ac:dyDescent="0.25">
      <c r="A17" s="1"/>
      <c r="E17" s="6">
        <f t="shared" si="0"/>
        <v>47</v>
      </c>
      <c r="F17" s="6">
        <f t="shared" si="1"/>
        <v>47</v>
      </c>
      <c r="G17" s="3">
        <f t="shared" si="2"/>
        <v>125416.18169656619</v>
      </c>
      <c r="H17" s="2">
        <f t="shared" si="3"/>
        <v>1861176.1363770422</v>
      </c>
      <c r="J17" s="3">
        <f t="shared" si="4"/>
        <v>179165.97385223737</v>
      </c>
      <c r="K17" s="2">
        <f t="shared" si="5"/>
        <v>2637323.1351049342</v>
      </c>
    </row>
    <row r="18" spans="1:14" x14ac:dyDescent="0.25">
      <c r="A18" s="1"/>
      <c r="E18" s="6">
        <f t="shared" si="0"/>
        <v>48</v>
      </c>
      <c r="F18" s="6">
        <f t="shared" si="1"/>
        <v>48</v>
      </c>
      <c r="G18" s="3">
        <f t="shared" si="2"/>
        <v>132941.15259836015</v>
      </c>
      <c r="H18" s="2">
        <f t="shared" si="3"/>
        <v>2113764.3263139264</v>
      </c>
      <c r="J18" s="3">
        <f t="shared" si="4"/>
        <v>189915.9322833716</v>
      </c>
      <c r="K18" s="2">
        <f t="shared" si="5"/>
        <v>2996873.4114316041</v>
      </c>
    </row>
    <row r="19" spans="1:14" x14ac:dyDescent="0.25">
      <c r="A19" s="1"/>
      <c r="E19" s="6">
        <f t="shared" si="0"/>
        <v>49</v>
      </c>
      <c r="F19" s="6">
        <f t="shared" si="1"/>
        <v>49</v>
      </c>
      <c r="G19" s="3">
        <f t="shared" si="2"/>
        <v>140917.62175426175</v>
      </c>
      <c r="H19" s="2">
        <f t="shared" si="3"/>
        <v>2389962.8649522793</v>
      </c>
      <c r="J19" s="3">
        <f t="shared" si="4"/>
        <v>201310.88822037389</v>
      </c>
      <c r="K19" s="2">
        <f t="shared" si="5"/>
        <v>3390075.3576310966</v>
      </c>
    </row>
    <row r="20" spans="1:14" x14ac:dyDescent="0.25">
      <c r="E20" s="6">
        <f t="shared" si="0"/>
        <v>50</v>
      </c>
      <c r="F20" s="6">
        <f t="shared" si="1"/>
        <v>50</v>
      </c>
      <c r="G20" s="3">
        <f t="shared" si="2"/>
        <v>149372.67905951745</v>
      </c>
      <c r="H20" s="2">
        <f t="shared" si="3"/>
        <v>2691695.6766525046</v>
      </c>
      <c r="J20" s="3">
        <f t="shared" si="4"/>
        <v>213389.54151359631</v>
      </c>
      <c r="K20" s="2">
        <f t="shared" si="5"/>
        <v>3819672.7930933745</v>
      </c>
    </row>
    <row r="21" spans="1:14" x14ac:dyDescent="0.25">
      <c r="E21" s="6">
        <f t="shared" si="0"/>
        <v>51</v>
      </c>
      <c r="F21" s="6">
        <f t="shared" si="1"/>
        <v>51</v>
      </c>
      <c r="G21" s="3">
        <f t="shared" si="2"/>
        <v>158335.0398030885</v>
      </c>
      <c r="H21" s="2">
        <f t="shared" si="3"/>
        <v>3021032.5594429285</v>
      </c>
      <c r="J21" s="3">
        <f t="shared" si="4"/>
        <v>226192.9140044121</v>
      </c>
      <c r="K21" s="2">
        <f t="shared" si="5"/>
        <v>4288617.649523654</v>
      </c>
      <c r="N21" t="s">
        <v>15</v>
      </c>
    </row>
    <row r="22" spans="1:14" x14ac:dyDescent="0.25">
      <c r="E22" s="6">
        <f t="shared" si="0"/>
        <v>52</v>
      </c>
      <c r="F22" s="6">
        <f t="shared" si="1"/>
        <v>52</v>
      </c>
      <c r="G22" s="3">
        <f t="shared" si="2"/>
        <v>167835.1421912738</v>
      </c>
      <c r="H22" s="2">
        <f t="shared" si="3"/>
        <v>3380199.7637322545</v>
      </c>
      <c r="J22" s="3">
        <f t="shared" si="4"/>
        <v>239764.48884467682</v>
      </c>
      <c r="K22" s="2">
        <f t="shared" si="5"/>
        <v>4800085.0666704308</v>
      </c>
      <c r="N22" s="12">
        <f>K22/H22</f>
        <v>1.420059582919563</v>
      </c>
    </row>
    <row r="23" spans="1:14" x14ac:dyDescent="0.25">
      <c r="E23" s="6">
        <f t="shared" si="0"/>
        <v>53</v>
      </c>
      <c r="F23" s="6">
        <f t="shared" si="1"/>
        <v>53</v>
      </c>
      <c r="G23" s="3">
        <f t="shared" si="2"/>
        <v>177905.25072275024</v>
      </c>
      <c r="H23" s="2">
        <f t="shared" si="3"/>
        <v>3771591.3153223051</v>
      </c>
      <c r="J23" s="3">
        <f t="shared" si="4"/>
        <v>254150.35817535743</v>
      </c>
      <c r="K23" s="2">
        <f t="shared" si="5"/>
        <v>5357489.550336536</v>
      </c>
    </row>
    <row r="24" spans="1:14" x14ac:dyDescent="0.25">
      <c r="E24" s="6">
        <f t="shared" si="0"/>
        <v>54</v>
      </c>
      <c r="F24" s="6">
        <f t="shared" si="1"/>
        <v>54</v>
      </c>
      <c r="G24" s="3">
        <f t="shared" si="2"/>
        <v>188579.56576611524</v>
      </c>
      <c r="H24" s="2">
        <f t="shared" si="3"/>
        <v>4197781.1339537259</v>
      </c>
      <c r="J24" s="3">
        <f t="shared" si="4"/>
        <v>269399.37966587889</v>
      </c>
      <c r="K24" s="2">
        <f t="shared" si="5"/>
        <v>5964502.2658025594</v>
      </c>
    </row>
    <row r="25" spans="1:14" x14ac:dyDescent="0.25">
      <c r="E25" s="6">
        <f t="shared" si="0"/>
        <v>55</v>
      </c>
      <c r="F25" s="6">
        <f t="shared" si="1"/>
        <v>55</v>
      </c>
      <c r="G25" s="3">
        <f t="shared" si="2"/>
        <v>199894.33971208215</v>
      </c>
      <c r="H25" s="2">
        <f t="shared" si="3"/>
        <v>4661536.0020857565</v>
      </c>
      <c r="J25" s="3">
        <f t="shared" si="4"/>
        <v>285563.34244583163</v>
      </c>
      <c r="K25" s="2">
        <f t="shared" si="5"/>
        <v>6625069.5447432948</v>
      </c>
    </row>
    <row r="26" spans="1:14" x14ac:dyDescent="0.25">
      <c r="E26" s="6">
        <f t="shared" si="0"/>
        <v>56</v>
      </c>
      <c r="F26" s="6">
        <f t="shared" si="1"/>
        <v>56</v>
      </c>
      <c r="G26" s="3">
        <f t="shared" si="2"/>
        <v>211888.00009480707</v>
      </c>
      <c r="H26" s="2">
        <f t="shared" si="3"/>
        <v>5165829.4423113978</v>
      </c>
      <c r="J26" s="3">
        <f t="shared" si="4"/>
        <v>302697.14299258153</v>
      </c>
      <c r="K26" s="2">
        <f t="shared" si="5"/>
        <v>7343432.6890000291</v>
      </c>
    </row>
    <row r="27" spans="1:14" x14ac:dyDescent="0.25">
      <c r="E27" s="6">
        <f t="shared" si="0"/>
        <v>57</v>
      </c>
      <c r="F27" s="6">
        <f t="shared" si="1"/>
        <v>57</v>
      </c>
      <c r="G27" s="3">
        <f t="shared" si="2"/>
        <v>224601.2801004955</v>
      </c>
      <c r="H27" s="2">
        <f t="shared" si="3"/>
        <v>5713856.5657566069</v>
      </c>
      <c r="J27" s="3">
        <f t="shared" si="4"/>
        <v>320858.97157213645</v>
      </c>
      <c r="K27" s="2">
        <f t="shared" si="5"/>
        <v>8124149.1602064958</v>
      </c>
    </row>
    <row r="28" spans="1:14" x14ac:dyDescent="0.25">
      <c r="E28" s="6">
        <f t="shared" si="0"/>
        <v>58</v>
      </c>
      <c r="F28" s="6">
        <f t="shared" si="1"/>
        <v>58</v>
      </c>
      <c r="G28" s="3">
        <f t="shared" si="2"/>
        <v>238077.35690652524</v>
      </c>
      <c r="H28" s="2">
        <f t="shared" si="3"/>
        <v>6309049.9580229204</v>
      </c>
      <c r="J28" s="3">
        <f t="shared" si="4"/>
        <v>340110.50986646465</v>
      </c>
      <c r="K28" s="2">
        <f t="shared" si="5"/>
        <v>8972115.2502773385</v>
      </c>
    </row>
    <row r="29" spans="1:14" x14ac:dyDescent="0.25">
      <c r="E29" s="6">
        <f t="shared" si="0"/>
        <v>59</v>
      </c>
      <c r="F29" s="6">
        <f t="shared" si="1"/>
        <v>59</v>
      </c>
      <c r="G29" s="3">
        <f t="shared" si="2"/>
        <v>252361.99832091675</v>
      </c>
      <c r="H29" s="2">
        <f t="shared" si="3"/>
        <v>6955096.6737244669</v>
      </c>
      <c r="J29" s="3">
        <f t="shared" si="4"/>
        <v>360517.14045845252</v>
      </c>
      <c r="K29" s="2">
        <f t="shared" si="5"/>
        <v>9892590.3341799378</v>
      </c>
    </row>
    <row r="30" spans="1:14" x14ac:dyDescent="0.25">
      <c r="E30" s="6">
        <f t="shared" si="0"/>
        <v>60</v>
      </c>
      <c r="F30" s="6">
        <f t="shared" si="1"/>
        <v>60</v>
      </c>
      <c r="G30" s="3">
        <f t="shared" si="2"/>
        <v>267503.71822017175</v>
      </c>
      <c r="H30" s="2">
        <f t="shared" si="3"/>
        <v>7655956.4154613167</v>
      </c>
      <c r="J30" s="3">
        <f t="shared" si="4"/>
        <v>382148.16888595966</v>
      </c>
      <c r="K30" s="2">
        <f t="shared" si="5"/>
        <v>10891222.813249851</v>
      </c>
    </row>
    <row r="31" spans="1:14" x14ac:dyDescent="0.25">
      <c r="E31" s="6">
        <f t="shared" si="0"/>
        <v>61</v>
      </c>
      <c r="F31" s="6" t="str">
        <f t="shared" si="1"/>
        <v xml:space="preserve"> </v>
      </c>
      <c r="G31" s="3" t="str">
        <f t="shared" si="2"/>
        <v xml:space="preserve"> </v>
      </c>
      <c r="H31" s="2" t="str">
        <f t="shared" si="3"/>
        <v xml:space="preserve"> </v>
      </c>
      <c r="J31" s="3" t="str">
        <f t="shared" si="4"/>
        <v xml:space="preserve"> </v>
      </c>
      <c r="K31" s="2" t="str">
        <f t="shared" si="5"/>
        <v xml:space="preserve"> </v>
      </c>
    </row>
    <row r="32" spans="1:14" x14ac:dyDescent="0.25">
      <c r="E32" s="6">
        <f t="shared" si="0"/>
        <v>62</v>
      </c>
      <c r="F32" s="6" t="str">
        <f t="shared" si="1"/>
        <v xml:space="preserve"> </v>
      </c>
      <c r="G32" s="3" t="str">
        <f t="shared" si="2"/>
        <v xml:space="preserve"> </v>
      </c>
      <c r="H32" s="2" t="str">
        <f t="shared" si="3"/>
        <v xml:space="preserve"> </v>
      </c>
      <c r="J32" s="3" t="str">
        <f t="shared" si="4"/>
        <v xml:space="preserve"> </v>
      </c>
      <c r="K32" s="2" t="str">
        <f t="shared" si="5"/>
        <v xml:space="preserve"> </v>
      </c>
    </row>
    <row r="33" spans="5:11" x14ac:dyDescent="0.25">
      <c r="E33" s="6">
        <f t="shared" si="0"/>
        <v>63</v>
      </c>
      <c r="F33" s="6" t="str">
        <f t="shared" si="1"/>
        <v xml:space="preserve"> </v>
      </c>
      <c r="G33" s="3" t="str">
        <f t="shared" si="2"/>
        <v xml:space="preserve"> </v>
      </c>
      <c r="H33" s="2" t="str">
        <f t="shared" si="3"/>
        <v xml:space="preserve"> </v>
      </c>
      <c r="J33" s="3" t="str">
        <f t="shared" si="4"/>
        <v xml:space="preserve"> </v>
      </c>
      <c r="K33" s="2" t="str">
        <f t="shared" si="5"/>
        <v xml:space="preserve"> </v>
      </c>
    </row>
    <row r="34" spans="5:11" x14ac:dyDescent="0.25">
      <c r="E34" s="6">
        <f t="shared" si="0"/>
        <v>64</v>
      </c>
      <c r="F34" s="6" t="str">
        <f t="shared" si="1"/>
        <v xml:space="preserve"> </v>
      </c>
      <c r="G34" s="3" t="str">
        <f t="shared" si="2"/>
        <v xml:space="preserve"> </v>
      </c>
      <c r="H34" s="2" t="str">
        <f t="shared" si="3"/>
        <v xml:space="preserve"> </v>
      </c>
      <c r="J34" s="3" t="str">
        <f t="shared" si="4"/>
        <v xml:space="preserve"> </v>
      </c>
      <c r="K34" s="2" t="str">
        <f t="shared" si="5"/>
        <v xml:space="preserve"> </v>
      </c>
    </row>
    <row r="35" spans="5:11" x14ac:dyDescent="0.25">
      <c r="E35" s="6">
        <f t="shared" si="0"/>
        <v>65</v>
      </c>
      <c r="F35" s="6" t="str">
        <f t="shared" si="1"/>
        <v xml:space="preserve"> </v>
      </c>
      <c r="G35" s="3" t="str">
        <f t="shared" si="2"/>
        <v xml:space="preserve"> </v>
      </c>
      <c r="H35" s="2" t="str">
        <f t="shared" si="3"/>
        <v xml:space="preserve"> </v>
      </c>
      <c r="J35" s="3" t="str">
        <f t="shared" si="4"/>
        <v xml:space="preserve"> </v>
      </c>
      <c r="K35" s="2" t="str">
        <f t="shared" si="5"/>
        <v xml:space="preserve"> </v>
      </c>
    </row>
    <row r="36" spans="5:11" x14ac:dyDescent="0.25">
      <c r="E36" s="6">
        <f t="shared" si="0"/>
        <v>66</v>
      </c>
      <c r="F36" s="6" t="str">
        <f t="shared" si="1"/>
        <v xml:space="preserve"> </v>
      </c>
      <c r="G36" s="3" t="str">
        <f t="shared" si="2"/>
        <v xml:space="preserve"> </v>
      </c>
      <c r="H36" s="2" t="str">
        <f t="shared" si="3"/>
        <v xml:space="preserve"> </v>
      </c>
      <c r="J36" s="3" t="str">
        <f t="shared" si="4"/>
        <v xml:space="preserve"> </v>
      </c>
      <c r="K36" s="2" t="str">
        <f t="shared" si="5"/>
        <v xml:space="preserve"> </v>
      </c>
    </row>
    <row r="37" spans="5:11" x14ac:dyDescent="0.25">
      <c r="E37" s="6">
        <f t="shared" si="0"/>
        <v>67</v>
      </c>
      <c r="F37" s="6" t="str">
        <f t="shared" si="1"/>
        <v xml:space="preserve"> </v>
      </c>
      <c r="G37" s="3" t="str">
        <f t="shared" si="2"/>
        <v xml:space="preserve"> </v>
      </c>
      <c r="H37" s="2" t="str">
        <f t="shared" si="3"/>
        <v xml:space="preserve"> </v>
      </c>
      <c r="J37" s="3" t="str">
        <f t="shared" si="4"/>
        <v xml:space="preserve"> </v>
      </c>
      <c r="K37" s="2" t="str">
        <f t="shared" si="5"/>
        <v xml:space="preserve"> </v>
      </c>
    </row>
    <row r="38" spans="5:11" x14ac:dyDescent="0.25">
      <c r="E38" s="6">
        <f t="shared" si="0"/>
        <v>68</v>
      </c>
      <c r="F38" s="6" t="str">
        <f t="shared" si="1"/>
        <v xml:space="preserve"> </v>
      </c>
      <c r="G38" s="3" t="str">
        <f t="shared" si="2"/>
        <v xml:space="preserve"> </v>
      </c>
      <c r="H38" s="2" t="str">
        <f t="shared" si="3"/>
        <v xml:space="preserve"> </v>
      </c>
      <c r="J38" s="3" t="str">
        <f t="shared" si="4"/>
        <v xml:space="preserve"> </v>
      </c>
      <c r="K38" s="2" t="str">
        <f t="shared" si="5"/>
        <v xml:space="preserve"> </v>
      </c>
    </row>
    <row r="39" spans="5:11" x14ac:dyDescent="0.25">
      <c r="E39" s="6">
        <f t="shared" si="0"/>
        <v>69</v>
      </c>
      <c r="F39" s="6" t="str">
        <f t="shared" si="1"/>
        <v xml:space="preserve"> </v>
      </c>
      <c r="G39" s="3" t="str">
        <f t="shared" si="2"/>
        <v xml:space="preserve"> </v>
      </c>
      <c r="H39" s="2" t="str">
        <f t="shared" si="3"/>
        <v xml:space="preserve"> </v>
      </c>
      <c r="J39" s="3" t="str">
        <f t="shared" si="4"/>
        <v xml:space="preserve"> </v>
      </c>
      <c r="K39" s="2" t="str">
        <f t="shared" si="5"/>
        <v xml:space="preserve"> </v>
      </c>
    </row>
    <row r="40" spans="5:11" x14ac:dyDescent="0.25">
      <c r="E40" s="6">
        <f t="shared" si="0"/>
        <v>70</v>
      </c>
      <c r="F40" s="6" t="str">
        <f t="shared" si="1"/>
        <v xml:space="preserve"> </v>
      </c>
      <c r="G40" s="3" t="str">
        <f t="shared" si="2"/>
        <v xml:space="preserve"> </v>
      </c>
      <c r="H40" s="2" t="str">
        <f t="shared" si="3"/>
        <v xml:space="preserve"> </v>
      </c>
      <c r="J40" s="3" t="str">
        <f t="shared" si="4"/>
        <v xml:space="preserve"> </v>
      </c>
      <c r="K40" s="2" t="str">
        <f t="shared" si="5"/>
        <v xml:space="preserve"> </v>
      </c>
    </row>
    <row r="41" spans="5:11" x14ac:dyDescent="0.25">
      <c r="E41" s="6">
        <f t="shared" si="0"/>
        <v>71</v>
      </c>
      <c r="F41" s="6" t="str">
        <f t="shared" si="1"/>
        <v xml:space="preserve"> </v>
      </c>
      <c r="G41" s="3" t="str">
        <f t="shared" si="2"/>
        <v xml:space="preserve"> </v>
      </c>
      <c r="H41" s="2" t="str">
        <f t="shared" si="3"/>
        <v xml:space="preserve"> </v>
      </c>
      <c r="J41" s="3" t="str">
        <f t="shared" si="4"/>
        <v xml:space="preserve"> </v>
      </c>
      <c r="K41" s="2" t="str">
        <f t="shared" si="5"/>
        <v xml:space="preserve"> </v>
      </c>
    </row>
    <row r="42" spans="5:11" x14ac:dyDescent="0.25">
      <c r="E42" s="6">
        <f t="shared" si="0"/>
        <v>72</v>
      </c>
      <c r="F42" s="6" t="str">
        <f t="shared" si="1"/>
        <v xml:space="preserve"> </v>
      </c>
      <c r="G42" s="3" t="str">
        <f t="shared" si="2"/>
        <v xml:space="preserve"> </v>
      </c>
      <c r="H42" s="2" t="str">
        <f t="shared" si="3"/>
        <v xml:space="preserve"> </v>
      </c>
      <c r="J42" s="3" t="str">
        <f t="shared" si="4"/>
        <v xml:space="preserve"> </v>
      </c>
      <c r="K42" s="2" t="str">
        <f t="shared" si="5"/>
        <v xml:space="preserve"> </v>
      </c>
    </row>
    <row r="43" spans="5:11" x14ac:dyDescent="0.25">
      <c r="E43" s="6">
        <f t="shared" si="0"/>
        <v>73</v>
      </c>
      <c r="F43" s="6" t="str">
        <f t="shared" si="1"/>
        <v xml:space="preserve"> </v>
      </c>
      <c r="G43" s="3" t="str">
        <f t="shared" si="2"/>
        <v xml:space="preserve"> </v>
      </c>
      <c r="H43" s="2" t="str">
        <f t="shared" si="3"/>
        <v xml:space="preserve"> </v>
      </c>
      <c r="J43" s="3" t="str">
        <f t="shared" si="4"/>
        <v xml:space="preserve"> </v>
      </c>
      <c r="K43" s="2" t="str">
        <f t="shared" si="5"/>
        <v xml:space="preserve"> </v>
      </c>
    </row>
    <row r="44" spans="5:11" x14ac:dyDescent="0.25">
      <c r="E44" s="6">
        <f t="shared" si="0"/>
        <v>74</v>
      </c>
      <c r="F44" s="6" t="str">
        <f t="shared" si="1"/>
        <v xml:space="preserve"> </v>
      </c>
      <c r="G44" s="3" t="str">
        <f t="shared" si="2"/>
        <v xml:space="preserve"> </v>
      </c>
      <c r="H44" s="2" t="str">
        <f t="shared" si="3"/>
        <v xml:space="preserve"> </v>
      </c>
      <c r="J44" s="3" t="str">
        <f t="shared" si="4"/>
        <v xml:space="preserve"> </v>
      </c>
      <c r="K44" s="2" t="str">
        <f t="shared" si="5"/>
        <v xml:space="preserve"> </v>
      </c>
    </row>
    <row r="45" spans="5:11" x14ac:dyDescent="0.25">
      <c r="E45" s="6">
        <f t="shared" si="0"/>
        <v>75</v>
      </c>
      <c r="F45" s="6" t="str">
        <f t="shared" si="1"/>
        <v xml:space="preserve"> </v>
      </c>
      <c r="G45" s="3" t="str">
        <f t="shared" si="2"/>
        <v xml:space="preserve"> </v>
      </c>
      <c r="H45" s="2" t="str">
        <f t="shared" si="3"/>
        <v xml:space="preserve"> </v>
      </c>
      <c r="J45" s="3" t="str">
        <f t="shared" si="4"/>
        <v xml:space="preserve"> </v>
      </c>
      <c r="K45" s="2" t="str">
        <f t="shared" si="5"/>
        <v xml:space="preserve"> </v>
      </c>
    </row>
    <row r="46" spans="5:11" x14ac:dyDescent="0.25">
      <c r="E46" s="6">
        <f t="shared" si="0"/>
        <v>76</v>
      </c>
      <c r="F46" s="6" t="str">
        <f t="shared" si="1"/>
        <v xml:space="preserve"> </v>
      </c>
      <c r="G46" s="3" t="str">
        <f t="shared" si="2"/>
        <v xml:space="preserve"> </v>
      </c>
      <c r="H46" s="2" t="str">
        <f t="shared" si="3"/>
        <v xml:space="preserve"> </v>
      </c>
      <c r="J46" s="3" t="str">
        <f t="shared" si="4"/>
        <v xml:space="preserve"> </v>
      </c>
      <c r="K46" s="2" t="str">
        <f t="shared" si="5"/>
        <v xml:space="preserve"> </v>
      </c>
    </row>
    <row r="47" spans="5:11" x14ac:dyDescent="0.25">
      <c r="E47" s="6">
        <f t="shared" si="0"/>
        <v>77</v>
      </c>
      <c r="F47" s="6" t="str">
        <f t="shared" si="1"/>
        <v xml:space="preserve"> </v>
      </c>
      <c r="G47" s="3" t="str">
        <f t="shared" si="2"/>
        <v xml:space="preserve"> </v>
      </c>
      <c r="H47" s="2" t="str">
        <f t="shared" si="3"/>
        <v xml:space="preserve"> </v>
      </c>
      <c r="J47" s="3" t="str">
        <f t="shared" si="4"/>
        <v xml:space="preserve"> </v>
      </c>
      <c r="K47" s="2" t="str">
        <f t="shared" si="5"/>
        <v xml:space="preserve"> </v>
      </c>
    </row>
    <row r="48" spans="5:11" x14ac:dyDescent="0.25">
      <c r="E48" s="6">
        <f t="shared" si="0"/>
        <v>78</v>
      </c>
      <c r="F48" s="6" t="str">
        <f t="shared" si="1"/>
        <v xml:space="preserve"> </v>
      </c>
      <c r="G48" s="3" t="str">
        <f t="shared" si="2"/>
        <v xml:space="preserve"> </v>
      </c>
      <c r="H48" s="2" t="str">
        <f t="shared" si="3"/>
        <v xml:space="preserve"> </v>
      </c>
      <c r="J48" s="3" t="str">
        <f t="shared" si="4"/>
        <v xml:space="preserve"> </v>
      </c>
      <c r="K48" s="2" t="str">
        <f t="shared" si="5"/>
        <v xml:space="preserve"> </v>
      </c>
    </row>
    <row r="49" spans="5:11" x14ac:dyDescent="0.25">
      <c r="E49" s="6">
        <f t="shared" si="0"/>
        <v>79</v>
      </c>
      <c r="F49" s="6" t="str">
        <f t="shared" si="1"/>
        <v xml:space="preserve"> </v>
      </c>
      <c r="G49" s="3" t="str">
        <f t="shared" si="2"/>
        <v xml:space="preserve"> </v>
      </c>
      <c r="H49" s="2" t="str">
        <f t="shared" si="3"/>
        <v xml:space="preserve"> </v>
      </c>
      <c r="J49" s="3" t="str">
        <f t="shared" si="4"/>
        <v xml:space="preserve"> </v>
      </c>
      <c r="K49" s="2" t="str">
        <f t="shared" si="5"/>
        <v xml:space="preserve"> </v>
      </c>
    </row>
    <row r="50" spans="5:11" x14ac:dyDescent="0.25">
      <c r="E50" s="6">
        <f t="shared" si="0"/>
        <v>80</v>
      </c>
      <c r="F50" s="6" t="str">
        <f t="shared" si="1"/>
        <v xml:space="preserve"> </v>
      </c>
      <c r="G50" s="3" t="str">
        <f t="shared" si="2"/>
        <v xml:space="preserve"> </v>
      </c>
      <c r="H50" s="2" t="str">
        <f t="shared" si="3"/>
        <v xml:space="preserve"> </v>
      </c>
      <c r="J50" s="3" t="str">
        <f t="shared" si="4"/>
        <v xml:space="preserve"> </v>
      </c>
      <c r="K50" s="2" t="str">
        <f t="shared" si="5"/>
        <v xml:space="preserve"> </v>
      </c>
    </row>
    <row r="51" spans="5:11" x14ac:dyDescent="0.25">
      <c r="E51" s="6">
        <f t="shared" si="0"/>
        <v>81</v>
      </c>
      <c r="F51" s="6" t="str">
        <f t="shared" si="1"/>
        <v xml:space="preserve"> </v>
      </c>
      <c r="G51" s="3" t="str">
        <f t="shared" si="2"/>
        <v xml:space="preserve"> </v>
      </c>
      <c r="H51" s="2" t="str">
        <f t="shared" si="3"/>
        <v xml:space="preserve"> </v>
      </c>
      <c r="J51" s="3" t="str">
        <f t="shared" si="4"/>
        <v xml:space="preserve"> </v>
      </c>
      <c r="K51" s="2" t="str">
        <f t="shared" si="5"/>
        <v xml:space="preserve"> </v>
      </c>
    </row>
    <row r="52" spans="5:11" x14ac:dyDescent="0.25">
      <c r="E52" s="6">
        <f t="shared" si="0"/>
        <v>82</v>
      </c>
      <c r="F52" s="6" t="str">
        <f t="shared" si="1"/>
        <v xml:space="preserve"> </v>
      </c>
      <c r="G52" s="3" t="str">
        <f t="shared" si="2"/>
        <v xml:space="preserve"> </v>
      </c>
      <c r="H52" s="2" t="str">
        <f t="shared" si="3"/>
        <v xml:space="preserve"> </v>
      </c>
      <c r="J52" s="3" t="str">
        <f t="shared" si="4"/>
        <v xml:space="preserve"> </v>
      </c>
      <c r="K52" s="2" t="str">
        <f t="shared" si="5"/>
        <v xml:space="preserve"> </v>
      </c>
    </row>
    <row r="53" spans="5:11" x14ac:dyDescent="0.25">
      <c r="E53" s="6">
        <f t="shared" si="0"/>
        <v>83</v>
      </c>
      <c r="F53" s="6" t="str">
        <f t="shared" si="1"/>
        <v xml:space="preserve"> </v>
      </c>
      <c r="G53" s="3" t="str">
        <f t="shared" si="2"/>
        <v xml:space="preserve"> </v>
      </c>
      <c r="H53" s="2" t="str">
        <f t="shared" si="3"/>
        <v xml:space="preserve"> </v>
      </c>
      <c r="J53" s="3" t="str">
        <f t="shared" si="4"/>
        <v xml:space="preserve"> </v>
      </c>
      <c r="K53" s="2" t="str">
        <f t="shared" si="5"/>
        <v xml:space="preserve"> </v>
      </c>
    </row>
    <row r="54" spans="5:11" x14ac:dyDescent="0.25">
      <c r="E54" s="6">
        <f t="shared" si="0"/>
        <v>84</v>
      </c>
      <c r="F54" s="6" t="str">
        <f t="shared" si="1"/>
        <v xml:space="preserve"> </v>
      </c>
      <c r="G54" s="3" t="str">
        <f t="shared" si="2"/>
        <v xml:space="preserve"> </v>
      </c>
      <c r="H54" s="2" t="str">
        <f t="shared" si="3"/>
        <v xml:space="preserve"> </v>
      </c>
      <c r="J54" s="3" t="str">
        <f t="shared" si="4"/>
        <v xml:space="preserve"> </v>
      </c>
      <c r="K54" s="2" t="str">
        <f t="shared" si="5"/>
        <v xml:space="preserve"> </v>
      </c>
    </row>
    <row r="55" spans="5:11" x14ac:dyDescent="0.25">
      <c r="E55" s="6">
        <f t="shared" si="0"/>
        <v>85</v>
      </c>
      <c r="F55" s="6" t="str">
        <f t="shared" si="1"/>
        <v xml:space="preserve"> </v>
      </c>
      <c r="G55" s="3" t="str">
        <f t="shared" si="2"/>
        <v xml:space="preserve"> </v>
      </c>
      <c r="H55" s="2" t="str">
        <f t="shared" si="3"/>
        <v xml:space="preserve"> </v>
      </c>
      <c r="J55" s="3" t="str">
        <f t="shared" si="4"/>
        <v xml:space="preserve"> </v>
      </c>
      <c r="K55" s="2" t="str">
        <f t="shared" si="5"/>
        <v xml:space="preserve"> </v>
      </c>
    </row>
    <row r="56" spans="5:11" x14ac:dyDescent="0.25">
      <c r="E56" s="6">
        <f t="shared" si="0"/>
        <v>86</v>
      </c>
      <c r="F56" s="6" t="str">
        <f t="shared" si="1"/>
        <v xml:space="preserve"> </v>
      </c>
      <c r="G56" s="3" t="str">
        <f t="shared" si="2"/>
        <v xml:space="preserve"> </v>
      </c>
      <c r="H56" s="2" t="str">
        <f t="shared" si="3"/>
        <v xml:space="preserve"> </v>
      </c>
      <c r="J56" s="3" t="str">
        <f t="shared" si="4"/>
        <v xml:space="preserve"> </v>
      </c>
      <c r="K56" s="2" t="str">
        <f t="shared" si="5"/>
        <v xml:space="preserve"> </v>
      </c>
    </row>
    <row r="57" spans="5:11" x14ac:dyDescent="0.25">
      <c r="E57" s="6">
        <f t="shared" si="0"/>
        <v>87</v>
      </c>
      <c r="F57" s="6" t="str">
        <f t="shared" si="1"/>
        <v xml:space="preserve"> </v>
      </c>
      <c r="G57" s="3" t="str">
        <f t="shared" si="2"/>
        <v xml:space="preserve"> </v>
      </c>
      <c r="H57" s="2" t="str">
        <f t="shared" si="3"/>
        <v xml:space="preserve"> </v>
      </c>
      <c r="J57" s="3" t="str">
        <f t="shared" si="4"/>
        <v xml:space="preserve"> </v>
      </c>
      <c r="K57" s="2" t="str">
        <f t="shared" si="5"/>
        <v xml:space="preserve"> </v>
      </c>
    </row>
    <row r="58" spans="5:11" x14ac:dyDescent="0.25">
      <c r="E58" s="6">
        <f t="shared" si="0"/>
        <v>88</v>
      </c>
      <c r="F58" s="6" t="str">
        <f t="shared" si="1"/>
        <v xml:space="preserve"> </v>
      </c>
      <c r="G58" s="3" t="str">
        <f t="shared" si="2"/>
        <v xml:space="preserve"> </v>
      </c>
      <c r="H58" s="2" t="str">
        <f t="shared" si="3"/>
        <v xml:space="preserve"> </v>
      </c>
      <c r="J58" s="3" t="str">
        <f t="shared" si="4"/>
        <v xml:space="preserve"> </v>
      </c>
      <c r="K58" s="2" t="str">
        <f t="shared" si="5"/>
        <v xml:space="preserve"> </v>
      </c>
    </row>
    <row r="59" spans="5:11" x14ac:dyDescent="0.25">
      <c r="E59" s="6">
        <f t="shared" si="0"/>
        <v>89</v>
      </c>
      <c r="F59" s="6" t="str">
        <f t="shared" si="1"/>
        <v xml:space="preserve"> </v>
      </c>
      <c r="G59" s="3" t="str">
        <f t="shared" si="2"/>
        <v xml:space="preserve"> </v>
      </c>
      <c r="H59" s="2" t="str">
        <f t="shared" si="3"/>
        <v xml:space="preserve"> </v>
      </c>
      <c r="J59" s="3" t="str">
        <f t="shared" si="4"/>
        <v xml:space="preserve"> </v>
      </c>
      <c r="K59" s="2" t="str">
        <f t="shared" si="5"/>
        <v xml:space="preserve"> 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53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" sqref="A5"/>
    </sheetView>
  </sheetViews>
  <sheetFormatPr defaultRowHeight="13.2" x14ac:dyDescent="0.25"/>
  <cols>
    <col min="1" max="1" width="5" bestFit="1" customWidth="1"/>
    <col min="2" max="2" width="4.21875" bestFit="1" customWidth="1"/>
    <col min="3" max="3" width="11.44140625" bestFit="1" customWidth="1"/>
    <col min="4" max="4" width="13.109375" bestFit="1" customWidth="1"/>
    <col min="5" max="5" width="14.109375" bestFit="1" customWidth="1"/>
    <col min="6" max="6" width="14.88671875" bestFit="1" customWidth="1"/>
    <col min="7" max="7" width="19.44140625" bestFit="1" customWidth="1"/>
    <col min="8" max="8" width="11.44140625" bestFit="1" customWidth="1"/>
    <col min="9" max="9" width="12.21875" bestFit="1" customWidth="1"/>
    <col min="10" max="10" width="14.44140625" bestFit="1" customWidth="1"/>
    <col min="11" max="11" width="14.109375" bestFit="1" customWidth="1"/>
    <col min="12" max="13" width="10.44140625" bestFit="1" customWidth="1"/>
    <col min="14" max="14" width="11.44140625" bestFit="1" customWidth="1"/>
    <col min="15" max="17" width="10.44140625" bestFit="1" customWidth="1"/>
    <col min="18" max="19" width="11.44140625" bestFit="1" customWidth="1"/>
    <col min="20" max="20" width="9" bestFit="1" customWidth="1"/>
    <col min="21" max="21" width="2.77734375" customWidth="1"/>
    <col min="22" max="22" width="11.44140625" bestFit="1" customWidth="1"/>
    <col min="23" max="23" width="9.21875" bestFit="1" customWidth="1"/>
    <col min="24" max="24" width="3.21875" customWidth="1"/>
    <col min="25" max="25" width="11.44140625" bestFit="1" customWidth="1"/>
    <col min="26" max="26" width="12.44140625" bestFit="1" customWidth="1"/>
    <col min="27" max="27" width="11.44140625" bestFit="1" customWidth="1"/>
    <col min="28" max="28" width="7.5546875" customWidth="1"/>
    <col min="29" max="29" width="15.109375" bestFit="1" customWidth="1"/>
    <col min="30" max="30" width="14.77734375" bestFit="1" customWidth="1"/>
    <col min="31" max="31" width="16.33203125" bestFit="1" customWidth="1"/>
    <col min="33" max="33" width="12.6640625" bestFit="1" customWidth="1"/>
    <col min="34" max="34" width="10.5546875" customWidth="1"/>
    <col min="35" max="38" width="16.33203125" bestFit="1" customWidth="1"/>
    <col min="39" max="39" width="14.77734375" bestFit="1" customWidth="1"/>
    <col min="40" max="40" width="12.6640625" bestFit="1" customWidth="1"/>
    <col min="41" max="41" width="11.44140625" bestFit="1" customWidth="1"/>
    <col min="42" max="43" width="17.44140625" bestFit="1" customWidth="1"/>
    <col min="44" max="44" width="6.6640625" bestFit="1" customWidth="1"/>
    <col min="45" max="45" width="13.77734375" bestFit="1" customWidth="1"/>
  </cols>
  <sheetData>
    <row r="1" spans="1:43" ht="39.6" x14ac:dyDescent="0.25">
      <c r="D1" s="18" t="s">
        <v>23</v>
      </c>
      <c r="E1" s="18" t="s">
        <v>24</v>
      </c>
      <c r="F1" s="17" t="s">
        <v>16</v>
      </c>
      <c r="G1" s="24" t="s">
        <v>25</v>
      </c>
      <c r="H1" s="24" t="s">
        <v>26</v>
      </c>
      <c r="I1" s="26" t="s">
        <v>32</v>
      </c>
      <c r="J1" s="26" t="s">
        <v>36</v>
      </c>
      <c r="K1" s="30" t="s">
        <v>44</v>
      </c>
      <c r="P1" s="34">
        <f>N30/25/12</f>
        <v>23662.553086187287</v>
      </c>
      <c r="R1" s="38" t="s">
        <v>68</v>
      </c>
      <c r="AH1" s="18" t="s">
        <v>56</v>
      </c>
      <c r="AI1" s="4" t="s">
        <v>69</v>
      </c>
      <c r="AJ1" s="18" t="s">
        <v>65</v>
      </c>
      <c r="AK1" s="22" t="s">
        <v>55</v>
      </c>
      <c r="AL1" s="22" t="s">
        <v>57</v>
      </c>
      <c r="AM1" s="26" t="s">
        <v>58</v>
      </c>
      <c r="AN1" s="22" t="s">
        <v>59</v>
      </c>
      <c r="AO1" s="18" t="s">
        <v>62</v>
      </c>
      <c r="AP1" s="22" t="s">
        <v>63</v>
      </c>
      <c r="AQ1" s="26" t="s">
        <v>58</v>
      </c>
    </row>
    <row r="2" spans="1:43" x14ac:dyDescent="0.25">
      <c r="D2" s="19">
        <v>0.06</v>
      </c>
      <c r="E2" s="20">
        <v>0.1</v>
      </c>
      <c r="F2" s="21">
        <v>0.3</v>
      </c>
      <c r="G2" s="25">
        <v>0.12</v>
      </c>
      <c r="H2" s="20">
        <v>0.12</v>
      </c>
      <c r="I2" s="27">
        <v>1500000</v>
      </c>
      <c r="J2" s="20">
        <v>7.0000000000000007E-2</v>
      </c>
      <c r="K2" s="31">
        <v>0</v>
      </c>
      <c r="P2" s="23"/>
      <c r="T2" s="32"/>
      <c r="Y2" s="23"/>
      <c r="AA2" s="23"/>
      <c r="AB2" s="23"/>
      <c r="AC2" s="23"/>
      <c r="AH2" s="20">
        <v>0.03</v>
      </c>
      <c r="AI2" s="27">
        <v>275000</v>
      </c>
      <c r="AJ2" s="20">
        <v>0.1</v>
      </c>
      <c r="AK2" s="36"/>
      <c r="AL2" s="20">
        <v>0.04</v>
      </c>
      <c r="AM2" s="36">
        <f>AK2*AL2</f>
        <v>0</v>
      </c>
      <c r="AN2" s="37">
        <f>AI5</f>
        <v>4799127.2010912327</v>
      </c>
      <c r="AO2" s="31">
        <v>3</v>
      </c>
      <c r="AP2" s="37">
        <f>AN2*AO2</f>
        <v>14397381.603273697</v>
      </c>
      <c r="AQ2" s="36">
        <f>AP2*AL2</f>
        <v>575895.26413094788</v>
      </c>
    </row>
    <row r="4" spans="1:43" ht="66" x14ac:dyDescent="0.25">
      <c r="A4" s="17" t="s">
        <v>17</v>
      </c>
      <c r="B4" s="17" t="s">
        <v>6</v>
      </c>
      <c r="C4" s="17" t="s">
        <v>18</v>
      </c>
      <c r="D4" s="17" t="s">
        <v>19</v>
      </c>
      <c r="E4" s="17" t="s">
        <v>20</v>
      </c>
      <c r="F4" s="18" t="s">
        <v>34</v>
      </c>
      <c r="G4" s="18" t="s">
        <v>45</v>
      </c>
      <c r="H4" s="18" t="s">
        <v>35</v>
      </c>
      <c r="I4" s="18" t="s">
        <v>43</v>
      </c>
      <c r="J4" s="18" t="s">
        <v>21</v>
      </c>
      <c r="K4" s="18" t="s">
        <v>46</v>
      </c>
      <c r="L4" s="18" t="s">
        <v>47</v>
      </c>
      <c r="M4" s="18" t="s">
        <v>51</v>
      </c>
      <c r="N4" s="33" t="s">
        <v>52</v>
      </c>
      <c r="O4" s="18" t="s">
        <v>22</v>
      </c>
      <c r="P4" s="22" t="s">
        <v>39</v>
      </c>
      <c r="Q4" s="22" t="s">
        <v>37</v>
      </c>
      <c r="R4" s="18" t="s">
        <v>38</v>
      </c>
      <c r="S4" s="22" t="s">
        <v>27</v>
      </c>
      <c r="T4" s="22" t="s">
        <v>28</v>
      </c>
      <c r="V4" s="22" t="s">
        <v>29</v>
      </c>
      <c r="W4" s="22" t="s">
        <v>30</v>
      </c>
      <c r="Y4" s="22" t="s">
        <v>41</v>
      </c>
      <c r="Z4" s="22" t="s">
        <v>42</v>
      </c>
      <c r="AA4" s="22" t="s">
        <v>31</v>
      </c>
      <c r="AB4" s="22" t="s">
        <v>49</v>
      </c>
      <c r="AC4" s="22" t="s">
        <v>48</v>
      </c>
      <c r="AD4" s="22" t="s">
        <v>50</v>
      </c>
      <c r="AE4" s="22" t="s">
        <v>33</v>
      </c>
      <c r="AF4" s="22" t="s">
        <v>40</v>
      </c>
      <c r="AH4" s="22" t="s">
        <v>64</v>
      </c>
      <c r="AI4" s="33" t="s">
        <v>52</v>
      </c>
      <c r="AJ4" s="22" t="s">
        <v>48</v>
      </c>
      <c r="AK4" s="22" t="s">
        <v>50</v>
      </c>
      <c r="AL4" s="22" t="s">
        <v>53</v>
      </c>
      <c r="AM4" s="22" t="s">
        <v>54</v>
      </c>
      <c r="AN4" s="22" t="s">
        <v>66</v>
      </c>
      <c r="AO4" s="18" t="s">
        <v>67</v>
      </c>
      <c r="AP4" s="22" t="s">
        <v>60</v>
      </c>
      <c r="AQ4" s="22" t="s">
        <v>61</v>
      </c>
    </row>
    <row r="5" spans="1:43" x14ac:dyDescent="0.25">
      <c r="A5">
        <v>2020</v>
      </c>
      <c r="B5" s="5">
        <v>37</v>
      </c>
      <c r="C5" s="15">
        <v>4000000</v>
      </c>
      <c r="D5" s="15">
        <v>100000</v>
      </c>
      <c r="E5" s="16">
        <f>D5*12</f>
        <v>1200000</v>
      </c>
      <c r="F5" s="16">
        <f>E5*$E$2</f>
        <v>120000</v>
      </c>
      <c r="G5" s="16">
        <f>C5-F5-$K$2</f>
        <v>3880000</v>
      </c>
      <c r="H5" s="16">
        <f>C5*$F$2</f>
        <v>1200000</v>
      </c>
      <c r="I5" s="16">
        <f>G5*$F$2</f>
        <v>1164000</v>
      </c>
      <c r="J5" s="16">
        <f>H5-I5</f>
        <v>36000</v>
      </c>
      <c r="K5" s="16">
        <f>F5+$K$2</f>
        <v>120000</v>
      </c>
      <c r="L5" s="16">
        <f>J5</f>
        <v>36000</v>
      </c>
      <c r="M5" s="14">
        <f>K5+L5</f>
        <v>156000</v>
      </c>
      <c r="N5" s="14">
        <f>F5</f>
        <v>120000</v>
      </c>
      <c r="O5" s="13">
        <f>K5/C5</f>
        <v>0.03</v>
      </c>
      <c r="P5" s="23">
        <f>E5*$G$2</f>
        <v>144000</v>
      </c>
      <c r="Q5" s="23">
        <f>D5*$G$2*12</f>
        <v>144000</v>
      </c>
      <c r="R5" s="23">
        <f>E5*$H$2</f>
        <v>144000</v>
      </c>
      <c r="S5" s="23">
        <f>H5+P5+R5</f>
        <v>1488000</v>
      </c>
      <c r="T5" s="13">
        <f>S5/C5</f>
        <v>0.372</v>
      </c>
      <c r="V5" s="23">
        <f>I5+P5+R5</f>
        <v>1452000</v>
      </c>
      <c r="W5" s="13">
        <f>V5/G5</f>
        <v>0.37422680412371134</v>
      </c>
      <c r="Y5" s="23">
        <f>P5+R5</f>
        <v>288000</v>
      </c>
      <c r="Z5" s="23">
        <f>Y5</f>
        <v>288000</v>
      </c>
      <c r="AA5" s="23">
        <f>P5+Q5+R5</f>
        <v>432000</v>
      </c>
      <c r="AB5" s="32">
        <v>8.6499999999999994E-2</v>
      </c>
      <c r="AC5" s="23">
        <f>(AA5+$I$2)*AB5+(AA5+$I$2)</f>
        <v>2099118</v>
      </c>
      <c r="AD5" s="28">
        <f>(AA5+$I$2)*$J$2+(AA5+$I$2)</f>
        <v>2067240</v>
      </c>
      <c r="AE5" s="28">
        <f t="shared" ref="AE5:AE51" si="0">AD5-Z5</f>
        <v>1779240</v>
      </c>
      <c r="AF5" s="29">
        <f t="shared" ref="AF5:AF51" si="1">AE5/Z5</f>
        <v>6.1779166666666665</v>
      </c>
      <c r="AH5" s="5">
        <v>57</v>
      </c>
      <c r="AI5" s="35">
        <f>INDEX(N:N, MATCH(AH5,B:B,0))</f>
        <v>4799127.2010912327</v>
      </c>
      <c r="AJ5" s="35">
        <f>INDEX(AC:AC, MATCH(AH5,B:B,0))</f>
        <v>42543339.072709613</v>
      </c>
      <c r="AK5" s="35">
        <f>INDEX(AD:AD, MATCH(AH5,B:B,0))</f>
        <v>40462770.906208225</v>
      </c>
      <c r="AL5" s="35">
        <f>AJ5-AK2</f>
        <v>42543339.072709613</v>
      </c>
      <c r="AM5" s="35">
        <f>AK5-AK2</f>
        <v>40462770.906208225</v>
      </c>
      <c r="AN5" s="23">
        <f>AI2</f>
        <v>275000</v>
      </c>
      <c r="AO5" s="23">
        <f>AN5*12</f>
        <v>3300000</v>
      </c>
      <c r="AP5" s="35">
        <f>($AM$2+$AQ$2+AL5-AO5)*$AH$2+($AM$2+$AQ$2+AL5-AO5)</f>
        <v>41013811.366945781</v>
      </c>
      <c r="AQ5" s="35">
        <f>($AM$2+$AQ$2+AL5-AO5)*$AH$2+$AM$2+$AQ$2+AM5-AO5</f>
        <v>38933243.200444393</v>
      </c>
    </row>
    <row r="6" spans="1:43" x14ac:dyDescent="0.25">
      <c r="A6">
        <f>A5+1</f>
        <v>2021</v>
      </c>
      <c r="B6">
        <f>B5+1</f>
        <v>38</v>
      </c>
      <c r="C6" s="16">
        <f>C5+C5*$D$2</f>
        <v>4240000</v>
      </c>
      <c r="D6" s="16">
        <f>D5+D5*$D$2</f>
        <v>106000</v>
      </c>
      <c r="E6" s="16">
        <f t="shared" ref="E6:E51" si="2">D6*12</f>
        <v>1272000</v>
      </c>
      <c r="F6" s="16">
        <f t="shared" ref="F6:F51" si="3">E6*$E$2</f>
        <v>127200</v>
      </c>
      <c r="G6" s="16">
        <f t="shared" ref="G6:G51" si="4">C6-F6-$K$2</f>
        <v>4112800</v>
      </c>
      <c r="H6" s="16">
        <f t="shared" ref="H6:H51" si="5">C6*$F$2</f>
        <v>1272000</v>
      </c>
      <c r="I6" s="16">
        <f t="shared" ref="I6:I51" si="6">G6*$F$2</f>
        <v>1233840</v>
      </c>
      <c r="J6" s="16">
        <f t="shared" ref="J6:J51" si="7">H6-I6</f>
        <v>38160</v>
      </c>
      <c r="K6" s="16">
        <f t="shared" ref="K6:K51" si="8">F6+$K$2</f>
        <v>127200</v>
      </c>
      <c r="L6" s="16">
        <f>L5+J6</f>
        <v>74160</v>
      </c>
      <c r="M6" s="14">
        <f t="shared" ref="M6:M51" si="9">K6+L6</f>
        <v>201360</v>
      </c>
      <c r="N6" s="14">
        <f>N5+F6</f>
        <v>247200</v>
      </c>
      <c r="O6" s="13">
        <f t="shared" ref="O6:O51" si="10">K6/C6</f>
        <v>0.03</v>
      </c>
      <c r="P6" s="23">
        <f t="shared" ref="P6:P51" si="11">E6*$G$2</f>
        <v>152640</v>
      </c>
      <c r="Q6" s="23">
        <f t="shared" ref="Q6:Q51" si="12">D6*$G$2*12</f>
        <v>152640</v>
      </c>
      <c r="R6" s="23">
        <f t="shared" ref="R6:R51" si="13">E6*$H$2</f>
        <v>152640</v>
      </c>
      <c r="S6" s="23">
        <f t="shared" ref="S6:S51" si="14">H6+P6+R6</f>
        <v>1577280</v>
      </c>
      <c r="T6" s="13">
        <f t="shared" ref="T6:T51" si="15">S6/C6</f>
        <v>0.372</v>
      </c>
      <c r="V6" s="23">
        <f t="shared" ref="V6:V51" si="16">I6+P6+R6</f>
        <v>1539120</v>
      </c>
      <c r="W6" s="13">
        <f t="shared" ref="W6:W51" si="17">V6/G6</f>
        <v>0.37422680412371134</v>
      </c>
      <c r="Y6" s="23">
        <f t="shared" ref="Y6:Y51" si="18">P6+R6</f>
        <v>305280</v>
      </c>
      <c r="Z6" s="23">
        <f>Z5+Y6</f>
        <v>593280</v>
      </c>
      <c r="AA6" s="23">
        <f t="shared" ref="AA6:AA51" si="19">P6+Q6+R6</f>
        <v>457920</v>
      </c>
      <c r="AB6" s="13">
        <f>AB5-0.001</f>
        <v>8.5499999999999993E-2</v>
      </c>
      <c r="AC6" s="23">
        <f>(AA6+AC5)*AB6+(AA6+AC5)</f>
        <v>2775664.7489999998</v>
      </c>
      <c r="AD6" s="28">
        <f t="shared" ref="AD6:AD51" si="20">(AD5+AA6)*$J$2 +AD5 + AA6</f>
        <v>2701921.2</v>
      </c>
      <c r="AE6" s="28">
        <f t="shared" si="0"/>
        <v>2108641.2000000002</v>
      </c>
      <c r="AF6" s="29">
        <f t="shared" si="1"/>
        <v>3.5542091423948223</v>
      </c>
      <c r="AH6">
        <f>AH5+1</f>
        <v>58</v>
      </c>
      <c r="AL6" s="35">
        <f t="shared" ref="AL6:AL45" si="21">AP5</f>
        <v>41013811.366945781</v>
      </c>
      <c r="AM6" s="35">
        <f t="shared" ref="AM6:AM45" si="22">AQ5</f>
        <v>38933243.200444393</v>
      </c>
      <c r="AN6" s="23">
        <f>AN5+AN5*$AJ$2/12</f>
        <v>277291.66666666669</v>
      </c>
      <c r="AO6" s="23">
        <f>AN6*12</f>
        <v>3327500</v>
      </c>
      <c r="AP6" s="35">
        <f t="shared" ref="AP6:AP45" si="23">($AM$2+$AQ$2+AL6-AO6)*$AH$2+($AM$2+$AQ$2+AL6-AO6)</f>
        <v>39410072.830009036</v>
      </c>
      <c r="AQ6" s="35">
        <f t="shared" ref="AQ6:AQ45" si="24">($AM$2+$AQ$2+AL6-AO6)*$AH$2+$AM$2+$AQ$2+AM6-AO6</f>
        <v>37329504.66350764</v>
      </c>
    </row>
    <row r="7" spans="1:43" x14ac:dyDescent="0.25">
      <c r="A7">
        <f t="shared" ref="A7:B51" si="25">A6+1</f>
        <v>2022</v>
      </c>
      <c r="B7">
        <f t="shared" si="25"/>
        <v>39</v>
      </c>
      <c r="C7" s="16">
        <f>C6+C6*$D$2</f>
        <v>4494400</v>
      </c>
      <c r="D7" s="16">
        <f>D6+D6*$D$2</f>
        <v>112360</v>
      </c>
      <c r="E7" s="16">
        <f t="shared" si="2"/>
        <v>1348320</v>
      </c>
      <c r="F7" s="16">
        <f t="shared" si="3"/>
        <v>134832</v>
      </c>
      <c r="G7" s="16">
        <f t="shared" si="4"/>
        <v>4359568</v>
      </c>
      <c r="H7" s="16">
        <f t="shared" si="5"/>
        <v>1348320</v>
      </c>
      <c r="I7" s="16">
        <f t="shared" si="6"/>
        <v>1307870.3999999999</v>
      </c>
      <c r="J7" s="16">
        <f t="shared" si="7"/>
        <v>40449.600000000093</v>
      </c>
      <c r="K7" s="16">
        <f t="shared" si="8"/>
        <v>134832</v>
      </c>
      <c r="L7" s="16">
        <f t="shared" ref="L7:L51" si="26">L6+J7</f>
        <v>114609.60000000009</v>
      </c>
      <c r="M7" s="14">
        <f t="shared" si="9"/>
        <v>249441.60000000009</v>
      </c>
      <c r="N7" s="14">
        <f t="shared" ref="N7:N51" si="27">N6+F7</f>
        <v>382032</v>
      </c>
      <c r="O7" s="13">
        <f t="shared" si="10"/>
        <v>0.03</v>
      </c>
      <c r="P7" s="23">
        <f t="shared" si="11"/>
        <v>161798.39999999999</v>
      </c>
      <c r="Q7" s="23">
        <f t="shared" si="12"/>
        <v>161798.39999999999</v>
      </c>
      <c r="R7" s="23">
        <f t="shared" si="13"/>
        <v>161798.39999999999</v>
      </c>
      <c r="S7" s="23">
        <f t="shared" si="14"/>
        <v>1671916.7999999998</v>
      </c>
      <c r="T7" s="13">
        <f t="shared" si="15"/>
        <v>0.37199999999999994</v>
      </c>
      <c r="V7" s="23">
        <f t="shared" si="16"/>
        <v>1631467.1999999997</v>
      </c>
      <c r="W7" s="13">
        <f t="shared" si="17"/>
        <v>0.37422680412371129</v>
      </c>
      <c r="Y7" s="23">
        <f t="shared" si="18"/>
        <v>323596.79999999999</v>
      </c>
      <c r="Z7" s="23">
        <f t="shared" ref="Z7:Z51" si="28">Z6+Y7</f>
        <v>916876.80000000005</v>
      </c>
      <c r="AA7" s="23">
        <f t="shared" si="19"/>
        <v>485395.19999999995</v>
      </c>
      <c r="AB7" s="13">
        <f t="shared" ref="AB7:AB51" si="29">AB6-0.001</f>
        <v>8.4499999999999992E-2</v>
      </c>
      <c r="AC7" s="23">
        <f t="shared" ref="AC7:AC51" si="30">(AA7+AC6)*AB7+(AA7+AC6)</f>
        <v>3536619.5146904998</v>
      </c>
      <c r="AD7" s="28">
        <f t="shared" si="20"/>
        <v>3410428.5480000004</v>
      </c>
      <c r="AE7" s="28">
        <f t="shared" si="0"/>
        <v>2493551.7480000006</v>
      </c>
      <c r="AF7" s="29">
        <f t="shared" si="1"/>
        <v>2.719614835929975</v>
      </c>
      <c r="AH7">
        <f t="shared" ref="AH7:AH45" si="31">AH6+1</f>
        <v>59</v>
      </c>
      <c r="AK7" s="35"/>
      <c r="AL7" s="35">
        <f t="shared" si="21"/>
        <v>39410072.830009036</v>
      </c>
      <c r="AM7" s="35">
        <f t="shared" si="22"/>
        <v>37329504.66350764</v>
      </c>
      <c r="AN7" s="23">
        <f t="shared" ref="AN7:AN45" si="32">AN6+AN6*$AJ$2/12</f>
        <v>279602.43055555556</v>
      </c>
      <c r="AO7" s="23">
        <f>AN7*12</f>
        <v>3355229.166666667</v>
      </c>
      <c r="AP7" s="35">
        <f t="shared" si="23"/>
        <v>37729661.095297523</v>
      </c>
      <c r="AQ7" s="35">
        <f t="shared" si="24"/>
        <v>35649092.92879612</v>
      </c>
    </row>
    <row r="8" spans="1:43" x14ac:dyDescent="0.25">
      <c r="A8">
        <f t="shared" si="25"/>
        <v>2023</v>
      </c>
      <c r="B8">
        <f t="shared" si="25"/>
        <v>40</v>
      </c>
      <c r="C8" s="16">
        <f t="shared" ref="C8:C24" si="33">C7+C7*$D$2</f>
        <v>4764064</v>
      </c>
      <c r="D8" s="16">
        <f t="shared" ref="D8:D51" si="34">D7+D7*$D$2</f>
        <v>119101.6</v>
      </c>
      <c r="E8" s="16">
        <f t="shared" si="2"/>
        <v>1429219.2000000002</v>
      </c>
      <c r="F8" s="16">
        <f t="shared" si="3"/>
        <v>142921.92000000001</v>
      </c>
      <c r="G8" s="16">
        <f t="shared" si="4"/>
        <v>4621142.08</v>
      </c>
      <c r="H8" s="16">
        <f t="shared" si="5"/>
        <v>1429219.2</v>
      </c>
      <c r="I8" s="16">
        <f t="shared" si="6"/>
        <v>1386342.6240000001</v>
      </c>
      <c r="J8" s="16">
        <f t="shared" si="7"/>
        <v>42876.575999999885</v>
      </c>
      <c r="K8" s="16">
        <f t="shared" si="8"/>
        <v>142921.92000000001</v>
      </c>
      <c r="L8" s="16">
        <f t="shared" si="26"/>
        <v>157486.17599999998</v>
      </c>
      <c r="M8" s="14">
        <f t="shared" si="9"/>
        <v>300408.09600000002</v>
      </c>
      <c r="N8" s="14">
        <f t="shared" si="27"/>
        <v>524953.92000000004</v>
      </c>
      <c r="O8" s="13">
        <f t="shared" si="10"/>
        <v>3.0000000000000002E-2</v>
      </c>
      <c r="P8" s="23">
        <f t="shared" si="11"/>
        <v>171506.304</v>
      </c>
      <c r="Q8" s="23">
        <f t="shared" si="12"/>
        <v>171506.304</v>
      </c>
      <c r="R8" s="23">
        <f t="shared" si="13"/>
        <v>171506.304</v>
      </c>
      <c r="S8" s="23">
        <f t="shared" si="14"/>
        <v>1772231.808</v>
      </c>
      <c r="T8" s="13">
        <f t="shared" si="15"/>
        <v>0.372</v>
      </c>
      <c r="V8" s="23">
        <f t="shared" si="16"/>
        <v>1729355.2320000001</v>
      </c>
      <c r="W8" s="13">
        <f t="shared" si="17"/>
        <v>0.37422680412371134</v>
      </c>
      <c r="Y8" s="23">
        <f t="shared" si="18"/>
        <v>343012.60800000001</v>
      </c>
      <c r="Z8" s="23">
        <f t="shared" si="28"/>
        <v>1259889.4080000001</v>
      </c>
      <c r="AA8" s="23">
        <f t="shared" si="19"/>
        <v>514518.91200000001</v>
      </c>
      <c r="AB8" s="13">
        <f t="shared" si="29"/>
        <v>8.3499999999999991E-2</v>
      </c>
      <c r="AC8" s="23">
        <f t="shared" si="30"/>
        <v>4389408.4853191562</v>
      </c>
      <c r="AD8" s="28">
        <f t="shared" si="20"/>
        <v>4199693.7822000012</v>
      </c>
      <c r="AE8" s="28">
        <f t="shared" si="0"/>
        <v>2939804.3742000014</v>
      </c>
      <c r="AF8" s="29">
        <f t="shared" si="1"/>
        <v>2.3333828791106095</v>
      </c>
      <c r="AH8">
        <f t="shared" si="31"/>
        <v>60</v>
      </c>
      <c r="AK8" s="35"/>
      <c r="AL8" s="35">
        <f t="shared" si="21"/>
        <v>37729661.095297523</v>
      </c>
      <c r="AM8" s="35">
        <f t="shared" si="22"/>
        <v>35649092.92879612</v>
      </c>
      <c r="AN8" s="23">
        <f t="shared" si="32"/>
        <v>281932.45081018517</v>
      </c>
      <c r="AO8" s="23">
        <f t="shared" ref="AO8:AO45" si="35">AN8*12</f>
        <v>3383189.409722222</v>
      </c>
      <c r="AP8" s="35">
        <f t="shared" si="23"/>
        <v>35970037.958197437</v>
      </c>
      <c r="AQ8" s="35">
        <f t="shared" si="24"/>
        <v>33889469.791696034</v>
      </c>
    </row>
    <row r="9" spans="1:43" x14ac:dyDescent="0.25">
      <c r="A9">
        <f t="shared" si="25"/>
        <v>2024</v>
      </c>
      <c r="B9">
        <f t="shared" si="25"/>
        <v>41</v>
      </c>
      <c r="C9" s="16">
        <f t="shared" si="33"/>
        <v>5049907.84</v>
      </c>
      <c r="D9" s="16">
        <f t="shared" si="34"/>
        <v>126247.69600000001</v>
      </c>
      <c r="E9" s="16">
        <f t="shared" si="2"/>
        <v>1514972.3520000002</v>
      </c>
      <c r="F9" s="16">
        <f t="shared" si="3"/>
        <v>151497.23520000002</v>
      </c>
      <c r="G9" s="16">
        <f t="shared" si="4"/>
        <v>4898410.6047999999</v>
      </c>
      <c r="H9" s="16">
        <f t="shared" si="5"/>
        <v>1514972.352</v>
      </c>
      <c r="I9" s="16">
        <f t="shared" si="6"/>
        <v>1469523.18144</v>
      </c>
      <c r="J9" s="16">
        <f t="shared" si="7"/>
        <v>45449.170559999999</v>
      </c>
      <c r="K9" s="16">
        <f t="shared" si="8"/>
        <v>151497.23520000002</v>
      </c>
      <c r="L9" s="16">
        <f t="shared" si="26"/>
        <v>202935.34655999998</v>
      </c>
      <c r="M9" s="14">
        <f t="shared" si="9"/>
        <v>354432.58175999997</v>
      </c>
      <c r="N9" s="14">
        <f t="shared" si="27"/>
        <v>676451.15520000004</v>
      </c>
      <c r="O9" s="13">
        <f t="shared" si="10"/>
        <v>3.0000000000000006E-2</v>
      </c>
      <c r="P9" s="23">
        <f t="shared" si="11"/>
        <v>181796.68224000002</v>
      </c>
      <c r="Q9" s="23">
        <f t="shared" si="12"/>
        <v>181796.68224000002</v>
      </c>
      <c r="R9" s="23">
        <f t="shared" si="13"/>
        <v>181796.68224000002</v>
      </c>
      <c r="S9" s="23">
        <f t="shared" si="14"/>
        <v>1878565.7164799999</v>
      </c>
      <c r="T9" s="13">
        <f t="shared" si="15"/>
        <v>0.372</v>
      </c>
      <c r="V9" s="23">
        <f t="shared" si="16"/>
        <v>1833116.5459199999</v>
      </c>
      <c r="W9" s="13">
        <f t="shared" si="17"/>
        <v>0.37422680412371134</v>
      </c>
      <c r="Y9" s="23">
        <f t="shared" si="18"/>
        <v>363593.36448000005</v>
      </c>
      <c r="Z9" s="23">
        <f t="shared" si="28"/>
        <v>1623482.77248</v>
      </c>
      <c r="AA9" s="23">
        <f t="shared" si="19"/>
        <v>545390.0467200001</v>
      </c>
      <c r="AB9" s="13">
        <f t="shared" si="29"/>
        <v>8.249999999999999E-2</v>
      </c>
      <c r="AC9" s="23">
        <f t="shared" si="30"/>
        <v>5341919.4109323863</v>
      </c>
      <c r="AD9" s="28">
        <f t="shared" si="20"/>
        <v>5077239.6969444016</v>
      </c>
      <c r="AE9" s="28">
        <f t="shared" si="0"/>
        <v>3453756.9244644018</v>
      </c>
      <c r="AF9" s="29">
        <f t="shared" si="1"/>
        <v>2.1273751609870866</v>
      </c>
      <c r="AH9">
        <f t="shared" si="31"/>
        <v>61</v>
      </c>
      <c r="AK9" s="35"/>
      <c r="AL9" s="35">
        <f t="shared" si="21"/>
        <v>35970037.958197437</v>
      </c>
      <c r="AM9" s="35">
        <f t="shared" si="22"/>
        <v>33889469.791696034</v>
      </c>
      <c r="AN9" s="23">
        <f t="shared" si="32"/>
        <v>284281.88790027006</v>
      </c>
      <c r="AO9" s="23">
        <f t="shared" si="35"/>
        <v>3411382.6548032407</v>
      </c>
      <c r="AP9" s="35">
        <f t="shared" si="23"/>
        <v>34128587.084550902</v>
      </c>
      <c r="AQ9" s="35">
        <f t="shared" si="24"/>
        <v>32048018.918049499</v>
      </c>
    </row>
    <row r="10" spans="1:43" x14ac:dyDescent="0.25">
      <c r="A10">
        <f t="shared" si="25"/>
        <v>2025</v>
      </c>
      <c r="B10">
        <f t="shared" si="25"/>
        <v>42</v>
      </c>
      <c r="C10" s="16">
        <f t="shared" si="33"/>
        <v>5352902.3103999998</v>
      </c>
      <c r="D10" s="16">
        <f t="shared" si="34"/>
        <v>133822.55776000003</v>
      </c>
      <c r="E10" s="16">
        <f t="shared" si="2"/>
        <v>1605870.6931200004</v>
      </c>
      <c r="F10" s="16">
        <f t="shared" si="3"/>
        <v>160587.06931200007</v>
      </c>
      <c r="G10" s="16">
        <f t="shared" si="4"/>
        <v>5192315.2410880001</v>
      </c>
      <c r="H10" s="16">
        <f t="shared" si="5"/>
        <v>1605870.69312</v>
      </c>
      <c r="I10" s="16">
        <f t="shared" si="6"/>
        <v>1557694.5723264001</v>
      </c>
      <c r="J10" s="16">
        <f t="shared" si="7"/>
        <v>48176.120793599868</v>
      </c>
      <c r="K10" s="16">
        <f t="shared" si="8"/>
        <v>160587.06931200007</v>
      </c>
      <c r="L10" s="16">
        <f t="shared" si="26"/>
        <v>251111.46735359984</v>
      </c>
      <c r="M10" s="14">
        <f t="shared" si="9"/>
        <v>411698.53666559991</v>
      </c>
      <c r="N10" s="14">
        <f t="shared" si="27"/>
        <v>837038.2245120001</v>
      </c>
      <c r="O10" s="13">
        <f t="shared" si="10"/>
        <v>3.0000000000000013E-2</v>
      </c>
      <c r="P10" s="23">
        <f t="shared" si="11"/>
        <v>192704.48317440005</v>
      </c>
      <c r="Q10" s="23">
        <f t="shared" si="12"/>
        <v>192704.48317440003</v>
      </c>
      <c r="R10" s="23">
        <f t="shared" si="13"/>
        <v>192704.48317440005</v>
      </c>
      <c r="S10" s="23">
        <f t="shared" si="14"/>
        <v>1991279.6594687998</v>
      </c>
      <c r="T10" s="13">
        <f t="shared" si="15"/>
        <v>0.372</v>
      </c>
      <c r="V10" s="23">
        <f t="shared" si="16"/>
        <v>1943103.5386752002</v>
      </c>
      <c r="W10" s="13">
        <f t="shared" si="17"/>
        <v>0.37422680412371134</v>
      </c>
      <c r="Y10" s="23">
        <f t="shared" si="18"/>
        <v>385408.96634880011</v>
      </c>
      <c r="Z10" s="23">
        <f t="shared" si="28"/>
        <v>2008891.7388288002</v>
      </c>
      <c r="AA10" s="23">
        <f t="shared" si="19"/>
        <v>578113.44952320016</v>
      </c>
      <c r="AB10" s="13">
        <f t="shared" si="29"/>
        <v>8.1499999999999989E-2</v>
      </c>
      <c r="AC10" s="23">
        <f t="shared" si="30"/>
        <v>6402515.5385827171</v>
      </c>
      <c r="AD10" s="28">
        <f t="shared" si="20"/>
        <v>6051227.8667203337</v>
      </c>
      <c r="AE10" s="28">
        <f t="shared" si="0"/>
        <v>4042336.1278915335</v>
      </c>
      <c r="AF10" s="29">
        <f t="shared" si="1"/>
        <v>2.0122219877554217</v>
      </c>
      <c r="AH10">
        <f t="shared" si="31"/>
        <v>62</v>
      </c>
      <c r="AK10" s="35"/>
      <c r="AL10" s="35">
        <f t="shared" si="21"/>
        <v>34128587.084550902</v>
      </c>
      <c r="AM10" s="35">
        <f t="shared" si="22"/>
        <v>32048018.918049499</v>
      </c>
      <c r="AN10" s="23">
        <f t="shared" si="32"/>
        <v>286650.90363277233</v>
      </c>
      <c r="AO10" s="23">
        <f t="shared" si="35"/>
        <v>3439810.8435932677</v>
      </c>
      <c r="AP10" s="35">
        <f t="shared" si="23"/>
        <v>32202611.650241241</v>
      </c>
      <c r="AQ10" s="35">
        <f t="shared" si="24"/>
        <v>30122043.483739838</v>
      </c>
    </row>
    <row r="11" spans="1:43" x14ac:dyDescent="0.25">
      <c r="A11">
        <f t="shared" si="25"/>
        <v>2026</v>
      </c>
      <c r="B11">
        <f t="shared" si="25"/>
        <v>43</v>
      </c>
      <c r="C11" s="16">
        <f t="shared" si="33"/>
        <v>5674076.4490240002</v>
      </c>
      <c r="D11" s="16">
        <f t="shared" si="34"/>
        <v>141851.91122560002</v>
      </c>
      <c r="E11" s="16">
        <f t="shared" si="2"/>
        <v>1702222.9347072002</v>
      </c>
      <c r="F11" s="16">
        <f t="shared" si="3"/>
        <v>170222.29347072003</v>
      </c>
      <c r="G11" s="16">
        <f t="shared" si="4"/>
        <v>5503854.1555532804</v>
      </c>
      <c r="H11" s="16">
        <f t="shared" si="5"/>
        <v>1702222.9347071999</v>
      </c>
      <c r="I11" s="16">
        <f t="shared" si="6"/>
        <v>1651156.2466659842</v>
      </c>
      <c r="J11" s="16">
        <f t="shared" si="7"/>
        <v>51066.688041215762</v>
      </c>
      <c r="K11" s="16">
        <f t="shared" si="8"/>
        <v>170222.29347072003</v>
      </c>
      <c r="L11" s="16">
        <f t="shared" si="26"/>
        <v>302178.15539481561</v>
      </c>
      <c r="M11" s="14">
        <f t="shared" si="9"/>
        <v>472400.44886553567</v>
      </c>
      <c r="N11" s="14">
        <f t="shared" si="27"/>
        <v>1007260.5179827202</v>
      </c>
      <c r="O11" s="13">
        <f t="shared" si="10"/>
        <v>3.0000000000000006E-2</v>
      </c>
      <c r="P11" s="23">
        <f t="shared" si="11"/>
        <v>204266.75216486401</v>
      </c>
      <c r="Q11" s="23">
        <f t="shared" si="12"/>
        <v>204266.75216486404</v>
      </c>
      <c r="R11" s="23">
        <f t="shared" si="13"/>
        <v>204266.75216486401</v>
      </c>
      <c r="S11" s="23">
        <f t="shared" si="14"/>
        <v>2110756.4390369281</v>
      </c>
      <c r="T11" s="13">
        <f t="shared" si="15"/>
        <v>0.372</v>
      </c>
      <c r="V11" s="23">
        <f t="shared" si="16"/>
        <v>2059689.7509957121</v>
      </c>
      <c r="W11" s="13">
        <f t="shared" si="17"/>
        <v>0.37422680412371134</v>
      </c>
      <c r="Y11" s="23">
        <f t="shared" si="18"/>
        <v>408533.50432972802</v>
      </c>
      <c r="Z11" s="23">
        <f t="shared" si="28"/>
        <v>2417425.2431585281</v>
      </c>
      <c r="AA11" s="23">
        <f t="shared" si="19"/>
        <v>612800.25649459206</v>
      </c>
      <c r="AB11" s="13">
        <f t="shared" si="29"/>
        <v>8.0499999999999988E-2</v>
      </c>
      <c r="AC11" s="23">
        <f t="shared" si="30"/>
        <v>7580048.7165810326</v>
      </c>
      <c r="AD11" s="28">
        <f t="shared" si="20"/>
        <v>7130510.0918399701</v>
      </c>
      <c r="AE11" s="28">
        <f t="shared" si="0"/>
        <v>4713084.8486814424</v>
      </c>
      <c r="AF11" s="29">
        <f t="shared" si="1"/>
        <v>1.9496300297267852</v>
      </c>
      <c r="AH11">
        <f t="shared" si="31"/>
        <v>63</v>
      </c>
      <c r="AK11" s="35"/>
      <c r="AL11" s="35">
        <f t="shared" si="21"/>
        <v>32202611.650241241</v>
      </c>
      <c r="AM11" s="35">
        <f t="shared" si="22"/>
        <v>30122043.483739838</v>
      </c>
      <c r="AN11" s="23">
        <f t="shared" si="32"/>
        <v>289039.66116304544</v>
      </c>
      <c r="AO11" s="23">
        <f t="shared" si="35"/>
        <v>3468475.9339565453</v>
      </c>
      <c r="AP11" s="35">
        <f t="shared" si="23"/>
        <v>30189331.909828112</v>
      </c>
      <c r="AQ11" s="35">
        <f t="shared" si="24"/>
        <v>28108763.743326709</v>
      </c>
    </row>
    <row r="12" spans="1:43" x14ac:dyDescent="0.25">
      <c r="A12">
        <f t="shared" si="25"/>
        <v>2027</v>
      </c>
      <c r="B12">
        <f t="shared" si="25"/>
        <v>44</v>
      </c>
      <c r="C12" s="16">
        <f t="shared" si="33"/>
        <v>6014521.0359654399</v>
      </c>
      <c r="D12" s="16">
        <f t="shared" si="34"/>
        <v>150363.02589913603</v>
      </c>
      <c r="E12" s="16">
        <f t="shared" si="2"/>
        <v>1804356.3107896324</v>
      </c>
      <c r="F12" s="16">
        <f t="shared" si="3"/>
        <v>180435.63107896326</v>
      </c>
      <c r="G12" s="16">
        <f t="shared" si="4"/>
        <v>5834085.4048864767</v>
      </c>
      <c r="H12" s="16">
        <f t="shared" si="5"/>
        <v>1804356.3107896319</v>
      </c>
      <c r="I12" s="16">
        <f t="shared" si="6"/>
        <v>1750225.6214659431</v>
      </c>
      <c r="J12" s="16">
        <f t="shared" si="7"/>
        <v>54130.689323688857</v>
      </c>
      <c r="K12" s="16">
        <f t="shared" si="8"/>
        <v>180435.63107896326</v>
      </c>
      <c r="L12" s="16">
        <f t="shared" si="26"/>
        <v>356308.84471850446</v>
      </c>
      <c r="M12" s="14">
        <f t="shared" si="9"/>
        <v>536744.47579746775</v>
      </c>
      <c r="N12" s="14">
        <f t="shared" si="27"/>
        <v>1187696.1490616833</v>
      </c>
      <c r="O12" s="13">
        <f t="shared" si="10"/>
        <v>3.0000000000000009E-2</v>
      </c>
      <c r="P12" s="23">
        <f t="shared" si="11"/>
        <v>216522.75729475587</v>
      </c>
      <c r="Q12" s="23">
        <f t="shared" si="12"/>
        <v>216522.75729475589</v>
      </c>
      <c r="R12" s="23">
        <f t="shared" si="13"/>
        <v>216522.75729475587</v>
      </c>
      <c r="S12" s="23">
        <f t="shared" si="14"/>
        <v>2237401.8253791435</v>
      </c>
      <c r="T12" s="13">
        <f t="shared" si="15"/>
        <v>0.372</v>
      </c>
      <c r="V12" s="23">
        <f t="shared" si="16"/>
        <v>2183271.1360554546</v>
      </c>
      <c r="W12" s="13">
        <f t="shared" si="17"/>
        <v>0.37422680412371134</v>
      </c>
      <c r="Y12" s="23">
        <f t="shared" si="18"/>
        <v>433045.51458951173</v>
      </c>
      <c r="Z12" s="23">
        <f t="shared" si="28"/>
        <v>2850470.7577480399</v>
      </c>
      <c r="AA12" s="23">
        <f t="shared" si="19"/>
        <v>649568.27188426768</v>
      </c>
      <c r="AB12" s="13">
        <f t="shared" si="29"/>
        <v>7.9499999999999987E-2</v>
      </c>
      <c r="AC12" s="23">
        <f t="shared" si="30"/>
        <v>8883871.5390482917</v>
      </c>
      <c r="AD12" s="28">
        <f t="shared" si="20"/>
        <v>8324683.849184934</v>
      </c>
      <c r="AE12" s="28">
        <f t="shared" si="0"/>
        <v>5474213.0914368946</v>
      </c>
      <c r="AF12" s="29">
        <f t="shared" si="1"/>
        <v>1.920459305382137</v>
      </c>
      <c r="AH12">
        <f t="shared" si="31"/>
        <v>64</v>
      </c>
      <c r="AK12" s="35"/>
      <c r="AL12" s="35">
        <f t="shared" si="21"/>
        <v>30189331.909828112</v>
      </c>
      <c r="AM12" s="35">
        <f t="shared" si="22"/>
        <v>28108763.743326709</v>
      </c>
      <c r="AN12" s="23">
        <f t="shared" si="32"/>
        <v>291448.32500607084</v>
      </c>
      <c r="AO12" s="23">
        <f t="shared" si="35"/>
        <v>3497379.9000728503</v>
      </c>
      <c r="AP12" s="35">
        <f t="shared" si="23"/>
        <v>28085882.692102794</v>
      </c>
      <c r="AQ12" s="35">
        <f t="shared" si="24"/>
        <v>26005314.525601394</v>
      </c>
    </row>
    <row r="13" spans="1:43" x14ac:dyDescent="0.25">
      <c r="A13">
        <f t="shared" si="25"/>
        <v>2028</v>
      </c>
      <c r="B13">
        <f t="shared" si="25"/>
        <v>45</v>
      </c>
      <c r="C13" s="16">
        <f t="shared" si="33"/>
        <v>6375392.2981233662</v>
      </c>
      <c r="D13" s="16">
        <f t="shared" si="34"/>
        <v>159384.80745308418</v>
      </c>
      <c r="E13" s="16">
        <f t="shared" si="2"/>
        <v>1912617.6894370103</v>
      </c>
      <c r="F13" s="16">
        <f t="shared" si="3"/>
        <v>191261.76894370106</v>
      </c>
      <c r="G13" s="16">
        <f t="shared" si="4"/>
        <v>6184130.5291796653</v>
      </c>
      <c r="H13" s="16">
        <f t="shared" si="5"/>
        <v>1912617.6894370099</v>
      </c>
      <c r="I13" s="16">
        <f t="shared" si="6"/>
        <v>1855239.1587538996</v>
      </c>
      <c r="J13" s="16">
        <f t="shared" si="7"/>
        <v>57378.530683110235</v>
      </c>
      <c r="K13" s="16">
        <f t="shared" si="8"/>
        <v>191261.76894370106</v>
      </c>
      <c r="L13" s="16">
        <f t="shared" si="26"/>
        <v>413687.3754016147</v>
      </c>
      <c r="M13" s="14">
        <f t="shared" si="9"/>
        <v>604949.14434531576</v>
      </c>
      <c r="N13" s="14">
        <f t="shared" si="27"/>
        <v>1378957.9180053845</v>
      </c>
      <c r="O13" s="13">
        <f t="shared" si="10"/>
        <v>3.0000000000000009E-2</v>
      </c>
      <c r="P13" s="23">
        <f t="shared" si="11"/>
        <v>229514.12273244123</v>
      </c>
      <c r="Q13" s="23">
        <f t="shared" si="12"/>
        <v>229514.12273244123</v>
      </c>
      <c r="R13" s="23">
        <f t="shared" si="13"/>
        <v>229514.12273244123</v>
      </c>
      <c r="S13" s="23">
        <f t="shared" si="14"/>
        <v>2371645.9349018927</v>
      </c>
      <c r="T13" s="13">
        <f t="shared" si="15"/>
        <v>0.37200000000000005</v>
      </c>
      <c r="V13" s="23">
        <f t="shared" si="16"/>
        <v>2314267.4042187822</v>
      </c>
      <c r="W13" s="13">
        <f t="shared" si="17"/>
        <v>0.3742268041237114</v>
      </c>
      <c r="Y13" s="23">
        <f t="shared" si="18"/>
        <v>459028.24546488246</v>
      </c>
      <c r="Z13" s="23">
        <f t="shared" si="28"/>
        <v>3309499.0032129223</v>
      </c>
      <c r="AA13" s="23">
        <f t="shared" si="19"/>
        <v>688542.36819732375</v>
      </c>
      <c r="AB13" s="13">
        <f t="shared" si="29"/>
        <v>7.8499999999999986E-2</v>
      </c>
      <c r="AC13" s="23">
        <f t="shared" si="30"/>
        <v>10323848.398964396</v>
      </c>
      <c r="AD13" s="28">
        <f t="shared" si="20"/>
        <v>9644152.0525990166</v>
      </c>
      <c r="AE13" s="28">
        <f t="shared" si="0"/>
        <v>6334653.0493860943</v>
      </c>
      <c r="AF13" s="29">
        <f t="shared" si="1"/>
        <v>1.9140821747449681</v>
      </c>
      <c r="AG13" s="28"/>
      <c r="AH13">
        <f t="shared" si="31"/>
        <v>65</v>
      </c>
      <c r="AK13" s="35"/>
      <c r="AL13" s="35">
        <f t="shared" si="21"/>
        <v>28085882.692102794</v>
      </c>
      <c r="AM13" s="35">
        <f t="shared" si="22"/>
        <v>26005314.525601394</v>
      </c>
      <c r="AN13" s="23">
        <f t="shared" si="32"/>
        <v>293877.06104778807</v>
      </c>
      <c r="AO13" s="23">
        <f t="shared" si="35"/>
        <v>3526524.7325734571</v>
      </c>
      <c r="AP13" s="35">
        <f t="shared" si="23"/>
        <v>25889310.820370093</v>
      </c>
      <c r="AQ13" s="35">
        <f t="shared" si="24"/>
        <v>23808742.653868694</v>
      </c>
    </row>
    <row r="14" spans="1:43" x14ac:dyDescent="0.25">
      <c r="A14">
        <f t="shared" si="25"/>
        <v>2029</v>
      </c>
      <c r="B14">
        <f t="shared" si="25"/>
        <v>46</v>
      </c>
      <c r="C14" s="16">
        <f t="shared" si="33"/>
        <v>6757915.8360107681</v>
      </c>
      <c r="D14" s="16">
        <f t="shared" si="34"/>
        <v>168947.89590026924</v>
      </c>
      <c r="E14" s="16">
        <f t="shared" si="2"/>
        <v>2027374.7508032308</v>
      </c>
      <c r="F14" s="16">
        <f t="shared" si="3"/>
        <v>202737.47508032309</v>
      </c>
      <c r="G14" s="16">
        <f t="shared" si="4"/>
        <v>6555178.3609304447</v>
      </c>
      <c r="H14" s="16">
        <f t="shared" si="5"/>
        <v>2027374.7508032303</v>
      </c>
      <c r="I14" s="16">
        <f t="shared" si="6"/>
        <v>1966553.5082791334</v>
      </c>
      <c r="J14" s="16">
        <f t="shared" si="7"/>
        <v>60821.242524096975</v>
      </c>
      <c r="K14" s="16">
        <f t="shared" si="8"/>
        <v>202737.47508032309</v>
      </c>
      <c r="L14" s="16">
        <f t="shared" si="26"/>
        <v>474508.61792571167</v>
      </c>
      <c r="M14" s="14">
        <f t="shared" si="9"/>
        <v>677246.09300603473</v>
      </c>
      <c r="N14" s="14">
        <f t="shared" si="27"/>
        <v>1581695.3930857077</v>
      </c>
      <c r="O14" s="13">
        <f t="shared" si="10"/>
        <v>3.0000000000000006E-2</v>
      </c>
      <c r="P14" s="23">
        <f t="shared" si="11"/>
        <v>243284.9700963877</v>
      </c>
      <c r="Q14" s="23">
        <f t="shared" si="12"/>
        <v>243284.97009638773</v>
      </c>
      <c r="R14" s="23">
        <f t="shared" si="13"/>
        <v>243284.9700963877</v>
      </c>
      <c r="S14" s="23">
        <f t="shared" si="14"/>
        <v>2513944.6909960061</v>
      </c>
      <c r="T14" s="13">
        <f t="shared" si="15"/>
        <v>0.37200000000000005</v>
      </c>
      <c r="V14" s="23">
        <f t="shared" si="16"/>
        <v>2453123.4484719089</v>
      </c>
      <c r="W14" s="13">
        <f t="shared" si="17"/>
        <v>0.3742268041237114</v>
      </c>
      <c r="Y14" s="23">
        <f t="shared" si="18"/>
        <v>486569.94019277539</v>
      </c>
      <c r="Z14" s="23">
        <f t="shared" si="28"/>
        <v>3796068.9434056976</v>
      </c>
      <c r="AA14" s="23">
        <f t="shared" si="19"/>
        <v>729854.91028916312</v>
      </c>
      <c r="AB14" s="13">
        <f t="shared" si="29"/>
        <v>7.7499999999999986E-2</v>
      </c>
      <c r="AC14" s="23">
        <f t="shared" si="30"/>
        <v>11910365.315720709</v>
      </c>
      <c r="AD14" s="28">
        <f t="shared" si="20"/>
        <v>11100187.450290352</v>
      </c>
      <c r="AE14" s="28">
        <f t="shared" si="0"/>
        <v>7304118.506884655</v>
      </c>
      <c r="AF14" s="29">
        <f t="shared" si="1"/>
        <v>1.9241269365175597</v>
      </c>
      <c r="AG14" s="28"/>
      <c r="AH14">
        <f t="shared" si="31"/>
        <v>66</v>
      </c>
      <c r="AK14" s="35"/>
      <c r="AL14" s="35">
        <f t="shared" si="21"/>
        <v>25889310.820370093</v>
      </c>
      <c r="AM14" s="35">
        <f t="shared" si="22"/>
        <v>23808742.653868694</v>
      </c>
      <c r="AN14" s="23">
        <f t="shared" si="32"/>
        <v>296326.03655651963</v>
      </c>
      <c r="AO14" s="23">
        <f t="shared" si="35"/>
        <v>3555912.4386782357</v>
      </c>
      <c r="AP14" s="35">
        <f t="shared" si="23"/>
        <v>23596572.455197487</v>
      </c>
      <c r="AQ14" s="35">
        <f t="shared" si="24"/>
        <v>21516004.288696092</v>
      </c>
    </row>
    <row r="15" spans="1:43" x14ac:dyDescent="0.25">
      <c r="A15">
        <f t="shared" si="25"/>
        <v>2030</v>
      </c>
      <c r="B15">
        <f t="shared" si="25"/>
        <v>47</v>
      </c>
      <c r="C15" s="16">
        <f t="shared" si="33"/>
        <v>7163390.786171414</v>
      </c>
      <c r="D15" s="16">
        <f t="shared" si="34"/>
        <v>179084.7696542854</v>
      </c>
      <c r="E15" s="16">
        <f t="shared" si="2"/>
        <v>2149017.2358514247</v>
      </c>
      <c r="F15" s="16">
        <f t="shared" si="3"/>
        <v>214901.72358514249</v>
      </c>
      <c r="G15" s="16">
        <f t="shared" si="4"/>
        <v>6948489.0625862712</v>
      </c>
      <c r="H15" s="16">
        <f t="shared" si="5"/>
        <v>2149017.2358514243</v>
      </c>
      <c r="I15" s="16">
        <f t="shared" si="6"/>
        <v>2084546.7187758812</v>
      </c>
      <c r="J15" s="16">
        <f t="shared" si="7"/>
        <v>64470.517075543059</v>
      </c>
      <c r="K15" s="16">
        <f t="shared" si="8"/>
        <v>214901.72358514249</v>
      </c>
      <c r="L15" s="16">
        <f t="shared" si="26"/>
        <v>538979.13500125473</v>
      </c>
      <c r="M15" s="14">
        <f t="shared" si="9"/>
        <v>753880.85858639725</v>
      </c>
      <c r="N15" s="14">
        <f t="shared" si="27"/>
        <v>1796597.1166708502</v>
      </c>
      <c r="O15" s="13">
        <f t="shared" si="10"/>
        <v>3.0000000000000009E-2</v>
      </c>
      <c r="P15" s="23">
        <f t="shared" si="11"/>
        <v>257882.06830217096</v>
      </c>
      <c r="Q15" s="23">
        <f t="shared" si="12"/>
        <v>257882.06830217096</v>
      </c>
      <c r="R15" s="23">
        <f t="shared" si="13"/>
        <v>257882.06830217096</v>
      </c>
      <c r="S15" s="23">
        <f t="shared" si="14"/>
        <v>2664781.372455766</v>
      </c>
      <c r="T15" s="13">
        <f t="shared" si="15"/>
        <v>0.372</v>
      </c>
      <c r="V15" s="23">
        <f t="shared" si="16"/>
        <v>2600310.8553802231</v>
      </c>
      <c r="W15" s="13">
        <f t="shared" si="17"/>
        <v>0.37422680412371134</v>
      </c>
      <c r="Y15" s="23">
        <f t="shared" si="18"/>
        <v>515764.13660434191</v>
      </c>
      <c r="Z15" s="23">
        <f t="shared" si="28"/>
        <v>4311833.0800100397</v>
      </c>
      <c r="AA15" s="23">
        <f t="shared" si="19"/>
        <v>773646.20490651287</v>
      </c>
      <c r="AB15" s="13">
        <f t="shared" si="29"/>
        <v>7.6499999999999985E-2</v>
      </c>
      <c r="AC15" s="23">
        <f t="shared" si="30"/>
        <v>13654338.401955204</v>
      </c>
      <c r="AD15" s="28">
        <f t="shared" si="20"/>
        <v>12705002.011060644</v>
      </c>
      <c r="AE15" s="28">
        <f t="shared" si="0"/>
        <v>8393168.9310506042</v>
      </c>
      <c r="AF15" s="29">
        <f t="shared" si="1"/>
        <v>1.9465431001867681</v>
      </c>
      <c r="AH15">
        <f t="shared" si="31"/>
        <v>67</v>
      </c>
      <c r="AK15" s="35"/>
      <c r="AL15" s="35">
        <f t="shared" si="21"/>
        <v>23596572.455197487</v>
      </c>
      <c r="AM15" s="35">
        <f t="shared" si="22"/>
        <v>21516004.288696092</v>
      </c>
      <c r="AN15" s="23">
        <f t="shared" si="32"/>
        <v>298795.42019449064</v>
      </c>
      <c r="AO15" s="23">
        <f t="shared" si="35"/>
        <v>3585545.0423338879</v>
      </c>
      <c r="AP15" s="35">
        <f t="shared" si="23"/>
        <v>21204530.357304383</v>
      </c>
      <c r="AQ15" s="35">
        <f t="shared" si="24"/>
        <v>19123962.190802991</v>
      </c>
    </row>
    <row r="16" spans="1:43" x14ac:dyDescent="0.25">
      <c r="A16">
        <f t="shared" si="25"/>
        <v>2031</v>
      </c>
      <c r="B16">
        <f t="shared" si="25"/>
        <v>48</v>
      </c>
      <c r="C16" s="16">
        <f t="shared" si="33"/>
        <v>7593194.2333416985</v>
      </c>
      <c r="D16" s="16">
        <f t="shared" si="34"/>
        <v>189829.85583354253</v>
      </c>
      <c r="E16" s="16">
        <f t="shared" si="2"/>
        <v>2277958.2700025104</v>
      </c>
      <c r="F16" s="16">
        <f t="shared" si="3"/>
        <v>227795.82700025104</v>
      </c>
      <c r="G16" s="16">
        <f t="shared" si="4"/>
        <v>7365398.4063414475</v>
      </c>
      <c r="H16" s="16">
        <f t="shared" si="5"/>
        <v>2277958.2700025095</v>
      </c>
      <c r="I16" s="16">
        <f t="shared" si="6"/>
        <v>2209619.5219024341</v>
      </c>
      <c r="J16" s="16">
        <f t="shared" si="7"/>
        <v>68338.748100075405</v>
      </c>
      <c r="K16" s="16">
        <f t="shared" si="8"/>
        <v>227795.82700025104</v>
      </c>
      <c r="L16" s="16">
        <f t="shared" si="26"/>
        <v>607317.88310133014</v>
      </c>
      <c r="M16" s="14">
        <f t="shared" si="9"/>
        <v>835113.71010158118</v>
      </c>
      <c r="N16" s="14">
        <f t="shared" si="27"/>
        <v>2024392.9436711012</v>
      </c>
      <c r="O16" s="13">
        <f t="shared" si="10"/>
        <v>3.0000000000000013E-2</v>
      </c>
      <c r="P16" s="23">
        <f t="shared" si="11"/>
        <v>273354.99240030121</v>
      </c>
      <c r="Q16" s="23">
        <f t="shared" si="12"/>
        <v>273354.99240030127</v>
      </c>
      <c r="R16" s="23">
        <f t="shared" si="13"/>
        <v>273354.99240030121</v>
      </c>
      <c r="S16" s="23">
        <f t="shared" si="14"/>
        <v>2824668.2548031118</v>
      </c>
      <c r="T16" s="13">
        <f t="shared" si="15"/>
        <v>0.372</v>
      </c>
      <c r="V16" s="23">
        <f t="shared" si="16"/>
        <v>2756329.5067030364</v>
      </c>
      <c r="W16" s="13">
        <f t="shared" si="17"/>
        <v>0.37422680412371134</v>
      </c>
      <c r="Y16" s="23">
        <f t="shared" si="18"/>
        <v>546709.98480060243</v>
      </c>
      <c r="Z16" s="23">
        <f t="shared" si="28"/>
        <v>4858543.064810642</v>
      </c>
      <c r="AA16" s="23">
        <f t="shared" si="19"/>
        <v>820064.9772009037</v>
      </c>
      <c r="AB16" s="13">
        <f t="shared" si="29"/>
        <v>7.5499999999999984E-2</v>
      </c>
      <c r="AC16" s="23">
        <f t="shared" si="30"/>
        <v>15567220.834282393</v>
      </c>
      <c r="AD16" s="28">
        <f t="shared" si="20"/>
        <v>14471821.677439855</v>
      </c>
      <c r="AE16" s="28">
        <f t="shared" si="0"/>
        <v>9613278.6126292124</v>
      </c>
      <c r="AF16" s="29">
        <f t="shared" si="1"/>
        <v>1.9786340234907196</v>
      </c>
      <c r="AH16">
        <f t="shared" si="31"/>
        <v>68</v>
      </c>
      <c r="AK16" s="35"/>
      <c r="AL16" s="35">
        <f t="shared" si="21"/>
        <v>21204530.357304383</v>
      </c>
      <c r="AM16" s="35">
        <f t="shared" si="22"/>
        <v>19123962.190802991</v>
      </c>
      <c r="AN16" s="23">
        <f t="shared" si="32"/>
        <v>301285.38202944474</v>
      </c>
      <c r="AO16" s="23">
        <f t="shared" si="35"/>
        <v>3615424.5843533371</v>
      </c>
      <c r="AP16" s="35">
        <f t="shared" si="23"/>
        <v>18709951.068194453</v>
      </c>
      <c r="AQ16" s="35">
        <f t="shared" si="24"/>
        <v>16629382.901693063</v>
      </c>
    </row>
    <row r="17" spans="1:43" x14ac:dyDescent="0.25">
      <c r="A17">
        <f t="shared" si="25"/>
        <v>2032</v>
      </c>
      <c r="B17">
        <f t="shared" si="25"/>
        <v>49</v>
      </c>
      <c r="C17" s="16">
        <f t="shared" si="33"/>
        <v>8048785.8873422006</v>
      </c>
      <c r="D17" s="16">
        <f t="shared" si="34"/>
        <v>201219.64718355509</v>
      </c>
      <c r="E17" s="16">
        <f t="shared" si="2"/>
        <v>2414635.7662026612</v>
      </c>
      <c r="F17" s="16">
        <f t="shared" si="3"/>
        <v>241463.57662026613</v>
      </c>
      <c r="G17" s="16">
        <f t="shared" si="4"/>
        <v>7807322.3107219348</v>
      </c>
      <c r="H17" s="16">
        <f t="shared" si="5"/>
        <v>2414635.7662026603</v>
      </c>
      <c r="I17" s="16">
        <f t="shared" si="6"/>
        <v>2342196.6932165804</v>
      </c>
      <c r="J17" s="16">
        <f t="shared" si="7"/>
        <v>72439.072986079846</v>
      </c>
      <c r="K17" s="16">
        <f t="shared" si="8"/>
        <v>241463.57662026613</v>
      </c>
      <c r="L17" s="16">
        <f t="shared" si="26"/>
        <v>679756.95608740998</v>
      </c>
      <c r="M17" s="14">
        <f t="shared" si="9"/>
        <v>921220.53270767606</v>
      </c>
      <c r="N17" s="14">
        <f t="shared" si="27"/>
        <v>2265856.5202913675</v>
      </c>
      <c r="O17" s="13">
        <f t="shared" si="10"/>
        <v>3.0000000000000013E-2</v>
      </c>
      <c r="P17" s="23">
        <f t="shared" si="11"/>
        <v>289756.29194431932</v>
      </c>
      <c r="Q17" s="23">
        <f t="shared" si="12"/>
        <v>289756.29194431932</v>
      </c>
      <c r="R17" s="23">
        <f t="shared" si="13"/>
        <v>289756.29194431932</v>
      </c>
      <c r="S17" s="23">
        <f t="shared" si="14"/>
        <v>2994148.350091299</v>
      </c>
      <c r="T17" s="13">
        <f t="shared" si="15"/>
        <v>0.37200000000000005</v>
      </c>
      <c r="V17" s="23">
        <f t="shared" si="16"/>
        <v>2921709.2771052192</v>
      </c>
      <c r="W17" s="13">
        <f t="shared" si="17"/>
        <v>0.3742268041237114</v>
      </c>
      <c r="Y17" s="23">
        <f t="shared" si="18"/>
        <v>579512.58388863865</v>
      </c>
      <c r="Z17" s="23">
        <f t="shared" si="28"/>
        <v>5438055.6486992808</v>
      </c>
      <c r="AA17" s="23">
        <f t="shared" si="19"/>
        <v>869268.87583295791</v>
      </c>
      <c r="AB17" s="13">
        <f t="shared" si="29"/>
        <v>7.4499999999999983E-2</v>
      </c>
      <c r="AC17" s="23">
        <f t="shared" si="30"/>
        <v>17661008.193518944</v>
      </c>
      <c r="AD17" s="28">
        <f t="shared" si="20"/>
        <v>16414966.89200191</v>
      </c>
      <c r="AE17" s="28">
        <f t="shared" si="0"/>
        <v>10976911.243302628</v>
      </c>
      <c r="AF17" s="29">
        <f t="shared" si="1"/>
        <v>2.0185360269213457</v>
      </c>
      <c r="AH17">
        <f t="shared" si="31"/>
        <v>69</v>
      </c>
      <c r="AK17" s="35"/>
      <c r="AL17" s="35">
        <f t="shared" si="21"/>
        <v>18709951.068194453</v>
      </c>
      <c r="AM17" s="35">
        <f t="shared" si="22"/>
        <v>16629382.901693063</v>
      </c>
      <c r="AN17" s="23">
        <f t="shared" si="32"/>
        <v>303796.09354635677</v>
      </c>
      <c r="AO17" s="23">
        <f t="shared" si="35"/>
        <v>3645553.1225562813</v>
      </c>
      <c r="AP17" s="35">
        <f t="shared" si="23"/>
        <v>16109502.006062193</v>
      </c>
      <c r="AQ17" s="35">
        <f t="shared" si="24"/>
        <v>14028933.839560803</v>
      </c>
    </row>
    <row r="18" spans="1:43" x14ac:dyDescent="0.25">
      <c r="A18">
        <f t="shared" si="25"/>
        <v>2033</v>
      </c>
      <c r="B18">
        <f t="shared" si="25"/>
        <v>50</v>
      </c>
      <c r="C18" s="16">
        <f t="shared" si="33"/>
        <v>8531713.0405827332</v>
      </c>
      <c r="D18" s="16">
        <f t="shared" si="34"/>
        <v>213292.82601456839</v>
      </c>
      <c r="E18" s="16">
        <f t="shared" si="2"/>
        <v>2559513.9121748209</v>
      </c>
      <c r="F18" s="16">
        <f t="shared" si="3"/>
        <v>255951.3912174821</v>
      </c>
      <c r="G18" s="16">
        <f t="shared" si="4"/>
        <v>8275761.649365251</v>
      </c>
      <c r="H18" s="16">
        <f t="shared" si="5"/>
        <v>2559513.91217482</v>
      </c>
      <c r="I18" s="16">
        <f t="shared" si="6"/>
        <v>2482728.4948095754</v>
      </c>
      <c r="J18" s="16">
        <f t="shared" si="7"/>
        <v>76785.41736524459</v>
      </c>
      <c r="K18" s="16">
        <f t="shared" si="8"/>
        <v>255951.3912174821</v>
      </c>
      <c r="L18" s="16">
        <f t="shared" si="26"/>
        <v>756542.37345265457</v>
      </c>
      <c r="M18" s="14">
        <f t="shared" si="9"/>
        <v>1012493.7646701366</v>
      </c>
      <c r="N18" s="14">
        <f t="shared" si="27"/>
        <v>2521807.9115088498</v>
      </c>
      <c r="O18" s="13">
        <f t="shared" si="10"/>
        <v>3.0000000000000013E-2</v>
      </c>
      <c r="P18" s="23">
        <f t="shared" si="11"/>
        <v>307141.66946097848</v>
      </c>
      <c r="Q18" s="23">
        <f t="shared" si="12"/>
        <v>307141.66946097848</v>
      </c>
      <c r="R18" s="23">
        <f t="shared" si="13"/>
        <v>307141.66946097848</v>
      </c>
      <c r="S18" s="23">
        <f t="shared" si="14"/>
        <v>3173797.2510967767</v>
      </c>
      <c r="T18" s="13">
        <f t="shared" si="15"/>
        <v>0.372</v>
      </c>
      <c r="V18" s="23">
        <f t="shared" si="16"/>
        <v>3097011.8337315321</v>
      </c>
      <c r="W18" s="13">
        <f t="shared" si="17"/>
        <v>0.37422680412371134</v>
      </c>
      <c r="Y18" s="23">
        <f t="shared" si="18"/>
        <v>614283.33892195695</v>
      </c>
      <c r="Z18" s="23">
        <f t="shared" si="28"/>
        <v>6052338.9876212375</v>
      </c>
      <c r="AA18" s="23">
        <f t="shared" si="19"/>
        <v>921425.00838293543</v>
      </c>
      <c r="AB18" s="13">
        <f t="shared" si="29"/>
        <v>7.3499999999999982E-2</v>
      </c>
      <c r="AC18" s="23">
        <f t="shared" si="30"/>
        <v>19948242.042241666</v>
      </c>
      <c r="AD18" s="28">
        <f t="shared" si="20"/>
        <v>18549939.333411783</v>
      </c>
      <c r="AE18" s="28">
        <f t="shared" si="0"/>
        <v>12497600.345790546</v>
      </c>
      <c r="AF18" s="29">
        <f t="shared" si="1"/>
        <v>2.0649207473923239</v>
      </c>
      <c r="AH18">
        <f t="shared" si="31"/>
        <v>70</v>
      </c>
      <c r="AK18" s="35"/>
      <c r="AL18" s="35">
        <f t="shared" si="21"/>
        <v>16109502.006062193</v>
      </c>
      <c r="AM18" s="35">
        <f t="shared" si="22"/>
        <v>14028933.839560803</v>
      </c>
      <c r="AN18" s="23">
        <f t="shared" si="32"/>
        <v>306327.7276592431</v>
      </c>
      <c r="AO18" s="23">
        <f t="shared" si="35"/>
        <v>3675932.731910917</v>
      </c>
      <c r="AP18" s="35">
        <f t="shared" si="23"/>
        <v>13399748.47443069</v>
      </c>
      <c r="AQ18" s="35">
        <f t="shared" si="24"/>
        <v>11319180.3079293</v>
      </c>
    </row>
    <row r="19" spans="1:43" x14ac:dyDescent="0.25">
      <c r="A19">
        <f t="shared" si="25"/>
        <v>2034</v>
      </c>
      <c r="B19">
        <f t="shared" si="25"/>
        <v>51</v>
      </c>
      <c r="C19" s="16">
        <f t="shared" si="33"/>
        <v>9043615.8230176978</v>
      </c>
      <c r="D19" s="16">
        <f t="shared" si="34"/>
        <v>226090.3955754425</v>
      </c>
      <c r="E19" s="16">
        <f t="shared" si="2"/>
        <v>2713084.7469053101</v>
      </c>
      <c r="F19" s="16">
        <f t="shared" si="3"/>
        <v>271308.47469053103</v>
      </c>
      <c r="G19" s="16">
        <f t="shared" si="4"/>
        <v>8772307.3483271673</v>
      </c>
      <c r="H19" s="16">
        <f t="shared" si="5"/>
        <v>2713084.7469053091</v>
      </c>
      <c r="I19" s="16">
        <f t="shared" si="6"/>
        <v>2631692.2044981499</v>
      </c>
      <c r="J19" s="16">
        <f t="shared" si="7"/>
        <v>81392.542407159228</v>
      </c>
      <c r="K19" s="16">
        <f t="shared" si="8"/>
        <v>271308.47469053103</v>
      </c>
      <c r="L19" s="16">
        <f t="shared" si="26"/>
        <v>837934.9158598138</v>
      </c>
      <c r="M19" s="14">
        <f t="shared" si="9"/>
        <v>1109243.3905503447</v>
      </c>
      <c r="N19" s="14">
        <f t="shared" si="27"/>
        <v>2793116.3861993807</v>
      </c>
      <c r="O19" s="13">
        <f t="shared" si="10"/>
        <v>3.0000000000000009E-2</v>
      </c>
      <c r="P19" s="23">
        <f t="shared" si="11"/>
        <v>325570.1696286372</v>
      </c>
      <c r="Q19" s="23">
        <f t="shared" si="12"/>
        <v>325570.1696286372</v>
      </c>
      <c r="R19" s="23">
        <f t="shared" si="13"/>
        <v>325570.1696286372</v>
      </c>
      <c r="S19" s="23">
        <f t="shared" si="14"/>
        <v>3364225.0861625839</v>
      </c>
      <c r="T19" s="13">
        <f t="shared" si="15"/>
        <v>0.37200000000000005</v>
      </c>
      <c r="V19" s="23">
        <f t="shared" si="16"/>
        <v>3282832.5437554247</v>
      </c>
      <c r="W19" s="13">
        <f t="shared" si="17"/>
        <v>0.37422680412371134</v>
      </c>
      <c r="Y19" s="23">
        <f t="shared" si="18"/>
        <v>651140.33925727441</v>
      </c>
      <c r="Z19" s="23">
        <f t="shared" si="28"/>
        <v>6703479.3268785123</v>
      </c>
      <c r="AA19" s="23">
        <f t="shared" si="19"/>
        <v>976710.50888591167</v>
      </c>
      <c r="AB19" s="13">
        <f t="shared" si="29"/>
        <v>7.2499999999999981E-2</v>
      </c>
      <c r="AC19" s="23">
        <f t="shared" si="30"/>
        <v>22442011.611084327</v>
      </c>
      <c r="AD19" s="28">
        <f t="shared" si="20"/>
        <v>20893515.331258535</v>
      </c>
      <c r="AE19" s="28">
        <f t="shared" si="0"/>
        <v>14190036.004380023</v>
      </c>
      <c r="AF19" s="29">
        <f t="shared" si="1"/>
        <v>2.1168165533804428</v>
      </c>
      <c r="AH19">
        <f t="shared" si="31"/>
        <v>71</v>
      </c>
      <c r="AK19" s="35"/>
      <c r="AL19" s="35">
        <f t="shared" si="21"/>
        <v>13399748.47443069</v>
      </c>
      <c r="AM19" s="35">
        <f t="shared" si="22"/>
        <v>11319180.3079293</v>
      </c>
      <c r="AN19" s="23">
        <f t="shared" si="32"/>
        <v>308880.4587230701</v>
      </c>
      <c r="AO19" s="23">
        <f t="shared" si="35"/>
        <v>3706565.5046768412</v>
      </c>
      <c r="AP19" s="35">
        <f t="shared" si="23"/>
        <v>10577150.58090134</v>
      </c>
      <c r="AQ19" s="35">
        <f t="shared" si="24"/>
        <v>8496582.4143999498</v>
      </c>
    </row>
    <row r="20" spans="1:43" x14ac:dyDescent="0.25">
      <c r="A20">
        <f t="shared" si="25"/>
        <v>2035</v>
      </c>
      <c r="B20">
        <f t="shared" si="25"/>
        <v>52</v>
      </c>
      <c r="C20" s="16">
        <f t="shared" si="33"/>
        <v>9586232.7723987587</v>
      </c>
      <c r="D20" s="16">
        <f t="shared" si="34"/>
        <v>239655.81930996905</v>
      </c>
      <c r="E20" s="16">
        <f t="shared" si="2"/>
        <v>2875869.8317196285</v>
      </c>
      <c r="F20" s="16">
        <f t="shared" si="3"/>
        <v>287586.98317196284</v>
      </c>
      <c r="G20" s="16">
        <f t="shared" si="4"/>
        <v>9298645.7892267965</v>
      </c>
      <c r="H20" s="16">
        <f t="shared" si="5"/>
        <v>2875869.8317196276</v>
      </c>
      <c r="I20" s="16">
        <f t="shared" si="6"/>
        <v>2789593.7367680389</v>
      </c>
      <c r="J20" s="16">
        <f t="shared" si="7"/>
        <v>86276.09495158866</v>
      </c>
      <c r="K20" s="16">
        <f t="shared" si="8"/>
        <v>287586.98317196284</v>
      </c>
      <c r="L20" s="16">
        <f t="shared" si="26"/>
        <v>924211.01081140246</v>
      </c>
      <c r="M20" s="14">
        <f t="shared" si="9"/>
        <v>1211797.9939833654</v>
      </c>
      <c r="N20" s="14">
        <f t="shared" si="27"/>
        <v>3080703.3693713434</v>
      </c>
      <c r="O20" s="13">
        <f t="shared" si="10"/>
        <v>3.0000000000000009E-2</v>
      </c>
      <c r="P20" s="23">
        <f t="shared" si="11"/>
        <v>345104.3798063554</v>
      </c>
      <c r="Q20" s="23">
        <f t="shared" si="12"/>
        <v>345104.37980635546</v>
      </c>
      <c r="R20" s="23">
        <f t="shared" si="13"/>
        <v>345104.3798063554</v>
      </c>
      <c r="S20" s="23">
        <f t="shared" si="14"/>
        <v>3566078.5913323388</v>
      </c>
      <c r="T20" s="13">
        <f t="shared" si="15"/>
        <v>0.37200000000000005</v>
      </c>
      <c r="V20" s="23">
        <f t="shared" si="16"/>
        <v>3479802.4963807501</v>
      </c>
      <c r="W20" s="13">
        <f t="shared" si="17"/>
        <v>0.3742268041237114</v>
      </c>
      <c r="Y20" s="23">
        <f t="shared" si="18"/>
        <v>690208.7596127108</v>
      </c>
      <c r="Z20" s="23">
        <f t="shared" si="28"/>
        <v>7393688.0864912234</v>
      </c>
      <c r="AA20" s="23">
        <f t="shared" si="19"/>
        <v>1035313.1394190663</v>
      </c>
      <c r="AB20" s="13">
        <f t="shared" si="29"/>
        <v>7.149999999999998E-2</v>
      </c>
      <c r="AC20" s="23">
        <f t="shared" si="30"/>
        <v>25155953.470164388</v>
      </c>
      <c r="AD20" s="28">
        <f t="shared" si="20"/>
        <v>23463846.463625036</v>
      </c>
      <c r="AE20" s="28">
        <f t="shared" si="0"/>
        <v>16070158.377133813</v>
      </c>
      <c r="AF20" s="29">
        <f t="shared" si="1"/>
        <v>2.1734969326735727</v>
      </c>
      <c r="AH20">
        <f t="shared" si="31"/>
        <v>72</v>
      </c>
      <c r="AK20" s="35"/>
      <c r="AL20" s="35">
        <f t="shared" si="21"/>
        <v>10577150.58090134</v>
      </c>
      <c r="AM20" s="35">
        <f t="shared" si="22"/>
        <v>8496582.4143999498</v>
      </c>
      <c r="AN20" s="23">
        <f t="shared" si="32"/>
        <v>311454.46254576236</v>
      </c>
      <c r="AO20" s="23">
        <f t="shared" si="35"/>
        <v>3737453.5505491486</v>
      </c>
      <c r="AP20" s="35">
        <f t="shared" si="23"/>
        <v>7638060.0633176332</v>
      </c>
      <c r="AQ20" s="35">
        <f t="shared" si="24"/>
        <v>5557491.8968162434</v>
      </c>
    </row>
    <row r="21" spans="1:43" x14ac:dyDescent="0.25">
      <c r="A21">
        <f t="shared" si="25"/>
        <v>2036</v>
      </c>
      <c r="B21">
        <f t="shared" si="25"/>
        <v>53</v>
      </c>
      <c r="C21" s="16">
        <f t="shared" si="33"/>
        <v>10161406.738742685</v>
      </c>
      <c r="D21" s="16">
        <f t="shared" si="34"/>
        <v>254035.16846856719</v>
      </c>
      <c r="E21" s="16">
        <f t="shared" si="2"/>
        <v>3048422.0216228063</v>
      </c>
      <c r="F21" s="16">
        <f t="shared" si="3"/>
        <v>304842.20216228062</v>
      </c>
      <c r="G21" s="16">
        <f t="shared" si="4"/>
        <v>9856564.5365804043</v>
      </c>
      <c r="H21" s="16">
        <f t="shared" si="5"/>
        <v>3048422.0216228054</v>
      </c>
      <c r="I21" s="16">
        <f t="shared" si="6"/>
        <v>2956969.3609741214</v>
      </c>
      <c r="J21" s="16">
        <f t="shared" si="7"/>
        <v>91452.660648684017</v>
      </c>
      <c r="K21" s="16">
        <f t="shared" si="8"/>
        <v>304842.20216228062</v>
      </c>
      <c r="L21" s="16">
        <f t="shared" si="26"/>
        <v>1015663.6714600865</v>
      </c>
      <c r="M21" s="14">
        <f t="shared" si="9"/>
        <v>1320505.8736223672</v>
      </c>
      <c r="N21" s="14">
        <f t="shared" si="27"/>
        <v>3385545.5715336241</v>
      </c>
      <c r="O21" s="13">
        <f t="shared" si="10"/>
        <v>3.0000000000000006E-2</v>
      </c>
      <c r="P21" s="23">
        <f t="shared" si="11"/>
        <v>365810.64259473677</v>
      </c>
      <c r="Q21" s="23">
        <f t="shared" si="12"/>
        <v>365810.64259473677</v>
      </c>
      <c r="R21" s="23">
        <f t="shared" si="13"/>
        <v>365810.64259473677</v>
      </c>
      <c r="S21" s="23">
        <f t="shared" si="14"/>
        <v>3780043.3068122789</v>
      </c>
      <c r="T21" s="13">
        <f t="shared" si="15"/>
        <v>0.372</v>
      </c>
      <c r="V21" s="23">
        <f t="shared" si="16"/>
        <v>3688590.6461635949</v>
      </c>
      <c r="W21" s="13">
        <f t="shared" si="17"/>
        <v>0.3742268041237114</v>
      </c>
      <c r="Y21" s="23">
        <f t="shared" si="18"/>
        <v>731621.28518947354</v>
      </c>
      <c r="Z21" s="23">
        <f t="shared" si="28"/>
        <v>8125309.3716806974</v>
      </c>
      <c r="AA21" s="23">
        <f t="shared" si="19"/>
        <v>1097431.9277842103</v>
      </c>
      <c r="AB21" s="13">
        <f t="shared" si="29"/>
        <v>7.0499999999999979E-2</v>
      </c>
      <c r="AC21" s="23">
        <f t="shared" si="30"/>
        <v>28104249.068503976</v>
      </c>
      <c r="AD21" s="28">
        <f t="shared" si="20"/>
        <v>26280567.878807895</v>
      </c>
      <c r="AE21" s="28">
        <f t="shared" si="0"/>
        <v>18155258.507127196</v>
      </c>
      <c r="AF21" s="29">
        <f t="shared" si="1"/>
        <v>2.2344082762441118</v>
      </c>
      <c r="AH21">
        <f t="shared" si="31"/>
        <v>73</v>
      </c>
      <c r="AK21" s="35"/>
      <c r="AL21" s="35">
        <f t="shared" si="21"/>
        <v>7638060.0633176332</v>
      </c>
      <c r="AM21" s="35">
        <f t="shared" si="22"/>
        <v>5557491.8968162434</v>
      </c>
      <c r="AN21" s="23">
        <f t="shared" si="32"/>
        <v>314049.91640031041</v>
      </c>
      <c r="AO21" s="23">
        <f t="shared" si="35"/>
        <v>3768598.9968037251</v>
      </c>
      <c r="AP21" s="35">
        <f t="shared" si="23"/>
        <v>4578717.0205642022</v>
      </c>
      <c r="AQ21" s="35">
        <f t="shared" si="24"/>
        <v>2498148.8540628115</v>
      </c>
    </row>
    <row r="22" spans="1:43" x14ac:dyDescent="0.25">
      <c r="A22">
        <f t="shared" si="25"/>
        <v>2037</v>
      </c>
      <c r="B22">
        <f t="shared" si="25"/>
        <v>54</v>
      </c>
      <c r="C22" s="16">
        <f t="shared" si="33"/>
        <v>10771091.143067246</v>
      </c>
      <c r="D22" s="16">
        <f t="shared" si="34"/>
        <v>269277.27857668122</v>
      </c>
      <c r="E22" s="16">
        <f t="shared" si="2"/>
        <v>3231327.3429201748</v>
      </c>
      <c r="F22" s="16">
        <f t="shared" si="3"/>
        <v>323132.73429201753</v>
      </c>
      <c r="G22" s="16">
        <f t="shared" si="4"/>
        <v>10447958.408775229</v>
      </c>
      <c r="H22" s="16">
        <f t="shared" si="5"/>
        <v>3231327.3429201739</v>
      </c>
      <c r="I22" s="16">
        <f t="shared" si="6"/>
        <v>3134387.5226325686</v>
      </c>
      <c r="J22" s="16">
        <f t="shared" si="7"/>
        <v>96939.820287605282</v>
      </c>
      <c r="K22" s="16">
        <f t="shared" si="8"/>
        <v>323132.73429201753</v>
      </c>
      <c r="L22" s="16">
        <f t="shared" si="26"/>
        <v>1112603.4917476918</v>
      </c>
      <c r="M22" s="14">
        <f t="shared" si="9"/>
        <v>1435736.2260397093</v>
      </c>
      <c r="N22" s="14">
        <f t="shared" si="27"/>
        <v>3708678.3058256414</v>
      </c>
      <c r="O22" s="13">
        <f t="shared" si="10"/>
        <v>3.0000000000000013E-2</v>
      </c>
      <c r="P22" s="23">
        <f t="shared" si="11"/>
        <v>387759.28115042095</v>
      </c>
      <c r="Q22" s="23">
        <f t="shared" si="12"/>
        <v>387759.28115042095</v>
      </c>
      <c r="R22" s="23">
        <f t="shared" si="13"/>
        <v>387759.28115042095</v>
      </c>
      <c r="S22" s="23">
        <f t="shared" si="14"/>
        <v>4006845.9052210161</v>
      </c>
      <c r="T22" s="13">
        <f t="shared" si="15"/>
        <v>0.37200000000000005</v>
      </c>
      <c r="V22" s="23">
        <f t="shared" si="16"/>
        <v>3909906.0849334109</v>
      </c>
      <c r="W22" s="13">
        <f t="shared" si="17"/>
        <v>0.3742268041237114</v>
      </c>
      <c r="Y22" s="23">
        <f t="shared" si="18"/>
        <v>775518.56230084191</v>
      </c>
      <c r="Z22" s="23">
        <f t="shared" si="28"/>
        <v>8900827.9339815397</v>
      </c>
      <c r="AA22" s="23">
        <f t="shared" si="19"/>
        <v>1163277.8434512629</v>
      </c>
      <c r="AB22" s="13">
        <f t="shared" si="29"/>
        <v>6.9499999999999978E-2</v>
      </c>
      <c r="AC22" s="23">
        <f t="shared" si="30"/>
        <v>31301620.032336127</v>
      </c>
      <c r="AD22" s="28">
        <f t="shared" si="20"/>
        <v>29364914.922817297</v>
      </c>
      <c r="AE22" s="28">
        <f t="shared" si="0"/>
        <v>20464086.988835759</v>
      </c>
      <c r="AF22" s="29">
        <f t="shared" si="1"/>
        <v>2.2991217379574391</v>
      </c>
      <c r="AH22">
        <f t="shared" si="31"/>
        <v>74</v>
      </c>
      <c r="AK22" s="35"/>
      <c r="AL22" s="35">
        <f t="shared" si="21"/>
        <v>4578717.0205642022</v>
      </c>
      <c r="AM22" s="35">
        <f t="shared" si="22"/>
        <v>2498148.8540628115</v>
      </c>
      <c r="AN22" s="23">
        <f t="shared" si="32"/>
        <v>316666.99903697969</v>
      </c>
      <c r="AO22" s="23">
        <f t="shared" si="35"/>
        <v>3800003.9884437565</v>
      </c>
      <c r="AP22" s="35">
        <f t="shared" si="23"/>
        <v>1395246.5451389356</v>
      </c>
      <c r="AQ22" s="35">
        <f t="shared" si="24"/>
        <v>-685321.62136245519</v>
      </c>
    </row>
    <row r="23" spans="1:43" x14ac:dyDescent="0.25">
      <c r="A23">
        <f t="shared" si="25"/>
        <v>2038</v>
      </c>
      <c r="B23">
        <f t="shared" si="25"/>
        <v>55</v>
      </c>
      <c r="C23" s="16">
        <f t="shared" si="33"/>
        <v>11417356.611651281</v>
      </c>
      <c r="D23" s="16">
        <f t="shared" si="34"/>
        <v>285433.91529128212</v>
      </c>
      <c r="E23" s="16">
        <f t="shared" si="2"/>
        <v>3425206.9834953854</v>
      </c>
      <c r="F23" s="16">
        <f t="shared" si="3"/>
        <v>342520.69834953855</v>
      </c>
      <c r="G23" s="16">
        <f t="shared" si="4"/>
        <v>11074835.913301742</v>
      </c>
      <c r="H23" s="16">
        <f t="shared" si="5"/>
        <v>3425206.983495384</v>
      </c>
      <c r="I23" s="16">
        <f t="shared" si="6"/>
        <v>3322450.7739905226</v>
      </c>
      <c r="J23" s="16">
        <f t="shared" si="7"/>
        <v>102756.20950486138</v>
      </c>
      <c r="K23" s="16">
        <f t="shared" si="8"/>
        <v>342520.69834953855</v>
      </c>
      <c r="L23" s="16">
        <f t="shared" si="26"/>
        <v>1215359.7012525531</v>
      </c>
      <c r="M23" s="14">
        <f t="shared" si="9"/>
        <v>1557880.3996020916</v>
      </c>
      <c r="N23" s="14">
        <f t="shared" si="27"/>
        <v>4051199.0041751801</v>
      </c>
      <c r="O23" s="13">
        <f t="shared" si="10"/>
        <v>3.0000000000000009E-2</v>
      </c>
      <c r="P23" s="23">
        <f t="shared" si="11"/>
        <v>411024.83801944624</v>
      </c>
      <c r="Q23" s="23">
        <f t="shared" si="12"/>
        <v>411024.83801944624</v>
      </c>
      <c r="R23" s="23">
        <f t="shared" si="13"/>
        <v>411024.83801944624</v>
      </c>
      <c r="S23" s="23">
        <f t="shared" si="14"/>
        <v>4247256.6595342765</v>
      </c>
      <c r="T23" s="13">
        <f t="shared" si="15"/>
        <v>0.372</v>
      </c>
      <c r="V23" s="23">
        <f t="shared" si="16"/>
        <v>4144500.4500294151</v>
      </c>
      <c r="W23" s="13">
        <f t="shared" si="17"/>
        <v>0.3742268041237114</v>
      </c>
      <c r="Y23" s="23">
        <f t="shared" si="18"/>
        <v>822049.67603889247</v>
      </c>
      <c r="Z23" s="23">
        <f t="shared" si="28"/>
        <v>9722877.6100204326</v>
      </c>
      <c r="AA23" s="23">
        <f t="shared" si="19"/>
        <v>1233074.5140583387</v>
      </c>
      <c r="AB23" s="13">
        <f t="shared" si="29"/>
        <v>6.8499999999999978E-2</v>
      </c>
      <c r="AC23" s="23">
        <f t="shared" si="30"/>
        <v>34763321.122822486</v>
      </c>
      <c r="AD23" s="28">
        <f t="shared" si="20"/>
        <v>32739848.697456934</v>
      </c>
      <c r="AE23" s="28">
        <f t="shared" si="0"/>
        <v>23016971.087436501</v>
      </c>
      <c r="AF23" s="29">
        <f t="shared" si="1"/>
        <v>2.3673003004496453</v>
      </c>
      <c r="AH23">
        <f t="shared" si="31"/>
        <v>75</v>
      </c>
      <c r="AK23" s="35"/>
      <c r="AL23" s="35">
        <f t="shared" si="21"/>
        <v>1395246.5451389356</v>
      </c>
      <c r="AM23" s="35">
        <f t="shared" si="22"/>
        <v>-685321.62136245519</v>
      </c>
      <c r="AN23" s="23">
        <f t="shared" si="32"/>
        <v>319305.8906956212</v>
      </c>
      <c r="AO23" s="23">
        <f t="shared" si="35"/>
        <v>3831670.6883474542</v>
      </c>
      <c r="AP23" s="35">
        <f t="shared" si="23"/>
        <v>-1916344.7454498978</v>
      </c>
      <c r="AQ23" s="35">
        <f t="shared" si="24"/>
        <v>-3996912.9119512886</v>
      </c>
    </row>
    <row r="24" spans="1:43" x14ac:dyDescent="0.25">
      <c r="A24">
        <f t="shared" si="25"/>
        <v>2039</v>
      </c>
      <c r="B24">
        <f t="shared" si="25"/>
        <v>56</v>
      </c>
      <c r="C24" s="16">
        <f t="shared" si="33"/>
        <v>12102398.008350357</v>
      </c>
      <c r="D24" s="16">
        <f t="shared" si="34"/>
        <v>302559.95020875905</v>
      </c>
      <c r="E24" s="16">
        <f t="shared" si="2"/>
        <v>3630719.4025051086</v>
      </c>
      <c r="F24" s="16">
        <f t="shared" si="3"/>
        <v>363071.94025051087</v>
      </c>
      <c r="G24" s="16">
        <f t="shared" si="4"/>
        <v>11739326.068099847</v>
      </c>
      <c r="H24" s="16">
        <f t="shared" si="5"/>
        <v>3630719.4025051072</v>
      </c>
      <c r="I24" s="16">
        <f t="shared" si="6"/>
        <v>3521797.8204299542</v>
      </c>
      <c r="J24" s="16">
        <f t="shared" si="7"/>
        <v>108921.58207515301</v>
      </c>
      <c r="K24" s="16">
        <f t="shared" si="8"/>
        <v>363071.94025051087</v>
      </c>
      <c r="L24" s="16">
        <f t="shared" si="26"/>
        <v>1324281.2833277062</v>
      </c>
      <c r="M24" s="14">
        <f t="shared" si="9"/>
        <v>1687353.223578217</v>
      </c>
      <c r="N24" s="14">
        <f t="shared" si="27"/>
        <v>4414270.9444256909</v>
      </c>
      <c r="O24" s="13">
        <f t="shared" si="10"/>
        <v>3.0000000000000013E-2</v>
      </c>
      <c r="P24" s="23">
        <f t="shared" si="11"/>
        <v>435686.32830061304</v>
      </c>
      <c r="Q24" s="23">
        <f t="shared" si="12"/>
        <v>435686.32830061298</v>
      </c>
      <c r="R24" s="23">
        <f t="shared" si="13"/>
        <v>435686.32830061304</v>
      </c>
      <c r="S24" s="23">
        <f t="shared" si="14"/>
        <v>4502092.0591063332</v>
      </c>
      <c r="T24" s="13">
        <f t="shared" si="15"/>
        <v>0.372</v>
      </c>
      <c r="V24" s="23">
        <f t="shared" si="16"/>
        <v>4393170.4770311806</v>
      </c>
      <c r="W24" s="13">
        <f t="shared" si="17"/>
        <v>0.3742268041237114</v>
      </c>
      <c r="Y24" s="23">
        <f t="shared" si="18"/>
        <v>871372.65660122607</v>
      </c>
      <c r="Z24" s="23">
        <f t="shared" si="28"/>
        <v>10594250.266621659</v>
      </c>
      <c r="AA24" s="23">
        <f t="shared" si="19"/>
        <v>1307058.9849018389</v>
      </c>
      <c r="AB24" s="13">
        <f t="shared" si="29"/>
        <v>6.7499999999999977E-2</v>
      </c>
      <c r="AC24" s="23">
        <f t="shared" si="30"/>
        <v>38505130.764995717</v>
      </c>
      <c r="AD24" s="28">
        <f t="shared" si="20"/>
        <v>36430191.220123887</v>
      </c>
      <c r="AE24" s="28">
        <f t="shared" si="0"/>
        <v>25835940.95350223</v>
      </c>
      <c r="AF24" s="29">
        <f t="shared" si="1"/>
        <v>2.4386757253508708</v>
      </c>
      <c r="AH24">
        <f t="shared" si="31"/>
        <v>76</v>
      </c>
      <c r="AK24" s="35"/>
      <c r="AL24" s="35">
        <f t="shared" si="21"/>
        <v>-1916344.7454498978</v>
      </c>
      <c r="AM24" s="35">
        <f t="shared" si="22"/>
        <v>-3996912.9119512886</v>
      </c>
      <c r="AN24" s="23">
        <f t="shared" si="32"/>
        <v>321966.7731180847</v>
      </c>
      <c r="AO24" s="23">
        <f t="shared" si="35"/>
        <v>3863601.2774170162</v>
      </c>
      <c r="AP24" s="35">
        <f t="shared" si="23"/>
        <v>-5360172.2814980447</v>
      </c>
      <c r="AQ24" s="35">
        <f t="shared" si="24"/>
        <v>-7440740.4479994364</v>
      </c>
    </row>
    <row r="25" spans="1:43" x14ac:dyDescent="0.25">
      <c r="A25">
        <f t="shared" si="25"/>
        <v>2040</v>
      </c>
      <c r="B25">
        <f t="shared" si="25"/>
        <v>57</v>
      </c>
      <c r="C25" s="16">
        <f t="shared" ref="C25:C51" si="36">C24+C24*$D$2</f>
        <v>12828541.888851378</v>
      </c>
      <c r="D25" s="16">
        <f t="shared" si="34"/>
        <v>320713.54722128459</v>
      </c>
      <c r="E25" s="16">
        <f t="shared" si="2"/>
        <v>3848562.5666554151</v>
      </c>
      <c r="F25" s="16">
        <f t="shared" si="3"/>
        <v>384856.25666554156</v>
      </c>
      <c r="G25" s="16">
        <f t="shared" si="4"/>
        <v>12443685.632185837</v>
      </c>
      <c r="H25" s="16">
        <f t="shared" si="5"/>
        <v>3848562.5666554132</v>
      </c>
      <c r="I25" s="16">
        <f t="shared" si="6"/>
        <v>3733105.689655751</v>
      </c>
      <c r="J25" s="16">
        <f t="shared" si="7"/>
        <v>115456.87699966226</v>
      </c>
      <c r="K25" s="16">
        <f t="shared" si="8"/>
        <v>384856.25666554156</v>
      </c>
      <c r="L25" s="16">
        <f t="shared" si="26"/>
        <v>1439738.1603273684</v>
      </c>
      <c r="M25" s="14">
        <f t="shared" si="9"/>
        <v>1824594.41699291</v>
      </c>
      <c r="N25" s="14">
        <f t="shared" si="27"/>
        <v>4799127.2010912327</v>
      </c>
      <c r="O25" s="13">
        <f t="shared" si="10"/>
        <v>3.0000000000000016E-2</v>
      </c>
      <c r="P25" s="23">
        <f t="shared" si="11"/>
        <v>461827.50799864979</v>
      </c>
      <c r="Q25" s="23">
        <f t="shared" si="12"/>
        <v>461827.50799864985</v>
      </c>
      <c r="R25" s="23">
        <f t="shared" si="13"/>
        <v>461827.50799864979</v>
      </c>
      <c r="S25" s="23">
        <f t="shared" si="14"/>
        <v>4772217.5826527132</v>
      </c>
      <c r="T25" s="13">
        <f t="shared" si="15"/>
        <v>0.37200000000000005</v>
      </c>
      <c r="V25" s="23">
        <f t="shared" si="16"/>
        <v>4656760.7056530509</v>
      </c>
      <c r="W25" s="13">
        <f t="shared" si="17"/>
        <v>0.3742268041237114</v>
      </c>
      <c r="Y25" s="23">
        <f t="shared" si="18"/>
        <v>923655.01599729958</v>
      </c>
      <c r="Z25" s="23">
        <f t="shared" si="28"/>
        <v>11517905.282618959</v>
      </c>
      <c r="AA25" s="23">
        <f t="shared" si="19"/>
        <v>1385482.5239959494</v>
      </c>
      <c r="AB25" s="13">
        <f t="shared" si="29"/>
        <v>6.6499999999999976E-2</v>
      </c>
      <c r="AC25" s="23">
        <f t="shared" si="30"/>
        <v>42543339.072709613</v>
      </c>
      <c r="AD25" s="28">
        <f t="shared" si="20"/>
        <v>40462770.906208225</v>
      </c>
      <c r="AE25" s="28">
        <f t="shared" si="0"/>
        <v>28944865.623589266</v>
      </c>
      <c r="AF25" s="29">
        <f t="shared" si="1"/>
        <v>2.5130320933675656</v>
      </c>
      <c r="AH25">
        <f t="shared" si="31"/>
        <v>77</v>
      </c>
      <c r="AK25" s="35"/>
      <c r="AL25" s="35">
        <f t="shared" si="21"/>
        <v>-5360172.2814980447</v>
      </c>
      <c r="AM25" s="35">
        <f t="shared" si="22"/>
        <v>-7440740.4479994364</v>
      </c>
      <c r="AN25" s="23">
        <f t="shared" si="32"/>
        <v>324649.82956073544</v>
      </c>
      <c r="AO25" s="23">
        <f t="shared" si="35"/>
        <v>3895797.954728825</v>
      </c>
      <c r="AP25" s="35">
        <f t="shared" si="23"/>
        <v>-8940477.2212587986</v>
      </c>
      <c r="AQ25" s="35">
        <f t="shared" si="24"/>
        <v>-11021045.387760192</v>
      </c>
    </row>
    <row r="26" spans="1:43" x14ac:dyDescent="0.25">
      <c r="A26">
        <f t="shared" si="25"/>
        <v>2041</v>
      </c>
      <c r="B26">
        <f t="shared" si="25"/>
        <v>58</v>
      </c>
      <c r="C26" s="16">
        <f t="shared" si="36"/>
        <v>13598254.40218246</v>
      </c>
      <c r="D26" s="16">
        <f t="shared" si="34"/>
        <v>339956.36005456169</v>
      </c>
      <c r="E26" s="16">
        <f t="shared" si="2"/>
        <v>4079476.3206547406</v>
      </c>
      <c r="F26" s="16">
        <f t="shared" si="3"/>
        <v>407947.63206547406</v>
      </c>
      <c r="G26" s="16">
        <f t="shared" si="4"/>
        <v>13190306.770116985</v>
      </c>
      <c r="H26" s="16">
        <f t="shared" si="5"/>
        <v>4079476.3206547378</v>
      </c>
      <c r="I26" s="16">
        <f t="shared" si="6"/>
        <v>3957092.0310350955</v>
      </c>
      <c r="J26" s="16">
        <f t="shared" si="7"/>
        <v>122384.28961964231</v>
      </c>
      <c r="K26" s="16">
        <f t="shared" si="8"/>
        <v>407947.63206547406</v>
      </c>
      <c r="L26" s="16">
        <f t="shared" si="26"/>
        <v>1562122.4499470107</v>
      </c>
      <c r="M26" s="14">
        <f t="shared" si="9"/>
        <v>1970070.0820124848</v>
      </c>
      <c r="N26" s="14">
        <f t="shared" si="27"/>
        <v>5207074.8331567068</v>
      </c>
      <c r="O26" s="13">
        <f t="shared" si="10"/>
        <v>3.000000000000002E-2</v>
      </c>
      <c r="P26" s="23">
        <f t="shared" si="11"/>
        <v>489537.15847856883</v>
      </c>
      <c r="Q26" s="23">
        <f t="shared" si="12"/>
        <v>489537.15847856883</v>
      </c>
      <c r="R26" s="23">
        <f t="shared" si="13"/>
        <v>489537.15847856883</v>
      </c>
      <c r="S26" s="23">
        <f t="shared" si="14"/>
        <v>5058550.6376118762</v>
      </c>
      <c r="T26" s="13">
        <f t="shared" si="15"/>
        <v>0.37200000000000011</v>
      </c>
      <c r="V26" s="23">
        <f t="shared" si="16"/>
        <v>4936166.3479922339</v>
      </c>
      <c r="W26" s="13">
        <f t="shared" si="17"/>
        <v>0.37422680412371145</v>
      </c>
      <c r="Y26" s="23">
        <f t="shared" si="18"/>
        <v>979074.31695713766</v>
      </c>
      <c r="Z26" s="23">
        <f t="shared" si="28"/>
        <v>12496979.599576097</v>
      </c>
      <c r="AA26" s="23">
        <f t="shared" si="19"/>
        <v>1468611.4754357066</v>
      </c>
      <c r="AB26" s="13">
        <f t="shared" si="29"/>
        <v>6.5499999999999975E-2</v>
      </c>
      <c r="AC26" s="23">
        <f t="shared" si="30"/>
        <v>46894733.309048831</v>
      </c>
      <c r="AD26" s="28">
        <f t="shared" si="20"/>
        <v>44866579.148359001</v>
      </c>
      <c r="AE26" s="28">
        <f t="shared" si="0"/>
        <v>32369599.548782904</v>
      </c>
      <c r="AF26" s="29">
        <f t="shared" si="1"/>
        <v>2.5901938377078646</v>
      </c>
      <c r="AH26">
        <f t="shared" si="31"/>
        <v>78</v>
      </c>
      <c r="AK26" s="35"/>
      <c r="AL26" s="35">
        <f t="shared" si="21"/>
        <v>-8940477.2212587986</v>
      </c>
      <c r="AM26" s="35">
        <f t="shared" si="22"/>
        <v>-11021045.387760192</v>
      </c>
      <c r="AN26" s="23">
        <f t="shared" si="32"/>
        <v>327355.24480707489</v>
      </c>
      <c r="AO26" s="23">
        <f t="shared" si="35"/>
        <v>3928262.9376848987</v>
      </c>
      <c r="AP26" s="35">
        <f t="shared" si="23"/>
        <v>-12661630.241657132</v>
      </c>
      <c r="AQ26" s="35">
        <f t="shared" si="24"/>
        <v>-14742198.408158526</v>
      </c>
    </row>
    <row r="27" spans="1:43" x14ac:dyDescent="0.25">
      <c r="A27">
        <f t="shared" si="25"/>
        <v>2042</v>
      </c>
      <c r="B27">
        <f t="shared" si="25"/>
        <v>59</v>
      </c>
      <c r="C27" s="16">
        <f t="shared" si="36"/>
        <v>14414149.666313408</v>
      </c>
      <c r="D27" s="16">
        <f t="shared" si="34"/>
        <v>360353.74165783537</v>
      </c>
      <c r="E27" s="16">
        <f t="shared" si="2"/>
        <v>4324244.8998940242</v>
      </c>
      <c r="F27" s="16">
        <f t="shared" si="3"/>
        <v>432424.48998940247</v>
      </c>
      <c r="G27" s="16">
        <f t="shared" si="4"/>
        <v>13981725.176324006</v>
      </c>
      <c r="H27" s="16">
        <f t="shared" si="5"/>
        <v>4324244.8998940224</v>
      </c>
      <c r="I27" s="16">
        <f t="shared" si="6"/>
        <v>4194517.5528972019</v>
      </c>
      <c r="J27" s="16">
        <f t="shared" si="7"/>
        <v>129727.34699682053</v>
      </c>
      <c r="K27" s="16">
        <f t="shared" si="8"/>
        <v>432424.48998940247</v>
      </c>
      <c r="L27" s="16">
        <f t="shared" si="26"/>
        <v>1691849.7969438313</v>
      </c>
      <c r="M27" s="14">
        <f t="shared" si="9"/>
        <v>2124274.286933234</v>
      </c>
      <c r="N27" s="14">
        <f t="shared" si="27"/>
        <v>5639499.3231461095</v>
      </c>
      <c r="O27" s="13">
        <f t="shared" si="10"/>
        <v>3.0000000000000016E-2</v>
      </c>
      <c r="P27" s="23">
        <f t="shared" si="11"/>
        <v>518909.38798728288</v>
      </c>
      <c r="Q27" s="23">
        <f t="shared" si="12"/>
        <v>518909.38798728294</v>
      </c>
      <c r="R27" s="23">
        <f t="shared" si="13"/>
        <v>518909.38798728288</v>
      </c>
      <c r="S27" s="23">
        <f t="shared" si="14"/>
        <v>5362063.6758685885</v>
      </c>
      <c r="T27" s="13">
        <f t="shared" si="15"/>
        <v>0.37200000000000005</v>
      </c>
      <c r="V27" s="23">
        <f t="shared" si="16"/>
        <v>5232336.328871768</v>
      </c>
      <c r="W27" s="13">
        <f t="shared" si="17"/>
        <v>0.3742268041237114</v>
      </c>
      <c r="Y27" s="23">
        <f t="shared" si="18"/>
        <v>1037818.7759745658</v>
      </c>
      <c r="Z27" s="23">
        <f t="shared" si="28"/>
        <v>13534798.375550663</v>
      </c>
      <c r="AA27" s="23">
        <f t="shared" si="19"/>
        <v>1556728.1639618487</v>
      </c>
      <c r="AB27" s="13">
        <f t="shared" si="29"/>
        <v>6.4499999999999974E-2</v>
      </c>
      <c r="AC27" s="23">
        <f t="shared" si="30"/>
        <v>51576580.738019869</v>
      </c>
      <c r="AD27" s="28">
        <f t="shared" si="20"/>
        <v>49672938.824183308</v>
      </c>
      <c r="AE27" s="28">
        <f t="shared" si="0"/>
        <v>36138140.448632643</v>
      </c>
      <c r="AF27" s="29">
        <f t="shared" si="1"/>
        <v>2.6700169035331021</v>
      </c>
      <c r="AH27">
        <f t="shared" si="31"/>
        <v>79</v>
      </c>
      <c r="AK27" s="35"/>
      <c r="AL27" s="35">
        <f t="shared" si="21"/>
        <v>-12661630.241657132</v>
      </c>
      <c r="AM27" s="35">
        <f t="shared" si="22"/>
        <v>-14742198.408158526</v>
      </c>
      <c r="AN27" s="23">
        <f t="shared" si="32"/>
        <v>330083.20518046716</v>
      </c>
      <c r="AO27" s="23">
        <f t="shared" si="35"/>
        <v>3960998.4621656062</v>
      </c>
      <c r="AP27" s="35">
        <f t="shared" si="23"/>
        <v>-16528135.442882543</v>
      </c>
      <c r="AQ27" s="35">
        <f t="shared" si="24"/>
        <v>-18608703.609383937</v>
      </c>
    </row>
    <row r="28" spans="1:43" x14ac:dyDescent="0.25">
      <c r="A28">
        <f t="shared" si="25"/>
        <v>2043</v>
      </c>
      <c r="B28">
        <f t="shared" si="25"/>
        <v>60</v>
      </c>
      <c r="C28" s="16">
        <f t="shared" si="36"/>
        <v>15278998.646292213</v>
      </c>
      <c r="D28" s="16">
        <f t="shared" si="34"/>
        <v>381974.96615730552</v>
      </c>
      <c r="E28" s="16">
        <f t="shared" si="2"/>
        <v>4583699.5938876662</v>
      </c>
      <c r="F28" s="16">
        <f t="shared" si="3"/>
        <v>458369.95938876667</v>
      </c>
      <c r="G28" s="16">
        <f t="shared" si="4"/>
        <v>14820628.686903447</v>
      </c>
      <c r="H28" s="16">
        <f t="shared" si="5"/>
        <v>4583699.5938876634</v>
      </c>
      <c r="I28" s="16">
        <f t="shared" si="6"/>
        <v>4446188.6060710335</v>
      </c>
      <c r="J28" s="16">
        <f t="shared" si="7"/>
        <v>137510.98781662993</v>
      </c>
      <c r="K28" s="16">
        <f t="shared" si="8"/>
        <v>458369.95938876667</v>
      </c>
      <c r="L28" s="16">
        <f t="shared" si="26"/>
        <v>1829360.7847604612</v>
      </c>
      <c r="M28" s="14">
        <f t="shared" si="9"/>
        <v>2287730.7441492276</v>
      </c>
      <c r="N28" s="14">
        <f t="shared" si="27"/>
        <v>6097869.2825348759</v>
      </c>
      <c r="O28" s="13">
        <f t="shared" si="10"/>
        <v>3.0000000000000016E-2</v>
      </c>
      <c r="P28" s="23">
        <f t="shared" si="11"/>
        <v>550043.95126651996</v>
      </c>
      <c r="Q28" s="23">
        <f t="shared" si="12"/>
        <v>550043.95126651996</v>
      </c>
      <c r="R28" s="23">
        <f t="shared" si="13"/>
        <v>550043.95126651996</v>
      </c>
      <c r="S28" s="23">
        <f t="shared" si="14"/>
        <v>5683787.4964207029</v>
      </c>
      <c r="T28" s="13">
        <f t="shared" si="15"/>
        <v>0.37199999999999994</v>
      </c>
      <c r="V28" s="23">
        <f t="shared" si="16"/>
        <v>5546276.508604073</v>
      </c>
      <c r="W28" s="13">
        <f t="shared" si="17"/>
        <v>0.37422680412371129</v>
      </c>
      <c r="Y28" s="23">
        <f t="shared" si="18"/>
        <v>1100087.9025330399</v>
      </c>
      <c r="Z28" s="23">
        <f t="shared" si="28"/>
        <v>14634886.278083703</v>
      </c>
      <c r="AA28" s="23">
        <f t="shared" si="19"/>
        <v>1650131.8537995599</v>
      </c>
      <c r="AB28" s="13">
        <f t="shared" si="29"/>
        <v>6.3499999999999973E-2</v>
      </c>
      <c r="AC28" s="23">
        <f t="shared" si="30"/>
        <v>56606608.84139996</v>
      </c>
      <c r="AD28" s="28">
        <f t="shared" si="20"/>
        <v>54915685.62544167</v>
      </c>
      <c r="AE28" s="28">
        <f t="shared" si="0"/>
        <v>40280799.347357966</v>
      </c>
      <c r="AF28" s="29">
        <f t="shared" si="1"/>
        <v>2.7523821218672531</v>
      </c>
      <c r="AH28">
        <f t="shared" si="31"/>
        <v>80</v>
      </c>
      <c r="AK28" s="35"/>
      <c r="AL28" s="35">
        <f t="shared" si="21"/>
        <v>-16528135.442882543</v>
      </c>
      <c r="AM28" s="35">
        <f t="shared" si="22"/>
        <v>-18608703.609383937</v>
      </c>
      <c r="AN28" s="23">
        <f t="shared" si="32"/>
        <v>332833.89855697105</v>
      </c>
      <c r="AO28" s="23">
        <f t="shared" si="35"/>
        <v>3994006.7826836528</v>
      </c>
      <c r="AP28" s="35">
        <f t="shared" si="23"/>
        <v>-20544634.370278306</v>
      </c>
      <c r="AQ28" s="35">
        <f t="shared" si="24"/>
        <v>-22625202.536779698</v>
      </c>
    </row>
    <row r="29" spans="1:43" x14ac:dyDescent="0.25">
      <c r="A29">
        <f t="shared" si="25"/>
        <v>2044</v>
      </c>
      <c r="B29">
        <f t="shared" si="25"/>
        <v>61</v>
      </c>
      <c r="C29" s="16">
        <f t="shared" si="36"/>
        <v>16195738.565069746</v>
      </c>
      <c r="D29" s="16">
        <f t="shared" si="34"/>
        <v>404893.46412674384</v>
      </c>
      <c r="E29" s="16">
        <f t="shared" si="2"/>
        <v>4858721.5695209261</v>
      </c>
      <c r="F29" s="16">
        <f t="shared" si="3"/>
        <v>485872.15695209266</v>
      </c>
      <c r="G29" s="16">
        <f t="shared" si="4"/>
        <v>15709866.408117654</v>
      </c>
      <c r="H29" s="16">
        <f t="shared" si="5"/>
        <v>4858721.5695209233</v>
      </c>
      <c r="I29" s="16">
        <f t="shared" si="6"/>
        <v>4712959.9224352958</v>
      </c>
      <c r="J29" s="16">
        <f t="shared" si="7"/>
        <v>145761.64708562754</v>
      </c>
      <c r="K29" s="16">
        <f t="shared" si="8"/>
        <v>485872.15695209266</v>
      </c>
      <c r="L29" s="16">
        <f t="shared" si="26"/>
        <v>1975122.4318460887</v>
      </c>
      <c r="M29" s="14">
        <f t="shared" si="9"/>
        <v>2460994.5887981812</v>
      </c>
      <c r="N29" s="14">
        <f t="shared" si="27"/>
        <v>6583741.4394869683</v>
      </c>
      <c r="O29" s="13">
        <f t="shared" si="10"/>
        <v>3.0000000000000016E-2</v>
      </c>
      <c r="P29" s="23">
        <f t="shared" si="11"/>
        <v>583046.5883425111</v>
      </c>
      <c r="Q29" s="23">
        <f t="shared" si="12"/>
        <v>583046.5883425111</v>
      </c>
      <c r="R29" s="23">
        <f t="shared" si="13"/>
        <v>583046.5883425111</v>
      </c>
      <c r="S29" s="23">
        <f t="shared" si="14"/>
        <v>6024814.7462059455</v>
      </c>
      <c r="T29" s="13">
        <f t="shared" si="15"/>
        <v>0.372</v>
      </c>
      <c r="V29" s="23">
        <f t="shared" si="16"/>
        <v>5879053.099120318</v>
      </c>
      <c r="W29" s="13">
        <f t="shared" si="17"/>
        <v>0.37422680412371134</v>
      </c>
      <c r="Y29" s="23">
        <f t="shared" si="18"/>
        <v>1166093.1766850222</v>
      </c>
      <c r="Z29" s="23">
        <f t="shared" si="28"/>
        <v>15800979.454768725</v>
      </c>
      <c r="AA29" s="23">
        <f t="shared" si="19"/>
        <v>1749139.7650275333</v>
      </c>
      <c r="AB29" s="13">
        <f t="shared" si="29"/>
        <v>6.2499999999999972E-2</v>
      </c>
      <c r="AC29" s="23">
        <f t="shared" si="30"/>
        <v>62002982.894329205</v>
      </c>
      <c r="AD29" s="28">
        <f t="shared" si="20"/>
        <v>60631363.167802043</v>
      </c>
      <c r="AE29" s="28">
        <f t="shared" si="0"/>
        <v>44830383.713033319</v>
      </c>
      <c r="AF29" s="29">
        <f t="shared" si="1"/>
        <v>2.8371901780749127</v>
      </c>
      <c r="AH29">
        <f t="shared" si="31"/>
        <v>81</v>
      </c>
      <c r="AK29" s="35"/>
      <c r="AL29" s="35">
        <f t="shared" si="21"/>
        <v>-20544634.370278306</v>
      </c>
      <c r="AM29" s="35">
        <f t="shared" si="22"/>
        <v>-22625202.536779698</v>
      </c>
      <c r="AN29" s="23">
        <f t="shared" si="32"/>
        <v>335607.51437827916</v>
      </c>
      <c r="AO29" s="23">
        <f t="shared" si="35"/>
        <v>4027290.1725393496</v>
      </c>
      <c r="AP29" s="35">
        <f t="shared" si="23"/>
        <v>-24715910.157047313</v>
      </c>
      <c r="AQ29" s="35">
        <f t="shared" si="24"/>
        <v>-26796478.323548701</v>
      </c>
    </row>
    <row r="30" spans="1:43" x14ac:dyDescent="0.25">
      <c r="A30">
        <f t="shared" si="25"/>
        <v>2045</v>
      </c>
      <c r="B30">
        <f t="shared" si="25"/>
        <v>62</v>
      </c>
      <c r="C30" s="16">
        <f t="shared" si="36"/>
        <v>17167482.878973931</v>
      </c>
      <c r="D30" s="16">
        <f t="shared" si="34"/>
        <v>429187.07197434845</v>
      </c>
      <c r="E30" s="16">
        <f t="shared" si="2"/>
        <v>5150244.8636921812</v>
      </c>
      <c r="F30" s="16">
        <f t="shared" si="3"/>
        <v>515024.48636921815</v>
      </c>
      <c r="G30" s="16">
        <f t="shared" si="4"/>
        <v>16652458.392604712</v>
      </c>
      <c r="H30" s="16">
        <f t="shared" si="5"/>
        <v>5150244.8636921793</v>
      </c>
      <c r="I30" s="16">
        <f t="shared" si="6"/>
        <v>4995737.5177814132</v>
      </c>
      <c r="J30" s="16">
        <f t="shared" si="7"/>
        <v>154507.34591076616</v>
      </c>
      <c r="K30" s="16">
        <f t="shared" si="8"/>
        <v>515024.48636921815</v>
      </c>
      <c r="L30" s="16">
        <f t="shared" si="26"/>
        <v>2129629.7777568549</v>
      </c>
      <c r="M30" s="14">
        <f t="shared" si="9"/>
        <v>2644654.2641260731</v>
      </c>
      <c r="N30" s="14">
        <f t="shared" si="27"/>
        <v>7098765.9258561861</v>
      </c>
      <c r="O30" s="13">
        <f t="shared" si="10"/>
        <v>3.0000000000000013E-2</v>
      </c>
      <c r="P30" s="23">
        <f t="shared" si="11"/>
        <v>618029.38364306174</v>
      </c>
      <c r="Q30" s="23">
        <f t="shared" si="12"/>
        <v>618029.38364306174</v>
      </c>
      <c r="R30" s="23">
        <f t="shared" si="13"/>
        <v>618029.38364306174</v>
      </c>
      <c r="S30" s="23">
        <f t="shared" si="14"/>
        <v>6386303.630978303</v>
      </c>
      <c r="T30" s="13">
        <f t="shared" si="15"/>
        <v>0.37200000000000005</v>
      </c>
      <c r="V30" s="23">
        <f t="shared" si="16"/>
        <v>6231796.2850675369</v>
      </c>
      <c r="W30" s="13">
        <f t="shared" si="17"/>
        <v>0.37422680412371134</v>
      </c>
      <c r="Y30" s="23">
        <f t="shared" si="18"/>
        <v>1236058.7672861235</v>
      </c>
      <c r="Z30" s="23">
        <f t="shared" si="28"/>
        <v>17037038.222054847</v>
      </c>
      <c r="AA30" s="23">
        <f t="shared" si="19"/>
        <v>1854088.1509291851</v>
      </c>
      <c r="AB30" s="13">
        <f t="shared" si="29"/>
        <v>6.1499999999999971E-2</v>
      </c>
      <c r="AC30" s="23">
        <f t="shared" si="30"/>
        <v>67784280.914541781</v>
      </c>
      <c r="AD30" s="28">
        <f t="shared" si="20"/>
        <v>66859432.911042415</v>
      </c>
      <c r="AE30" s="28">
        <f t="shared" si="0"/>
        <v>49822394.688987568</v>
      </c>
      <c r="AF30" s="29">
        <f t="shared" si="1"/>
        <v>2.9243577457313741</v>
      </c>
      <c r="AH30">
        <f t="shared" si="31"/>
        <v>82</v>
      </c>
      <c r="AK30" s="35"/>
      <c r="AL30" s="35">
        <f t="shared" si="21"/>
        <v>-24715910.157047313</v>
      </c>
      <c r="AM30" s="35">
        <f t="shared" si="22"/>
        <v>-26796478.323548701</v>
      </c>
      <c r="AN30" s="23">
        <f t="shared" si="32"/>
        <v>338404.2436647648</v>
      </c>
      <c r="AO30" s="23">
        <f t="shared" si="35"/>
        <v>4060850.9239771776</v>
      </c>
      <c r="AP30" s="35">
        <f t="shared" si="23"/>
        <v>-29046891.791400351</v>
      </c>
      <c r="AQ30" s="35">
        <f t="shared" si="24"/>
        <v>-31127459.957901735</v>
      </c>
    </row>
    <row r="31" spans="1:43" x14ac:dyDescent="0.25">
      <c r="A31">
        <f t="shared" si="25"/>
        <v>2046</v>
      </c>
      <c r="B31">
        <f t="shared" si="25"/>
        <v>63</v>
      </c>
      <c r="C31" s="16">
        <f t="shared" si="36"/>
        <v>18197531.851712368</v>
      </c>
      <c r="D31" s="16">
        <f t="shared" si="34"/>
        <v>454938.29629280936</v>
      </c>
      <c r="E31" s="16">
        <f t="shared" si="2"/>
        <v>5459259.5555137126</v>
      </c>
      <c r="F31" s="16">
        <f t="shared" si="3"/>
        <v>545925.95555137133</v>
      </c>
      <c r="G31" s="16">
        <f t="shared" si="4"/>
        <v>17651605.896160997</v>
      </c>
      <c r="H31" s="16">
        <f t="shared" si="5"/>
        <v>5459259.5555137107</v>
      </c>
      <c r="I31" s="16">
        <f t="shared" si="6"/>
        <v>5295481.768848299</v>
      </c>
      <c r="J31" s="16">
        <f t="shared" si="7"/>
        <v>163777.78666541167</v>
      </c>
      <c r="K31" s="16">
        <f t="shared" si="8"/>
        <v>545925.95555137133</v>
      </c>
      <c r="L31" s="16">
        <f t="shared" si="26"/>
        <v>2293407.5644222666</v>
      </c>
      <c r="M31" s="14">
        <f t="shared" si="9"/>
        <v>2839333.519973638</v>
      </c>
      <c r="N31" s="14">
        <f t="shared" si="27"/>
        <v>7644691.8814075571</v>
      </c>
      <c r="O31" s="13">
        <f t="shared" si="10"/>
        <v>3.0000000000000016E-2</v>
      </c>
      <c r="P31" s="23">
        <f t="shared" si="11"/>
        <v>655111.1466616455</v>
      </c>
      <c r="Q31" s="23">
        <f t="shared" si="12"/>
        <v>655111.1466616455</v>
      </c>
      <c r="R31" s="23">
        <f t="shared" si="13"/>
        <v>655111.1466616455</v>
      </c>
      <c r="S31" s="23">
        <f t="shared" si="14"/>
        <v>6769481.8488370022</v>
      </c>
      <c r="T31" s="13">
        <f t="shared" si="15"/>
        <v>0.37200000000000005</v>
      </c>
      <c r="V31" s="23">
        <f t="shared" si="16"/>
        <v>6605704.0621715905</v>
      </c>
      <c r="W31" s="13">
        <f t="shared" si="17"/>
        <v>0.3742268041237114</v>
      </c>
      <c r="Y31" s="23">
        <f t="shared" si="18"/>
        <v>1310222.293323291</v>
      </c>
      <c r="Z31" s="23">
        <f t="shared" si="28"/>
        <v>18347260.515378136</v>
      </c>
      <c r="AA31" s="23">
        <f t="shared" si="19"/>
        <v>1965333.4399849365</v>
      </c>
      <c r="AB31" s="13">
        <f t="shared" si="29"/>
        <v>6.049999999999997E-2</v>
      </c>
      <c r="AC31" s="23">
        <f t="shared" si="30"/>
        <v>73969466.022975579</v>
      </c>
      <c r="AD31" s="28">
        <f t="shared" si="20"/>
        <v>73642499.995599255</v>
      </c>
      <c r="AE31" s="28">
        <f t="shared" si="0"/>
        <v>55295239.480221123</v>
      </c>
      <c r="AF31" s="29">
        <f t="shared" si="1"/>
        <v>3.0138144838502878</v>
      </c>
      <c r="AH31">
        <f t="shared" si="31"/>
        <v>83</v>
      </c>
      <c r="AK31" s="35"/>
      <c r="AL31" s="35">
        <f t="shared" si="21"/>
        <v>-29046891.791400351</v>
      </c>
      <c r="AM31" s="35">
        <f t="shared" si="22"/>
        <v>-31127459.957901735</v>
      </c>
      <c r="AN31" s="23">
        <f t="shared" si="32"/>
        <v>341224.27902863786</v>
      </c>
      <c r="AO31" s="23">
        <f t="shared" si="35"/>
        <v>4094691.3483436545</v>
      </c>
      <c r="AP31" s="35">
        <f t="shared" si="23"/>
        <v>-33542658.511881452</v>
      </c>
      <c r="AQ31" s="35">
        <f t="shared" si="24"/>
        <v>-35623226.678382829</v>
      </c>
    </row>
    <row r="32" spans="1:43" x14ac:dyDescent="0.25">
      <c r="A32">
        <f t="shared" si="25"/>
        <v>2047</v>
      </c>
      <c r="B32">
        <f t="shared" si="25"/>
        <v>64</v>
      </c>
      <c r="C32" s="16">
        <f t="shared" si="36"/>
        <v>19289383.76281511</v>
      </c>
      <c r="D32" s="16">
        <f t="shared" si="34"/>
        <v>482234.59407037793</v>
      </c>
      <c r="E32" s="16">
        <f t="shared" si="2"/>
        <v>5786815.128844535</v>
      </c>
      <c r="F32" s="16">
        <f t="shared" si="3"/>
        <v>578681.51288445352</v>
      </c>
      <c r="G32" s="16">
        <f t="shared" si="4"/>
        <v>18710702.249930657</v>
      </c>
      <c r="H32" s="16">
        <f t="shared" si="5"/>
        <v>5786815.1288445331</v>
      </c>
      <c r="I32" s="16">
        <f t="shared" si="6"/>
        <v>5613210.6749791969</v>
      </c>
      <c r="J32" s="16">
        <f t="shared" si="7"/>
        <v>173604.45386533625</v>
      </c>
      <c r="K32" s="16">
        <f t="shared" si="8"/>
        <v>578681.51288445352</v>
      </c>
      <c r="L32" s="16">
        <f t="shared" si="26"/>
        <v>2467012.0182876028</v>
      </c>
      <c r="M32" s="14">
        <f t="shared" si="9"/>
        <v>3045693.5311720562</v>
      </c>
      <c r="N32" s="14">
        <f t="shared" si="27"/>
        <v>8223373.3942920109</v>
      </c>
      <c r="O32" s="13">
        <f t="shared" si="10"/>
        <v>3.0000000000000009E-2</v>
      </c>
      <c r="P32" s="23">
        <f t="shared" si="11"/>
        <v>694417.8154613442</v>
      </c>
      <c r="Q32" s="23">
        <f t="shared" si="12"/>
        <v>694417.8154613442</v>
      </c>
      <c r="R32" s="23">
        <f t="shared" si="13"/>
        <v>694417.8154613442</v>
      </c>
      <c r="S32" s="23">
        <f t="shared" si="14"/>
        <v>7175650.7597672213</v>
      </c>
      <c r="T32" s="13">
        <f t="shared" si="15"/>
        <v>0.372</v>
      </c>
      <c r="V32" s="23">
        <f t="shared" si="16"/>
        <v>7002046.305901885</v>
      </c>
      <c r="W32" s="13">
        <f t="shared" si="17"/>
        <v>0.37422680412371134</v>
      </c>
      <c r="Y32" s="23">
        <f t="shared" si="18"/>
        <v>1388835.6309226884</v>
      </c>
      <c r="Z32" s="23">
        <f t="shared" si="28"/>
        <v>19736096.146300826</v>
      </c>
      <c r="AA32" s="23">
        <f t="shared" si="19"/>
        <v>2083253.4463840327</v>
      </c>
      <c r="AB32" s="13">
        <f t="shared" si="29"/>
        <v>5.949999999999997E-2</v>
      </c>
      <c r="AC32" s="23">
        <f t="shared" si="30"/>
        <v>80577856.277786493</v>
      </c>
      <c r="AD32" s="28">
        <f t="shared" si="20"/>
        <v>81026556.18292211</v>
      </c>
      <c r="AE32" s="28">
        <f t="shared" si="0"/>
        <v>61290460.036621287</v>
      </c>
      <c r="AF32" s="29">
        <f t="shared" si="1"/>
        <v>3.1055006817094917</v>
      </c>
      <c r="AH32">
        <f t="shared" si="31"/>
        <v>84</v>
      </c>
      <c r="AK32" s="35"/>
      <c r="AL32" s="35">
        <f t="shared" si="21"/>
        <v>-33542658.511881452</v>
      </c>
      <c r="AM32" s="35">
        <f t="shared" si="22"/>
        <v>-35623226.678382829</v>
      </c>
      <c r="AN32" s="23">
        <f t="shared" si="32"/>
        <v>344067.81468720984</v>
      </c>
      <c r="AO32" s="23">
        <f t="shared" si="35"/>
        <v>4128813.7762465179</v>
      </c>
      <c r="AP32" s="35">
        <f t="shared" si="23"/>
        <v>-38208444.334716931</v>
      </c>
      <c r="AQ32" s="35">
        <f t="shared" si="24"/>
        <v>-40289012.501218311</v>
      </c>
    </row>
    <row r="33" spans="1:43" x14ac:dyDescent="0.25">
      <c r="A33">
        <f t="shared" si="25"/>
        <v>2048</v>
      </c>
      <c r="B33">
        <f t="shared" si="25"/>
        <v>65</v>
      </c>
      <c r="C33" s="16">
        <f t="shared" si="36"/>
        <v>20446746.788584016</v>
      </c>
      <c r="D33" s="16">
        <f t="shared" si="34"/>
        <v>511168.6697146006</v>
      </c>
      <c r="E33" s="16">
        <f t="shared" si="2"/>
        <v>6134024.0365752075</v>
      </c>
      <c r="F33" s="16">
        <f t="shared" si="3"/>
        <v>613402.40365752077</v>
      </c>
      <c r="G33" s="16">
        <f t="shared" si="4"/>
        <v>19833344.384926494</v>
      </c>
      <c r="H33" s="16">
        <f t="shared" si="5"/>
        <v>6134024.0365752047</v>
      </c>
      <c r="I33" s="16">
        <f t="shared" si="6"/>
        <v>5950003.3154779477</v>
      </c>
      <c r="J33" s="16">
        <f t="shared" si="7"/>
        <v>184020.72109725699</v>
      </c>
      <c r="K33" s="16">
        <f t="shared" si="8"/>
        <v>613402.40365752077</v>
      </c>
      <c r="L33" s="16">
        <f t="shared" si="26"/>
        <v>2651032.7393848598</v>
      </c>
      <c r="M33" s="14">
        <f t="shared" si="9"/>
        <v>3264435.1430423805</v>
      </c>
      <c r="N33" s="14">
        <f t="shared" si="27"/>
        <v>8836775.797949532</v>
      </c>
      <c r="O33" s="13">
        <f t="shared" si="10"/>
        <v>3.0000000000000013E-2</v>
      </c>
      <c r="P33" s="23">
        <f t="shared" si="11"/>
        <v>736082.88438902493</v>
      </c>
      <c r="Q33" s="23">
        <f t="shared" si="12"/>
        <v>736082.88438902481</v>
      </c>
      <c r="R33" s="23">
        <f t="shared" si="13"/>
        <v>736082.88438902493</v>
      </c>
      <c r="S33" s="23">
        <f t="shared" si="14"/>
        <v>7606189.805353255</v>
      </c>
      <c r="T33" s="13">
        <f t="shared" si="15"/>
        <v>0.37200000000000005</v>
      </c>
      <c r="V33" s="23">
        <f t="shared" si="16"/>
        <v>7422169.084255998</v>
      </c>
      <c r="W33" s="13">
        <f t="shared" si="17"/>
        <v>0.3742268041237114</v>
      </c>
      <c r="Y33" s="23">
        <f t="shared" si="18"/>
        <v>1472165.7687780499</v>
      </c>
      <c r="Z33" s="23">
        <f t="shared" si="28"/>
        <v>21208261.915078875</v>
      </c>
      <c r="AA33" s="23">
        <f t="shared" si="19"/>
        <v>2208248.6531670745</v>
      </c>
      <c r="AB33" s="13">
        <f t="shared" si="29"/>
        <v>5.8499999999999969E-2</v>
      </c>
      <c r="AC33" s="23">
        <f t="shared" si="30"/>
        <v>87629092.069414347</v>
      </c>
      <c r="AD33" s="28">
        <f t="shared" si="20"/>
        <v>89061241.174615428</v>
      </c>
      <c r="AE33" s="28">
        <f t="shared" si="0"/>
        <v>67852979.259536549</v>
      </c>
      <c r="AF33" s="29">
        <f t="shared" si="1"/>
        <v>3.1993653950158794</v>
      </c>
      <c r="AH33">
        <f t="shared" si="31"/>
        <v>85</v>
      </c>
      <c r="AK33" s="35"/>
      <c r="AL33" s="35">
        <f t="shared" si="21"/>
        <v>-38208444.334716931</v>
      </c>
      <c r="AM33" s="35">
        <f t="shared" si="22"/>
        <v>-40289012.501218311</v>
      </c>
      <c r="AN33" s="23">
        <f t="shared" si="32"/>
        <v>346935.0464762699</v>
      </c>
      <c r="AO33" s="23">
        <f t="shared" si="35"/>
        <v>4163220.557715239</v>
      </c>
      <c r="AP33" s="35">
        <f t="shared" si="23"/>
        <v>-43049642.717150256</v>
      </c>
      <c r="AQ33" s="35">
        <f t="shared" si="24"/>
        <v>-45130210.883651637</v>
      </c>
    </row>
    <row r="34" spans="1:43" x14ac:dyDescent="0.25">
      <c r="A34">
        <f t="shared" si="25"/>
        <v>2049</v>
      </c>
      <c r="B34">
        <f t="shared" si="25"/>
        <v>66</v>
      </c>
      <c r="C34" s="16">
        <f t="shared" si="36"/>
        <v>21673551.595899057</v>
      </c>
      <c r="D34" s="16">
        <f t="shared" si="34"/>
        <v>541838.78989747667</v>
      </c>
      <c r="E34" s="16">
        <f t="shared" si="2"/>
        <v>6502065.4787697196</v>
      </c>
      <c r="F34" s="16">
        <f t="shared" si="3"/>
        <v>650206.54787697201</v>
      </c>
      <c r="G34" s="16">
        <f t="shared" si="4"/>
        <v>21023345.048022084</v>
      </c>
      <c r="H34" s="16">
        <f t="shared" si="5"/>
        <v>6502065.4787697168</v>
      </c>
      <c r="I34" s="16">
        <f t="shared" si="6"/>
        <v>6307003.5144066252</v>
      </c>
      <c r="J34" s="16">
        <f t="shared" si="7"/>
        <v>195061.96436309163</v>
      </c>
      <c r="K34" s="16">
        <f t="shared" si="8"/>
        <v>650206.54787697201</v>
      </c>
      <c r="L34" s="16">
        <f t="shared" si="26"/>
        <v>2846094.7037479514</v>
      </c>
      <c r="M34" s="14">
        <f t="shared" si="9"/>
        <v>3496301.2516249232</v>
      </c>
      <c r="N34" s="14">
        <f t="shared" si="27"/>
        <v>9486982.3458265048</v>
      </c>
      <c r="O34" s="13">
        <f t="shared" si="10"/>
        <v>3.0000000000000013E-2</v>
      </c>
      <c r="P34" s="23">
        <f t="shared" si="11"/>
        <v>780247.85745236627</v>
      </c>
      <c r="Q34" s="23">
        <f t="shared" si="12"/>
        <v>780247.85745236638</v>
      </c>
      <c r="R34" s="23">
        <f t="shared" si="13"/>
        <v>780247.85745236627</v>
      </c>
      <c r="S34" s="23">
        <f t="shared" si="14"/>
        <v>8062561.1936744498</v>
      </c>
      <c r="T34" s="13">
        <f t="shared" si="15"/>
        <v>0.37200000000000005</v>
      </c>
      <c r="V34" s="23">
        <f t="shared" si="16"/>
        <v>7867499.2293113582</v>
      </c>
      <c r="W34" s="13">
        <f t="shared" si="17"/>
        <v>0.3742268041237114</v>
      </c>
      <c r="Y34" s="23">
        <f t="shared" si="18"/>
        <v>1560495.7149047325</v>
      </c>
      <c r="Z34" s="23">
        <f t="shared" si="28"/>
        <v>22768757.629983608</v>
      </c>
      <c r="AA34" s="23">
        <f t="shared" si="19"/>
        <v>2340743.5723570986</v>
      </c>
      <c r="AB34" s="13">
        <f t="shared" si="29"/>
        <v>5.7499999999999968E-2</v>
      </c>
      <c r="AC34" s="23">
        <f t="shared" si="30"/>
        <v>95143101.1911733</v>
      </c>
      <c r="AD34" s="28">
        <f t="shared" si="20"/>
        <v>97800123.679260612</v>
      </c>
      <c r="AE34" s="28">
        <f t="shared" si="0"/>
        <v>75031366.049277008</v>
      </c>
      <c r="AF34" s="29">
        <f t="shared" si="1"/>
        <v>3.2953649588008296</v>
      </c>
      <c r="AH34">
        <f t="shared" si="31"/>
        <v>86</v>
      </c>
      <c r="AK34" s="35"/>
      <c r="AL34" s="35">
        <f t="shared" si="21"/>
        <v>-43049642.717150256</v>
      </c>
      <c r="AM34" s="35">
        <f t="shared" si="22"/>
        <v>-45130210.883651637</v>
      </c>
      <c r="AN34" s="23">
        <f t="shared" si="32"/>
        <v>349826.17186357215</v>
      </c>
      <c r="AO34" s="23">
        <f t="shared" si="35"/>
        <v>4197914.0623628655</v>
      </c>
      <c r="AP34" s="35">
        <f t="shared" si="23"/>
        <v>-48071811.360843636</v>
      </c>
      <c r="AQ34" s="35">
        <f t="shared" si="24"/>
        <v>-50152379.527345017</v>
      </c>
    </row>
    <row r="35" spans="1:43" x14ac:dyDescent="0.25">
      <c r="A35">
        <f t="shared" si="25"/>
        <v>2050</v>
      </c>
      <c r="B35">
        <f t="shared" si="25"/>
        <v>67</v>
      </c>
      <c r="C35" s="16">
        <f t="shared" si="36"/>
        <v>22973964.691652998</v>
      </c>
      <c r="D35" s="16">
        <f t="shared" si="34"/>
        <v>574349.11729132524</v>
      </c>
      <c r="E35" s="16">
        <f t="shared" si="2"/>
        <v>6892189.4074959029</v>
      </c>
      <c r="F35" s="16">
        <f t="shared" si="3"/>
        <v>689218.94074959029</v>
      </c>
      <c r="G35" s="16">
        <f t="shared" si="4"/>
        <v>22284745.750903409</v>
      </c>
      <c r="H35" s="16">
        <f t="shared" si="5"/>
        <v>6892189.4074958991</v>
      </c>
      <c r="I35" s="16">
        <f t="shared" si="6"/>
        <v>6685423.7252710229</v>
      </c>
      <c r="J35" s="16">
        <f t="shared" si="7"/>
        <v>206765.68222487625</v>
      </c>
      <c r="K35" s="16">
        <f t="shared" si="8"/>
        <v>689218.94074959029</v>
      </c>
      <c r="L35" s="16">
        <f t="shared" si="26"/>
        <v>3052860.3859728277</v>
      </c>
      <c r="M35" s="14">
        <f t="shared" si="9"/>
        <v>3742079.326722418</v>
      </c>
      <c r="N35" s="14">
        <f t="shared" si="27"/>
        <v>10176201.286576096</v>
      </c>
      <c r="O35" s="13">
        <f t="shared" si="10"/>
        <v>3.0000000000000016E-2</v>
      </c>
      <c r="P35" s="23">
        <f t="shared" si="11"/>
        <v>827062.72889950837</v>
      </c>
      <c r="Q35" s="23">
        <f t="shared" si="12"/>
        <v>827062.72889950825</v>
      </c>
      <c r="R35" s="23">
        <f t="shared" si="13"/>
        <v>827062.72889950837</v>
      </c>
      <c r="S35" s="23">
        <f t="shared" si="14"/>
        <v>8546314.8652949166</v>
      </c>
      <c r="T35" s="13">
        <f t="shared" si="15"/>
        <v>0.37200000000000005</v>
      </c>
      <c r="V35" s="23">
        <f t="shared" si="16"/>
        <v>8339549.1830700403</v>
      </c>
      <c r="W35" s="13">
        <f t="shared" si="17"/>
        <v>0.3742268041237114</v>
      </c>
      <c r="Y35" s="23">
        <f t="shared" si="18"/>
        <v>1654125.4577990167</v>
      </c>
      <c r="Z35" s="23">
        <f t="shared" si="28"/>
        <v>24422883.087782625</v>
      </c>
      <c r="AA35" s="23">
        <f t="shared" si="19"/>
        <v>2481188.1866985247</v>
      </c>
      <c r="AB35" s="13">
        <f t="shared" si="29"/>
        <v>5.6499999999999967E-2</v>
      </c>
      <c r="AC35" s="23">
        <f t="shared" si="30"/>
        <v>103140061.72772159</v>
      </c>
      <c r="AD35" s="28">
        <f t="shared" si="20"/>
        <v>107301003.69657628</v>
      </c>
      <c r="AE35" s="28">
        <f t="shared" si="0"/>
        <v>82878120.608793661</v>
      </c>
      <c r="AF35" s="29">
        <f t="shared" si="1"/>
        <v>3.3934617919967383</v>
      </c>
      <c r="AH35">
        <f t="shared" si="31"/>
        <v>87</v>
      </c>
      <c r="AK35" s="35"/>
      <c r="AL35" s="35">
        <f t="shared" si="21"/>
        <v>-48071811.360843636</v>
      </c>
      <c r="AM35" s="35">
        <f t="shared" si="22"/>
        <v>-50152379.527345017</v>
      </c>
      <c r="AN35" s="23">
        <f t="shared" si="32"/>
        <v>352741.38996243523</v>
      </c>
      <c r="AO35" s="23">
        <f t="shared" si="35"/>
        <v>4232896.6795492228</v>
      </c>
      <c r="AP35" s="35">
        <f t="shared" si="23"/>
        <v>-53280677.159549765</v>
      </c>
      <c r="AQ35" s="35">
        <f t="shared" si="24"/>
        <v>-55361245.326051153</v>
      </c>
    </row>
    <row r="36" spans="1:43" x14ac:dyDescent="0.25">
      <c r="A36">
        <f t="shared" si="25"/>
        <v>2051</v>
      </c>
      <c r="B36">
        <f t="shared" si="25"/>
        <v>68</v>
      </c>
      <c r="C36" s="16">
        <f t="shared" si="36"/>
        <v>24352402.573152177</v>
      </c>
      <c r="D36" s="16">
        <f t="shared" si="34"/>
        <v>608810.06432880473</v>
      </c>
      <c r="E36" s="16">
        <f t="shared" si="2"/>
        <v>7305720.7719456572</v>
      </c>
      <c r="F36" s="16">
        <f t="shared" si="3"/>
        <v>730572.07719456579</v>
      </c>
      <c r="G36" s="16">
        <f t="shared" si="4"/>
        <v>23621830.495957613</v>
      </c>
      <c r="H36" s="16">
        <f t="shared" si="5"/>
        <v>7305720.7719456526</v>
      </c>
      <c r="I36" s="16">
        <f t="shared" si="6"/>
        <v>7086549.1487872833</v>
      </c>
      <c r="J36" s="16">
        <f t="shared" si="7"/>
        <v>219171.62315836921</v>
      </c>
      <c r="K36" s="16">
        <f t="shared" si="8"/>
        <v>730572.07719456579</v>
      </c>
      <c r="L36" s="16">
        <f t="shared" si="26"/>
        <v>3272032.0091311969</v>
      </c>
      <c r="M36" s="14">
        <f t="shared" si="9"/>
        <v>4002604.0863257628</v>
      </c>
      <c r="N36" s="14">
        <f t="shared" si="27"/>
        <v>10906773.363770662</v>
      </c>
      <c r="O36" s="13">
        <f t="shared" si="10"/>
        <v>3.000000000000002E-2</v>
      </c>
      <c r="P36" s="23">
        <f t="shared" si="11"/>
        <v>876686.49263347883</v>
      </c>
      <c r="Q36" s="23">
        <f t="shared" si="12"/>
        <v>876686.49263347872</v>
      </c>
      <c r="R36" s="23">
        <f t="shared" si="13"/>
        <v>876686.49263347883</v>
      </c>
      <c r="S36" s="23">
        <f t="shared" si="14"/>
        <v>9059093.7572126109</v>
      </c>
      <c r="T36" s="13">
        <f t="shared" si="15"/>
        <v>0.37200000000000005</v>
      </c>
      <c r="V36" s="23">
        <f t="shared" si="16"/>
        <v>8839922.1340542417</v>
      </c>
      <c r="W36" s="13">
        <f t="shared" si="17"/>
        <v>0.3742268041237114</v>
      </c>
      <c r="Y36" s="23">
        <f t="shared" si="18"/>
        <v>1753372.9852669577</v>
      </c>
      <c r="Z36" s="23">
        <f t="shared" si="28"/>
        <v>26176256.073049583</v>
      </c>
      <c r="AA36" s="23">
        <f t="shared" si="19"/>
        <v>2630059.4779004361</v>
      </c>
      <c r="AB36" s="13">
        <f t="shared" si="29"/>
        <v>5.5499999999999966E-2</v>
      </c>
      <c r="AC36" s="23">
        <f t="shared" si="30"/>
        <v>111640362.93253404</v>
      </c>
      <c r="AD36" s="28">
        <f t="shared" si="20"/>
        <v>117626237.59669009</v>
      </c>
      <c r="AE36" s="28">
        <f t="shared" si="0"/>
        <v>91449981.523640513</v>
      </c>
      <c r="AF36" s="29">
        <f t="shared" si="1"/>
        <v>3.4936234298913025</v>
      </c>
      <c r="AH36">
        <f t="shared" si="31"/>
        <v>88</v>
      </c>
      <c r="AK36" s="35"/>
      <c r="AL36" s="35">
        <f t="shared" si="21"/>
        <v>-53280677.159549765</v>
      </c>
      <c r="AM36" s="35">
        <f t="shared" si="22"/>
        <v>-55361245.326051153</v>
      </c>
      <c r="AN36" s="23">
        <f t="shared" si="32"/>
        <v>355680.9015454555</v>
      </c>
      <c r="AO36" s="23">
        <f t="shared" si="35"/>
        <v>4268170.8185454663</v>
      </c>
      <c r="AP36" s="35">
        <f t="shared" si="23"/>
        <v>-58682141.295383215</v>
      </c>
      <c r="AQ36" s="35">
        <f t="shared" si="24"/>
        <v>-60762709.461884603</v>
      </c>
    </row>
    <row r="37" spans="1:43" x14ac:dyDescent="0.25">
      <c r="A37">
        <f t="shared" si="25"/>
        <v>2052</v>
      </c>
      <c r="B37">
        <f t="shared" si="25"/>
        <v>69</v>
      </c>
      <c r="C37" s="16">
        <f t="shared" si="36"/>
        <v>25813546.727541309</v>
      </c>
      <c r="D37" s="16">
        <f t="shared" si="34"/>
        <v>645338.66818853305</v>
      </c>
      <c r="E37" s="16">
        <f t="shared" si="2"/>
        <v>7744064.0182623966</v>
      </c>
      <c r="F37" s="16">
        <f t="shared" si="3"/>
        <v>774406.40182623966</v>
      </c>
      <c r="G37" s="16">
        <f t="shared" si="4"/>
        <v>25039140.325715069</v>
      </c>
      <c r="H37" s="16">
        <f t="shared" si="5"/>
        <v>7744064.0182623919</v>
      </c>
      <c r="I37" s="16">
        <f t="shared" si="6"/>
        <v>7511742.0977145201</v>
      </c>
      <c r="J37" s="16">
        <f t="shared" si="7"/>
        <v>232321.92054787185</v>
      </c>
      <c r="K37" s="16">
        <f t="shared" si="8"/>
        <v>774406.40182623966</v>
      </c>
      <c r="L37" s="16">
        <f t="shared" si="26"/>
        <v>3504353.9296790687</v>
      </c>
      <c r="M37" s="14">
        <f t="shared" si="9"/>
        <v>4278760.3315053079</v>
      </c>
      <c r="N37" s="14">
        <f t="shared" si="27"/>
        <v>11681179.765596902</v>
      </c>
      <c r="O37" s="13">
        <f t="shared" si="10"/>
        <v>3.0000000000000016E-2</v>
      </c>
      <c r="P37" s="23">
        <f t="shared" si="11"/>
        <v>929287.68219148752</v>
      </c>
      <c r="Q37" s="23">
        <f t="shared" si="12"/>
        <v>929287.68219148752</v>
      </c>
      <c r="R37" s="23">
        <f t="shared" si="13"/>
        <v>929287.68219148752</v>
      </c>
      <c r="S37" s="23">
        <f t="shared" si="14"/>
        <v>9602639.3826453667</v>
      </c>
      <c r="T37" s="13">
        <f t="shared" si="15"/>
        <v>0.372</v>
      </c>
      <c r="V37" s="23">
        <f t="shared" si="16"/>
        <v>9370317.4620974958</v>
      </c>
      <c r="W37" s="13">
        <f t="shared" si="17"/>
        <v>0.3742268041237114</v>
      </c>
      <c r="Y37" s="23">
        <f t="shared" si="18"/>
        <v>1858575.364382975</v>
      </c>
      <c r="Z37" s="23">
        <f t="shared" si="28"/>
        <v>28034831.437432557</v>
      </c>
      <c r="AA37" s="23">
        <f t="shared" si="19"/>
        <v>2787863.0465744627</v>
      </c>
      <c r="AB37" s="13">
        <f t="shared" si="29"/>
        <v>5.4499999999999965E-2</v>
      </c>
      <c r="AC37" s="23">
        <f t="shared" si="30"/>
        <v>120664564.2949699</v>
      </c>
      <c r="AD37" s="28">
        <f t="shared" si="20"/>
        <v>128843087.68829307</v>
      </c>
      <c r="AE37" s="28">
        <f t="shared" si="0"/>
        <v>100808256.25086051</v>
      </c>
      <c r="AF37" s="29">
        <f t="shared" si="1"/>
        <v>3.5958217361085936</v>
      </c>
      <c r="AH37">
        <f t="shared" si="31"/>
        <v>89</v>
      </c>
      <c r="AK37" s="35"/>
      <c r="AL37" s="35">
        <f t="shared" si="21"/>
        <v>-58682141.295383215</v>
      </c>
      <c r="AM37" s="35">
        <f t="shared" si="22"/>
        <v>-60762709.461884603</v>
      </c>
      <c r="AN37" s="23">
        <f t="shared" si="32"/>
        <v>358644.90905833431</v>
      </c>
      <c r="AO37" s="23">
        <f t="shared" si="35"/>
        <v>4303738.9087000117</v>
      </c>
      <c r="AP37" s="35">
        <f t="shared" si="23"/>
        <v>-64282284.488150842</v>
      </c>
      <c r="AQ37" s="35">
        <f t="shared" si="24"/>
        <v>-66362852.654652238</v>
      </c>
    </row>
    <row r="38" spans="1:43" x14ac:dyDescent="0.25">
      <c r="A38">
        <f t="shared" si="25"/>
        <v>2053</v>
      </c>
      <c r="B38">
        <f t="shared" si="25"/>
        <v>70</v>
      </c>
      <c r="C38" s="16">
        <f t="shared" si="36"/>
        <v>27362359.531193785</v>
      </c>
      <c r="D38" s="16">
        <f t="shared" si="34"/>
        <v>684058.98827984498</v>
      </c>
      <c r="E38" s="16">
        <f t="shared" si="2"/>
        <v>8208707.8593581393</v>
      </c>
      <c r="F38" s="16">
        <f t="shared" si="3"/>
        <v>820870.78593581403</v>
      </c>
      <c r="G38" s="16">
        <f t="shared" si="4"/>
        <v>26541488.74525797</v>
      </c>
      <c r="H38" s="16">
        <f t="shared" si="5"/>
        <v>8208707.8593581356</v>
      </c>
      <c r="I38" s="16">
        <f t="shared" si="6"/>
        <v>7962446.6235773908</v>
      </c>
      <c r="J38" s="16">
        <f t="shared" si="7"/>
        <v>246261.23578074481</v>
      </c>
      <c r="K38" s="16">
        <f t="shared" si="8"/>
        <v>820870.78593581403</v>
      </c>
      <c r="L38" s="16">
        <f t="shared" si="26"/>
        <v>3750615.1654598136</v>
      </c>
      <c r="M38" s="14">
        <f t="shared" si="9"/>
        <v>4571485.9513956271</v>
      </c>
      <c r="N38" s="14">
        <f t="shared" si="27"/>
        <v>12502050.551532716</v>
      </c>
      <c r="O38" s="13">
        <f t="shared" si="10"/>
        <v>3.0000000000000016E-2</v>
      </c>
      <c r="P38" s="23">
        <f t="shared" si="11"/>
        <v>985044.94312297669</v>
      </c>
      <c r="Q38" s="23">
        <f t="shared" si="12"/>
        <v>985044.94312297669</v>
      </c>
      <c r="R38" s="23">
        <f t="shared" si="13"/>
        <v>985044.94312297669</v>
      </c>
      <c r="S38" s="23">
        <f t="shared" si="14"/>
        <v>10178797.74560409</v>
      </c>
      <c r="T38" s="13">
        <f t="shared" si="15"/>
        <v>0.37200000000000011</v>
      </c>
      <c r="V38" s="23">
        <f t="shared" si="16"/>
        <v>9932536.5098233446</v>
      </c>
      <c r="W38" s="13">
        <f t="shared" si="17"/>
        <v>0.3742268041237114</v>
      </c>
      <c r="Y38" s="23">
        <f t="shared" si="18"/>
        <v>1970089.8862459534</v>
      </c>
      <c r="Z38" s="23">
        <f t="shared" si="28"/>
        <v>30004921.323678512</v>
      </c>
      <c r="AA38" s="23">
        <f t="shared" si="19"/>
        <v>2955134.8293689303</v>
      </c>
      <c r="AB38" s="13">
        <f t="shared" si="29"/>
        <v>5.3499999999999964E-2</v>
      </c>
      <c r="AC38" s="23">
        <f t="shared" si="30"/>
        <v>130233353.02749096</v>
      </c>
      <c r="AD38" s="28">
        <f t="shared" si="20"/>
        <v>141024098.09389833</v>
      </c>
      <c r="AE38" s="28">
        <f t="shared" si="0"/>
        <v>111019176.77021982</v>
      </c>
      <c r="AF38" s="29">
        <f t="shared" si="1"/>
        <v>3.7000322571287185</v>
      </c>
      <c r="AH38">
        <f t="shared" si="31"/>
        <v>90</v>
      </c>
      <c r="AK38" s="35"/>
      <c r="AL38" s="35">
        <f t="shared" si="21"/>
        <v>-64282284.488150842</v>
      </c>
      <c r="AM38" s="35">
        <f t="shared" si="22"/>
        <v>-66362852.654652238</v>
      </c>
      <c r="AN38" s="23">
        <f t="shared" si="32"/>
        <v>361633.61663382041</v>
      </c>
      <c r="AO38" s="23">
        <f t="shared" si="35"/>
        <v>4339603.3996058451</v>
      </c>
      <c r="AP38" s="35">
        <f t="shared" si="23"/>
        <v>-70087372.402334511</v>
      </c>
      <c r="AQ38" s="35">
        <f t="shared" si="24"/>
        <v>-72167940.568835899</v>
      </c>
    </row>
    <row r="39" spans="1:43" x14ac:dyDescent="0.25">
      <c r="A39">
        <f t="shared" si="25"/>
        <v>2054</v>
      </c>
      <c r="B39">
        <f t="shared" si="25"/>
        <v>71</v>
      </c>
      <c r="C39" s="16">
        <f t="shared" si="36"/>
        <v>29004101.103065412</v>
      </c>
      <c r="D39" s="16">
        <f t="shared" si="34"/>
        <v>725102.52757663571</v>
      </c>
      <c r="E39" s="16">
        <f t="shared" si="2"/>
        <v>8701230.330919629</v>
      </c>
      <c r="F39" s="16">
        <f t="shared" si="3"/>
        <v>870123.03309196292</v>
      </c>
      <c r="G39" s="16">
        <f t="shared" si="4"/>
        <v>28133978.06997345</v>
      </c>
      <c r="H39" s="16">
        <f t="shared" si="5"/>
        <v>8701230.3309196234</v>
      </c>
      <c r="I39" s="16">
        <f t="shared" si="6"/>
        <v>8440193.4209920354</v>
      </c>
      <c r="J39" s="16">
        <f t="shared" si="7"/>
        <v>261036.90992758796</v>
      </c>
      <c r="K39" s="16">
        <f t="shared" si="8"/>
        <v>870123.03309196292</v>
      </c>
      <c r="L39" s="16">
        <f t="shared" si="26"/>
        <v>4011652.0753874015</v>
      </c>
      <c r="M39" s="14">
        <f t="shared" si="9"/>
        <v>4881775.1084793648</v>
      </c>
      <c r="N39" s="14">
        <f t="shared" si="27"/>
        <v>13372173.584624678</v>
      </c>
      <c r="O39" s="13">
        <f t="shared" si="10"/>
        <v>3.000000000000002E-2</v>
      </c>
      <c r="P39" s="23">
        <f t="shared" si="11"/>
        <v>1044147.6397103554</v>
      </c>
      <c r="Q39" s="23">
        <f t="shared" si="12"/>
        <v>1044147.6397103554</v>
      </c>
      <c r="R39" s="23">
        <f t="shared" si="13"/>
        <v>1044147.6397103554</v>
      </c>
      <c r="S39" s="23">
        <f t="shared" si="14"/>
        <v>10789525.610340334</v>
      </c>
      <c r="T39" s="13">
        <f t="shared" si="15"/>
        <v>0.37200000000000005</v>
      </c>
      <c r="V39" s="23">
        <f t="shared" si="16"/>
        <v>10528488.700412747</v>
      </c>
      <c r="W39" s="13">
        <f t="shared" si="17"/>
        <v>0.3742268041237114</v>
      </c>
      <c r="Y39" s="23">
        <f t="shared" si="18"/>
        <v>2088295.2794207109</v>
      </c>
      <c r="Z39" s="23">
        <f t="shared" si="28"/>
        <v>32093216.603099223</v>
      </c>
      <c r="AA39" s="23">
        <f t="shared" si="19"/>
        <v>3132442.9191310662</v>
      </c>
      <c r="AB39" s="13">
        <f t="shared" si="29"/>
        <v>5.2499999999999963E-2</v>
      </c>
      <c r="AC39" s="23">
        <f t="shared" si="30"/>
        <v>140367500.23381969</v>
      </c>
      <c r="AD39" s="28">
        <f t="shared" si="20"/>
        <v>154247498.88394144</v>
      </c>
      <c r="AE39" s="28">
        <f t="shared" si="0"/>
        <v>122154282.28084221</v>
      </c>
      <c r="AF39" s="29">
        <f t="shared" si="1"/>
        <v>3.8062336907995022</v>
      </c>
      <c r="AH39">
        <f t="shared" si="31"/>
        <v>91</v>
      </c>
      <c r="AK39" s="35"/>
      <c r="AL39" s="35">
        <f t="shared" si="21"/>
        <v>-70087372.402334511</v>
      </c>
      <c r="AM39" s="35">
        <f t="shared" si="22"/>
        <v>-72167940.568835899</v>
      </c>
      <c r="AN39" s="23">
        <f t="shared" si="32"/>
        <v>364647.23010576889</v>
      </c>
      <c r="AO39" s="23">
        <f t="shared" si="35"/>
        <v>4375766.7612692267</v>
      </c>
      <c r="AP39" s="35">
        <f t="shared" si="23"/>
        <v>-76103861.216456965</v>
      </c>
      <c r="AQ39" s="35">
        <f t="shared" si="24"/>
        <v>-78184429.382958367</v>
      </c>
    </row>
    <row r="40" spans="1:43" x14ac:dyDescent="0.25">
      <c r="A40">
        <f t="shared" si="25"/>
        <v>2055</v>
      </c>
      <c r="B40">
        <f t="shared" si="25"/>
        <v>72</v>
      </c>
      <c r="C40" s="16">
        <f t="shared" si="36"/>
        <v>30744347.169249337</v>
      </c>
      <c r="D40" s="16">
        <f t="shared" si="34"/>
        <v>768608.67923123389</v>
      </c>
      <c r="E40" s="16">
        <f t="shared" si="2"/>
        <v>9223304.1507748067</v>
      </c>
      <c r="F40" s="16">
        <f t="shared" si="3"/>
        <v>922330.41507748072</v>
      </c>
      <c r="G40" s="16">
        <f t="shared" si="4"/>
        <v>29822016.754171856</v>
      </c>
      <c r="H40" s="16">
        <f t="shared" si="5"/>
        <v>9223304.1507748011</v>
      </c>
      <c r="I40" s="16">
        <f t="shared" si="6"/>
        <v>8946605.0262515564</v>
      </c>
      <c r="J40" s="16">
        <f t="shared" si="7"/>
        <v>276699.1245232448</v>
      </c>
      <c r="K40" s="16">
        <f t="shared" si="8"/>
        <v>922330.41507748072</v>
      </c>
      <c r="L40" s="16">
        <f t="shared" si="26"/>
        <v>4288351.1999106463</v>
      </c>
      <c r="M40" s="14">
        <f t="shared" si="9"/>
        <v>5210681.6149881268</v>
      </c>
      <c r="N40" s="14">
        <f t="shared" si="27"/>
        <v>14294503.999702159</v>
      </c>
      <c r="O40" s="13">
        <f t="shared" si="10"/>
        <v>3.000000000000002E-2</v>
      </c>
      <c r="P40" s="23">
        <f t="shared" si="11"/>
        <v>1106796.4980929769</v>
      </c>
      <c r="Q40" s="23">
        <f t="shared" si="12"/>
        <v>1106796.4980929766</v>
      </c>
      <c r="R40" s="23">
        <f t="shared" si="13"/>
        <v>1106796.4980929769</v>
      </c>
      <c r="S40" s="23">
        <f t="shared" si="14"/>
        <v>11436897.146960756</v>
      </c>
      <c r="T40" s="13">
        <f t="shared" si="15"/>
        <v>0.37200000000000005</v>
      </c>
      <c r="V40" s="23">
        <f t="shared" si="16"/>
        <v>11160198.022437511</v>
      </c>
      <c r="W40" s="13">
        <f t="shared" si="17"/>
        <v>0.3742268041237114</v>
      </c>
      <c r="Y40" s="23">
        <f t="shared" si="18"/>
        <v>2213592.9961859537</v>
      </c>
      <c r="Z40" s="23">
        <f t="shared" si="28"/>
        <v>34306809.599285178</v>
      </c>
      <c r="AA40" s="23">
        <f t="shared" si="19"/>
        <v>3320389.4942789306</v>
      </c>
      <c r="AB40" s="13">
        <f t="shared" si="29"/>
        <v>5.1499999999999962E-2</v>
      </c>
      <c r="AC40" s="23">
        <f t="shared" si="30"/>
        <v>151087816.04909569</v>
      </c>
      <c r="AD40" s="28">
        <f t="shared" si="20"/>
        <v>168597640.56469581</v>
      </c>
      <c r="AE40" s="28">
        <f t="shared" si="0"/>
        <v>134290830.96541062</v>
      </c>
      <c r="AF40" s="29">
        <f t="shared" si="1"/>
        <v>3.9144074466256611</v>
      </c>
      <c r="AH40">
        <f t="shared" si="31"/>
        <v>92</v>
      </c>
      <c r="AK40" s="35"/>
      <c r="AL40" s="35">
        <f t="shared" si="21"/>
        <v>-76103861.216456965</v>
      </c>
      <c r="AM40" s="35">
        <f t="shared" si="22"/>
        <v>-78184429.382958367</v>
      </c>
      <c r="AN40" s="23">
        <f t="shared" si="32"/>
        <v>367685.95702331694</v>
      </c>
      <c r="AO40" s="23">
        <f t="shared" si="35"/>
        <v>4412231.484279803</v>
      </c>
      <c r="AP40" s="35">
        <f t="shared" si="23"/>
        <v>-82338403.359703988</v>
      </c>
      <c r="AQ40" s="35">
        <f t="shared" si="24"/>
        <v>-84418971.526205391</v>
      </c>
    </row>
    <row r="41" spans="1:43" x14ac:dyDescent="0.25">
      <c r="A41">
        <f t="shared" si="25"/>
        <v>2056</v>
      </c>
      <c r="B41">
        <f t="shared" si="25"/>
        <v>73</v>
      </c>
      <c r="C41" s="16">
        <f t="shared" si="36"/>
        <v>32589007.999404296</v>
      </c>
      <c r="D41" s="16">
        <f t="shared" si="34"/>
        <v>814725.19998510787</v>
      </c>
      <c r="E41" s="16">
        <f t="shared" si="2"/>
        <v>9776702.3998212945</v>
      </c>
      <c r="F41" s="16">
        <f t="shared" si="3"/>
        <v>977670.23998212954</v>
      </c>
      <c r="G41" s="16">
        <f t="shared" si="4"/>
        <v>31611337.759422168</v>
      </c>
      <c r="H41" s="16">
        <f t="shared" si="5"/>
        <v>9776702.3998212889</v>
      </c>
      <c r="I41" s="16">
        <f t="shared" si="6"/>
        <v>9483401.3278266508</v>
      </c>
      <c r="J41" s="16">
        <f t="shared" si="7"/>
        <v>293301.07199463807</v>
      </c>
      <c r="K41" s="16">
        <f t="shared" si="8"/>
        <v>977670.23998212954</v>
      </c>
      <c r="L41" s="16">
        <f t="shared" si="26"/>
        <v>4581652.2719052844</v>
      </c>
      <c r="M41" s="14">
        <f t="shared" si="9"/>
        <v>5559322.5118874144</v>
      </c>
      <c r="N41" s="14">
        <f t="shared" si="27"/>
        <v>15272174.239684289</v>
      </c>
      <c r="O41" s="13">
        <f t="shared" si="10"/>
        <v>3.000000000000002E-2</v>
      </c>
      <c r="P41" s="23">
        <f t="shared" si="11"/>
        <v>1173204.2879785553</v>
      </c>
      <c r="Q41" s="23">
        <f t="shared" si="12"/>
        <v>1173204.2879785553</v>
      </c>
      <c r="R41" s="23">
        <f t="shared" si="13"/>
        <v>1173204.2879785553</v>
      </c>
      <c r="S41" s="23">
        <f t="shared" si="14"/>
        <v>12123110.975778401</v>
      </c>
      <c r="T41" s="13">
        <f t="shared" si="15"/>
        <v>0.37200000000000011</v>
      </c>
      <c r="V41" s="23">
        <f t="shared" si="16"/>
        <v>11829809.903783763</v>
      </c>
      <c r="W41" s="13">
        <f t="shared" si="17"/>
        <v>0.37422680412371145</v>
      </c>
      <c r="Y41" s="23">
        <f t="shared" si="18"/>
        <v>2346408.5759571106</v>
      </c>
      <c r="Z41" s="23">
        <f t="shared" si="28"/>
        <v>36653218.17524229</v>
      </c>
      <c r="AA41" s="23">
        <f t="shared" si="19"/>
        <v>3519612.8639356662</v>
      </c>
      <c r="AB41" s="13">
        <f t="shared" si="29"/>
        <v>5.0499999999999962E-2</v>
      </c>
      <c r="AC41" s="23">
        <f t="shared" si="30"/>
        <v>162415104.07313946</v>
      </c>
      <c r="AD41" s="28">
        <f t="shared" si="20"/>
        <v>184165461.1686357</v>
      </c>
      <c r="AE41" s="28">
        <f t="shared" si="0"/>
        <v>147512242.99339342</v>
      </c>
      <c r="AF41" s="29">
        <f t="shared" si="1"/>
        <v>4.0245372804135311</v>
      </c>
      <c r="AH41">
        <f t="shared" si="31"/>
        <v>93</v>
      </c>
      <c r="AK41" s="35"/>
      <c r="AL41" s="35">
        <f t="shared" si="21"/>
        <v>-82338403.359703988</v>
      </c>
      <c r="AM41" s="35">
        <f t="shared" si="22"/>
        <v>-84418971.526205391</v>
      </c>
      <c r="AN41" s="23">
        <f t="shared" si="32"/>
        <v>370750.00666517793</v>
      </c>
      <c r="AO41" s="23">
        <f t="shared" si="35"/>
        <v>4449000.0799821354</v>
      </c>
      <c r="AP41" s="35">
        <f t="shared" si="23"/>
        <v>-88797853.420821831</v>
      </c>
      <c r="AQ41" s="35">
        <f t="shared" si="24"/>
        <v>-90878421.587323233</v>
      </c>
    </row>
    <row r="42" spans="1:43" x14ac:dyDescent="0.25">
      <c r="A42">
        <f t="shared" si="25"/>
        <v>2057</v>
      </c>
      <c r="B42">
        <f t="shared" si="25"/>
        <v>74</v>
      </c>
      <c r="C42" s="16">
        <f t="shared" si="36"/>
        <v>34544348.479368553</v>
      </c>
      <c r="D42" s="16">
        <f t="shared" si="34"/>
        <v>863608.71198421437</v>
      </c>
      <c r="E42" s="16">
        <f t="shared" si="2"/>
        <v>10363304.543810572</v>
      </c>
      <c r="F42" s="16">
        <f t="shared" si="3"/>
        <v>1036330.4543810573</v>
      </c>
      <c r="G42" s="16">
        <f t="shared" si="4"/>
        <v>33508018.024987496</v>
      </c>
      <c r="H42" s="16">
        <f t="shared" si="5"/>
        <v>10363304.543810565</v>
      </c>
      <c r="I42" s="16">
        <f t="shared" si="6"/>
        <v>10052405.407496249</v>
      </c>
      <c r="J42" s="16">
        <f t="shared" si="7"/>
        <v>310899.13631431572</v>
      </c>
      <c r="K42" s="16">
        <f t="shared" si="8"/>
        <v>1036330.4543810573</v>
      </c>
      <c r="L42" s="16">
        <f t="shared" si="26"/>
        <v>4892551.4082196001</v>
      </c>
      <c r="M42" s="14">
        <f t="shared" si="9"/>
        <v>5928881.8626006572</v>
      </c>
      <c r="N42" s="14">
        <f t="shared" si="27"/>
        <v>16308504.694065347</v>
      </c>
      <c r="O42" s="13">
        <f t="shared" si="10"/>
        <v>3.000000000000002E-2</v>
      </c>
      <c r="P42" s="23">
        <f t="shared" si="11"/>
        <v>1243596.5452572687</v>
      </c>
      <c r="Q42" s="23">
        <f t="shared" si="12"/>
        <v>1243596.5452572687</v>
      </c>
      <c r="R42" s="23">
        <f t="shared" si="13"/>
        <v>1243596.5452572687</v>
      </c>
      <c r="S42" s="23">
        <f t="shared" si="14"/>
        <v>12850497.634325102</v>
      </c>
      <c r="T42" s="13">
        <f t="shared" si="15"/>
        <v>0.372</v>
      </c>
      <c r="V42" s="23">
        <f t="shared" si="16"/>
        <v>12539598.498010786</v>
      </c>
      <c r="W42" s="13">
        <f t="shared" si="17"/>
        <v>0.3742268041237114</v>
      </c>
      <c r="Y42" s="23">
        <f t="shared" si="18"/>
        <v>2487193.0905145374</v>
      </c>
      <c r="Z42" s="23">
        <f t="shared" si="28"/>
        <v>39140411.265756831</v>
      </c>
      <c r="AA42" s="23">
        <f t="shared" si="19"/>
        <v>3730789.6357718064</v>
      </c>
      <c r="AB42" s="13">
        <f t="shared" si="29"/>
        <v>4.9499999999999961E-2</v>
      </c>
      <c r="AC42" s="23">
        <f t="shared" si="30"/>
        <v>174370115.44750237</v>
      </c>
      <c r="AD42" s="28">
        <f t="shared" si="20"/>
        <v>201048988.36071604</v>
      </c>
      <c r="AE42" s="28">
        <f t="shared" si="0"/>
        <v>161908577.0949592</v>
      </c>
      <c r="AF42" s="29">
        <f t="shared" si="1"/>
        <v>4.1366089895077263</v>
      </c>
      <c r="AH42">
        <f t="shared" si="31"/>
        <v>94</v>
      </c>
      <c r="AK42" s="35"/>
      <c r="AL42" s="35">
        <f t="shared" si="21"/>
        <v>-88797853.420821831</v>
      </c>
      <c r="AM42" s="35">
        <f t="shared" si="22"/>
        <v>-90878421.587323233</v>
      </c>
      <c r="AN42" s="23">
        <f t="shared" si="32"/>
        <v>373839.5900540544</v>
      </c>
      <c r="AO42" s="23">
        <f t="shared" si="35"/>
        <v>4486075.0806486532</v>
      </c>
      <c r="AP42" s="35">
        <f t="shared" si="23"/>
        <v>-95489274.234459713</v>
      </c>
      <c r="AQ42" s="35">
        <f t="shared" si="24"/>
        <v>-97569842.400961131</v>
      </c>
    </row>
    <row r="43" spans="1:43" x14ac:dyDescent="0.25">
      <c r="A43">
        <f t="shared" si="25"/>
        <v>2058</v>
      </c>
      <c r="B43">
        <f t="shared" si="25"/>
        <v>75</v>
      </c>
      <c r="C43" s="16">
        <f t="shared" si="36"/>
        <v>36617009.388130665</v>
      </c>
      <c r="D43" s="16">
        <f t="shared" si="34"/>
        <v>915425.23470326723</v>
      </c>
      <c r="E43" s="16">
        <f t="shared" si="2"/>
        <v>10985102.816439208</v>
      </c>
      <c r="F43" s="16">
        <f t="shared" si="3"/>
        <v>1098510.2816439208</v>
      </c>
      <c r="G43" s="16">
        <f t="shared" si="4"/>
        <v>35518499.106486745</v>
      </c>
      <c r="H43" s="16">
        <f t="shared" si="5"/>
        <v>10985102.816439198</v>
      </c>
      <c r="I43" s="16">
        <f t="shared" si="6"/>
        <v>10655549.731946023</v>
      </c>
      <c r="J43" s="16">
        <f t="shared" si="7"/>
        <v>329553.08449317515</v>
      </c>
      <c r="K43" s="16">
        <f t="shared" si="8"/>
        <v>1098510.2816439208</v>
      </c>
      <c r="L43" s="16">
        <f t="shared" si="26"/>
        <v>5222104.4927127752</v>
      </c>
      <c r="M43" s="14">
        <f t="shared" si="9"/>
        <v>6320614.7743566958</v>
      </c>
      <c r="N43" s="14">
        <f t="shared" si="27"/>
        <v>17407014.975709267</v>
      </c>
      <c r="O43" s="13">
        <f t="shared" si="10"/>
        <v>3.0000000000000023E-2</v>
      </c>
      <c r="P43" s="23">
        <f t="shared" si="11"/>
        <v>1318212.3379727048</v>
      </c>
      <c r="Q43" s="23">
        <f t="shared" si="12"/>
        <v>1318212.3379727048</v>
      </c>
      <c r="R43" s="23">
        <f t="shared" si="13"/>
        <v>1318212.3379727048</v>
      </c>
      <c r="S43" s="23">
        <f t="shared" si="14"/>
        <v>13621527.492384607</v>
      </c>
      <c r="T43" s="13">
        <f t="shared" si="15"/>
        <v>0.372</v>
      </c>
      <c r="V43" s="23">
        <f t="shared" si="16"/>
        <v>13291974.407891432</v>
      </c>
      <c r="W43" s="13">
        <f t="shared" si="17"/>
        <v>0.37422680412371134</v>
      </c>
      <c r="Y43" s="23">
        <f t="shared" si="18"/>
        <v>2636424.6759454096</v>
      </c>
      <c r="Z43" s="23">
        <f t="shared" si="28"/>
        <v>41776835.941702239</v>
      </c>
      <c r="AA43" s="23">
        <f t="shared" si="19"/>
        <v>3954637.0139181144</v>
      </c>
      <c r="AB43" s="13">
        <f t="shared" si="29"/>
        <v>4.849999999999996E-2</v>
      </c>
      <c r="AC43" s="23">
        <f t="shared" si="30"/>
        <v>186973502.95579937</v>
      </c>
      <c r="AD43" s="28">
        <f t="shared" si="20"/>
        <v>219353879.15085855</v>
      </c>
      <c r="AE43" s="28">
        <f t="shared" si="0"/>
        <v>177577043.2091563</v>
      </c>
      <c r="AF43" s="29">
        <f t="shared" si="1"/>
        <v>4.2506101576710442</v>
      </c>
      <c r="AH43">
        <f t="shared" si="31"/>
        <v>95</v>
      </c>
      <c r="AK43" s="35"/>
      <c r="AL43" s="35">
        <f t="shared" si="21"/>
        <v>-95489274.234459713</v>
      </c>
      <c r="AM43" s="35">
        <f t="shared" si="22"/>
        <v>-97569842.400961131</v>
      </c>
      <c r="AN43" s="23">
        <f t="shared" si="32"/>
        <v>376954.91997117153</v>
      </c>
      <c r="AO43" s="23">
        <f t="shared" si="35"/>
        <v>4523459.0396540584</v>
      </c>
      <c r="AP43" s="35">
        <f t="shared" si="23"/>
        <v>-102419943.15028231</v>
      </c>
      <c r="AQ43" s="35">
        <f t="shared" si="24"/>
        <v>-104500511.31678373</v>
      </c>
    </row>
    <row r="44" spans="1:43" x14ac:dyDescent="0.25">
      <c r="A44">
        <f t="shared" si="25"/>
        <v>2059</v>
      </c>
      <c r="B44">
        <f t="shared" si="25"/>
        <v>76</v>
      </c>
      <c r="C44" s="16">
        <f t="shared" si="36"/>
        <v>38814029.951418504</v>
      </c>
      <c r="D44" s="16">
        <f t="shared" si="34"/>
        <v>970350.74878546328</v>
      </c>
      <c r="E44" s="16">
        <f t="shared" si="2"/>
        <v>11644208.98542556</v>
      </c>
      <c r="F44" s="16">
        <f t="shared" si="3"/>
        <v>1164420.898542556</v>
      </c>
      <c r="G44" s="16">
        <f t="shared" si="4"/>
        <v>37649609.052875951</v>
      </c>
      <c r="H44" s="16">
        <f t="shared" si="5"/>
        <v>11644208.98542555</v>
      </c>
      <c r="I44" s="16">
        <f t="shared" si="6"/>
        <v>11294882.715862785</v>
      </c>
      <c r="J44" s="16">
        <f t="shared" si="7"/>
        <v>349326.26956276596</v>
      </c>
      <c r="K44" s="16">
        <f t="shared" si="8"/>
        <v>1164420.898542556</v>
      </c>
      <c r="L44" s="16">
        <f t="shared" si="26"/>
        <v>5571430.7622755412</v>
      </c>
      <c r="M44" s="14">
        <f t="shared" si="9"/>
        <v>6735851.6608180972</v>
      </c>
      <c r="N44" s="14">
        <f t="shared" si="27"/>
        <v>18571435.874251824</v>
      </c>
      <c r="O44" s="13">
        <f t="shared" si="10"/>
        <v>3.0000000000000023E-2</v>
      </c>
      <c r="P44" s="23">
        <f t="shared" si="11"/>
        <v>1397305.0782510671</v>
      </c>
      <c r="Q44" s="23">
        <f t="shared" si="12"/>
        <v>1397305.0782510671</v>
      </c>
      <c r="R44" s="23">
        <f t="shared" si="13"/>
        <v>1397305.0782510671</v>
      </c>
      <c r="S44" s="23">
        <f t="shared" si="14"/>
        <v>14438819.141927686</v>
      </c>
      <c r="T44" s="13">
        <f t="shared" si="15"/>
        <v>0.37200000000000005</v>
      </c>
      <c r="V44" s="23">
        <f t="shared" si="16"/>
        <v>14089492.87236492</v>
      </c>
      <c r="W44" s="13">
        <f t="shared" si="17"/>
        <v>0.3742268041237114</v>
      </c>
      <c r="Y44" s="23">
        <f t="shared" si="18"/>
        <v>2794610.1565021342</v>
      </c>
      <c r="Z44" s="23">
        <f t="shared" si="28"/>
        <v>44571446.098204374</v>
      </c>
      <c r="AA44" s="23">
        <f t="shared" si="19"/>
        <v>4191915.2347532012</v>
      </c>
      <c r="AB44" s="13">
        <f t="shared" si="29"/>
        <v>4.7499999999999959E-2</v>
      </c>
      <c r="AC44" s="23">
        <f t="shared" si="30"/>
        <v>200245775.55460382</v>
      </c>
      <c r="AD44" s="28">
        <f t="shared" si="20"/>
        <v>239193999.99260455</v>
      </c>
      <c r="AE44" s="28">
        <f t="shared" si="0"/>
        <v>194622553.89440018</v>
      </c>
      <c r="AF44" s="29">
        <f t="shared" si="1"/>
        <v>4.3665299408412244</v>
      </c>
      <c r="AH44">
        <f t="shared" si="31"/>
        <v>96</v>
      </c>
      <c r="AK44" s="35"/>
      <c r="AL44" s="35">
        <f t="shared" si="21"/>
        <v>-102419943.15028231</v>
      </c>
      <c r="AM44" s="35">
        <f t="shared" si="22"/>
        <v>-104500511.31678373</v>
      </c>
      <c r="AN44" s="23">
        <f t="shared" si="32"/>
        <v>380096.21097093128</v>
      </c>
      <c r="AO44" s="23">
        <f t="shared" si="35"/>
        <v>4561154.5316511756</v>
      </c>
      <c r="AP44" s="35">
        <f t="shared" si="23"/>
        <v>-109597358.4903366</v>
      </c>
      <c r="AQ44" s="35">
        <f t="shared" si="24"/>
        <v>-111677926.65683803</v>
      </c>
    </row>
    <row r="45" spans="1:43" x14ac:dyDescent="0.25">
      <c r="A45">
        <f t="shared" si="25"/>
        <v>2060</v>
      </c>
      <c r="B45">
        <f t="shared" si="25"/>
        <v>77</v>
      </c>
      <c r="C45" s="16">
        <f t="shared" si="36"/>
        <v>41142871.74850361</v>
      </c>
      <c r="D45" s="16">
        <f t="shared" si="34"/>
        <v>1028571.7937125911</v>
      </c>
      <c r="E45" s="16">
        <f t="shared" si="2"/>
        <v>12342861.524551094</v>
      </c>
      <c r="F45" s="16">
        <f t="shared" si="3"/>
        <v>1234286.1524551094</v>
      </c>
      <c r="G45" s="16">
        <f t="shared" si="4"/>
        <v>39908585.596048504</v>
      </c>
      <c r="H45" s="16">
        <f t="shared" si="5"/>
        <v>12342861.524551082</v>
      </c>
      <c r="I45" s="16">
        <f t="shared" si="6"/>
        <v>11972575.678814551</v>
      </c>
      <c r="J45" s="16">
        <f t="shared" si="7"/>
        <v>370285.84573653154</v>
      </c>
      <c r="K45" s="16">
        <f t="shared" si="8"/>
        <v>1234286.1524551094</v>
      </c>
      <c r="L45" s="16">
        <f t="shared" si="26"/>
        <v>5941716.6080120727</v>
      </c>
      <c r="M45" s="14">
        <f t="shared" si="9"/>
        <v>7176002.7604671819</v>
      </c>
      <c r="N45" s="14">
        <f t="shared" si="27"/>
        <v>19805722.026706934</v>
      </c>
      <c r="O45" s="13">
        <f t="shared" si="10"/>
        <v>3.0000000000000027E-2</v>
      </c>
      <c r="P45" s="23">
        <f t="shared" si="11"/>
        <v>1481143.3829461313</v>
      </c>
      <c r="Q45" s="23">
        <f t="shared" si="12"/>
        <v>1481143.3829461311</v>
      </c>
      <c r="R45" s="23">
        <f t="shared" si="13"/>
        <v>1481143.3829461313</v>
      </c>
      <c r="S45" s="23">
        <f t="shared" si="14"/>
        <v>15305148.290443346</v>
      </c>
      <c r="T45" s="13">
        <f t="shared" si="15"/>
        <v>0.37200000000000005</v>
      </c>
      <c r="V45" s="23">
        <f t="shared" si="16"/>
        <v>14934862.444706814</v>
      </c>
      <c r="W45" s="13">
        <f t="shared" si="17"/>
        <v>0.3742268041237114</v>
      </c>
      <c r="Y45" s="23">
        <f t="shared" si="18"/>
        <v>2962286.7658922626</v>
      </c>
      <c r="Z45" s="23">
        <f t="shared" si="28"/>
        <v>47533732.864096634</v>
      </c>
      <c r="AA45" s="23">
        <f t="shared" si="19"/>
        <v>4443430.1488383934</v>
      </c>
      <c r="AB45" s="13">
        <f t="shared" si="29"/>
        <v>4.6499999999999958E-2</v>
      </c>
      <c r="AC45" s="23">
        <f t="shared" si="30"/>
        <v>214207253.76865226</v>
      </c>
      <c r="AD45" s="28">
        <f t="shared" si="20"/>
        <v>260692050.25134397</v>
      </c>
      <c r="AE45" s="28">
        <f t="shared" si="0"/>
        <v>213158317.38724732</v>
      </c>
      <c r="AF45" s="29">
        <f t="shared" si="1"/>
        <v>4.4843588867023509</v>
      </c>
      <c r="AH45">
        <f t="shared" si="31"/>
        <v>97</v>
      </c>
      <c r="AK45" s="35"/>
      <c r="AL45" s="35">
        <f t="shared" si="21"/>
        <v>-109597358.4903366</v>
      </c>
      <c r="AM45" s="35">
        <f t="shared" si="22"/>
        <v>-111677926.65683803</v>
      </c>
      <c r="AN45" s="23">
        <f t="shared" si="32"/>
        <v>383263.67939568905</v>
      </c>
      <c r="AO45" s="23">
        <f t="shared" si="35"/>
        <v>4599164.1527482681</v>
      </c>
      <c r="AP45" s="35">
        <f t="shared" si="23"/>
        <v>-117029246.20032254</v>
      </c>
      <c r="AQ45" s="35">
        <f t="shared" si="24"/>
        <v>-119109814.36682397</v>
      </c>
    </row>
    <row r="46" spans="1:43" x14ac:dyDescent="0.25">
      <c r="A46">
        <f t="shared" si="25"/>
        <v>2061</v>
      </c>
      <c r="B46">
        <f t="shared" si="25"/>
        <v>78</v>
      </c>
      <c r="C46" s="16">
        <f t="shared" si="36"/>
        <v>43611444.053413823</v>
      </c>
      <c r="D46" s="16">
        <f t="shared" si="34"/>
        <v>1090286.1013353465</v>
      </c>
      <c r="E46" s="16">
        <f t="shared" si="2"/>
        <v>13083433.216024157</v>
      </c>
      <c r="F46" s="16">
        <f t="shared" si="3"/>
        <v>1308343.3216024158</v>
      </c>
      <c r="G46" s="16">
        <f t="shared" si="4"/>
        <v>42303100.731811404</v>
      </c>
      <c r="H46" s="16">
        <f t="shared" si="5"/>
        <v>13083433.216024147</v>
      </c>
      <c r="I46" s="16">
        <f t="shared" si="6"/>
        <v>12690930.219543422</v>
      </c>
      <c r="J46" s="16">
        <f t="shared" si="7"/>
        <v>392502.99648072571</v>
      </c>
      <c r="K46" s="16">
        <f t="shared" si="8"/>
        <v>1308343.3216024158</v>
      </c>
      <c r="L46" s="16">
        <f t="shared" si="26"/>
        <v>6334219.6044927984</v>
      </c>
      <c r="M46" s="14">
        <f t="shared" si="9"/>
        <v>7642562.9260952137</v>
      </c>
      <c r="N46" s="14">
        <f t="shared" si="27"/>
        <v>21114065.348309349</v>
      </c>
      <c r="O46" s="13">
        <f t="shared" si="10"/>
        <v>3.0000000000000023E-2</v>
      </c>
      <c r="P46" s="23">
        <f t="shared" si="11"/>
        <v>1570011.9859228986</v>
      </c>
      <c r="Q46" s="23">
        <f t="shared" si="12"/>
        <v>1570011.9859228989</v>
      </c>
      <c r="R46" s="23">
        <f t="shared" si="13"/>
        <v>1570011.9859228986</v>
      </c>
      <c r="S46" s="23">
        <f t="shared" si="14"/>
        <v>16223457.187869946</v>
      </c>
      <c r="T46" s="13">
        <f t="shared" si="15"/>
        <v>0.37200000000000005</v>
      </c>
      <c r="V46" s="23">
        <f t="shared" si="16"/>
        <v>15830954.19138922</v>
      </c>
      <c r="W46" s="13">
        <f t="shared" si="17"/>
        <v>0.3742268041237114</v>
      </c>
      <c r="Y46" s="23">
        <f t="shared" si="18"/>
        <v>3140023.9718457973</v>
      </c>
      <c r="Z46" s="23">
        <f t="shared" si="28"/>
        <v>50673756.835942432</v>
      </c>
      <c r="AA46" s="23">
        <f t="shared" si="19"/>
        <v>4710035.9577686954</v>
      </c>
      <c r="AB46" s="13">
        <f t="shared" si="29"/>
        <v>4.5499999999999957E-2</v>
      </c>
      <c r="AC46" s="23">
        <f t="shared" si="30"/>
        <v>228878026.4089731</v>
      </c>
      <c r="AD46" s="28">
        <f t="shared" si="20"/>
        <v>283980232.24375051</v>
      </c>
      <c r="AE46" s="28">
        <f t="shared" si="0"/>
        <v>233306475.40780807</v>
      </c>
      <c r="AF46" s="29">
        <f t="shared" si="1"/>
        <v>4.6040887823483008</v>
      </c>
    </row>
    <row r="47" spans="1:43" x14ac:dyDescent="0.25">
      <c r="A47">
        <f t="shared" si="25"/>
        <v>2062</v>
      </c>
      <c r="B47">
        <f t="shared" si="25"/>
        <v>79</v>
      </c>
      <c r="C47" s="16">
        <f t="shared" si="36"/>
        <v>46228130.696618654</v>
      </c>
      <c r="D47" s="16">
        <f t="shared" si="34"/>
        <v>1155703.2674154672</v>
      </c>
      <c r="E47" s="16">
        <f t="shared" si="2"/>
        <v>13868439.208985606</v>
      </c>
      <c r="F47" s="16">
        <f t="shared" si="3"/>
        <v>1386843.9208985607</v>
      </c>
      <c r="G47" s="16">
        <f t="shared" si="4"/>
        <v>44841286.77572009</v>
      </c>
      <c r="H47" s="16">
        <f t="shared" si="5"/>
        <v>13868439.208985595</v>
      </c>
      <c r="I47" s="16">
        <f t="shared" si="6"/>
        <v>13452386.032716027</v>
      </c>
      <c r="J47" s="16">
        <f t="shared" si="7"/>
        <v>416053.1762695685</v>
      </c>
      <c r="K47" s="16">
        <f t="shared" si="8"/>
        <v>1386843.9208985607</v>
      </c>
      <c r="L47" s="16">
        <f t="shared" si="26"/>
        <v>6750272.780762367</v>
      </c>
      <c r="M47" s="14">
        <f t="shared" si="9"/>
        <v>8137116.7016609274</v>
      </c>
      <c r="N47" s="14">
        <f t="shared" si="27"/>
        <v>22500909.26920791</v>
      </c>
      <c r="O47" s="13">
        <f t="shared" si="10"/>
        <v>3.0000000000000023E-2</v>
      </c>
      <c r="P47" s="23">
        <f t="shared" si="11"/>
        <v>1664212.7050782726</v>
      </c>
      <c r="Q47" s="23">
        <f t="shared" si="12"/>
        <v>1664212.7050782726</v>
      </c>
      <c r="R47" s="23">
        <f t="shared" si="13"/>
        <v>1664212.7050782726</v>
      </c>
      <c r="S47" s="23">
        <f t="shared" si="14"/>
        <v>17196864.619142141</v>
      </c>
      <c r="T47" s="13">
        <f t="shared" si="15"/>
        <v>0.37200000000000005</v>
      </c>
      <c r="V47" s="23">
        <f t="shared" si="16"/>
        <v>16780811.442872573</v>
      </c>
      <c r="W47" s="13">
        <f t="shared" si="17"/>
        <v>0.3742268041237114</v>
      </c>
      <c r="Y47" s="23">
        <f t="shared" si="18"/>
        <v>3328425.4101565452</v>
      </c>
      <c r="Z47" s="23">
        <f t="shared" si="28"/>
        <v>54002182.24609898</v>
      </c>
      <c r="AA47" s="23">
        <f t="shared" si="19"/>
        <v>4992638.1152348183</v>
      </c>
      <c r="AB47" s="13">
        <f t="shared" si="29"/>
        <v>4.4499999999999956E-2</v>
      </c>
      <c r="AC47" s="23">
        <f t="shared" si="30"/>
        <v>244277909.09553516</v>
      </c>
      <c r="AD47" s="28">
        <f t="shared" si="20"/>
        <v>309200971.2841143</v>
      </c>
      <c r="AE47" s="28">
        <f t="shared" si="0"/>
        <v>255198789.03801531</v>
      </c>
      <c r="AF47" s="29">
        <f t="shared" si="1"/>
        <v>4.7257125253757764</v>
      </c>
    </row>
    <row r="48" spans="1:43" x14ac:dyDescent="0.25">
      <c r="A48">
        <f t="shared" si="25"/>
        <v>2063</v>
      </c>
      <c r="B48">
        <f t="shared" si="25"/>
        <v>80</v>
      </c>
      <c r="C48" s="16">
        <f t="shared" si="36"/>
        <v>49001818.538415775</v>
      </c>
      <c r="D48" s="16">
        <f t="shared" si="34"/>
        <v>1225045.4634603951</v>
      </c>
      <c r="E48" s="16">
        <f t="shared" si="2"/>
        <v>14700545.561524741</v>
      </c>
      <c r="F48" s="16">
        <f t="shared" si="3"/>
        <v>1470054.5561524741</v>
      </c>
      <c r="G48" s="16">
        <f t="shared" si="4"/>
        <v>47531763.982263297</v>
      </c>
      <c r="H48" s="16">
        <f t="shared" si="5"/>
        <v>14700545.561524732</v>
      </c>
      <c r="I48" s="16">
        <f t="shared" si="6"/>
        <v>14259529.194678988</v>
      </c>
      <c r="J48" s="16">
        <f t="shared" si="7"/>
        <v>441016.36684574373</v>
      </c>
      <c r="K48" s="16">
        <f t="shared" si="8"/>
        <v>1470054.5561524741</v>
      </c>
      <c r="L48" s="16">
        <f t="shared" si="26"/>
        <v>7191289.1476081107</v>
      </c>
      <c r="M48" s="14">
        <f t="shared" si="9"/>
        <v>8661343.7037605848</v>
      </c>
      <c r="N48" s="14">
        <f t="shared" si="27"/>
        <v>23970963.825360384</v>
      </c>
      <c r="O48" s="13">
        <f t="shared" si="10"/>
        <v>3.000000000000002E-2</v>
      </c>
      <c r="P48" s="23">
        <f t="shared" si="11"/>
        <v>1764065.4673829689</v>
      </c>
      <c r="Q48" s="23">
        <f t="shared" si="12"/>
        <v>1764065.4673829689</v>
      </c>
      <c r="R48" s="23">
        <f t="shared" si="13"/>
        <v>1764065.4673829689</v>
      </c>
      <c r="S48" s="23">
        <f t="shared" si="14"/>
        <v>18228676.496290669</v>
      </c>
      <c r="T48" s="13">
        <f t="shared" si="15"/>
        <v>0.372</v>
      </c>
      <c r="V48" s="23">
        <f t="shared" si="16"/>
        <v>17787660.129444927</v>
      </c>
      <c r="W48" s="13">
        <f t="shared" si="17"/>
        <v>0.3742268041237114</v>
      </c>
      <c r="Y48" s="23">
        <f t="shared" si="18"/>
        <v>3528130.9347659377</v>
      </c>
      <c r="Z48" s="23">
        <f t="shared" si="28"/>
        <v>57530313.180864915</v>
      </c>
      <c r="AA48" s="23">
        <f t="shared" si="19"/>
        <v>5292196.4021489061</v>
      </c>
      <c r="AB48" s="13">
        <f t="shared" si="29"/>
        <v>4.3499999999999955E-2</v>
      </c>
      <c r="AC48" s="23">
        <f t="shared" si="30"/>
        <v>260426405.0868333</v>
      </c>
      <c r="AD48" s="28">
        <f t="shared" si="20"/>
        <v>336507689.42430162</v>
      </c>
      <c r="AE48" s="28">
        <f t="shared" si="0"/>
        <v>278977376.24343669</v>
      </c>
      <c r="AF48" s="29">
        <f t="shared" si="1"/>
        <v>4.8492240145883132</v>
      </c>
    </row>
    <row r="49" spans="1:32" x14ac:dyDescent="0.25">
      <c r="A49">
        <f t="shared" si="25"/>
        <v>2064</v>
      </c>
      <c r="B49">
        <f t="shared" si="25"/>
        <v>81</v>
      </c>
      <c r="C49" s="16">
        <f t="shared" si="36"/>
        <v>51941927.650720723</v>
      </c>
      <c r="D49" s="16">
        <f t="shared" si="34"/>
        <v>1298548.1912680189</v>
      </c>
      <c r="E49" s="16">
        <f t="shared" si="2"/>
        <v>15582578.295216227</v>
      </c>
      <c r="F49" s="16">
        <f t="shared" si="3"/>
        <v>1558257.8295216227</v>
      </c>
      <c r="G49" s="16">
        <f t="shared" si="4"/>
        <v>50383669.821199097</v>
      </c>
      <c r="H49" s="16">
        <f t="shared" si="5"/>
        <v>15582578.295216216</v>
      </c>
      <c r="I49" s="16">
        <f t="shared" si="6"/>
        <v>15115100.946359728</v>
      </c>
      <c r="J49" s="16">
        <f t="shared" si="7"/>
        <v>467477.34885648824</v>
      </c>
      <c r="K49" s="16">
        <f t="shared" si="8"/>
        <v>1558257.8295216227</v>
      </c>
      <c r="L49" s="16">
        <f t="shared" si="26"/>
        <v>7658766.4964645989</v>
      </c>
      <c r="M49" s="14">
        <f t="shared" si="9"/>
        <v>9217024.3259862214</v>
      </c>
      <c r="N49" s="14">
        <f t="shared" si="27"/>
        <v>25529221.654882006</v>
      </c>
      <c r="O49" s="13">
        <f t="shared" si="10"/>
        <v>3.000000000000002E-2</v>
      </c>
      <c r="P49" s="23">
        <f t="shared" si="11"/>
        <v>1869909.3954259472</v>
      </c>
      <c r="Q49" s="23">
        <f t="shared" si="12"/>
        <v>1869909.3954259472</v>
      </c>
      <c r="R49" s="23">
        <f t="shared" si="13"/>
        <v>1869909.3954259472</v>
      </c>
      <c r="S49" s="23">
        <f t="shared" si="14"/>
        <v>19322397.086068109</v>
      </c>
      <c r="T49" s="13">
        <f t="shared" si="15"/>
        <v>0.372</v>
      </c>
      <c r="V49" s="23">
        <f t="shared" si="16"/>
        <v>18854919.737211619</v>
      </c>
      <c r="W49" s="13">
        <f t="shared" si="17"/>
        <v>0.37422680412371129</v>
      </c>
      <c r="Y49" s="23">
        <f t="shared" si="18"/>
        <v>3739818.7908518943</v>
      </c>
      <c r="Z49" s="23">
        <f t="shared" si="28"/>
        <v>61270131.971716806</v>
      </c>
      <c r="AA49" s="23">
        <f t="shared" si="19"/>
        <v>5609728.1862778412</v>
      </c>
      <c r="AB49" s="13">
        <f t="shared" si="29"/>
        <v>4.2499999999999954E-2</v>
      </c>
      <c r="AC49" s="23">
        <f t="shared" si="30"/>
        <v>277342668.93721837</v>
      </c>
      <c r="AD49" s="28">
        <f t="shared" si="20"/>
        <v>366065636.84332007</v>
      </c>
      <c r="AE49" s="28">
        <f t="shared" si="0"/>
        <v>304795504.87160325</v>
      </c>
      <c r="AF49" s="29">
        <f t="shared" si="1"/>
        <v>4.9746180571685619</v>
      </c>
    </row>
    <row r="50" spans="1:32" x14ac:dyDescent="0.25">
      <c r="A50">
        <f t="shared" si="25"/>
        <v>2065</v>
      </c>
      <c r="B50">
        <f t="shared" si="25"/>
        <v>82</v>
      </c>
      <c r="C50" s="16">
        <f t="shared" si="36"/>
        <v>55058443.309763968</v>
      </c>
      <c r="D50" s="16">
        <f t="shared" si="34"/>
        <v>1376461.0827441001</v>
      </c>
      <c r="E50" s="16">
        <f t="shared" si="2"/>
        <v>16517532.992929202</v>
      </c>
      <c r="F50" s="16">
        <f t="shared" si="3"/>
        <v>1651753.2992929202</v>
      </c>
      <c r="G50" s="16">
        <f t="shared" si="4"/>
        <v>53406690.010471046</v>
      </c>
      <c r="H50" s="16">
        <f t="shared" si="5"/>
        <v>16517532.99292919</v>
      </c>
      <c r="I50" s="16">
        <f t="shared" si="6"/>
        <v>16022007.003141314</v>
      </c>
      <c r="J50" s="16">
        <f t="shared" si="7"/>
        <v>495525.98978787661</v>
      </c>
      <c r="K50" s="16">
        <f t="shared" si="8"/>
        <v>1651753.2992929202</v>
      </c>
      <c r="L50" s="16">
        <f t="shared" si="26"/>
        <v>8154292.4862524755</v>
      </c>
      <c r="M50" s="14">
        <f t="shared" si="9"/>
        <v>9806045.7855453957</v>
      </c>
      <c r="N50" s="14">
        <f t="shared" si="27"/>
        <v>27180974.954174928</v>
      </c>
      <c r="O50" s="13">
        <f t="shared" si="10"/>
        <v>3.000000000000002E-2</v>
      </c>
      <c r="P50" s="23">
        <f t="shared" si="11"/>
        <v>1982103.9591515041</v>
      </c>
      <c r="Q50" s="23">
        <f t="shared" si="12"/>
        <v>1982103.9591515041</v>
      </c>
      <c r="R50" s="23">
        <f t="shared" si="13"/>
        <v>1982103.9591515041</v>
      </c>
      <c r="S50" s="23">
        <f t="shared" si="14"/>
        <v>20481740.911232196</v>
      </c>
      <c r="T50" s="13">
        <f t="shared" si="15"/>
        <v>0.372</v>
      </c>
      <c r="V50" s="23">
        <f t="shared" si="16"/>
        <v>19986214.921444319</v>
      </c>
      <c r="W50" s="13">
        <f t="shared" si="17"/>
        <v>0.37422680412371134</v>
      </c>
      <c r="Y50" s="23">
        <f t="shared" si="18"/>
        <v>3964207.9183030082</v>
      </c>
      <c r="Z50" s="23">
        <f t="shared" si="28"/>
        <v>65234339.890019812</v>
      </c>
      <c r="AA50" s="23">
        <f t="shared" si="19"/>
        <v>5946311.8774545118</v>
      </c>
      <c r="AB50" s="13">
        <f t="shared" si="29"/>
        <v>4.1499999999999954E-2</v>
      </c>
      <c r="AC50" s="23">
        <f t="shared" si="30"/>
        <v>295045473.51848179</v>
      </c>
      <c r="AD50" s="28">
        <f t="shared" si="20"/>
        <v>398052785.1312288</v>
      </c>
      <c r="AE50" s="28">
        <f t="shared" si="0"/>
        <v>332818445.24120897</v>
      </c>
      <c r="AF50" s="29">
        <f t="shared" si="1"/>
        <v>5.10189028972035</v>
      </c>
    </row>
    <row r="51" spans="1:32" x14ac:dyDescent="0.25">
      <c r="A51">
        <f t="shared" si="25"/>
        <v>2066</v>
      </c>
      <c r="B51">
        <f t="shared" si="25"/>
        <v>83</v>
      </c>
      <c r="C51" s="16">
        <f t="shared" si="36"/>
        <v>58361949.908349805</v>
      </c>
      <c r="D51" s="16">
        <f t="shared" si="34"/>
        <v>1459048.7477087462</v>
      </c>
      <c r="E51" s="16">
        <f t="shared" si="2"/>
        <v>17508584.972504955</v>
      </c>
      <c r="F51" s="16">
        <f t="shared" si="3"/>
        <v>1750858.4972504955</v>
      </c>
      <c r="G51" s="16">
        <f t="shared" si="4"/>
        <v>56611091.411099307</v>
      </c>
      <c r="H51" s="16">
        <f t="shared" si="5"/>
        <v>17508584.97250494</v>
      </c>
      <c r="I51" s="16">
        <f t="shared" si="6"/>
        <v>16983327.423329793</v>
      </c>
      <c r="J51" s="16">
        <f t="shared" si="7"/>
        <v>525257.54917514697</v>
      </c>
      <c r="K51" s="16">
        <f t="shared" si="8"/>
        <v>1750858.4972504955</v>
      </c>
      <c r="L51" s="16">
        <f t="shared" si="26"/>
        <v>8679550.0354276225</v>
      </c>
      <c r="M51" s="14">
        <f t="shared" si="9"/>
        <v>10430408.532678118</v>
      </c>
      <c r="N51" s="14">
        <f t="shared" si="27"/>
        <v>28931833.451425426</v>
      </c>
      <c r="O51" s="13">
        <f t="shared" si="10"/>
        <v>3.0000000000000023E-2</v>
      </c>
      <c r="P51" s="23">
        <f t="shared" si="11"/>
        <v>2101030.1967005944</v>
      </c>
      <c r="Q51" s="23">
        <f t="shared" si="12"/>
        <v>2101030.1967005944</v>
      </c>
      <c r="R51" s="23">
        <f t="shared" si="13"/>
        <v>2101030.1967005944</v>
      </c>
      <c r="S51" s="23">
        <f t="shared" si="14"/>
        <v>21710645.365906131</v>
      </c>
      <c r="T51" s="13">
        <f t="shared" si="15"/>
        <v>0.37200000000000005</v>
      </c>
      <c r="V51" s="23">
        <f t="shared" si="16"/>
        <v>21185387.816730984</v>
      </c>
      <c r="W51" s="13">
        <f t="shared" si="17"/>
        <v>0.37422680412371145</v>
      </c>
      <c r="Y51" s="23">
        <f t="shared" si="18"/>
        <v>4202060.3934011888</v>
      </c>
      <c r="Z51" s="23">
        <f t="shared" si="28"/>
        <v>69436400.283420995</v>
      </c>
      <c r="AA51" s="23">
        <f t="shared" si="19"/>
        <v>6303090.5901017832</v>
      </c>
      <c r="AB51" s="13">
        <f t="shared" si="29"/>
        <v>4.0499999999999953E-2</v>
      </c>
      <c r="AC51" s="23">
        <f t="shared" si="30"/>
        <v>313553180.95498121</v>
      </c>
      <c r="AD51" s="28">
        <f t="shared" si="20"/>
        <v>432660787.0218237</v>
      </c>
      <c r="AE51" s="28">
        <f t="shared" si="0"/>
        <v>363224386.73840272</v>
      </c>
      <c r="AF51" s="29">
        <f t="shared" si="1"/>
        <v>5.2310371110227054</v>
      </c>
    </row>
    <row r="52" spans="1:32" x14ac:dyDescent="0.25">
      <c r="S52" s="23"/>
      <c r="V52" s="23"/>
      <c r="Y52" s="23"/>
      <c r="Z52" s="23"/>
      <c r="AA52" s="23"/>
      <c r="AB52" s="23"/>
      <c r="AC52" s="23"/>
    </row>
    <row r="53" spans="1:32" x14ac:dyDescent="0.25">
      <c r="S53" s="23"/>
      <c r="V53" s="23"/>
    </row>
  </sheetData>
  <hyperlinks>
    <hyperlink ref="R1" r:id="rId1"/>
  </hyperlinks>
  <pageMargins left="0.7" right="0.7" top="0.75" bottom="0.75" header="0.3" footer="0.3"/>
  <pageSetup paperSize="9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NPSCalc10</vt:lpstr>
      <vt:lpstr>NPSCalc1-10</vt:lpstr>
      <vt:lpstr>%ofCTC_NPS_Tax</vt:lpstr>
    </vt:vector>
  </TitlesOfParts>
  <Company>Novartis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Mahajan, Vinay</dc:creator>
  <cp:lastModifiedBy>Mahajan, Vinay</cp:lastModifiedBy>
  <dcterms:created xsi:type="dcterms:W3CDTF">2020-05-29T11:14:07Z</dcterms:created>
  <dcterms:modified xsi:type="dcterms:W3CDTF">2020-11-04T11:24:58Z</dcterms:modified>
</cp:coreProperties>
</file>