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Ex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1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gojanovic/Data/MolsonCoors/EDU001/"/>
    </mc:Choice>
  </mc:AlternateContent>
  <xr:revisionPtr revIDLastSave="0" documentId="13_ncr:1_{DC2595BF-E842-0F43-9988-6BD86C83B60F}" xr6:coauthVersionLast="47" xr6:coauthVersionMax="47" xr10:uidLastSave="{00000000-0000-0000-0000-000000000000}"/>
  <bookViews>
    <workbookView xWindow="0" yWindow="500" windowWidth="25600" windowHeight="14380" activeTab="1" xr2:uid="{DD72AC6D-4767-834B-9119-45EB3DFED840}"/>
  </bookViews>
  <sheets>
    <sheet name="T-test 2 Averages" sheetId="2" r:id="rId1"/>
    <sheet name="Multiple Averages" sheetId="4" r:id="rId2"/>
    <sheet name="2 Variance Test" sheetId="7" r:id="rId3"/>
    <sheet name="Experiment Planning Sheet" sheetId="18" r:id="rId4"/>
    <sheet name="Design Templates" sheetId="13" r:id="rId5"/>
    <sheet name="2 Factor DOE Analysis" sheetId="14" r:id="rId6"/>
    <sheet name="3 Factor DOE Analysis" sheetId="12" r:id="rId7"/>
    <sheet name="4 Factor DOE Analysis" sheetId="16" r:id="rId8"/>
    <sheet name="Zero Defects" sheetId="17" r:id="rId9"/>
    <sheet name="Correlation" sheetId="6" r:id="rId10"/>
    <sheet name="About" sheetId="19" r:id="rId11"/>
    <sheet name="1971 Steel Output" sheetId="1" r:id="rId12"/>
    <sheet name="Random Coin Toss" sheetId="5" r:id="rId13"/>
  </sheets>
  <definedNames>
    <definedName name="_xlchart.v1.0" hidden="1">'T-test 2 Averages'!$E$12</definedName>
    <definedName name="_xlchart.v1.1" hidden="1">'T-test 2 Averages'!$E$13:$E$22</definedName>
    <definedName name="_xlchart.v1.10" hidden="1">'2 Variance Test'!$B$3</definedName>
    <definedName name="_xlchart.v1.11" hidden="1">'2 Variance Test'!$B$4:$B$13</definedName>
    <definedName name="_xlchart.v1.12" hidden="1">'2 Variance Test'!$C$3</definedName>
    <definedName name="_xlchart.v1.13" hidden="1">'2 Variance Test'!$C$4:$C$13</definedName>
    <definedName name="_xlchart.v1.14" hidden="1">'2 Factor DOE Analysis'!$G$16:$I$16</definedName>
    <definedName name="_xlchart.v1.15" hidden="1">'2 Factor DOE Analysis'!$G$6:$I$6</definedName>
    <definedName name="_xlchart.v1.16" hidden="1">'3 Factor DOE Analysis'!$H$18:$N$18</definedName>
    <definedName name="_xlchart.v1.17" hidden="1">'3 Factor DOE Analysis'!$H$4:$N$4</definedName>
    <definedName name="_xlchart.v1.18" hidden="1">'4 Factor DOE Analysis'!$I$26:$V$26</definedName>
    <definedName name="_xlchart.v1.19" hidden="1">'4 Factor DOE Analysis'!$I$4:$V$4</definedName>
    <definedName name="_xlchart.v1.2" hidden="1">'T-test 2 Averages'!$F$12</definedName>
    <definedName name="_xlchart.v1.3" hidden="1">'T-test 2 Averages'!$F$13:$F$22</definedName>
    <definedName name="_xlchart.v1.4" hidden="1">'Multiple Averages'!$E$10:$E$19</definedName>
    <definedName name="_xlchart.v1.5" hidden="1">'Multiple Averages'!$E$9</definedName>
    <definedName name="_xlchart.v1.6" hidden="1">'Multiple Averages'!$F$10:$F$19</definedName>
    <definedName name="_xlchart.v1.7" hidden="1">'Multiple Averages'!$F$9</definedName>
    <definedName name="_xlchart.v1.8" hidden="1">'Multiple Averages'!$G$10:$G$19</definedName>
    <definedName name="_xlchart.v1.9" hidden="1">'Multiple Averages'!$G$9</definedName>
    <definedName name="comments" localSheetId="2">'2 Variance Test'!#REF!</definedName>
    <definedName name="comments" localSheetId="9">Correlation!#REF!</definedName>
    <definedName name="_xlnm.Print_Area" localSheetId="5">'2 Factor DOE Analysis'!$C$1:$T$25</definedName>
    <definedName name="_xlnm.Print_Area" localSheetId="6">'3 Factor DOE Analysis'!$C$1:$Y$26</definedName>
    <definedName name="_xlnm.Print_Area" localSheetId="7">'4 Factor DOE Analysis'!$C$1:$AG$34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2" l="1"/>
  <c r="E25" i="2"/>
  <c r="E24" i="2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F27" i="2"/>
  <c r="F26" i="2"/>
  <c r="F25" i="2"/>
  <c r="F24" i="2"/>
  <c r="E26" i="2"/>
  <c r="B7" i="17"/>
  <c r="B8" i="17"/>
  <c r="B6" i="17"/>
  <c r="X26" i="16"/>
  <c r="R23" i="16"/>
  <c r="R22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26" i="13"/>
  <c r="A15" i="13"/>
  <c r="A16" i="13"/>
  <c r="A17" i="13"/>
  <c r="A18" i="13"/>
  <c r="A19" i="13"/>
  <c r="A20" i="13"/>
  <c r="A21" i="13"/>
  <c r="A14" i="13"/>
  <c r="A7" i="13"/>
  <c r="A8" i="13"/>
  <c r="A9" i="13"/>
  <c r="A6" i="13"/>
  <c r="L12" i="14"/>
  <c r="Y22" i="16"/>
  <c r="O27" i="16"/>
  <c r="J27" i="16"/>
  <c r="O22" i="16"/>
  <c r="N22" i="16"/>
  <c r="M22" i="16"/>
  <c r="L22" i="16"/>
  <c r="K22" i="16"/>
  <c r="J22" i="16"/>
  <c r="I22" i="16"/>
  <c r="AD5" i="16"/>
  <c r="V23" i="16"/>
  <c r="V22" i="16"/>
  <c r="U23" i="16"/>
  <c r="U22" i="16"/>
  <c r="T23" i="16"/>
  <c r="T22" i="16"/>
  <c r="T24" i="16" s="1"/>
  <c r="S23" i="16"/>
  <c r="S22" i="16"/>
  <c r="Q23" i="16"/>
  <c r="Q22" i="16"/>
  <c r="P23" i="16"/>
  <c r="P22" i="16"/>
  <c r="O23" i="16"/>
  <c r="N23" i="16"/>
  <c r="M23" i="16"/>
  <c r="L23" i="16"/>
  <c r="K23" i="16"/>
  <c r="J23" i="16"/>
  <c r="J24" i="16"/>
  <c r="J25" i="16" s="1"/>
  <c r="J26" i="16" s="1"/>
  <c r="I23" i="16"/>
  <c r="I24" i="16" s="1"/>
  <c r="I27" i="16" s="1"/>
  <c r="AE7" i="16"/>
  <c r="AF7" i="16" s="1"/>
  <c r="AE8" i="16"/>
  <c r="AF8" i="16" s="1"/>
  <c r="AE9" i="16"/>
  <c r="AF9" i="16" s="1"/>
  <c r="AE10" i="16"/>
  <c r="AF10" i="16" s="1"/>
  <c r="AE11" i="16"/>
  <c r="AF11" i="16" s="1"/>
  <c r="AE12" i="16"/>
  <c r="AF12" i="16" s="1"/>
  <c r="AE13" i="16"/>
  <c r="AF13" i="16" s="1"/>
  <c r="AE14" i="16"/>
  <c r="AF14" i="16" s="1"/>
  <c r="AE15" i="16"/>
  <c r="AF15" i="16" s="1"/>
  <c r="AE16" i="16"/>
  <c r="AF16" i="16" s="1"/>
  <c r="AE17" i="16"/>
  <c r="AF17" i="16" s="1"/>
  <c r="AE18" i="16"/>
  <c r="AF18" i="16" s="1"/>
  <c r="AE19" i="16"/>
  <c r="AF19" i="16" s="1"/>
  <c r="AE20" i="16"/>
  <c r="AF20" i="16" s="1"/>
  <c r="AE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5" i="16"/>
  <c r="S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5" i="16"/>
  <c r="Q19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20" i="16"/>
  <c r="Q5" i="16"/>
  <c r="P5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6" i="16"/>
  <c r="O19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20" i="16"/>
  <c r="O6" i="16"/>
  <c r="O5" i="16"/>
  <c r="M6" i="16"/>
  <c r="N13" i="16"/>
  <c r="N14" i="16"/>
  <c r="N15" i="16"/>
  <c r="N16" i="16"/>
  <c r="N17" i="16"/>
  <c r="N18" i="16"/>
  <c r="N19" i="16"/>
  <c r="N20" i="16"/>
  <c r="N5" i="16"/>
  <c r="M20" i="16"/>
  <c r="M19" i="16"/>
  <c r="M18" i="16"/>
  <c r="M17" i="16"/>
  <c r="M16" i="16"/>
  <c r="M15" i="16"/>
  <c r="M14" i="16"/>
  <c r="M13" i="16"/>
  <c r="A13" i="16"/>
  <c r="A14" i="16"/>
  <c r="A15" i="16"/>
  <c r="A16" i="16"/>
  <c r="A17" i="16"/>
  <c r="A18" i="16"/>
  <c r="A19" i="16"/>
  <c r="A20" i="16"/>
  <c r="AF32" i="16"/>
  <c r="AF31" i="16"/>
  <c r="AF30" i="16"/>
  <c r="AF29" i="16"/>
  <c r="AF28" i="16"/>
  <c r="AF27" i="16"/>
  <c r="AF26" i="16"/>
  <c r="N12" i="16"/>
  <c r="M12" i="16"/>
  <c r="A12" i="16"/>
  <c r="N11" i="16"/>
  <c r="M11" i="16"/>
  <c r="A11" i="16"/>
  <c r="N10" i="16"/>
  <c r="M10" i="16"/>
  <c r="A10" i="16"/>
  <c r="N9" i="16"/>
  <c r="M9" i="16"/>
  <c r="A9" i="16"/>
  <c r="N8" i="16"/>
  <c r="M8" i="16"/>
  <c r="A8" i="16"/>
  <c r="N7" i="16"/>
  <c r="M7" i="16"/>
  <c r="A7" i="16"/>
  <c r="AE6" i="16"/>
  <c r="AF6" i="16" s="1"/>
  <c r="N6" i="16"/>
  <c r="A6" i="16"/>
  <c r="M5" i="16"/>
  <c r="A5" i="16"/>
  <c r="X25" i="12"/>
  <c r="X24" i="12"/>
  <c r="X23" i="12"/>
  <c r="X22" i="12"/>
  <c r="X21" i="12"/>
  <c r="X20" i="12"/>
  <c r="X19" i="12"/>
  <c r="S19" i="14"/>
  <c r="S18" i="14"/>
  <c r="S17" i="14"/>
  <c r="A6" i="12"/>
  <c r="A7" i="12"/>
  <c r="A8" i="12"/>
  <c r="A9" i="12"/>
  <c r="A10" i="12"/>
  <c r="A11" i="12"/>
  <c r="A12" i="12"/>
  <c r="A5" i="12"/>
  <c r="A8" i="14"/>
  <c r="A9" i="14"/>
  <c r="A10" i="14"/>
  <c r="A7" i="14"/>
  <c r="Q14" i="12"/>
  <c r="I15" i="12"/>
  <c r="I13" i="14"/>
  <c r="I12" i="14"/>
  <c r="H13" i="14"/>
  <c r="H12" i="14"/>
  <c r="G13" i="14"/>
  <c r="G12" i="14"/>
  <c r="R10" i="14"/>
  <c r="S10" i="14" s="1"/>
  <c r="Q10" i="14"/>
  <c r="I10" i="14"/>
  <c r="R9" i="14"/>
  <c r="S9" i="14" s="1"/>
  <c r="Q9" i="14"/>
  <c r="I9" i="14"/>
  <c r="R8" i="14"/>
  <c r="S8" i="14" s="1"/>
  <c r="Q8" i="14"/>
  <c r="I8" i="14"/>
  <c r="R7" i="14"/>
  <c r="S7" i="14" s="1"/>
  <c r="Q7" i="14"/>
  <c r="I7" i="14"/>
  <c r="W6" i="12"/>
  <c r="X6" i="12" s="1"/>
  <c r="W7" i="12"/>
  <c r="X7" i="12" s="1"/>
  <c r="W8" i="12"/>
  <c r="X8" i="12" s="1"/>
  <c r="W9" i="12"/>
  <c r="X9" i="12" s="1"/>
  <c r="W10" i="12"/>
  <c r="X10" i="12" s="1"/>
  <c r="W11" i="12"/>
  <c r="X11" i="12" s="1"/>
  <c r="W12" i="12"/>
  <c r="X12" i="12" s="1"/>
  <c r="W5" i="12"/>
  <c r="X5" i="12" s="1"/>
  <c r="V5" i="12"/>
  <c r="N15" i="12"/>
  <c r="N14" i="12"/>
  <c r="M14" i="12"/>
  <c r="M15" i="12"/>
  <c r="L15" i="12"/>
  <c r="L14" i="12"/>
  <c r="K14" i="12"/>
  <c r="K15" i="12"/>
  <c r="J15" i="12"/>
  <c r="J14" i="12"/>
  <c r="I14" i="12"/>
  <c r="H14" i="12"/>
  <c r="H15" i="12"/>
  <c r="V6" i="12"/>
  <c r="V7" i="12"/>
  <c r="V8" i="12"/>
  <c r="V9" i="12"/>
  <c r="V10" i="12"/>
  <c r="V11" i="12"/>
  <c r="V12" i="12"/>
  <c r="N6" i="12"/>
  <c r="N7" i="12"/>
  <c r="N8" i="12"/>
  <c r="N9" i="12"/>
  <c r="N10" i="12"/>
  <c r="N11" i="12"/>
  <c r="N12" i="12"/>
  <c r="N5" i="12"/>
  <c r="M6" i="12"/>
  <c r="M7" i="12"/>
  <c r="M8" i="12"/>
  <c r="M9" i="12"/>
  <c r="M10" i="12"/>
  <c r="M11" i="12"/>
  <c r="M12" i="12"/>
  <c r="M5" i="12"/>
  <c r="L6" i="12"/>
  <c r="L7" i="12"/>
  <c r="L8" i="12"/>
  <c r="L9" i="12"/>
  <c r="L10" i="12"/>
  <c r="L11" i="12"/>
  <c r="L12" i="12"/>
  <c r="L5" i="12"/>
  <c r="K6" i="12"/>
  <c r="K7" i="12"/>
  <c r="K8" i="12"/>
  <c r="K9" i="12"/>
  <c r="K10" i="12"/>
  <c r="K11" i="12"/>
  <c r="K12" i="12"/>
  <c r="K5" i="12"/>
  <c r="C18" i="7"/>
  <c r="B18" i="7"/>
  <c r="C17" i="7"/>
  <c r="B17" i="7"/>
  <c r="C16" i="7"/>
  <c r="B16" i="7"/>
  <c r="C15" i="7"/>
  <c r="B15" i="7"/>
  <c r="G21" i="4"/>
  <c r="G22" i="4"/>
  <c r="G23" i="4"/>
  <c r="G24" i="4"/>
  <c r="F24" i="4"/>
  <c r="E24" i="4"/>
  <c r="F23" i="4"/>
  <c r="E23" i="4"/>
  <c r="F22" i="4"/>
  <c r="E22" i="4"/>
  <c r="F21" i="4"/>
  <c r="E21" i="4"/>
  <c r="B38" i="13" l="1"/>
  <c r="B37" i="13"/>
  <c r="B33" i="13"/>
  <c r="B40" i="13"/>
  <c r="B36" i="13"/>
  <c r="B32" i="13"/>
  <c r="B28" i="13"/>
  <c r="B41" i="13"/>
  <c r="B29" i="13"/>
  <c r="B39" i="13"/>
  <c r="B35" i="13"/>
  <c r="B31" i="13"/>
  <c r="B27" i="13"/>
  <c r="B30" i="13"/>
  <c r="B26" i="13"/>
  <c r="B34" i="13"/>
  <c r="B21" i="13"/>
  <c r="B20" i="13"/>
  <c r="B19" i="13"/>
  <c r="B17" i="13"/>
  <c r="B16" i="13"/>
  <c r="B15" i="13"/>
  <c r="B18" i="13"/>
  <c r="B14" i="13"/>
  <c r="B9" i="13"/>
  <c r="B8" i="13"/>
  <c r="B7" i="13"/>
  <c r="B6" i="13"/>
  <c r="B9" i="14"/>
  <c r="B8" i="14"/>
  <c r="B7" i="14"/>
  <c r="B10" i="14"/>
  <c r="P24" i="16"/>
  <c r="T27" i="16"/>
  <c r="T25" i="16"/>
  <c r="T26" i="16" s="1"/>
  <c r="P27" i="16"/>
  <c r="P25" i="16"/>
  <c r="P26" i="16" s="1"/>
  <c r="R24" i="16"/>
  <c r="R27" i="16" s="1"/>
  <c r="V24" i="16"/>
  <c r="V25" i="16" s="1"/>
  <c r="V26" i="16" s="1"/>
  <c r="O24" i="16"/>
  <c r="Q24" i="16"/>
  <c r="Q25" i="16" s="1"/>
  <c r="Q26" i="16" s="1"/>
  <c r="S24" i="16"/>
  <c r="U24" i="16"/>
  <c r="U25" i="16" s="1"/>
  <c r="U26" i="16" s="1"/>
  <c r="O25" i="16"/>
  <c r="O26" i="16" s="1"/>
  <c r="S27" i="16"/>
  <c r="S25" i="16"/>
  <c r="S26" i="16" s="1"/>
  <c r="K24" i="16"/>
  <c r="K27" i="16" s="1"/>
  <c r="L24" i="16"/>
  <c r="AD21" i="16"/>
  <c r="B7" i="16"/>
  <c r="B8" i="16"/>
  <c r="B11" i="16"/>
  <c r="B15" i="16"/>
  <c r="B9" i="16"/>
  <c r="B12" i="16"/>
  <c r="B14" i="16"/>
  <c r="B17" i="16"/>
  <c r="B13" i="16"/>
  <c r="B10" i="16"/>
  <c r="B20" i="16"/>
  <c r="B16" i="16"/>
  <c r="B18" i="16"/>
  <c r="B6" i="16"/>
  <c r="B19" i="16"/>
  <c r="B5" i="16"/>
  <c r="M24" i="16"/>
  <c r="AE21" i="16"/>
  <c r="N24" i="16"/>
  <c r="AF5" i="16"/>
  <c r="AF21" i="16" s="1"/>
  <c r="AF22" i="16" s="1"/>
  <c r="P28" i="16" s="1"/>
  <c r="B9" i="12"/>
  <c r="B12" i="12"/>
  <c r="B11" i="12"/>
  <c r="B8" i="12"/>
  <c r="B7" i="12"/>
  <c r="B6" i="12"/>
  <c r="B10" i="12"/>
  <c r="B5" i="12"/>
  <c r="S11" i="14"/>
  <c r="S12" i="14" s="1"/>
  <c r="I14" i="14"/>
  <c r="I15" i="14" s="1"/>
  <c r="R19" i="14" s="1"/>
  <c r="G14" i="14"/>
  <c r="G17" i="14" s="1"/>
  <c r="Q11" i="14"/>
  <c r="R16" i="14" s="1"/>
  <c r="H14" i="14"/>
  <c r="H17" i="14" s="1"/>
  <c r="R11" i="14"/>
  <c r="J16" i="12"/>
  <c r="J19" i="12" s="1"/>
  <c r="V13" i="12"/>
  <c r="W18" i="12" s="1"/>
  <c r="X13" i="12"/>
  <c r="X14" i="12" s="1"/>
  <c r="I16" i="12"/>
  <c r="I19" i="12" s="1"/>
  <c r="W13" i="12"/>
  <c r="K16" i="12"/>
  <c r="L16" i="12"/>
  <c r="N16" i="12"/>
  <c r="M16" i="12"/>
  <c r="H16" i="12"/>
  <c r="G24" i="2"/>
  <c r="R25" i="16" l="1"/>
  <c r="R26" i="16" s="1"/>
  <c r="G18" i="14"/>
  <c r="I16" i="14"/>
  <c r="Q27" i="16"/>
  <c r="K25" i="16"/>
  <c r="K26" i="16" s="1"/>
  <c r="V27" i="16"/>
  <c r="V28" i="16" s="1"/>
  <c r="U27" i="16"/>
  <c r="U28" i="16" s="1"/>
  <c r="J28" i="16"/>
  <c r="O28" i="16"/>
  <c r="I28" i="16"/>
  <c r="N25" i="16"/>
  <c r="AE30" i="16" s="1"/>
  <c r="N27" i="16"/>
  <c r="N28" i="16" s="1"/>
  <c r="K28" i="16"/>
  <c r="R28" i="16"/>
  <c r="Q28" i="16"/>
  <c r="S28" i="16"/>
  <c r="M25" i="16"/>
  <c r="M26" i="16" s="1"/>
  <c r="M27" i="16"/>
  <c r="M28" i="16" s="1"/>
  <c r="L27" i="16"/>
  <c r="L28" i="16" s="1"/>
  <c r="T28" i="16"/>
  <c r="L25" i="16"/>
  <c r="L26" i="16" s="1"/>
  <c r="I25" i="16"/>
  <c r="AE26" i="16" s="1"/>
  <c r="AE27" i="16"/>
  <c r="AE32" i="16"/>
  <c r="AE31" i="16"/>
  <c r="AE29" i="16"/>
  <c r="I17" i="14"/>
  <c r="I18" i="14" s="1"/>
  <c r="H15" i="14"/>
  <c r="G15" i="14"/>
  <c r="R17" i="14" s="1"/>
  <c r="H18" i="14"/>
  <c r="J17" i="12"/>
  <c r="J20" i="12"/>
  <c r="I20" i="12"/>
  <c r="N17" i="12"/>
  <c r="N19" i="12"/>
  <c r="N20" i="12" s="1"/>
  <c r="M17" i="12"/>
  <c r="M19" i="12"/>
  <c r="M20" i="12" s="1"/>
  <c r="L17" i="12"/>
  <c r="L19" i="12"/>
  <c r="L20" i="12" s="1"/>
  <c r="H17" i="12"/>
  <c r="H19" i="12"/>
  <c r="H20" i="12" s="1"/>
  <c r="I17" i="12"/>
  <c r="K17" i="12"/>
  <c r="K19" i="12"/>
  <c r="K20" i="12" s="1"/>
  <c r="H16" i="14" l="1"/>
  <c r="R18" i="14"/>
  <c r="R25" i="14" s="1"/>
  <c r="H18" i="12"/>
  <c r="W19" i="12"/>
  <c r="M18" i="12"/>
  <c r="W24" i="12"/>
  <c r="K18" i="12"/>
  <c r="W22" i="12"/>
  <c r="J18" i="12"/>
  <c r="W21" i="12"/>
  <c r="I18" i="12"/>
  <c r="W20" i="12"/>
  <c r="L18" i="12"/>
  <c r="W23" i="12"/>
  <c r="N18" i="12"/>
  <c r="W25" i="12"/>
  <c r="G16" i="14"/>
  <c r="AE28" i="16"/>
  <c r="I26" i="16"/>
  <c r="N26" i="16"/>
  <c r="W32" i="12" l="1"/>
</calcChain>
</file>

<file path=xl/sharedStrings.xml><?xml version="1.0" encoding="utf-8"?>
<sst xmlns="http://schemas.openxmlformats.org/spreadsheetml/2006/main" count="421" uniqueCount="228">
  <si>
    <t>United States</t>
  </si>
  <si>
    <t>Soviet Union</t>
  </si>
  <si>
    <t>Country</t>
  </si>
  <si>
    <t>Millions of Tons</t>
  </si>
  <si>
    <t>Treatment 1</t>
  </si>
  <si>
    <t>Treatment 2</t>
  </si>
  <si>
    <t>average</t>
  </si>
  <si>
    <t>standard deviation</t>
  </si>
  <si>
    <t>minimum</t>
  </si>
  <si>
    <t>maximum</t>
  </si>
  <si>
    <t>Alternative: The two treatment means are different</t>
  </si>
  <si>
    <t>0. Develop a Hypothesis (the question to be answered)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</si>
  <si>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</si>
  <si>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</si>
  <si>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</si>
  <si>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</si>
  <si>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</si>
  <si>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</si>
  <si>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</si>
  <si>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</si>
  <si>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</si>
  <si>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</si>
  <si>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Null Hypothesis: The two treatment means are equivalent (hypothesized mean difference = 0)</t>
  </si>
  <si>
    <t>Critical Value = 0.05</t>
  </si>
  <si>
    <t>Two side test (since the means are hypothsized to be 0, they can vary above or below that value)</t>
  </si>
  <si>
    <t>t-Test: Two-Sample Assuming Equal Variances</t>
  </si>
  <si>
    <t>Pooled Variance</t>
  </si>
  <si>
    <t>5. Interpret Critical Value</t>
  </si>
  <si>
    <t>If p &lt; 0.05 reject the null hypothesis</t>
  </si>
  <si>
    <t>If p &gt; 0.05 fail to reject the null hypothesis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</si>
  <si>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</si>
  <si>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</si>
  <si>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</si>
  <si>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</si>
  <si>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</si>
  <si>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</si>
  <si>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</si>
  <si>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</si>
  <si>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</si>
  <si>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</si>
  <si>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</si>
  <si>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</si>
  <si>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</si>
  <si>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</si>
  <si>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</si>
  <si>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</si>
  <si>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4. Calculate Inferential Statistics (Data &gt; Data Analysis &gt; Anova: Single Factor)</t>
  </si>
  <si>
    <t>Trial</t>
  </si>
  <si>
    <t>Number of Heads</t>
  </si>
  <si>
    <t>Expected</t>
  </si>
  <si>
    <t>Lower Limit</t>
  </si>
  <si>
    <t>Upper Limit</t>
  </si>
  <si>
    <t>model</t>
  </si>
  <si>
    <t>mpg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</si>
  <si>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</si>
  <si>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</si>
  <si>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</si>
  <si>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</si>
  <si>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</si>
  <si>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</si>
  <si>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</si>
  <si>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</si>
  <si>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</si>
  <si>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</si>
  <si>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</si>
  <si>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</si>
  <si>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</si>
  <si>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</si>
  <si>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</si>
  <si>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</si>
  <si>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</si>
  <si>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</si>
  <si>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</si>
  <si>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</si>
  <si>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</si>
  <si>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</si>
  <si>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</si>
  <si>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</si>
  <si>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</si>
  <si>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</si>
  <si>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</si>
  <si>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</si>
  <si>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</si>
  <si>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</si>
  <si>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</si>
  <si>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</si>
  <si>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horsepower</t>
  </si>
  <si>
    <t>weight</t>
  </si>
  <si>
    <t>P(F&lt;=f) one-tail</t>
  </si>
  <si>
    <t>F Critical one-tail</t>
  </si>
  <si>
    <t>Difference</t>
  </si>
  <si>
    <t>std dev</t>
  </si>
  <si>
    <t>Two side test (since the means are hypothsized to be 0, the diff can be above or below)</t>
  </si>
  <si>
    <r>
      <t xml:space="preserve">3. Graph the Data
</t>
    </r>
    <r>
      <rPr>
        <sz val="12"/>
        <color theme="1"/>
        <rFont val="Calibri"/>
        <family val="2"/>
        <scheme val="minor"/>
      </rPr>
      <t xml:space="preserve">Does the variability look equal between treatments (box plot width)?
Any outliers?  
</t>
    </r>
  </si>
  <si>
    <t>Planning or threshold value = 0.05</t>
  </si>
  <si>
    <r>
      <rPr>
        <b/>
        <sz val="12"/>
        <color theme="1"/>
        <rFont val="Calibri (Body)"/>
      </rPr>
      <t xml:space="preserve">4. Calculate Inferential Statistics </t>
    </r>
    <r>
      <rPr>
        <sz val="12"/>
        <color theme="1"/>
        <rFont val="Calibri (Body)"/>
      </rPr>
      <t>(Data &gt; Data Analysis &gt; t test: Two Sample Assumming Equal Variances)</t>
    </r>
  </si>
  <si>
    <t>Null Hypothesis: All the treatment means the same.</t>
  </si>
  <si>
    <t>Alternative: At least one of the treatment means is different</t>
  </si>
  <si>
    <t>t-Test: Two Sample Assuming Equal Variance</t>
  </si>
  <si>
    <t>Control</t>
  </si>
  <si>
    <t>Treatment</t>
  </si>
  <si>
    <t>Factor A</t>
  </si>
  <si>
    <t>Factor B</t>
  </si>
  <si>
    <t>Run</t>
  </si>
  <si>
    <t>Average (-)</t>
  </si>
  <si>
    <t>Average (+)</t>
  </si>
  <si>
    <t>Factor C</t>
  </si>
  <si>
    <t>Replicated Response Variables</t>
  </si>
  <si>
    <t>AB</t>
  </si>
  <si>
    <t>AC</t>
  </si>
  <si>
    <t>BC</t>
  </si>
  <si>
    <t>ABC</t>
  </si>
  <si>
    <t>Change/2</t>
  </si>
  <si>
    <t>variance</t>
  </si>
  <si>
    <t>Signal to Noise (MSB/MSE)</t>
  </si>
  <si>
    <t>Change (delta)</t>
  </si>
  <si>
    <t>Absolute value</t>
  </si>
  <si>
    <t>Coded Factors (high and lows) and Interactions</t>
  </si>
  <si>
    <t>Uncoded Factors (highs and lows)</t>
  </si>
  <si>
    <t>Response</t>
  </si>
  <si>
    <t>Coded</t>
  </si>
  <si>
    <t>Actual</t>
  </si>
  <si>
    <t>Random Order</t>
  </si>
  <si>
    <t>Responses</t>
  </si>
  <si>
    <t>Factor D</t>
  </si>
  <si>
    <t>Franks</t>
  </si>
  <si>
    <t>Cholula</t>
  </si>
  <si>
    <t>Noise or Mean Square Error (MSE)</t>
  </si>
  <si>
    <t>Signal or Factor Effect Error (MSB)</t>
  </si>
  <si>
    <t>F Score</t>
  </si>
  <si>
    <t>Sauce (Factor A)</t>
  </si>
  <si>
    <t>Butter (Factor B)</t>
  </si>
  <si>
    <t>+</t>
  </si>
  <si>
    <t>y-hat</t>
  </si>
  <si>
    <t>Term</t>
  </si>
  <si>
    <t>Coefficient</t>
  </si>
  <si>
    <t>Intercept</t>
  </si>
  <si>
    <t>Full Model</t>
  </si>
  <si>
    <t>AD</t>
  </si>
  <si>
    <t>CD</t>
  </si>
  <si>
    <t>BCD</t>
  </si>
  <si>
    <t>ACD</t>
  </si>
  <si>
    <t>ABCD</t>
  </si>
  <si>
    <t>BD</t>
  </si>
  <si>
    <t>W</t>
  </si>
  <si>
    <t>Z</t>
  </si>
  <si>
    <t>A: Batch</t>
  </si>
  <si>
    <t>B: Wheel Grit</t>
  </si>
  <si>
    <t>C:Feed Rate</t>
  </si>
  <si>
    <t>D:Table Speed</t>
  </si>
  <si>
    <t>SLOW</t>
  </si>
  <si>
    <t>FAST</t>
  </si>
  <si>
    <t>A</t>
  </si>
  <si>
    <t>B</t>
  </si>
  <si>
    <t xml:space="preserve">Soil, irrigation, weeds, pests </t>
  </si>
  <si>
    <t>Things I Can Control and Keep Constant</t>
  </si>
  <si>
    <t>Rain, clouds, temperature, weather</t>
  </si>
  <si>
    <t>What I will measure</t>
  </si>
  <si>
    <t>Plant Height</t>
  </si>
  <si>
    <t>Things I can't control and are noise</t>
  </si>
  <si>
    <t>Experimental Planning Template</t>
  </si>
  <si>
    <t>Average(-1)</t>
  </si>
  <si>
    <t>Average(+1)</t>
  </si>
  <si>
    <t>Directional Relationships</t>
  </si>
  <si>
    <t>Magnitude of Effect Sizes</t>
  </si>
  <si>
    <t>Inputs</t>
  </si>
  <si>
    <t>What If Calculator</t>
  </si>
  <si>
    <t>Magnitude of Effects</t>
  </si>
  <si>
    <t>Inpsected Samples with Zero Defects Observed</t>
  </si>
  <si>
    <t>Worst Case Risk 
(could be as high as …)</t>
  </si>
  <si>
    <t>Optimize plant height</t>
  </si>
  <si>
    <t>Determine if soil or fertilizer have an impact on plant height and to what degree.</t>
  </si>
  <si>
    <t>Statement of the Problem:</t>
  </si>
  <si>
    <t>Objective of the Experiment:</t>
  </si>
  <si>
    <t>Date:</t>
  </si>
  <si>
    <t>Prepared by:</t>
  </si>
  <si>
    <t>Study Factors and levels</t>
  </si>
  <si>
    <t>C</t>
  </si>
  <si>
    <t>D</t>
  </si>
  <si>
    <t>Plant Growth</t>
  </si>
  <si>
    <t>Low (-1)</t>
  </si>
  <si>
    <t>High(+1)</t>
  </si>
  <si>
    <t>1 lb</t>
  </si>
  <si>
    <t>2 lb</t>
  </si>
  <si>
    <t>Soil</t>
  </si>
  <si>
    <t>Fertilizer</t>
  </si>
  <si>
    <t>Experimental Levels</t>
  </si>
  <si>
    <t>Label</t>
  </si>
  <si>
    <t>Factor</t>
  </si>
  <si>
    <t>Type of Design:</t>
  </si>
  <si>
    <t>2 factor, 2 level</t>
  </si>
  <si>
    <r>
      <t>2-Factor Full Factorial</t>
    </r>
    <r>
      <rPr>
        <sz val="14"/>
        <color theme="1"/>
        <rFont val="Calibri (Body)"/>
      </rPr>
      <t xml:space="preserve"> (2 factors, 2 levels, 4 experimental runs)</t>
    </r>
  </si>
  <si>
    <r>
      <t xml:space="preserve">3-Factor Full Factorial </t>
    </r>
    <r>
      <rPr>
        <sz val="14"/>
        <color theme="1"/>
        <rFont val="Calibri (Body)"/>
      </rPr>
      <t>(3 factors, 2 levels, 8 experimental runs)</t>
    </r>
  </si>
  <si>
    <r>
      <t xml:space="preserve">4-Factor Full Factorial </t>
    </r>
    <r>
      <rPr>
        <sz val="14"/>
        <color theme="1"/>
        <rFont val="Calibri (Body)"/>
      </rPr>
      <t>(4 factors, 2 levels, 16 experimental runs)</t>
    </r>
  </si>
  <si>
    <t>Resources required:</t>
  </si>
  <si>
    <r>
      <t xml:space="preserve">4-Factor Full Factorial </t>
    </r>
    <r>
      <rPr>
        <sz val="14"/>
        <color theme="0"/>
        <rFont val="Calibri (Body)"/>
      </rPr>
      <t>(4 factors, 2 levels, 16 experimental runs)</t>
    </r>
  </si>
  <si>
    <r>
      <t xml:space="preserve">3-Factor Full Factorial </t>
    </r>
    <r>
      <rPr>
        <sz val="14"/>
        <color theme="0"/>
        <rFont val="Calibri (Body)"/>
      </rPr>
      <t>(3 factors, 2 levels, 8 experimental runs)</t>
    </r>
  </si>
  <si>
    <r>
      <t xml:space="preserve">2-Factor Full Factorial </t>
    </r>
    <r>
      <rPr>
        <sz val="14"/>
        <color theme="0"/>
        <rFont val="Calibri (Body)"/>
      </rPr>
      <t>(2 factors, 2 levels, 4 experimental runs)</t>
    </r>
  </si>
  <si>
    <t>Test Matrices (full factorial designs up to 4 factors)</t>
  </si>
  <si>
    <t>"Zero" Defect Sampling</t>
  </si>
  <si>
    <t>“How bad can things really be given zero observed defects?” 
The 3/n rule</t>
  </si>
  <si>
    <r>
      <t xml:space="preserve">Question: </t>
    </r>
    <r>
      <rPr>
        <sz val="14"/>
        <color rgb="FF000000"/>
        <rFont val="Calibri"/>
        <family val="2"/>
        <scheme val="minor"/>
      </rPr>
      <t>What is the risk level (worst case) given that 600 beer bottles were randomly tested for a specific defect and zero defects were observed?</t>
    </r>
  </si>
  <si>
    <r>
      <rPr>
        <b/>
        <sz val="14"/>
        <color rgb="FF000000"/>
        <rFont val="Calibri"/>
        <family val="2"/>
        <scheme val="minor"/>
      </rPr>
      <t>Answer:</t>
    </r>
    <r>
      <rPr>
        <sz val="14"/>
        <color rgb="FF000000"/>
        <rFont val="Calibri"/>
        <family val="2"/>
        <scheme val="minor"/>
      </rPr>
      <t xml:space="preserve"> Using n=600, we have for an upper level risk p = 3/600 = 0.005. The actual failure level could be anywhere between 0 and 0.5% and still be consistent with “0” observed defects in a sample of 600 (given a 95% confidence limit).  </t>
    </r>
  </si>
  <si>
    <r>
      <t xml:space="preserve">Question: </t>
    </r>
    <r>
      <rPr>
        <sz val="14"/>
        <color rgb="FF000000"/>
        <rFont val="Calibri"/>
        <family val="2"/>
        <scheme val="minor"/>
      </rPr>
      <t>A bottle manufacturer informs you that their process was generating cosmetic defects and they think the defect proportion might be 1/5000 bottles (0.02%).  You have a large number of suspect product on hold and are confident the defect is randomly mixed in the pallets.  You need to find out if the hold has suspect non-conforming bottles in it. What sample size do you need to assure that you will find 1 or more defects with a 95% confidence level?</t>
    </r>
  </si>
  <si>
    <r>
      <rPr>
        <b/>
        <sz val="14"/>
        <color rgb="FF000000"/>
        <rFont val="Calibri"/>
        <family val="2"/>
        <scheme val="minor"/>
      </rPr>
      <t>Answer:</t>
    </r>
    <r>
      <rPr>
        <sz val="14"/>
        <color rgb="FF000000"/>
        <rFont val="Calibri"/>
        <family val="2"/>
        <scheme val="minor"/>
      </rPr>
      <t xml:space="preserve"> Working “backwards”, we know the following facts: 
		p	= 	0.0002 (the same as a 0.02%)
		n 	=	 don’t know this yet
		Rule 	p = 3/n or n = 3/p
	So, solving for n, we have n=3/p = 3/(0.0002) = 15,000 bottles.  We would need to randomly sample and inspect 15,000 bottles, or more, to have a 95% confidence of finding 1 or more defective bottles.</t>
    </r>
  </si>
  <si>
    <r>
      <rPr>
        <b/>
        <sz val="14"/>
        <color rgb="FF000000"/>
        <rFont val="Calibri (Body)"/>
      </rPr>
      <t xml:space="preserve">Question: </t>
    </r>
    <r>
      <rPr>
        <sz val="14"/>
        <color rgb="FF000000"/>
        <rFont val="Calibri (Body)"/>
      </rPr>
      <t>Following from the previous, you find out that the bottles in question are needed for a critical marketing promotion.  It will be impossible to sample 15,000 bottles and meet your deadline for time and cost.  You can only sample 500 bottles. What do you tell marketing?</t>
    </r>
  </si>
  <si>
    <r>
      <rPr>
        <b/>
        <sz val="14"/>
        <color rgb="FF000000"/>
        <rFont val="Calibri"/>
        <family val="2"/>
        <scheme val="minor"/>
      </rPr>
      <t>Answer:</t>
    </r>
    <r>
      <rPr>
        <sz val="14"/>
        <color rgb="FF000000"/>
        <rFont val="Calibri"/>
        <family val="2"/>
        <scheme val="minor"/>
      </rPr>
      <t xml:space="preserve"> You tell marketing that you can only randomly sample and inspect 500 bottles.  If 500 bottles are randomly sampled, and no defects are found, then the 95% confidence interval for risk for the batch could be anywhere between 0 and 0.6% (p=3/n or p = 3/500).  You ask them if that risk is acceptable given the type of defect found and await their decision. </t>
    </r>
  </si>
  <si>
    <t>https://youtu.be/AK03n1N52QA</t>
  </si>
  <si>
    <t>YouTube Tutorial</t>
  </si>
  <si>
    <t>About</t>
  </si>
  <si>
    <t>Created by:</t>
  </si>
  <si>
    <t>Tony Gojanovic</t>
  </si>
  <si>
    <t>Contact:</t>
  </si>
  <si>
    <t>tonygojanovic@gmail.com</t>
  </si>
  <si>
    <t>Collection of Excel based routines for analyzing simple factorial design, one factor anova and sampling strategeis.</t>
  </si>
  <si>
    <t>Potting soil, 4 containers, a sunny patio</t>
  </si>
  <si>
    <t>The p-value means that if the null hypothesis was true, that there is no difference in means, the chances of finding a difference as large as the one observed (here -7.2) would be 0.008.  Could this happen by chance alone?  Yes, but more likely it was attributed to the effect of the treatment.</t>
  </si>
  <si>
    <t>2. Calculate Summary Statistics</t>
  </si>
  <si>
    <t>Questions</t>
  </si>
  <si>
    <t>Do I have all the resources needed to perform this experiment?</t>
  </si>
  <si>
    <t>Have I communicated with everyone I need for this experiment and obtained their input?</t>
  </si>
  <si>
    <t>Is everything in good working order for the experiment?</t>
  </si>
  <si>
    <t>Have I formulated the proper research question?</t>
  </si>
  <si>
    <t>Have I chosen the correct design type? Do I know how to analyze the data?</t>
  </si>
  <si>
    <t>Are my test levels sufficiently far apart?</t>
  </si>
  <si>
    <r>
      <rPr>
        <b/>
        <sz val="12"/>
        <color theme="1"/>
        <rFont val="Calibri"/>
        <family val="2"/>
        <scheme val="minor"/>
      </rPr>
      <t>1. Collect and Inspect the data.</t>
    </r>
    <r>
      <rPr>
        <sz val="12"/>
        <color theme="1"/>
        <rFont val="Calibri"/>
        <family val="2"/>
        <scheme val="minor"/>
      </rPr>
      <t xml:space="preserve">  Anything unusual? Do you know how the data was generated?  Is it independent and normally distributed?</t>
    </r>
  </si>
  <si>
    <t>Calculate Inferential Statistics (Data &gt; Data Analysis &gt; F Test Two Sample for Variances)</t>
  </si>
  <si>
    <t>F Test for Equal Variance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</si>
</sst>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00"/>
    <numFmt numFmtId="166" formatCode="0.00000"/>
  </numFmts>
  <fonts count="4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 (Body)"/>
    </font>
    <font>
      <sz val="12"/>
      <color rgb="FF24292F"/>
      <name val="Helvetica"/>
      <family val="2"/>
    </font>
    <font>
      <sz val="12"/>
      <color rgb="FF24292F"/>
      <name val="Menlo"/>
      <family val="2"/>
    </font>
    <font>
      <sz val="12"/>
      <color rgb="FF24292F"/>
      <name val="Helvetica"/>
      <family val="2"/>
    </font>
    <font>
      <b/>
      <sz val="12"/>
      <color rgb="FF24292F"/>
      <name val="Helvetica"/>
      <family val="2"/>
    </font>
    <font>
      <sz val="12"/>
      <color theme="1"/>
      <name val="Helvetica"/>
      <family val="2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 (Body)"/>
    </font>
    <font>
      <i/>
      <sz val="11"/>
      <color theme="1"/>
      <name val="Calibri"/>
      <family val="2"/>
      <scheme val="minor"/>
    </font>
    <font>
      <sz val="10.199999999999999"/>
      <color rgb="FF333333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4"/>
      <color rgb="FF333333"/>
      <name val="Calibri"/>
      <family val="2"/>
      <scheme val="minor"/>
    </font>
    <font>
      <b/>
      <sz val="14"/>
      <color rgb="FF333333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1C1C1C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 (Body)"/>
    </font>
    <font>
      <sz val="14"/>
      <color theme="0"/>
      <name val="Calibri (Body)"/>
    </font>
    <font>
      <sz val="20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14"/>
      <color rgb="FF000000"/>
      <name val="Calibri (Body)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2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4DAC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8C6C3"/>
        <bgColor indexed="64"/>
      </patternFill>
    </fill>
    <fill>
      <patternFill patternType="solid">
        <fgColor rgb="FFF5B96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6796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7" fillId="0" borderId="0" applyFont="0" applyFill="0" applyBorder="0" applyAlignment="0" applyProtection="0"/>
    <xf numFmtId="0" fontId="38" fillId="0" borderId="0" applyNumberFormat="0" applyFill="0" applyBorder="0" applyAlignment="0" applyProtection="0"/>
  </cellStyleXfs>
  <cellXfs count="275">
    <xf numFmtId="0" fontId="0" fillId="0" borderId="0" xfId="0"/>
    <xf numFmtId="0" fontId="0" fillId="0" borderId="0" xfId="0" applyFill="1" applyBorder="1" applyAlignment="1"/>
    <xf numFmtId="0" fontId="0" fillId="2" borderId="0" xfId="0" applyFill="1"/>
    <xf numFmtId="0" fontId="0" fillId="2" borderId="0" xfId="0" applyFill="1" applyBorder="1"/>
    <xf numFmtId="0" fontId="0" fillId="2" borderId="0" xfId="0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0" xfId="0" applyFill="1" applyBorder="1" applyAlignment="1">
      <alignment horizontal="center" vertical="center"/>
    </xf>
    <xf numFmtId="0" fontId="0" fillId="2" borderId="0" xfId="0" applyFont="1" applyFill="1"/>
    <xf numFmtId="0" fontId="0" fillId="0" borderId="4" xfId="0" applyFill="1" applyBorder="1" applyAlignment="1"/>
    <xf numFmtId="0" fontId="1" fillId="0" borderId="5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1" fillId="0" borderId="0" xfId="0" applyFont="1"/>
    <xf numFmtId="0" fontId="3" fillId="2" borderId="0" xfId="0" applyFont="1" applyFill="1" applyBorder="1" applyAlignment="1">
      <alignment horizontal="center" vertical="center"/>
    </xf>
    <xf numFmtId="0" fontId="0" fillId="0" borderId="0" xfId="0" applyBorder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wrapText="1"/>
    </xf>
    <xf numFmtId="0" fontId="5" fillId="2" borderId="0" xfId="0" applyFont="1" applyFill="1" applyBorder="1" applyAlignment="1"/>
    <xf numFmtId="0" fontId="5" fillId="2" borderId="0" xfId="0" applyFont="1" applyFill="1" applyBorder="1" applyAlignment="1">
      <alignment wrapText="1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15" fillId="2" borderId="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" xfId="0" quotePrefix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" xfId="0" quotePrefix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1" fillId="0" borderId="9" xfId="0" applyFont="1" applyFill="1" applyBorder="1" applyAlignment="1">
      <alignment horizontal="center" vertical="center" wrapText="1" readingOrder="1"/>
    </xf>
    <xf numFmtId="164" fontId="0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2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2" fillId="2" borderId="0" xfId="0" applyFont="1" applyFill="1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4" xfId="0" quotePrefix="1" applyFill="1" applyBorder="1" applyAlignment="1">
      <alignment horizontal="right" vertical="center"/>
    </xf>
    <xf numFmtId="0" fontId="0" fillId="2" borderId="16" xfId="0" quotePrefix="1" applyFill="1" applyBorder="1" applyAlignment="1">
      <alignment horizontal="right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2" fillId="2" borderId="14" xfId="0" applyFont="1" applyFill="1" applyBorder="1" applyAlignment="1">
      <alignment horizontal="right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/>
    <xf numFmtId="0" fontId="3" fillId="2" borderId="0" xfId="0" applyFont="1" applyFill="1" applyBorder="1" applyAlignment="1">
      <alignment horizontal="center" vertical="center" textRotation="255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64" fontId="0" fillId="2" borderId="17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15" xfId="0" applyFill="1" applyBorder="1" applyAlignment="1">
      <alignment vertical="center"/>
    </xf>
    <xf numFmtId="164" fontId="0" fillId="2" borderId="0" xfId="0" applyNumberFormat="1" applyFill="1"/>
    <xf numFmtId="0" fontId="3" fillId="2" borderId="0" xfId="0" applyFont="1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2" fillId="10" borderId="0" xfId="0" applyFont="1" applyFill="1" applyAlignment="1">
      <alignment horizontal="left" vertical="center"/>
    </xf>
    <xf numFmtId="0" fontId="28" fillId="11" borderId="0" xfId="0" applyFont="1" applyFill="1" applyAlignment="1">
      <alignment horizontal="left" vertical="center"/>
    </xf>
    <xf numFmtId="0" fontId="28" fillId="11" borderId="0" xfId="0" applyFont="1" applyFill="1" applyAlignment="1">
      <alignment vertical="center"/>
    </xf>
    <xf numFmtId="0" fontId="0" fillId="11" borderId="0" xfId="0" applyFill="1"/>
    <xf numFmtId="0" fontId="22" fillId="11" borderId="0" xfId="0" applyFont="1" applyFill="1"/>
    <xf numFmtId="166" fontId="0" fillId="2" borderId="0" xfId="1" applyNumberFormat="1" applyFont="1" applyFill="1" applyAlignment="1">
      <alignment horizontal="center" vertical="center"/>
    </xf>
    <xf numFmtId="0" fontId="20" fillId="2" borderId="0" xfId="0" applyFont="1" applyFill="1"/>
    <xf numFmtId="0" fontId="0" fillId="0" borderId="0" xfId="0" applyFont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20" fillId="0" borderId="0" xfId="0" applyFont="1"/>
    <xf numFmtId="0" fontId="20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right" vertical="center"/>
    </xf>
    <xf numFmtId="0" fontId="20" fillId="12" borderId="0" xfId="0" applyFont="1" applyFill="1" applyAlignment="1">
      <alignment horizontal="right" vertical="center"/>
    </xf>
    <xf numFmtId="0" fontId="20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4" borderId="0" xfId="0" applyFill="1" applyBorder="1" applyAlignment="1"/>
    <xf numFmtId="0" fontId="31" fillId="2" borderId="0" xfId="0" applyFont="1" applyFill="1" applyAlignment="1">
      <alignment horizontal="center"/>
    </xf>
    <xf numFmtId="0" fontId="34" fillId="2" borderId="0" xfId="0" applyFont="1" applyFill="1" applyBorder="1" applyAlignment="1">
      <alignment vertical="top" wrapText="1" readingOrder="1"/>
    </xf>
    <xf numFmtId="0" fontId="32" fillId="2" borderId="0" xfId="0" applyFont="1" applyFill="1" applyBorder="1" applyAlignment="1">
      <alignment horizontal="left" vertical="top" wrapText="1" readingOrder="1"/>
    </xf>
    <xf numFmtId="0" fontId="32" fillId="2" borderId="0" xfId="0" applyFont="1" applyFill="1" applyBorder="1" applyAlignment="1">
      <alignment vertical="top" wrapText="1" readingOrder="1"/>
    </xf>
    <xf numFmtId="0" fontId="32" fillId="2" borderId="0" xfId="0" applyFont="1" applyFill="1" applyAlignment="1">
      <alignment vertical="top" wrapText="1"/>
    </xf>
    <xf numFmtId="0" fontId="39" fillId="2" borderId="0" xfId="0" applyFont="1" applyFill="1" applyAlignment="1">
      <alignment vertical="top"/>
    </xf>
    <xf numFmtId="15" fontId="40" fillId="2" borderId="0" xfId="0" applyNumberFormat="1" applyFont="1" applyFill="1" applyAlignment="1">
      <alignment horizontal="left" vertical="top"/>
    </xf>
    <xf numFmtId="14" fontId="20" fillId="2" borderId="0" xfId="0" applyNumberFormat="1" applyFont="1" applyFill="1" applyAlignment="1">
      <alignment horizontal="left" vertical="center"/>
    </xf>
    <xf numFmtId="0" fontId="42" fillId="2" borderId="0" xfId="2" applyFont="1" applyFill="1" applyAlignment="1">
      <alignment vertical="center"/>
    </xf>
    <xf numFmtId="0" fontId="26" fillId="2" borderId="0" xfId="0" applyFont="1" applyFill="1" applyAlignment="1">
      <alignment horizontal="left" vertical="center"/>
    </xf>
    <xf numFmtId="0" fontId="0" fillId="2" borderId="0" xfId="0" applyFill="1" applyBorder="1" applyAlignment="1">
      <alignment vertical="top" wrapText="1"/>
    </xf>
    <xf numFmtId="0" fontId="38" fillId="15" borderId="0" xfId="2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2" fillId="2" borderId="0" xfId="0" applyFont="1" applyFill="1" applyBorder="1" applyAlignment="1"/>
    <xf numFmtId="0" fontId="35" fillId="15" borderId="0" xfId="0" applyFont="1" applyFill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25" fillId="0" borderId="0" xfId="0" applyFont="1" applyFill="1" applyAlignment="1">
      <alignment horizontal="center" vertical="center"/>
    </xf>
    <xf numFmtId="0" fontId="43" fillId="0" borderId="0" xfId="2" applyFont="1" applyFill="1" applyAlignment="1">
      <alignment vertical="center"/>
    </xf>
    <xf numFmtId="0" fontId="22" fillId="0" borderId="0" xfId="0" applyFont="1" applyFill="1" applyBorder="1" applyAlignment="1">
      <alignment vertical="center"/>
    </xf>
    <xf numFmtId="0" fontId="0" fillId="2" borderId="0" xfId="0" applyFill="1" applyBorder="1" applyAlignment="1">
      <alignment horizontal="left" vertical="top" wrapText="1"/>
    </xf>
    <xf numFmtId="0" fontId="3" fillId="2" borderId="12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 textRotation="90" wrapText="1"/>
    </xf>
    <xf numFmtId="0" fontId="3" fillId="5" borderId="2" xfId="0" applyFont="1" applyFill="1" applyBorder="1" applyAlignment="1">
      <alignment horizontal="center" vertical="center" textRotation="90" wrapText="1"/>
    </xf>
    <xf numFmtId="0" fontId="3" fillId="5" borderId="3" xfId="0" applyFont="1" applyFill="1" applyBorder="1" applyAlignment="1">
      <alignment horizontal="center" vertical="center" textRotation="90" wrapText="1"/>
    </xf>
    <xf numFmtId="0" fontId="3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right" vertical="center"/>
    </xf>
    <xf numFmtId="0" fontId="20" fillId="12" borderId="0" xfId="0" applyFont="1" applyFill="1" applyAlignment="1">
      <alignment horizontal="left" vertical="center"/>
    </xf>
    <xf numFmtId="0" fontId="25" fillId="8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15" fontId="20" fillId="12" borderId="0" xfId="0" applyNumberFormat="1" applyFont="1" applyFill="1" applyAlignment="1">
      <alignment horizontal="left" vertical="center"/>
    </xf>
    <xf numFmtId="0" fontId="35" fillId="14" borderId="0" xfId="0" applyFont="1" applyFill="1" applyAlignment="1">
      <alignment horizontal="center" vertical="center"/>
    </xf>
    <xf numFmtId="0" fontId="38" fillId="7" borderId="0" xfId="2" applyFill="1" applyAlignment="1">
      <alignment horizontal="center" vertical="center"/>
    </xf>
    <xf numFmtId="0" fontId="17" fillId="6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6" fillId="11" borderId="20" xfId="0" applyFont="1" applyFill="1" applyBorder="1" applyAlignment="1">
      <alignment horizontal="center" vertical="center"/>
    </xf>
    <xf numFmtId="0" fontId="26" fillId="11" borderId="21" xfId="0" applyFont="1" applyFill="1" applyBorder="1" applyAlignment="1">
      <alignment horizontal="center" vertical="center"/>
    </xf>
    <xf numFmtId="0" fontId="26" fillId="11" borderId="2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6" fillId="11" borderId="0" xfId="0" applyFont="1" applyFill="1" applyAlignment="1">
      <alignment horizontal="left" vertical="center"/>
    </xf>
    <xf numFmtId="0" fontId="28" fillId="11" borderId="0" xfId="0" applyFont="1" applyFill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3" fillId="7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1" fillId="11" borderId="0" xfId="0" applyFont="1" applyFill="1" applyAlignment="1">
      <alignment horizontal="center"/>
    </xf>
    <xf numFmtId="0" fontId="33" fillId="0" borderId="0" xfId="0" applyFont="1" applyAlignment="1">
      <alignment horizontal="center" vertical="center" wrapText="1" readingOrder="1"/>
    </xf>
    <xf numFmtId="0" fontId="33" fillId="0" borderId="0" xfId="0" applyFont="1" applyAlignment="1">
      <alignment horizontal="center" vertical="center" readingOrder="1"/>
    </xf>
    <xf numFmtId="0" fontId="35" fillId="12" borderId="0" xfId="0" applyFont="1" applyFill="1" applyBorder="1" applyAlignment="1">
      <alignment horizontal="left" vertical="center" wrapText="1" readingOrder="1"/>
    </xf>
    <xf numFmtId="0" fontId="32" fillId="12" borderId="0" xfId="0" applyFont="1" applyFill="1" applyBorder="1" applyAlignment="1">
      <alignment horizontal="left" vertical="top" wrapText="1" readingOrder="1"/>
    </xf>
    <xf numFmtId="0" fontId="37" fillId="12" borderId="0" xfId="0" applyFont="1" applyFill="1" applyAlignment="1">
      <alignment horizontal="left" vertical="center" wrapText="1" readingOrder="1"/>
    </xf>
    <xf numFmtId="0" fontId="32" fillId="12" borderId="0" xfId="0" applyFont="1" applyFill="1" applyAlignment="1">
      <alignment horizontal="left" vertical="top" wrapText="1"/>
    </xf>
    <xf numFmtId="15" fontId="41" fillId="9" borderId="0" xfId="0" applyNumberFormat="1" applyFont="1" applyFill="1" applyAlignment="1">
      <alignment horizontal="left" vertical="top"/>
    </xf>
    <xf numFmtId="15" fontId="20" fillId="2" borderId="0" xfId="0" applyNumberFormat="1" applyFont="1" applyFill="1" applyAlignment="1">
      <alignment horizontal="left" vertical="center" wrapText="1"/>
    </xf>
    <xf numFmtId="0" fontId="2" fillId="16" borderId="11" xfId="0" applyFont="1" applyFill="1" applyBorder="1" applyAlignment="1">
      <alignment vertical="center"/>
    </xf>
    <xf numFmtId="0" fontId="0" fillId="16" borderId="12" xfId="0" applyFont="1" applyFill="1" applyBorder="1" applyAlignment="1">
      <alignment vertical="center"/>
    </xf>
    <xf numFmtId="0" fontId="0" fillId="16" borderId="13" xfId="0" applyFont="1" applyFill="1" applyBorder="1" applyAlignment="1">
      <alignment vertical="center"/>
    </xf>
    <xf numFmtId="0" fontId="0" fillId="16" borderId="14" xfId="0" applyFont="1" applyFill="1" applyBorder="1" applyAlignment="1">
      <alignment vertical="center"/>
    </xf>
    <xf numFmtId="0" fontId="0" fillId="16" borderId="0" xfId="0" applyFont="1" applyFill="1" applyBorder="1" applyAlignment="1">
      <alignment vertical="center"/>
    </xf>
    <xf numFmtId="0" fontId="0" fillId="16" borderId="15" xfId="0" applyFont="1" applyFill="1" applyBorder="1" applyAlignment="1">
      <alignment vertical="center"/>
    </xf>
    <xf numFmtId="0" fontId="0" fillId="16" borderId="14" xfId="0" applyFill="1" applyBorder="1" applyAlignment="1">
      <alignment vertical="center"/>
    </xf>
    <xf numFmtId="0" fontId="0" fillId="16" borderId="16" xfId="0" applyFont="1" applyFill="1" applyBorder="1" applyAlignment="1">
      <alignment vertical="center"/>
    </xf>
    <xf numFmtId="0" fontId="0" fillId="16" borderId="17" xfId="0" applyFont="1" applyFill="1" applyBorder="1" applyAlignment="1">
      <alignment vertical="center"/>
    </xf>
    <xf numFmtId="0" fontId="0" fillId="16" borderId="18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left"/>
    </xf>
    <xf numFmtId="0" fontId="7" fillId="2" borderId="0" xfId="0" applyFont="1" applyFill="1"/>
    <xf numFmtId="0" fontId="9" fillId="2" borderId="0" xfId="0" applyFont="1" applyFill="1" applyBorder="1"/>
    <xf numFmtId="0" fontId="8" fillId="2" borderId="0" xfId="0" applyFont="1" applyFill="1"/>
    <xf numFmtId="0" fontId="9" fillId="2" borderId="0" xfId="0" applyFont="1" applyFill="1"/>
    <xf numFmtId="0" fontId="1" fillId="2" borderId="5" xfId="0" applyFont="1" applyFill="1" applyBorder="1" applyAlignment="1">
      <alignment horizontal="center"/>
    </xf>
    <xf numFmtId="0" fontId="0" fillId="2" borderId="4" xfId="0" applyFill="1" applyBorder="1" applyAlignment="1"/>
    <xf numFmtId="0" fontId="9" fillId="2" borderId="0" xfId="0" applyFont="1" applyFill="1" applyBorder="1" applyAlignment="1">
      <alignment horizontal="left"/>
    </xf>
    <xf numFmtId="0" fontId="11" fillId="2" borderId="0" xfId="0" applyFont="1" applyFill="1" applyBorder="1"/>
    <xf numFmtId="0" fontId="6" fillId="2" borderId="0" xfId="0" applyFont="1" applyFill="1" applyBorder="1" applyAlignment="1"/>
    <xf numFmtId="0" fontId="4" fillId="17" borderId="0" xfId="0" applyFont="1" applyFill="1" applyBorder="1" applyAlignment="1">
      <alignment horizontal="left"/>
    </xf>
    <xf numFmtId="0" fontId="0" fillId="17" borderId="1" xfId="0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0" fillId="17" borderId="2" xfId="0" applyFill="1" applyBorder="1" applyAlignment="1">
      <alignment horizontal="center" vertical="center" wrapText="1"/>
    </xf>
    <xf numFmtId="0" fontId="0" fillId="17" borderId="3" xfId="0" applyFill="1" applyBorder="1" applyAlignment="1">
      <alignment horizontal="center" vertical="center" wrapText="1"/>
    </xf>
    <xf numFmtId="0" fontId="0" fillId="17" borderId="0" xfId="0" applyFill="1" applyBorder="1"/>
    <xf numFmtId="0" fontId="6" fillId="17" borderId="0" xfId="0" applyFont="1" applyFill="1" applyBorder="1" applyAlignment="1">
      <alignment horizontal="left" vertical="center"/>
    </xf>
    <xf numFmtId="0" fontId="2" fillId="17" borderId="1" xfId="0" applyFont="1" applyFill="1" applyBorder="1" applyAlignment="1">
      <alignment horizontal="center" wrapText="1"/>
    </xf>
    <xf numFmtId="0" fontId="2" fillId="17" borderId="11" xfId="0" applyFont="1" applyFill="1" applyBorder="1" applyAlignment="1">
      <alignment horizontal="left"/>
    </xf>
    <xf numFmtId="0" fontId="4" fillId="17" borderId="12" xfId="0" applyFont="1" applyFill="1" applyBorder="1" applyAlignment="1">
      <alignment horizontal="left"/>
    </xf>
    <xf numFmtId="0" fontId="4" fillId="17" borderId="13" xfId="0" applyFont="1" applyFill="1" applyBorder="1" applyAlignment="1">
      <alignment horizontal="left"/>
    </xf>
    <xf numFmtId="0" fontId="0" fillId="17" borderId="14" xfId="0" applyFont="1" applyFill="1" applyBorder="1"/>
    <xf numFmtId="0" fontId="4" fillId="17" borderId="15" xfId="0" applyFont="1" applyFill="1" applyBorder="1" applyAlignment="1">
      <alignment horizontal="left"/>
    </xf>
    <xf numFmtId="0" fontId="0" fillId="17" borderId="14" xfId="0" applyFont="1" applyFill="1" applyBorder="1" applyAlignment="1">
      <alignment horizontal="left"/>
    </xf>
    <xf numFmtId="0" fontId="0" fillId="17" borderId="16" xfId="0" applyFont="1" applyFill="1" applyBorder="1" applyAlignment="1">
      <alignment horizontal="left"/>
    </xf>
    <xf numFmtId="0" fontId="4" fillId="17" borderId="17" xfId="0" applyFont="1" applyFill="1" applyBorder="1" applyAlignment="1">
      <alignment horizontal="left"/>
    </xf>
    <xf numFmtId="0" fontId="4" fillId="17" borderId="18" xfId="0" applyFont="1" applyFill="1" applyBorder="1" applyAlignment="1">
      <alignment horizontal="left"/>
    </xf>
    <xf numFmtId="0" fontId="12" fillId="17" borderId="20" xfId="0" applyFont="1" applyFill="1" applyBorder="1" applyAlignment="1">
      <alignment vertical="center"/>
    </xf>
    <xf numFmtId="0" fontId="12" fillId="17" borderId="21" xfId="0" applyFont="1" applyFill="1" applyBorder="1" applyAlignment="1"/>
    <xf numFmtId="0" fontId="12" fillId="17" borderId="22" xfId="0" applyFont="1" applyFill="1" applyBorder="1" applyAlignment="1"/>
    <xf numFmtId="0" fontId="2" fillId="17" borderId="11" xfId="0" applyFont="1" applyFill="1" applyBorder="1"/>
    <xf numFmtId="0" fontId="0" fillId="17" borderId="12" xfId="0" applyFont="1" applyFill="1" applyBorder="1"/>
    <xf numFmtId="0" fontId="0" fillId="17" borderId="13" xfId="0" applyFont="1" applyFill="1" applyBorder="1"/>
    <xf numFmtId="0" fontId="0" fillId="17" borderId="0" xfId="0" applyFont="1" applyFill="1" applyBorder="1"/>
    <xf numFmtId="0" fontId="0" fillId="17" borderId="15" xfId="0" applyFont="1" applyFill="1" applyBorder="1"/>
    <xf numFmtId="0" fontId="0" fillId="17" borderId="16" xfId="0" applyFont="1" applyFill="1" applyBorder="1"/>
    <xf numFmtId="0" fontId="0" fillId="17" borderId="17" xfId="0" applyFill="1" applyBorder="1"/>
    <xf numFmtId="0" fontId="0" fillId="17" borderId="17" xfId="0" applyFont="1" applyFill="1" applyBorder="1"/>
    <xf numFmtId="0" fontId="0" fillId="17" borderId="18" xfId="0" applyFont="1" applyFill="1" applyBorder="1"/>
    <xf numFmtId="0" fontId="12" fillId="17" borderId="20" xfId="0" applyFont="1" applyFill="1" applyBorder="1" applyAlignment="1">
      <alignment horizontal="center" vertical="center" wrapText="1"/>
    </xf>
    <xf numFmtId="0" fontId="12" fillId="17" borderId="21" xfId="0" applyFont="1" applyFill="1" applyBorder="1" applyAlignment="1">
      <alignment horizontal="center" vertical="center" wrapText="1"/>
    </xf>
    <xf numFmtId="0" fontId="12" fillId="17" borderId="22" xfId="0" applyFont="1" applyFill="1" applyBorder="1" applyAlignment="1">
      <alignment horizontal="center" vertical="center" wrapText="1"/>
    </xf>
    <xf numFmtId="0" fontId="6" fillId="17" borderId="20" xfId="0" applyFont="1" applyFill="1" applyBorder="1" applyAlignment="1">
      <alignment horizontal="left"/>
    </xf>
    <xf numFmtId="0" fontId="6" fillId="17" borderId="21" xfId="0" applyFont="1" applyFill="1" applyBorder="1" applyAlignment="1">
      <alignment horizontal="left"/>
    </xf>
    <xf numFmtId="0" fontId="6" fillId="17" borderId="22" xfId="0" applyFont="1" applyFill="1" applyBorder="1" applyAlignment="1">
      <alignment horizontal="left"/>
    </xf>
    <xf numFmtId="0" fontId="0" fillId="17" borderId="12" xfId="0" applyFill="1" applyBorder="1"/>
    <xf numFmtId="0" fontId="0" fillId="17" borderId="13" xfId="0" applyFill="1" applyBorder="1"/>
    <xf numFmtId="0" fontId="0" fillId="17" borderId="15" xfId="0" applyFill="1" applyBorder="1"/>
    <xf numFmtId="0" fontId="0" fillId="17" borderId="18" xfId="0" applyFill="1" applyBorder="1"/>
    <xf numFmtId="0" fontId="0" fillId="17" borderId="21" xfId="0" applyFill="1" applyBorder="1"/>
    <xf numFmtId="0" fontId="0" fillId="17" borderId="22" xfId="0" applyFill="1" applyBorder="1"/>
    <xf numFmtId="0" fontId="6" fillId="17" borderId="20" xfId="0" applyFont="1" applyFill="1" applyBorder="1" applyAlignment="1">
      <alignment vertical="center"/>
    </xf>
    <xf numFmtId="0" fontId="6" fillId="17" borderId="21" xfId="0" applyFont="1" applyFill="1" applyBorder="1" applyAlignment="1">
      <alignment vertical="center"/>
    </xf>
    <xf numFmtId="0" fontId="6" fillId="17" borderId="22" xfId="0" applyFont="1" applyFill="1" applyBorder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B4DAC2"/>
      <color rgb="FF78C6C3"/>
      <color rgb="FFF5B967"/>
      <color rgb="FFE679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Factor DOE Analysis'!$D$6</c:f>
              <c:strCache>
                <c:ptCount val="1"/>
                <c:pt idx="0">
                  <c:v>Sauce (Factor A)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'2 Factor DOE Analysis'!$F$12:$F$13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'2 Factor DOE Analysis'!$G$12:$G$13</c:f>
              <c:numCache>
                <c:formatCode>0.00</c:formatCode>
                <c:ptCount val="2"/>
                <c:pt idx="0">
                  <c:v>7.9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0-EE49-97A3-130B36544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187600"/>
        <c:axId val="729157040"/>
      </c:lineChart>
      <c:catAx>
        <c:axId val="7291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7040"/>
        <c:crosses val="autoZero"/>
        <c:auto val="1"/>
        <c:lblAlgn val="ctr"/>
        <c:lblOffset val="100"/>
        <c:noMultiLvlLbl val="0"/>
      </c:catAx>
      <c:valAx>
        <c:axId val="7291570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8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Factor DOE Analysis'!$N$4</c:f>
              <c:strCache>
                <c:ptCount val="1"/>
                <c:pt idx="0">
                  <c:v>ABC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'3 Factor DOE Analysis'!$G$14:$G$15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'3 Factor DOE Analysis'!$N$14:$N$15</c:f>
              <c:numCache>
                <c:formatCode>0.00</c:formatCode>
                <c:ptCount val="2"/>
                <c:pt idx="0">
                  <c:v>1.9133333333333333</c:v>
                </c:pt>
                <c:pt idx="1">
                  <c:v>1.9858333333333336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8-AA4D-AFDF-ADF5B0D85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18656"/>
        <c:axId val="776820304"/>
      </c:lineChart>
      <c:catAx>
        <c:axId val="77681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20304"/>
        <c:crosses val="autoZero"/>
        <c:auto val="1"/>
        <c:lblAlgn val="ctr"/>
        <c:lblOffset val="100"/>
        <c:noMultiLvlLbl val="0"/>
      </c:catAx>
      <c:valAx>
        <c:axId val="776820304"/>
        <c:scaling>
          <c:orientation val="minMax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Factor DOE Analysis'!$I$4</c:f>
              <c:strCache>
                <c:ptCount val="1"/>
                <c:pt idx="0">
                  <c:v>Factor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noFill/>
                <a:round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rgbClr val="FF0000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7C4-A04B-9E57-F6C66A640430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rgbClr val="FF0000"/>
                </a:solidFill>
                <a:ln w="9525">
                  <a:noFill/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C4-A04B-9E57-F6C66A640430}"/>
              </c:ext>
            </c:extLst>
          </c:dPt>
          <c:cat>
            <c:numRef>
              <c:f>'4 Factor DOE Analysis'!$H$22:$H$23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'4 Factor DOE Analysis'!$I$22:$I$23</c:f>
              <c:numCache>
                <c:formatCode>0.00</c:formatCode>
                <c:ptCount val="2"/>
                <c:pt idx="0">
                  <c:v>684.08958333333328</c:v>
                </c:pt>
                <c:pt idx="1">
                  <c:v>608.17541666666671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4-A04B-9E57-F6C66A640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3279"/>
        <c:axId val="2099631775"/>
      </c:lineChart>
      <c:catAx>
        <c:axId val="21002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31775"/>
        <c:crosses val="autoZero"/>
        <c:auto val="1"/>
        <c:lblAlgn val="ctr"/>
        <c:lblOffset val="100"/>
        <c:noMultiLvlLbl val="0"/>
      </c:catAx>
      <c:valAx>
        <c:axId val="2099631775"/>
        <c:scaling>
          <c:orientation val="minMax"/>
          <c:min val="6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Factor DOE Analysis'!$J$4</c:f>
              <c:strCache>
                <c:ptCount val="1"/>
                <c:pt idx="0">
                  <c:v>Factor B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rgbClr val="FF0000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979-774A-AA0C-7D9688AB4B7D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rgbClr val="FF0000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979-774A-AA0C-7D9688AB4B7D}"/>
              </c:ext>
            </c:extLst>
          </c:dPt>
          <c:cat>
            <c:numRef>
              <c:f>'4 Factor DOE Analysis'!$H$22:$H$23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'4 Factor DOE Analysis'!$J$22:$J$23</c:f>
              <c:numCache>
                <c:formatCode>0.00</c:formatCode>
                <c:ptCount val="2"/>
                <c:pt idx="0">
                  <c:v>656.29958333333332</c:v>
                </c:pt>
                <c:pt idx="1">
                  <c:v>635.96541666666667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79-774A-AA0C-7D9688AB4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3279"/>
        <c:axId val="2099631775"/>
      </c:lineChart>
      <c:catAx>
        <c:axId val="21002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31775"/>
        <c:crosses val="autoZero"/>
        <c:auto val="1"/>
        <c:lblAlgn val="ctr"/>
        <c:lblOffset val="100"/>
        <c:noMultiLvlLbl val="0"/>
      </c:catAx>
      <c:valAx>
        <c:axId val="2099631775"/>
        <c:scaling>
          <c:orientation val="minMax"/>
          <c:min val="6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Factor DOE Analysis'!$K$4</c:f>
              <c:strCache>
                <c:ptCount val="1"/>
                <c:pt idx="0">
                  <c:v>Factor 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rgbClr val="FF0000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6A8-4E41-A75D-C51EC25BA610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rgbClr val="FF0000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6A8-4E41-A75D-C51EC25BA610}"/>
              </c:ext>
            </c:extLst>
          </c:dPt>
          <c:cat>
            <c:numRef>
              <c:f>'4 Factor DOE Analysis'!$H$22:$H$23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'4 Factor DOE Analysis'!$K$22:$K$23</c:f>
              <c:numCache>
                <c:formatCode>0.00</c:formatCode>
                <c:ptCount val="2"/>
                <c:pt idx="0">
                  <c:v>643.86333333333334</c:v>
                </c:pt>
                <c:pt idx="1">
                  <c:v>648.40166666666664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8-4E41-A75D-C51EC25BA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3279"/>
        <c:axId val="2099631775"/>
      </c:lineChart>
      <c:catAx>
        <c:axId val="21002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31775"/>
        <c:crosses val="autoZero"/>
        <c:auto val="1"/>
        <c:lblAlgn val="ctr"/>
        <c:lblOffset val="100"/>
        <c:noMultiLvlLbl val="0"/>
      </c:catAx>
      <c:valAx>
        <c:axId val="2099631775"/>
        <c:scaling>
          <c:orientation val="minMax"/>
          <c:min val="6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Factor DOE Analysis'!$L$4</c:f>
              <c:strCache>
                <c:ptCount val="1"/>
                <c:pt idx="0">
                  <c:v>Factor 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round/>
              </a:ln>
              <a:effectLst/>
            </c:spPr>
          </c:marker>
          <c:cat>
            <c:numRef>
              <c:f>'4 Factor DOE Analysis'!$H$22:$H$23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'4 Factor DOE Analysis'!$L$22:$L$23</c:f>
              <c:numCache>
                <c:formatCode>0.00</c:formatCode>
                <c:ptCount val="2"/>
                <c:pt idx="0">
                  <c:v>647.83208333333334</c:v>
                </c:pt>
                <c:pt idx="1">
                  <c:v>644.43291666666664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0-D346-9CB6-BE3D49AAE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3279"/>
        <c:axId val="2099631775"/>
      </c:lineChart>
      <c:catAx>
        <c:axId val="21002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31775"/>
        <c:crosses val="autoZero"/>
        <c:auto val="1"/>
        <c:lblAlgn val="ctr"/>
        <c:lblOffset val="100"/>
        <c:noMultiLvlLbl val="0"/>
      </c:catAx>
      <c:valAx>
        <c:axId val="2099631775"/>
        <c:scaling>
          <c:orientation val="minMax"/>
          <c:min val="6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Factor DOE Analysis'!$M$4</c:f>
              <c:strCache>
                <c:ptCount val="1"/>
                <c:pt idx="0">
                  <c:v>AB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round/>
              </a:ln>
              <a:effectLst/>
            </c:spPr>
          </c:marker>
          <c:cat>
            <c:numRef>
              <c:f>'4 Factor DOE Analysis'!$H$22:$H$23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'4 Factor DOE Analysis'!$M$22:$M$23</c:f>
              <c:numCache>
                <c:formatCode>0.00</c:formatCode>
                <c:ptCount val="2"/>
                <c:pt idx="0">
                  <c:v>647.47249999999985</c:v>
                </c:pt>
                <c:pt idx="1">
                  <c:v>644.79250000000013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35-EC4C-A878-D8E28F41A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3279"/>
        <c:axId val="2099631775"/>
      </c:lineChart>
      <c:catAx>
        <c:axId val="21002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31775"/>
        <c:crosses val="autoZero"/>
        <c:auto val="1"/>
        <c:lblAlgn val="ctr"/>
        <c:lblOffset val="100"/>
        <c:noMultiLvlLbl val="0"/>
      </c:catAx>
      <c:valAx>
        <c:axId val="2099631775"/>
        <c:scaling>
          <c:orientation val="minMax"/>
          <c:min val="6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Factor DOE Analysis'!$N$4</c:f>
              <c:strCache>
                <c:ptCount val="1"/>
                <c:pt idx="0">
                  <c:v>AC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round/>
              </a:ln>
              <a:effectLst/>
            </c:spPr>
          </c:marker>
          <c:cat>
            <c:numRef>
              <c:f>'4 Factor DOE Analysis'!$H$22:$H$23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'4 Factor DOE Analysis'!$N$22:$N$23</c:f>
              <c:numCache>
                <c:formatCode>0.00</c:formatCode>
                <c:ptCount val="2"/>
                <c:pt idx="0">
                  <c:v>641.35125000000005</c:v>
                </c:pt>
                <c:pt idx="1">
                  <c:v>650.91375000000005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A-E149-92DB-E37695D2D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3279"/>
        <c:axId val="2099631775"/>
      </c:lineChart>
      <c:catAx>
        <c:axId val="21002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31775"/>
        <c:crosses val="autoZero"/>
        <c:auto val="1"/>
        <c:lblAlgn val="ctr"/>
        <c:lblOffset val="100"/>
        <c:noMultiLvlLbl val="0"/>
      </c:catAx>
      <c:valAx>
        <c:axId val="2099631775"/>
        <c:scaling>
          <c:orientation val="minMax"/>
          <c:min val="6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Factor DOE Analysis'!$O$4</c:f>
              <c:strCache>
                <c:ptCount val="1"/>
                <c:pt idx="0">
                  <c:v>AD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round/>
              </a:ln>
              <a:effectLst/>
            </c:spPr>
          </c:marker>
          <c:cat>
            <c:numRef>
              <c:f>'4 Factor DOE Analysis'!$H$22:$H$23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'4 Factor DOE Analysis'!$O$22:$O$23</c:f>
              <c:numCache>
                <c:formatCode>0.00</c:formatCode>
                <c:ptCount val="2"/>
                <c:pt idx="0">
                  <c:v>637.61166666666668</c:v>
                </c:pt>
                <c:pt idx="1">
                  <c:v>654.65333333333319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DD-2F4C-B7EC-91BF6C9C7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3279"/>
        <c:axId val="2099631775"/>
      </c:lineChart>
      <c:catAx>
        <c:axId val="21002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31775"/>
        <c:crosses val="autoZero"/>
        <c:auto val="1"/>
        <c:lblAlgn val="ctr"/>
        <c:lblOffset val="100"/>
        <c:noMultiLvlLbl val="0"/>
      </c:catAx>
      <c:valAx>
        <c:axId val="2099631775"/>
        <c:scaling>
          <c:orientation val="minMax"/>
          <c:min val="6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Factor DOE Analysis'!$P$4</c:f>
              <c:strCache>
                <c:ptCount val="1"/>
                <c:pt idx="0">
                  <c:v>BC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round/>
              </a:ln>
              <a:effectLst/>
            </c:spPr>
          </c:marker>
          <c:cat>
            <c:numRef>
              <c:f>'4 Factor DOE Analysis'!$H$22:$H$23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'4 Factor DOE Analysis'!$P$22:$P$23</c:f>
              <c:numCache>
                <c:formatCode>0.00</c:formatCode>
                <c:ptCount val="2"/>
                <c:pt idx="0">
                  <c:v>641.31208333333336</c:v>
                </c:pt>
                <c:pt idx="1">
                  <c:v>650.95291666666651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D8-1C4D-951B-0C0FE9D2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3279"/>
        <c:axId val="2099631775"/>
      </c:lineChart>
      <c:catAx>
        <c:axId val="21002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31775"/>
        <c:crosses val="autoZero"/>
        <c:auto val="1"/>
        <c:lblAlgn val="ctr"/>
        <c:lblOffset val="100"/>
        <c:noMultiLvlLbl val="0"/>
      </c:catAx>
      <c:valAx>
        <c:axId val="2099631775"/>
        <c:scaling>
          <c:orientation val="minMax"/>
          <c:min val="6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Factor DOE Analysis'!$Q$4</c:f>
              <c:strCache>
                <c:ptCount val="1"/>
                <c:pt idx="0">
                  <c:v>BD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round/>
              </a:ln>
              <a:effectLst/>
            </c:spPr>
          </c:marker>
          <c:cat>
            <c:numRef>
              <c:f>'4 Factor DOE Analysis'!$H$22:$H$23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'4 Factor DOE Analysis'!$Q$22:$Q$23</c:f>
              <c:numCache>
                <c:formatCode>0.00</c:formatCode>
                <c:ptCount val="2"/>
                <c:pt idx="0">
                  <c:v>653.67833333333328</c:v>
                </c:pt>
                <c:pt idx="1">
                  <c:v>638.58666666666659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A-024F-9927-02F5FA5FF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3279"/>
        <c:axId val="2099631775"/>
      </c:lineChart>
      <c:catAx>
        <c:axId val="21002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31775"/>
        <c:crosses val="autoZero"/>
        <c:auto val="1"/>
        <c:lblAlgn val="ctr"/>
        <c:lblOffset val="100"/>
        <c:noMultiLvlLbl val="0"/>
      </c:catAx>
      <c:valAx>
        <c:axId val="2099631775"/>
        <c:scaling>
          <c:orientation val="minMax"/>
          <c:min val="6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Factor DOE Analysis'!$E$6</c:f>
              <c:strCache>
                <c:ptCount val="1"/>
                <c:pt idx="0">
                  <c:v>Butter (Factor B)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'2 Factor DOE Analysis'!$F$12:$F$13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'2 Factor DOE Analysis'!$H$12:$H$13</c:f>
              <c:numCache>
                <c:formatCode>0.00</c:formatCode>
                <c:ptCount val="2"/>
                <c:pt idx="0">
                  <c:v>6.2</c:v>
                </c:pt>
                <c:pt idx="1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9-E94E-84A1-E2916B23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187600"/>
        <c:axId val="729157040"/>
      </c:lineChart>
      <c:catAx>
        <c:axId val="7291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7040"/>
        <c:crosses val="autoZero"/>
        <c:auto val="1"/>
        <c:lblAlgn val="ctr"/>
        <c:lblOffset val="100"/>
        <c:noMultiLvlLbl val="0"/>
      </c:catAx>
      <c:valAx>
        <c:axId val="7291570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8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Factor DOE Analysis'!$R$4</c:f>
              <c:strCache>
                <c:ptCount val="1"/>
                <c:pt idx="0">
                  <c:v>CD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round/>
              </a:ln>
              <a:effectLst/>
            </c:spPr>
          </c:marker>
          <c:cat>
            <c:numRef>
              <c:f>'4 Factor DOE Analysis'!$H$22:$H$23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'4 Factor DOE Analysis'!$R$22:$R$23</c:f>
              <c:numCache>
                <c:formatCode>0.00</c:formatCode>
                <c:ptCount val="2"/>
                <c:pt idx="0">
                  <c:v>647.78291666666644</c:v>
                </c:pt>
                <c:pt idx="1">
                  <c:v>644.48208333333343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AE-7041-AA59-DE9B8CC39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3279"/>
        <c:axId val="2099631775"/>
      </c:lineChart>
      <c:catAx>
        <c:axId val="21002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31775"/>
        <c:crosses val="autoZero"/>
        <c:auto val="1"/>
        <c:lblAlgn val="ctr"/>
        <c:lblOffset val="100"/>
        <c:noMultiLvlLbl val="0"/>
      </c:catAx>
      <c:valAx>
        <c:axId val="2099631775"/>
        <c:scaling>
          <c:orientation val="minMax"/>
          <c:min val="6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38987237258249"/>
          <c:y val="0.18509215324094044"/>
          <c:w val="0.85861012762741751"/>
          <c:h val="0.71500259924124276"/>
        </c:manualLayout>
      </c:layout>
      <c:lineChart>
        <c:grouping val="standard"/>
        <c:varyColors val="0"/>
        <c:ser>
          <c:idx val="0"/>
          <c:order val="0"/>
          <c:tx>
            <c:strRef>
              <c:f>'4 Factor DOE Analysis'!$S$4</c:f>
              <c:strCache>
                <c:ptCount val="1"/>
                <c:pt idx="0">
                  <c:v>ABC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round/>
              </a:ln>
              <a:effectLst/>
            </c:spPr>
          </c:marker>
          <c:cat>
            <c:numRef>
              <c:f>'4 Factor DOE Analysis'!$H$22:$H$23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'4 Factor DOE Analysis'!$S$22:$S$23</c:f>
              <c:numCache>
                <c:formatCode>0.00</c:formatCode>
                <c:ptCount val="2"/>
                <c:pt idx="0">
                  <c:v>648.51499999999999</c:v>
                </c:pt>
                <c:pt idx="1">
                  <c:v>643.74999999999989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8-FC44-852D-600E80CC6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3279"/>
        <c:axId val="2099631775"/>
      </c:lineChart>
      <c:catAx>
        <c:axId val="21002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31775"/>
        <c:crosses val="autoZero"/>
        <c:auto val="1"/>
        <c:lblAlgn val="ctr"/>
        <c:lblOffset val="100"/>
        <c:noMultiLvlLbl val="0"/>
      </c:catAx>
      <c:valAx>
        <c:axId val="2099631775"/>
        <c:scaling>
          <c:orientation val="minMax"/>
          <c:min val="6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38987237258249"/>
          <c:y val="0.18509215324094044"/>
          <c:w val="0.85861012762741751"/>
          <c:h val="0.71500259924124276"/>
        </c:manualLayout>
      </c:layout>
      <c:lineChart>
        <c:grouping val="standard"/>
        <c:varyColors val="0"/>
        <c:ser>
          <c:idx val="0"/>
          <c:order val="0"/>
          <c:tx>
            <c:strRef>
              <c:f>'4 Factor DOE Analysis'!$T$4</c:f>
              <c:strCache>
                <c:ptCount val="1"/>
                <c:pt idx="0">
                  <c:v>ACD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round/>
              </a:ln>
              <a:effectLst/>
            </c:spPr>
          </c:marker>
          <c:cat>
            <c:numRef>
              <c:f>'4 Factor DOE Analysis'!$H$22:$H$23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'4 Factor DOE Analysis'!$T$22:$T$23</c:f>
              <c:numCache>
                <c:formatCode>0.00</c:formatCode>
                <c:ptCount val="2"/>
                <c:pt idx="0">
                  <c:v>642.68749999999989</c:v>
                </c:pt>
                <c:pt idx="1">
                  <c:v>649.57749999999999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E-5641-8449-72ECC305D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3279"/>
        <c:axId val="2099631775"/>
      </c:lineChart>
      <c:catAx>
        <c:axId val="21002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31775"/>
        <c:crosses val="autoZero"/>
        <c:auto val="1"/>
        <c:lblAlgn val="ctr"/>
        <c:lblOffset val="100"/>
        <c:noMultiLvlLbl val="0"/>
      </c:catAx>
      <c:valAx>
        <c:axId val="2099631775"/>
        <c:scaling>
          <c:orientation val="minMax"/>
          <c:min val="6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38987237258249"/>
          <c:y val="0.18509215324094044"/>
          <c:w val="0.85861012762741751"/>
          <c:h val="0.71500259924124276"/>
        </c:manualLayout>
      </c:layout>
      <c:lineChart>
        <c:grouping val="standard"/>
        <c:varyColors val="0"/>
        <c:ser>
          <c:idx val="0"/>
          <c:order val="0"/>
          <c:tx>
            <c:strRef>
              <c:f>'4 Factor DOE Analysis'!$U$4</c:f>
              <c:strCache>
                <c:ptCount val="1"/>
                <c:pt idx="0">
                  <c:v>BCD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round/>
              </a:ln>
              <a:effectLst/>
            </c:spPr>
          </c:marker>
          <c:cat>
            <c:numRef>
              <c:f>'4 Factor DOE Analysis'!$H$22:$H$23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'4 Factor DOE Analysis'!$U$22:$U$23</c:f>
              <c:numCache>
                <c:formatCode>0.00</c:formatCode>
                <c:ptCount val="2"/>
                <c:pt idx="0">
                  <c:v>639.34000000000015</c:v>
                </c:pt>
                <c:pt idx="1">
                  <c:v>652.92499999999984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5-D54D-9696-A7610D3D1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3279"/>
        <c:axId val="2099631775"/>
      </c:lineChart>
      <c:catAx>
        <c:axId val="21002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31775"/>
        <c:crosses val="autoZero"/>
        <c:auto val="1"/>
        <c:lblAlgn val="ctr"/>
        <c:lblOffset val="100"/>
        <c:noMultiLvlLbl val="0"/>
      </c:catAx>
      <c:valAx>
        <c:axId val="2099631775"/>
        <c:scaling>
          <c:orientation val="minMax"/>
          <c:min val="6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38987237258249"/>
          <c:y val="0.18509215324094044"/>
          <c:w val="0.85861012762741751"/>
          <c:h val="0.71500259924124276"/>
        </c:manualLayout>
      </c:layout>
      <c:lineChart>
        <c:grouping val="standard"/>
        <c:varyColors val="0"/>
        <c:ser>
          <c:idx val="0"/>
          <c:order val="0"/>
          <c:tx>
            <c:strRef>
              <c:f>'4 Factor DOE Analysis'!$V$4</c:f>
              <c:strCache>
                <c:ptCount val="1"/>
                <c:pt idx="0">
                  <c:v>ABCD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round/>
              </a:ln>
              <a:effectLst/>
            </c:spPr>
          </c:marker>
          <c:cat>
            <c:numRef>
              <c:f>'4 Factor DOE Analysis'!$H$22:$H$23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'4 Factor DOE Analysis'!$V$22:$V$23</c:f>
              <c:numCache>
                <c:formatCode>0.00</c:formatCode>
                <c:ptCount val="2"/>
                <c:pt idx="0">
                  <c:v>653.80458333333343</c:v>
                </c:pt>
                <c:pt idx="1">
                  <c:v>638.46041666666645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B-BF42-A8C0-1EF17B446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3279"/>
        <c:axId val="2099631775"/>
      </c:lineChart>
      <c:catAx>
        <c:axId val="21002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31775"/>
        <c:crosses val="autoZero"/>
        <c:auto val="1"/>
        <c:lblAlgn val="ctr"/>
        <c:lblOffset val="100"/>
        <c:noMultiLvlLbl val="0"/>
      </c:catAx>
      <c:valAx>
        <c:axId val="2099631775"/>
        <c:scaling>
          <c:orientation val="minMax"/>
          <c:min val="6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"zero"</a:t>
            </a:r>
            <a:r>
              <a:rPr lang="en-US" baseline="0"/>
              <a:t> defect sampling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'Zero Defects'!$A$6:$A$122</c:f>
              <c:numCache>
                <c:formatCode>General</c:formatCode>
                <c:ptCount val="1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  <c:pt idx="65">
                  <c:v>345</c:v>
                </c:pt>
                <c:pt idx="66">
                  <c:v>350</c:v>
                </c:pt>
                <c:pt idx="67">
                  <c:v>355</c:v>
                </c:pt>
                <c:pt idx="68">
                  <c:v>360</c:v>
                </c:pt>
                <c:pt idx="69">
                  <c:v>365</c:v>
                </c:pt>
                <c:pt idx="70">
                  <c:v>370</c:v>
                </c:pt>
                <c:pt idx="71">
                  <c:v>375</c:v>
                </c:pt>
                <c:pt idx="72">
                  <c:v>380</c:v>
                </c:pt>
                <c:pt idx="73">
                  <c:v>385</c:v>
                </c:pt>
                <c:pt idx="74">
                  <c:v>390</c:v>
                </c:pt>
                <c:pt idx="75">
                  <c:v>395</c:v>
                </c:pt>
                <c:pt idx="76">
                  <c:v>400</c:v>
                </c:pt>
                <c:pt idx="77">
                  <c:v>405</c:v>
                </c:pt>
                <c:pt idx="78">
                  <c:v>410</c:v>
                </c:pt>
                <c:pt idx="79">
                  <c:v>415</c:v>
                </c:pt>
                <c:pt idx="80">
                  <c:v>420</c:v>
                </c:pt>
                <c:pt idx="81">
                  <c:v>425</c:v>
                </c:pt>
                <c:pt idx="82">
                  <c:v>430</c:v>
                </c:pt>
                <c:pt idx="83">
                  <c:v>435</c:v>
                </c:pt>
                <c:pt idx="84">
                  <c:v>440</c:v>
                </c:pt>
                <c:pt idx="85">
                  <c:v>445</c:v>
                </c:pt>
                <c:pt idx="86">
                  <c:v>450</c:v>
                </c:pt>
                <c:pt idx="87">
                  <c:v>455</c:v>
                </c:pt>
                <c:pt idx="88">
                  <c:v>460</c:v>
                </c:pt>
                <c:pt idx="89">
                  <c:v>465</c:v>
                </c:pt>
                <c:pt idx="90">
                  <c:v>470</c:v>
                </c:pt>
                <c:pt idx="91">
                  <c:v>475</c:v>
                </c:pt>
                <c:pt idx="92">
                  <c:v>480</c:v>
                </c:pt>
                <c:pt idx="93">
                  <c:v>485</c:v>
                </c:pt>
                <c:pt idx="94">
                  <c:v>490</c:v>
                </c:pt>
                <c:pt idx="95">
                  <c:v>495</c:v>
                </c:pt>
                <c:pt idx="96">
                  <c:v>500</c:v>
                </c:pt>
                <c:pt idx="97">
                  <c:v>505</c:v>
                </c:pt>
                <c:pt idx="98">
                  <c:v>510</c:v>
                </c:pt>
                <c:pt idx="99">
                  <c:v>515</c:v>
                </c:pt>
                <c:pt idx="100">
                  <c:v>520</c:v>
                </c:pt>
                <c:pt idx="101">
                  <c:v>525</c:v>
                </c:pt>
                <c:pt idx="102">
                  <c:v>530</c:v>
                </c:pt>
                <c:pt idx="103">
                  <c:v>535</c:v>
                </c:pt>
                <c:pt idx="104">
                  <c:v>540</c:v>
                </c:pt>
                <c:pt idx="105">
                  <c:v>545</c:v>
                </c:pt>
                <c:pt idx="106">
                  <c:v>550</c:v>
                </c:pt>
                <c:pt idx="107">
                  <c:v>555</c:v>
                </c:pt>
                <c:pt idx="108">
                  <c:v>560</c:v>
                </c:pt>
                <c:pt idx="109">
                  <c:v>565</c:v>
                </c:pt>
                <c:pt idx="110">
                  <c:v>570</c:v>
                </c:pt>
                <c:pt idx="111">
                  <c:v>575</c:v>
                </c:pt>
                <c:pt idx="112">
                  <c:v>580</c:v>
                </c:pt>
                <c:pt idx="113">
                  <c:v>585</c:v>
                </c:pt>
                <c:pt idx="114">
                  <c:v>590</c:v>
                </c:pt>
                <c:pt idx="115">
                  <c:v>595</c:v>
                </c:pt>
                <c:pt idx="116">
                  <c:v>600</c:v>
                </c:pt>
              </c:numCache>
            </c:numRef>
          </c:xVal>
          <c:yVal>
            <c:numRef>
              <c:f>'Zero Defects'!$B$6:$B$122</c:f>
              <c:numCache>
                <c:formatCode>0.00000</c:formatCode>
                <c:ptCount val="117"/>
                <c:pt idx="0">
                  <c:v>0.15</c:v>
                </c:pt>
                <c:pt idx="1">
                  <c:v>0.12</c:v>
                </c:pt>
                <c:pt idx="2">
                  <c:v>0.1</c:v>
                </c:pt>
                <c:pt idx="3">
                  <c:v>8.5714285714285715E-2</c:v>
                </c:pt>
                <c:pt idx="4">
                  <c:v>7.4999999999999997E-2</c:v>
                </c:pt>
                <c:pt idx="5">
                  <c:v>6.6666666666666666E-2</c:v>
                </c:pt>
                <c:pt idx="6">
                  <c:v>0.06</c:v>
                </c:pt>
                <c:pt idx="7">
                  <c:v>5.4545454545454543E-2</c:v>
                </c:pt>
                <c:pt idx="8">
                  <c:v>0.05</c:v>
                </c:pt>
                <c:pt idx="9">
                  <c:v>4.6153846153846156E-2</c:v>
                </c:pt>
                <c:pt idx="10">
                  <c:v>4.2857142857142858E-2</c:v>
                </c:pt>
                <c:pt idx="11">
                  <c:v>0.04</c:v>
                </c:pt>
                <c:pt idx="12">
                  <c:v>3.7499999999999999E-2</c:v>
                </c:pt>
                <c:pt idx="13">
                  <c:v>3.5294117647058823E-2</c:v>
                </c:pt>
                <c:pt idx="14">
                  <c:v>3.3333333333333333E-2</c:v>
                </c:pt>
                <c:pt idx="15">
                  <c:v>3.1578947368421054E-2</c:v>
                </c:pt>
                <c:pt idx="16">
                  <c:v>0.03</c:v>
                </c:pt>
                <c:pt idx="17">
                  <c:v>2.8571428571428571E-2</c:v>
                </c:pt>
                <c:pt idx="18">
                  <c:v>2.7272727272727271E-2</c:v>
                </c:pt>
                <c:pt idx="19">
                  <c:v>2.6086956521739129E-2</c:v>
                </c:pt>
                <c:pt idx="20">
                  <c:v>2.5000000000000001E-2</c:v>
                </c:pt>
                <c:pt idx="21">
                  <c:v>2.4E-2</c:v>
                </c:pt>
                <c:pt idx="22">
                  <c:v>2.3076923076923078E-2</c:v>
                </c:pt>
                <c:pt idx="23">
                  <c:v>2.2222222222222223E-2</c:v>
                </c:pt>
                <c:pt idx="24">
                  <c:v>2.1428571428571429E-2</c:v>
                </c:pt>
                <c:pt idx="25">
                  <c:v>2.0689655172413793E-2</c:v>
                </c:pt>
                <c:pt idx="26">
                  <c:v>0.02</c:v>
                </c:pt>
                <c:pt idx="27">
                  <c:v>1.935483870967742E-2</c:v>
                </c:pt>
                <c:pt idx="28">
                  <c:v>1.8749999999999999E-2</c:v>
                </c:pt>
                <c:pt idx="29">
                  <c:v>1.8181818181818181E-2</c:v>
                </c:pt>
                <c:pt idx="30">
                  <c:v>1.7647058823529412E-2</c:v>
                </c:pt>
                <c:pt idx="31">
                  <c:v>1.7142857142857144E-2</c:v>
                </c:pt>
                <c:pt idx="32">
                  <c:v>1.6666666666666666E-2</c:v>
                </c:pt>
                <c:pt idx="33">
                  <c:v>1.6216216216216217E-2</c:v>
                </c:pt>
                <c:pt idx="34">
                  <c:v>1.5789473684210527E-2</c:v>
                </c:pt>
                <c:pt idx="35">
                  <c:v>1.5384615384615385E-2</c:v>
                </c:pt>
                <c:pt idx="36">
                  <c:v>1.4999999999999999E-2</c:v>
                </c:pt>
                <c:pt idx="37">
                  <c:v>1.4634146341463415E-2</c:v>
                </c:pt>
                <c:pt idx="38">
                  <c:v>1.4285714285714285E-2</c:v>
                </c:pt>
                <c:pt idx="39">
                  <c:v>1.3953488372093023E-2</c:v>
                </c:pt>
                <c:pt idx="40">
                  <c:v>1.3636363636363636E-2</c:v>
                </c:pt>
                <c:pt idx="41">
                  <c:v>1.3333333333333334E-2</c:v>
                </c:pt>
                <c:pt idx="42">
                  <c:v>1.3043478260869565E-2</c:v>
                </c:pt>
                <c:pt idx="43">
                  <c:v>1.276595744680851E-2</c:v>
                </c:pt>
                <c:pt idx="44">
                  <c:v>1.2500000000000001E-2</c:v>
                </c:pt>
                <c:pt idx="45">
                  <c:v>1.2244897959183673E-2</c:v>
                </c:pt>
                <c:pt idx="46">
                  <c:v>1.2E-2</c:v>
                </c:pt>
                <c:pt idx="47">
                  <c:v>1.1764705882352941E-2</c:v>
                </c:pt>
                <c:pt idx="48">
                  <c:v>1.1538461538461539E-2</c:v>
                </c:pt>
                <c:pt idx="49">
                  <c:v>1.1320754716981131E-2</c:v>
                </c:pt>
                <c:pt idx="50">
                  <c:v>1.1111111111111112E-2</c:v>
                </c:pt>
                <c:pt idx="51">
                  <c:v>1.090909090909091E-2</c:v>
                </c:pt>
                <c:pt idx="52">
                  <c:v>1.0714285714285714E-2</c:v>
                </c:pt>
                <c:pt idx="53">
                  <c:v>1.0526315789473684E-2</c:v>
                </c:pt>
                <c:pt idx="54">
                  <c:v>1.0344827586206896E-2</c:v>
                </c:pt>
                <c:pt idx="55">
                  <c:v>1.0169491525423728E-2</c:v>
                </c:pt>
                <c:pt idx="56">
                  <c:v>0.01</c:v>
                </c:pt>
                <c:pt idx="57">
                  <c:v>9.8360655737704927E-3</c:v>
                </c:pt>
                <c:pt idx="58">
                  <c:v>9.6774193548387101E-3</c:v>
                </c:pt>
                <c:pt idx="59">
                  <c:v>9.5238095238095247E-3</c:v>
                </c:pt>
                <c:pt idx="60">
                  <c:v>9.3749999999999997E-3</c:v>
                </c:pt>
                <c:pt idx="61">
                  <c:v>9.2307692307692316E-3</c:v>
                </c:pt>
                <c:pt idx="62">
                  <c:v>9.0909090909090905E-3</c:v>
                </c:pt>
                <c:pt idx="63">
                  <c:v>8.9552238805970154E-3</c:v>
                </c:pt>
                <c:pt idx="64">
                  <c:v>8.8235294117647058E-3</c:v>
                </c:pt>
                <c:pt idx="65">
                  <c:v>8.6956521739130436E-3</c:v>
                </c:pt>
                <c:pt idx="66">
                  <c:v>8.5714285714285719E-3</c:v>
                </c:pt>
                <c:pt idx="67">
                  <c:v>8.4507042253521118E-3</c:v>
                </c:pt>
                <c:pt idx="68">
                  <c:v>8.3333333333333332E-3</c:v>
                </c:pt>
                <c:pt idx="69">
                  <c:v>8.21917808219178E-3</c:v>
                </c:pt>
                <c:pt idx="70">
                  <c:v>8.1081081081081086E-3</c:v>
                </c:pt>
                <c:pt idx="71">
                  <c:v>8.0000000000000002E-3</c:v>
                </c:pt>
                <c:pt idx="72">
                  <c:v>7.8947368421052634E-3</c:v>
                </c:pt>
                <c:pt idx="73">
                  <c:v>7.7922077922077922E-3</c:v>
                </c:pt>
                <c:pt idx="74">
                  <c:v>7.6923076923076927E-3</c:v>
                </c:pt>
                <c:pt idx="75">
                  <c:v>7.5949367088607592E-3</c:v>
                </c:pt>
                <c:pt idx="76">
                  <c:v>7.4999999999999997E-3</c:v>
                </c:pt>
                <c:pt idx="77">
                  <c:v>7.4074074074074077E-3</c:v>
                </c:pt>
                <c:pt idx="78">
                  <c:v>7.3170731707317077E-3</c:v>
                </c:pt>
                <c:pt idx="79">
                  <c:v>7.2289156626506026E-3</c:v>
                </c:pt>
                <c:pt idx="80">
                  <c:v>7.1428571428571426E-3</c:v>
                </c:pt>
                <c:pt idx="81">
                  <c:v>7.058823529411765E-3</c:v>
                </c:pt>
                <c:pt idx="82">
                  <c:v>6.9767441860465115E-3</c:v>
                </c:pt>
                <c:pt idx="83">
                  <c:v>6.8965517241379309E-3</c:v>
                </c:pt>
                <c:pt idx="84">
                  <c:v>6.8181818181818179E-3</c:v>
                </c:pt>
                <c:pt idx="85">
                  <c:v>6.7415730337078653E-3</c:v>
                </c:pt>
                <c:pt idx="86">
                  <c:v>6.6666666666666671E-3</c:v>
                </c:pt>
                <c:pt idx="87">
                  <c:v>6.5934065934065934E-3</c:v>
                </c:pt>
                <c:pt idx="88">
                  <c:v>6.5217391304347823E-3</c:v>
                </c:pt>
                <c:pt idx="89">
                  <c:v>6.4516129032258064E-3</c:v>
                </c:pt>
                <c:pt idx="90">
                  <c:v>6.382978723404255E-3</c:v>
                </c:pt>
                <c:pt idx="91">
                  <c:v>6.3157894736842104E-3</c:v>
                </c:pt>
                <c:pt idx="92">
                  <c:v>6.2500000000000003E-3</c:v>
                </c:pt>
                <c:pt idx="93">
                  <c:v>6.1855670103092781E-3</c:v>
                </c:pt>
                <c:pt idx="94">
                  <c:v>6.1224489795918364E-3</c:v>
                </c:pt>
                <c:pt idx="95">
                  <c:v>6.0606060606060606E-3</c:v>
                </c:pt>
                <c:pt idx="96">
                  <c:v>6.0000000000000001E-3</c:v>
                </c:pt>
                <c:pt idx="97">
                  <c:v>5.9405940594059407E-3</c:v>
                </c:pt>
                <c:pt idx="98">
                  <c:v>5.8823529411764705E-3</c:v>
                </c:pt>
                <c:pt idx="99">
                  <c:v>5.8252427184466021E-3</c:v>
                </c:pt>
                <c:pt idx="100">
                  <c:v>5.7692307692307696E-3</c:v>
                </c:pt>
                <c:pt idx="101">
                  <c:v>5.7142857142857143E-3</c:v>
                </c:pt>
                <c:pt idx="102">
                  <c:v>5.6603773584905656E-3</c:v>
                </c:pt>
                <c:pt idx="103">
                  <c:v>5.6074766355140183E-3</c:v>
                </c:pt>
                <c:pt idx="104">
                  <c:v>5.5555555555555558E-3</c:v>
                </c:pt>
                <c:pt idx="105">
                  <c:v>5.5045871559633031E-3</c:v>
                </c:pt>
                <c:pt idx="106">
                  <c:v>5.454545454545455E-3</c:v>
                </c:pt>
                <c:pt idx="107">
                  <c:v>5.4054054054054057E-3</c:v>
                </c:pt>
                <c:pt idx="108">
                  <c:v>5.3571428571428572E-3</c:v>
                </c:pt>
                <c:pt idx="109">
                  <c:v>5.3097345132743362E-3</c:v>
                </c:pt>
                <c:pt idx="110">
                  <c:v>5.263157894736842E-3</c:v>
                </c:pt>
                <c:pt idx="111">
                  <c:v>5.2173913043478265E-3</c:v>
                </c:pt>
                <c:pt idx="112">
                  <c:v>5.1724137931034482E-3</c:v>
                </c:pt>
                <c:pt idx="113">
                  <c:v>5.1282051282051282E-3</c:v>
                </c:pt>
                <c:pt idx="114">
                  <c:v>5.084745762711864E-3</c:v>
                </c:pt>
                <c:pt idx="115">
                  <c:v>5.0420168067226894E-3</c:v>
                </c:pt>
                <c:pt idx="116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C-2D43-97FF-6B5BFDCC5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47119"/>
        <c:axId val="2134599631"/>
      </c:scatterChart>
      <c:valAx>
        <c:axId val="21351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 Inpsected with "zero" defects observed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99631"/>
        <c:crosses val="autoZero"/>
        <c:crossBetween val="midCat"/>
      </c:valAx>
      <c:valAx>
        <c:axId val="213459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Worst</a:t>
                </a:r>
                <a:r>
                  <a:rPr lang="en-US" baseline="0"/>
                  <a:t> Case Risk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4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MPG</a:t>
            </a:r>
            <a:r>
              <a:rPr lang="en-US" baseline="0"/>
              <a:t> by Horsepower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Correlation!$C$1</c:f>
              <c:strCache>
                <c:ptCount val="1"/>
                <c:pt idx="0">
                  <c:v>horsepower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Correlation!$C$2:$C$33</c:f>
              <c:numCache>
                <c:formatCode>General</c:formatCode>
                <c:ptCount val="32"/>
                <c:pt idx="0">
                  <c:v>160</c:v>
                </c:pt>
                <c:pt idx="1">
                  <c:v>160</c:v>
                </c:pt>
                <c:pt idx="2">
                  <c:v>108</c:v>
                </c:pt>
                <c:pt idx="3">
                  <c:v>258</c:v>
                </c:pt>
                <c:pt idx="4">
                  <c:v>360</c:v>
                </c:pt>
                <c:pt idx="5">
                  <c:v>225</c:v>
                </c:pt>
                <c:pt idx="6">
                  <c:v>360</c:v>
                </c:pt>
                <c:pt idx="7">
                  <c:v>146.69999999999999</c:v>
                </c:pt>
                <c:pt idx="8">
                  <c:v>140.80000000000001</c:v>
                </c:pt>
                <c:pt idx="9">
                  <c:v>167.6</c:v>
                </c:pt>
                <c:pt idx="10">
                  <c:v>167.6</c:v>
                </c:pt>
                <c:pt idx="11">
                  <c:v>275.8</c:v>
                </c:pt>
                <c:pt idx="12">
                  <c:v>275.8</c:v>
                </c:pt>
                <c:pt idx="13">
                  <c:v>275.8</c:v>
                </c:pt>
                <c:pt idx="14">
                  <c:v>472</c:v>
                </c:pt>
                <c:pt idx="15">
                  <c:v>460</c:v>
                </c:pt>
                <c:pt idx="16">
                  <c:v>440</c:v>
                </c:pt>
                <c:pt idx="17">
                  <c:v>78.7</c:v>
                </c:pt>
                <c:pt idx="18">
                  <c:v>75.7</c:v>
                </c:pt>
                <c:pt idx="19">
                  <c:v>71.099999999999994</c:v>
                </c:pt>
                <c:pt idx="20">
                  <c:v>120.1</c:v>
                </c:pt>
                <c:pt idx="21">
                  <c:v>318</c:v>
                </c:pt>
                <c:pt idx="22">
                  <c:v>304</c:v>
                </c:pt>
                <c:pt idx="23">
                  <c:v>350</c:v>
                </c:pt>
                <c:pt idx="24">
                  <c:v>400</c:v>
                </c:pt>
                <c:pt idx="25">
                  <c:v>79</c:v>
                </c:pt>
                <c:pt idx="26">
                  <c:v>120.3</c:v>
                </c:pt>
                <c:pt idx="27">
                  <c:v>95.1</c:v>
                </c:pt>
                <c:pt idx="28">
                  <c:v>351</c:v>
                </c:pt>
                <c:pt idx="29">
                  <c:v>145</c:v>
                </c:pt>
                <c:pt idx="30">
                  <c:v>301</c:v>
                </c:pt>
                <c:pt idx="31">
                  <c:v>121</c:v>
                </c:pt>
              </c:numCache>
            </c:numRef>
          </c:xVal>
          <c:yVal>
            <c:numRef>
              <c:f>Correlation!$B$2:$B$33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7-5446-82BF-2E3C2BD67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14783"/>
        <c:axId val="526420351"/>
      </c:scatterChart>
      <c:valAx>
        <c:axId val="52661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Horsepower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20351"/>
        <c:crosses val="autoZero"/>
        <c:crossBetween val="midCat"/>
      </c:valAx>
      <c:valAx>
        <c:axId val="5264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1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MPG</a:t>
            </a:r>
            <a:r>
              <a:rPr lang="en-US" baseline="0"/>
              <a:t> by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Correlation!$C$1</c:f>
              <c:strCache>
                <c:ptCount val="1"/>
                <c:pt idx="0">
                  <c:v>horsepower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Correlation!$D$2:$D$33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2.3199999999999998</c:v>
                </c:pt>
                <c:pt idx="3">
                  <c:v>3.2149999999999999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5.4240000000000004</c:v>
                </c:pt>
                <c:pt idx="16">
                  <c:v>5.3449999999999998</c:v>
                </c:pt>
                <c:pt idx="17">
                  <c:v>2.2000000000000002</c:v>
                </c:pt>
                <c:pt idx="18">
                  <c:v>1.615</c:v>
                </c:pt>
                <c:pt idx="19">
                  <c:v>1.835</c:v>
                </c:pt>
                <c:pt idx="20">
                  <c:v>2.4649999999999999</c:v>
                </c:pt>
                <c:pt idx="21">
                  <c:v>3.52</c:v>
                </c:pt>
                <c:pt idx="22">
                  <c:v>3.4350000000000001</c:v>
                </c:pt>
                <c:pt idx="23">
                  <c:v>3.84</c:v>
                </c:pt>
                <c:pt idx="24">
                  <c:v>3.8450000000000002</c:v>
                </c:pt>
                <c:pt idx="25">
                  <c:v>1.9350000000000001</c:v>
                </c:pt>
                <c:pt idx="26">
                  <c:v>2.14</c:v>
                </c:pt>
                <c:pt idx="27">
                  <c:v>1.5129999999999999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xVal>
          <c:yVal>
            <c:numRef>
              <c:f>Correlation!$B$2:$B$33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98-C741-BE4E-1248CAB3A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14783"/>
        <c:axId val="526420351"/>
      </c:scatterChart>
      <c:valAx>
        <c:axId val="52661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20351"/>
        <c:crosses val="autoZero"/>
        <c:crossBetween val="midCat"/>
      </c:valAx>
      <c:valAx>
        <c:axId val="5264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1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Horsepower</a:t>
            </a:r>
            <a:r>
              <a:rPr lang="en-US" baseline="0"/>
              <a:t> by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Correlation!$C$1</c:f>
              <c:strCache>
                <c:ptCount val="1"/>
                <c:pt idx="0">
                  <c:v>horsepower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Correlation!$D$2:$D$33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2.3199999999999998</c:v>
                </c:pt>
                <c:pt idx="3">
                  <c:v>3.2149999999999999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5.4240000000000004</c:v>
                </c:pt>
                <c:pt idx="16">
                  <c:v>5.3449999999999998</c:v>
                </c:pt>
                <c:pt idx="17">
                  <c:v>2.2000000000000002</c:v>
                </c:pt>
                <c:pt idx="18">
                  <c:v>1.615</c:v>
                </c:pt>
                <c:pt idx="19">
                  <c:v>1.835</c:v>
                </c:pt>
                <c:pt idx="20">
                  <c:v>2.4649999999999999</c:v>
                </c:pt>
                <c:pt idx="21">
                  <c:v>3.52</c:v>
                </c:pt>
                <c:pt idx="22">
                  <c:v>3.4350000000000001</c:v>
                </c:pt>
                <c:pt idx="23">
                  <c:v>3.84</c:v>
                </c:pt>
                <c:pt idx="24">
                  <c:v>3.8450000000000002</c:v>
                </c:pt>
                <c:pt idx="25">
                  <c:v>1.9350000000000001</c:v>
                </c:pt>
                <c:pt idx="26">
                  <c:v>2.14</c:v>
                </c:pt>
                <c:pt idx="27">
                  <c:v>1.5129999999999999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xVal>
          <c:yVal>
            <c:numRef>
              <c:f>Correlation!$C$2:$C$33</c:f>
              <c:numCache>
                <c:formatCode>General</c:formatCode>
                <c:ptCount val="32"/>
                <c:pt idx="0">
                  <c:v>160</c:v>
                </c:pt>
                <c:pt idx="1">
                  <c:v>160</c:v>
                </c:pt>
                <c:pt idx="2">
                  <c:v>108</c:v>
                </c:pt>
                <c:pt idx="3">
                  <c:v>258</c:v>
                </c:pt>
                <c:pt idx="4">
                  <c:v>360</c:v>
                </c:pt>
                <c:pt idx="5">
                  <c:v>225</c:v>
                </c:pt>
                <c:pt idx="6">
                  <c:v>360</c:v>
                </c:pt>
                <c:pt idx="7">
                  <c:v>146.69999999999999</c:v>
                </c:pt>
                <c:pt idx="8">
                  <c:v>140.80000000000001</c:v>
                </c:pt>
                <c:pt idx="9">
                  <c:v>167.6</c:v>
                </c:pt>
                <c:pt idx="10">
                  <c:v>167.6</c:v>
                </c:pt>
                <c:pt idx="11">
                  <c:v>275.8</c:v>
                </c:pt>
                <c:pt idx="12">
                  <c:v>275.8</c:v>
                </c:pt>
                <c:pt idx="13">
                  <c:v>275.8</c:v>
                </c:pt>
                <c:pt idx="14">
                  <c:v>472</c:v>
                </c:pt>
                <c:pt idx="15">
                  <c:v>460</c:v>
                </c:pt>
                <c:pt idx="16">
                  <c:v>440</c:v>
                </c:pt>
                <c:pt idx="17">
                  <c:v>78.7</c:v>
                </c:pt>
                <c:pt idx="18">
                  <c:v>75.7</c:v>
                </c:pt>
                <c:pt idx="19">
                  <c:v>71.099999999999994</c:v>
                </c:pt>
                <c:pt idx="20">
                  <c:v>120.1</c:v>
                </c:pt>
                <c:pt idx="21">
                  <c:v>318</c:v>
                </c:pt>
                <c:pt idx="22">
                  <c:v>304</c:v>
                </c:pt>
                <c:pt idx="23">
                  <c:v>350</c:v>
                </c:pt>
                <c:pt idx="24">
                  <c:v>400</c:v>
                </c:pt>
                <c:pt idx="25">
                  <c:v>79</c:v>
                </c:pt>
                <c:pt idx="26">
                  <c:v>120.3</c:v>
                </c:pt>
                <c:pt idx="27">
                  <c:v>95.1</c:v>
                </c:pt>
                <c:pt idx="28">
                  <c:v>351</c:v>
                </c:pt>
                <c:pt idx="29">
                  <c:v>145</c:v>
                </c:pt>
                <c:pt idx="30">
                  <c:v>301</c:v>
                </c:pt>
                <c:pt idx="31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39-7E4D-A858-5C06A0442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14783"/>
        <c:axId val="526420351"/>
      </c:scatterChart>
      <c:valAx>
        <c:axId val="52661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20351"/>
        <c:crosses val="autoZero"/>
        <c:crossBetween val="midCat"/>
      </c:valAx>
      <c:valAx>
        <c:axId val="5264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horsepower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1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1971 Steel Output US versus Soviet Union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'1971 Steel Output'!$B$1</c:f>
              <c:strCache>
                <c:ptCount val="1"/>
                <c:pt idx="0">
                  <c:v>Millions of Tons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'1971 Steel Output'!$A$2:$A$3</c:f>
              <c:strCache>
                <c:ptCount val="2"/>
                <c:pt idx="0">
                  <c:v>United States</c:v>
                </c:pt>
                <c:pt idx="1">
                  <c:v>Soviet Union</c:v>
                </c:pt>
              </c:strCache>
            </c:strRef>
          </c:cat>
          <c:val>
            <c:numRef>
              <c:f>'1971 Steel Output'!$B$2:$B$3</c:f>
              <c:numCache>
                <c:formatCode>General</c:formatCode>
                <c:ptCount val="2"/>
                <c:pt idx="0">
                  <c:v>120.2</c:v>
                </c:pt>
                <c:pt idx="1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F-6049-9897-E2C445D0B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514255"/>
        <c:axId val="148956047"/>
      </c:barChart>
      <c:catAx>
        <c:axId val="14951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6047"/>
        <c:crosses val="autoZero"/>
        <c:auto val="1"/>
        <c:lblAlgn val="ctr"/>
        <c:lblOffset val="100"/>
        <c:noMultiLvlLbl val="0"/>
      </c:catAx>
      <c:valAx>
        <c:axId val="1489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</a:t>
                </a:r>
                <a:r>
                  <a:rPr lang="en-US" baseline="0"/>
                  <a:t> tons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7653177782177613E-2"/>
              <c:y val="0.38636611757886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14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Factor DOE Analysis'!$I$6</c:f>
              <c:strCache>
                <c:ptCount val="1"/>
                <c:pt idx="0">
                  <c:v>AB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'2 Factor DOE Analysis'!$F$12:$F$13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'2 Factor DOE Analysis'!$I$12:$I$13</c:f>
              <c:numCache>
                <c:formatCode>0.00</c:formatCode>
                <c:ptCount val="2"/>
                <c:pt idx="0">
                  <c:v>6.7</c:v>
                </c:pt>
                <c:pt idx="1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7-9B4C-B7C1-54411A22A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187600"/>
        <c:axId val="729157040"/>
      </c:lineChart>
      <c:catAx>
        <c:axId val="7291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7040"/>
        <c:crosses val="autoZero"/>
        <c:auto val="1"/>
        <c:lblAlgn val="ctr"/>
        <c:lblOffset val="100"/>
        <c:noMultiLvlLbl val="0"/>
      </c:catAx>
      <c:valAx>
        <c:axId val="729157040"/>
        <c:scaling>
          <c:orientation val="minMax"/>
          <c:max val="9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8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Heads per 100 Coin</a:t>
            </a:r>
            <a:r>
              <a:rPr lang="en-US" baseline="0"/>
              <a:t> Tosses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Coin Toss'!$B$1</c:f>
              <c:strCache>
                <c:ptCount val="1"/>
                <c:pt idx="0">
                  <c:v>Number of Heads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'Random Coin Toss'!$A$2:$A$26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'Random Coin Toss'!$B$2:$B$26</c:f>
              <c:numCache>
                <c:formatCode>General</c:formatCode>
                <c:ptCount val="25"/>
                <c:pt idx="0">
                  <c:v>48</c:v>
                </c:pt>
                <c:pt idx="1">
                  <c:v>48</c:v>
                </c:pt>
                <c:pt idx="2">
                  <c:v>44</c:v>
                </c:pt>
                <c:pt idx="3">
                  <c:v>51</c:v>
                </c:pt>
                <c:pt idx="4">
                  <c:v>60</c:v>
                </c:pt>
                <c:pt idx="5">
                  <c:v>44</c:v>
                </c:pt>
                <c:pt idx="6">
                  <c:v>57</c:v>
                </c:pt>
                <c:pt idx="7">
                  <c:v>59</c:v>
                </c:pt>
                <c:pt idx="8">
                  <c:v>43</c:v>
                </c:pt>
                <c:pt idx="9">
                  <c:v>56</c:v>
                </c:pt>
                <c:pt idx="10">
                  <c:v>50</c:v>
                </c:pt>
                <c:pt idx="11">
                  <c:v>55</c:v>
                </c:pt>
                <c:pt idx="12">
                  <c:v>47</c:v>
                </c:pt>
                <c:pt idx="13">
                  <c:v>57</c:v>
                </c:pt>
                <c:pt idx="14">
                  <c:v>48</c:v>
                </c:pt>
                <c:pt idx="15">
                  <c:v>40</c:v>
                </c:pt>
                <c:pt idx="16">
                  <c:v>50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59</c:v>
                </c:pt>
                <c:pt idx="21">
                  <c:v>40</c:v>
                </c:pt>
                <c:pt idx="22">
                  <c:v>55</c:v>
                </c:pt>
                <c:pt idx="23">
                  <c:v>54</c:v>
                </c:pt>
                <c:pt idx="24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F-9141-95D0-3A2EA080E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980096"/>
        <c:axId val="884924544"/>
      </c:scatterChart>
      <c:valAx>
        <c:axId val="906980096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24544"/>
        <c:crosses val="autoZero"/>
        <c:crossBetween val="midCat"/>
        <c:majorUnit val="1"/>
      </c:valAx>
      <c:valAx>
        <c:axId val="884924544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8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Heads per 100 Coin</a:t>
            </a:r>
            <a:r>
              <a:rPr lang="en-US" baseline="0"/>
              <a:t> Tosses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Coin Toss'!$B$1</c:f>
              <c:strCache>
                <c:ptCount val="1"/>
                <c:pt idx="0">
                  <c:v>Number of Heads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'Random Coin Toss'!$A$2:$A$26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'Random Coin Toss'!$B$2:$B$26</c:f>
              <c:numCache>
                <c:formatCode>General</c:formatCode>
                <c:ptCount val="25"/>
                <c:pt idx="0">
                  <c:v>48</c:v>
                </c:pt>
                <c:pt idx="1">
                  <c:v>48</c:v>
                </c:pt>
                <c:pt idx="2">
                  <c:v>44</c:v>
                </c:pt>
                <c:pt idx="3">
                  <c:v>51</c:v>
                </c:pt>
                <c:pt idx="4">
                  <c:v>60</c:v>
                </c:pt>
                <c:pt idx="5">
                  <c:v>44</c:v>
                </c:pt>
                <c:pt idx="6">
                  <c:v>57</c:v>
                </c:pt>
                <c:pt idx="7">
                  <c:v>59</c:v>
                </c:pt>
                <c:pt idx="8">
                  <c:v>43</c:v>
                </c:pt>
                <c:pt idx="9">
                  <c:v>56</c:v>
                </c:pt>
                <c:pt idx="10">
                  <c:v>50</c:v>
                </c:pt>
                <c:pt idx="11">
                  <c:v>55</c:v>
                </c:pt>
                <c:pt idx="12">
                  <c:v>47</c:v>
                </c:pt>
                <c:pt idx="13">
                  <c:v>57</c:v>
                </c:pt>
                <c:pt idx="14">
                  <c:v>48</c:v>
                </c:pt>
                <c:pt idx="15">
                  <c:v>40</c:v>
                </c:pt>
                <c:pt idx="16">
                  <c:v>50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59</c:v>
                </c:pt>
                <c:pt idx="21">
                  <c:v>40</c:v>
                </c:pt>
                <c:pt idx="22">
                  <c:v>55</c:v>
                </c:pt>
                <c:pt idx="23">
                  <c:v>54</c:v>
                </c:pt>
                <c:pt idx="24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C-A646-B2D4-1D98122D0584}"/>
            </c:ext>
          </c:extLst>
        </c:ser>
        <c:ser>
          <c:idx val="1"/>
          <c:order val="1"/>
          <c:tx>
            <c:strRef>
              <c:f>'Random Coin Toss'!$C$1</c:f>
              <c:strCache>
                <c:ptCount val="1"/>
                <c:pt idx="0">
                  <c:v>Expected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'Random Coin Toss'!$A$2:$A$26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'Random Coin Toss'!$C$2:$C$26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DC-A646-B2D4-1D98122D0584}"/>
            </c:ext>
          </c:extLst>
        </c:ser>
        <c:ser>
          <c:idx val="2"/>
          <c:order val="2"/>
          <c:tx>
            <c:strRef>
              <c:f>'Random Coin Toss'!$D$1</c:f>
              <c:strCache>
                <c:ptCount val="1"/>
                <c:pt idx="0">
                  <c:v>Lower Limit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'Random Coin Toss'!$A$2:$A$26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'Random Coin Toss'!$D$2:$D$26</c:f>
              <c:numCache>
                <c:formatCode>General</c:formatCode>
                <c:ptCount val="2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6-1240-A072-145DDC15758A}"/>
            </c:ext>
          </c:extLst>
        </c:ser>
        <c:ser>
          <c:idx val="3"/>
          <c:order val="3"/>
          <c:tx>
            <c:strRef>
              <c:f>'Random Coin Toss'!$E$1</c:f>
              <c:strCache>
                <c:ptCount val="1"/>
                <c:pt idx="0">
                  <c:v>Upper Limit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'Random Coin Toss'!$A$2:$A$26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'Random Coin Toss'!$E$2:$E$26</c:f>
              <c:numCache>
                <c:formatCode>General</c:formatCode>
                <c:ptCount val="2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A6-1240-A072-145DDC157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980096"/>
        <c:axId val="884924544"/>
      </c:scatterChart>
      <c:valAx>
        <c:axId val="906980096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24544"/>
        <c:crosses val="autoZero"/>
        <c:crossBetween val="midCat"/>
        <c:majorUnit val="1"/>
      </c:valAx>
      <c:valAx>
        <c:axId val="884924544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8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Heads per 100 Coin</a:t>
            </a:r>
            <a:r>
              <a:rPr lang="en-US" baseline="0"/>
              <a:t> Tosses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Coin Toss'!$B$34</c:f>
              <c:strCache>
                <c:ptCount val="1"/>
                <c:pt idx="0">
                  <c:v>Number of Heads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dPt>
            <c:idx val="19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ADE-0343-9443-2C65F7F5E5EE}"/>
              </c:ext>
            </c:extLst>
          </c:dPt>
          <c:dPt>
            <c:idx val="20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ADE-0343-9443-2C65F7F5E5EE}"/>
              </c:ext>
            </c:extLst>
          </c:dPt>
          <c:dPt>
            <c:idx val="22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spPr>
              <a:ln w="9525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ADE-0343-9443-2C65F7F5E5EE}"/>
              </c:ext>
            </c:extLst>
          </c:dPt>
          <c:dPt>
            <c:idx val="23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ADE-0343-9443-2C65F7F5E5EE}"/>
              </c:ext>
            </c:extLst>
          </c:dPt>
          <c:xVal>
            <c:numRef>
              <c:f>'Random Coin Toss'!$A$35:$A$59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'Random Coin Toss'!$B$35:$B$59</c:f>
              <c:numCache>
                <c:formatCode>General</c:formatCode>
                <c:ptCount val="25"/>
                <c:pt idx="0">
                  <c:v>48</c:v>
                </c:pt>
                <c:pt idx="1">
                  <c:v>48</c:v>
                </c:pt>
                <c:pt idx="2">
                  <c:v>44</c:v>
                </c:pt>
                <c:pt idx="3">
                  <c:v>51</c:v>
                </c:pt>
                <c:pt idx="4">
                  <c:v>60</c:v>
                </c:pt>
                <c:pt idx="5">
                  <c:v>44</c:v>
                </c:pt>
                <c:pt idx="6">
                  <c:v>57</c:v>
                </c:pt>
                <c:pt idx="7">
                  <c:v>59</c:v>
                </c:pt>
                <c:pt idx="8">
                  <c:v>43</c:v>
                </c:pt>
                <c:pt idx="9">
                  <c:v>56</c:v>
                </c:pt>
                <c:pt idx="10">
                  <c:v>50</c:v>
                </c:pt>
                <c:pt idx="11">
                  <c:v>55</c:v>
                </c:pt>
                <c:pt idx="12">
                  <c:v>47</c:v>
                </c:pt>
                <c:pt idx="13">
                  <c:v>57</c:v>
                </c:pt>
                <c:pt idx="14">
                  <c:v>48</c:v>
                </c:pt>
                <c:pt idx="15">
                  <c:v>40</c:v>
                </c:pt>
                <c:pt idx="16">
                  <c:v>50</c:v>
                </c:pt>
                <c:pt idx="17">
                  <c:v>45</c:v>
                </c:pt>
                <c:pt idx="18">
                  <c:v>50</c:v>
                </c:pt>
                <c:pt idx="19">
                  <c:v>41</c:v>
                </c:pt>
                <c:pt idx="20">
                  <c:v>42</c:v>
                </c:pt>
                <c:pt idx="21">
                  <c:v>40</c:v>
                </c:pt>
                <c:pt idx="22">
                  <c:v>38</c:v>
                </c:pt>
                <c:pt idx="23">
                  <c:v>38</c:v>
                </c:pt>
                <c:pt idx="2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E-0343-9443-2C65F7F5E5EE}"/>
            </c:ext>
          </c:extLst>
        </c:ser>
        <c:ser>
          <c:idx val="1"/>
          <c:order val="1"/>
          <c:tx>
            <c:strRef>
              <c:f>'Random Coin Toss'!$C$34</c:f>
              <c:strCache>
                <c:ptCount val="1"/>
                <c:pt idx="0">
                  <c:v>Expected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'Random Coin Toss'!$A$35:$A$59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'Random Coin Toss'!$C$35:$C$59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E-0343-9443-2C65F7F5E5EE}"/>
            </c:ext>
          </c:extLst>
        </c:ser>
        <c:ser>
          <c:idx val="2"/>
          <c:order val="2"/>
          <c:tx>
            <c:strRef>
              <c:f>'Random Coin Toss'!$D$34</c:f>
              <c:strCache>
                <c:ptCount val="1"/>
                <c:pt idx="0">
                  <c:v>Lower Limit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21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ADE-0343-9443-2C65F7F5E5EE}"/>
              </c:ext>
            </c:extLst>
          </c:dPt>
          <c:dPt>
            <c:idx val="24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ADE-0343-9443-2C65F7F5E5EE}"/>
              </c:ext>
            </c:extLst>
          </c:dPt>
          <c:xVal>
            <c:numRef>
              <c:f>'Random Coin Toss'!$A$35:$A$59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'Random Coin Toss'!$D$35:$D$59</c:f>
              <c:numCache>
                <c:formatCode>General</c:formatCode>
                <c:ptCount val="2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DE-0343-9443-2C65F7F5E5EE}"/>
            </c:ext>
          </c:extLst>
        </c:ser>
        <c:ser>
          <c:idx val="3"/>
          <c:order val="3"/>
          <c:tx>
            <c:strRef>
              <c:f>'Random Coin Toss'!$E$34</c:f>
              <c:strCache>
                <c:ptCount val="1"/>
                <c:pt idx="0">
                  <c:v>Upper Limit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'Random Coin Toss'!$A$35:$A$59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'Random Coin Toss'!$E$35:$E$59</c:f>
              <c:numCache>
                <c:formatCode>General</c:formatCode>
                <c:ptCount val="2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DE-0343-9443-2C65F7F5E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980096"/>
        <c:axId val="884924544"/>
      </c:scatterChart>
      <c:valAx>
        <c:axId val="906980096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24544"/>
        <c:crosses val="autoZero"/>
        <c:crossBetween val="midCat"/>
        <c:majorUnit val="1"/>
      </c:valAx>
      <c:valAx>
        <c:axId val="884924544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8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Factor DOE Analysis'!$D$4</c:f>
              <c:strCache>
                <c:ptCount val="1"/>
                <c:pt idx="0">
                  <c:v>Factor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'3 Factor DOE Analysis'!$G$14:$G$15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'3 Factor DOE Analysis'!$H$14:$H$15</c:f>
              <c:numCache>
                <c:formatCode>0.00</c:formatCode>
                <c:ptCount val="2"/>
                <c:pt idx="0">
                  <c:v>1.7350000000000001</c:v>
                </c:pt>
                <c:pt idx="1">
                  <c:v>2.164166666666667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7-8442-BAD4-1D82DBBD2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18656"/>
        <c:axId val="776820304"/>
      </c:lineChart>
      <c:catAx>
        <c:axId val="77681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20304"/>
        <c:crosses val="autoZero"/>
        <c:auto val="1"/>
        <c:lblAlgn val="ctr"/>
        <c:lblOffset val="100"/>
        <c:noMultiLvlLbl val="0"/>
      </c:catAx>
      <c:valAx>
        <c:axId val="7768203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Factor DOE Analysis'!$E$4</c:f>
              <c:strCache>
                <c:ptCount val="1"/>
                <c:pt idx="0">
                  <c:v>Factor B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'3 Factor DOE Analysis'!$G$14:$G$15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'3 Factor DOE Analysis'!$I$14:$I$15</c:f>
              <c:numCache>
                <c:formatCode>0.00</c:formatCode>
                <c:ptCount val="2"/>
                <c:pt idx="0">
                  <c:v>1.9566666666666668</c:v>
                </c:pt>
                <c:pt idx="1">
                  <c:v>1.9425000000000001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2-7546-8E26-4EA6B18A3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18656"/>
        <c:axId val="776820304"/>
      </c:lineChart>
      <c:catAx>
        <c:axId val="77681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20304"/>
        <c:crosses val="autoZero"/>
        <c:auto val="1"/>
        <c:lblAlgn val="ctr"/>
        <c:lblOffset val="100"/>
        <c:noMultiLvlLbl val="0"/>
      </c:catAx>
      <c:valAx>
        <c:axId val="776820304"/>
        <c:scaling>
          <c:orientation val="minMax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Factor DOE Analysis'!$F$4</c:f>
              <c:strCache>
                <c:ptCount val="1"/>
                <c:pt idx="0">
                  <c:v>Factor 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'3 Factor DOE Analysis'!$G$14:$G$15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'3 Factor DOE Analysis'!$J$14:$J$15</c:f>
              <c:numCache>
                <c:formatCode>0.00</c:formatCode>
                <c:ptCount val="2"/>
                <c:pt idx="0">
                  <c:v>1.9933333333333334</c:v>
                </c:pt>
                <c:pt idx="1">
                  <c:v>1.9058333333333335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E-BB41-934C-F67E2FBDF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18656"/>
        <c:axId val="776820304"/>
      </c:lineChart>
      <c:catAx>
        <c:axId val="77681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20304"/>
        <c:crosses val="autoZero"/>
        <c:auto val="1"/>
        <c:lblAlgn val="ctr"/>
        <c:lblOffset val="100"/>
        <c:noMultiLvlLbl val="0"/>
      </c:catAx>
      <c:valAx>
        <c:axId val="776820304"/>
        <c:scaling>
          <c:orientation val="minMax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Factor DOE Analysis'!$K$4</c:f>
              <c:strCache>
                <c:ptCount val="1"/>
                <c:pt idx="0">
                  <c:v>AB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'3 Factor DOE Analysis'!$G$14:$G$15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'3 Factor DOE Analysis'!$K$14:$K$15</c:f>
              <c:numCache>
                <c:formatCode>0.00</c:formatCode>
                <c:ptCount val="2"/>
                <c:pt idx="0">
                  <c:v>1.9450000000000001</c:v>
                </c:pt>
                <c:pt idx="1">
                  <c:v>1.9541666666666668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2-7141-BC41-EBD0C7122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18656"/>
        <c:axId val="776820304"/>
      </c:lineChart>
      <c:catAx>
        <c:axId val="77681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20304"/>
        <c:crosses val="autoZero"/>
        <c:auto val="1"/>
        <c:lblAlgn val="ctr"/>
        <c:lblOffset val="100"/>
        <c:noMultiLvlLbl val="0"/>
      </c:catAx>
      <c:valAx>
        <c:axId val="776820304"/>
        <c:scaling>
          <c:orientation val="minMax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Factor DOE Analysis'!$L$4</c:f>
              <c:strCache>
                <c:ptCount val="1"/>
                <c:pt idx="0">
                  <c:v>AC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'3 Factor DOE Analysis'!$G$14:$G$15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'3 Factor DOE Analysis'!$L$14:$L$15</c:f>
              <c:numCache>
                <c:formatCode>0.00</c:formatCode>
                <c:ptCount val="2"/>
                <c:pt idx="0">
                  <c:v>1.5216666666666667</c:v>
                </c:pt>
                <c:pt idx="1">
                  <c:v>2.3775000000000004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7-EC49-8168-815D6AFD1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18656"/>
        <c:axId val="776820304"/>
      </c:lineChart>
      <c:catAx>
        <c:axId val="77681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20304"/>
        <c:crosses val="autoZero"/>
        <c:auto val="1"/>
        <c:lblAlgn val="ctr"/>
        <c:lblOffset val="100"/>
        <c:noMultiLvlLbl val="0"/>
      </c:catAx>
      <c:valAx>
        <c:axId val="776820304"/>
        <c:scaling>
          <c:orientation val="minMax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Factor DOE Analysis'!$M$4</c:f>
              <c:strCache>
                <c:ptCount val="1"/>
                <c:pt idx="0">
                  <c:v>BC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'3 Factor DOE Analysis'!$G$14:$G$15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'3 Factor DOE Analysis'!$M$14:$M$15</c:f>
              <c:numCache>
                <c:formatCode>0.00</c:formatCode>
                <c:ptCount val="2"/>
                <c:pt idx="0">
                  <c:v>1.9750000000000003</c:v>
                </c:pt>
                <c:pt idx="1">
                  <c:v>1.924166666666667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2-D44E-B255-8FE5ADE18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18656"/>
        <c:axId val="776820304"/>
      </c:lineChart>
      <c:catAx>
        <c:axId val="77681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20304"/>
        <c:crosses val="autoZero"/>
        <c:auto val="1"/>
        <c:lblAlgn val="ctr"/>
        <c:lblOffset val="100"/>
        <c:noMultiLvlLbl val="0"/>
      </c:catAx>
      <c:valAx>
        <c:axId val="776820304"/>
        <c:scaling>
          <c:orientation val="minMax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Treatment Comparison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Treatment Comparison</a:t>
          </a:r>
        </a:p>
      </cx:txPr>
    </cx:title>
    <cx:plotArea>
      <cx:plotAreaRegion>
        <cx:series layoutId="boxWhisker" uniqueId="{01A19B58-2DF6-5D4C-A37B-250A0C548079}">
          <cx:tx>
            <cx:txData>
              <cx:f>_xlchart.v1.0</cx:f>
              <cx:v>Control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E08B380-63B0-3647-B2D4-134811D2EDD5}">
          <cx:tx>
            <cx:txData>
              <cx:f>_xlchart.v1.2</cx:f>
              <cx:v>Treatment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in="40"/>
        <cx:majorGridlines/>
        <cx:min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_xlchart.v1.6</cx:f>
      </cx:numDim>
    </cx:data>
    <cx:data id="2">
      <cx:numDim type="val">
        <cx:f>_xlchart.v1.8</cx:f>
      </cx:numDim>
    </cx:data>
  </cx:chartData>
  <cx:chart>
    <cx:title pos="t" align="ctr" overlay="0">
      <cx:tx>
        <cx:txData>
          <cx:v>Treatment Comparison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Treatment Comparison</a:t>
          </a:r>
        </a:p>
      </cx:txPr>
    </cx:title>
    <cx:plotArea>
      <cx:plotAreaRegion>
        <cx:series layoutId="boxWhisker" uniqueId="{85DA66B7-5DF3-D344-9FA5-7A9DE061D949}">
          <cx:tx>
            <cx:txData>
              <cx:f>_xlchart.v1.5</cx:f>
              <cx:v>Control</cx:v>
            </cx:txData>
          </cx:tx>
          <cx:dataId val="0"/>
          <cx:layoutPr>
            <cx:statistics quartileMethod="exclusive"/>
          </cx:layoutPr>
        </cx:series>
        <cx:series layoutId="boxWhisker" uniqueId="{501B312C-42D0-4942-A212-5E3806CCE7A8}">
          <cx:tx>
            <cx:txData>
              <cx:f>_xlchart.v1.7</cx:f>
              <cx:v>Treatment 1</cx:v>
            </cx:txData>
          </cx:tx>
          <cx:dataId val="1"/>
          <cx:layoutPr>
            <cx:statistics quartileMethod="exclusive"/>
          </cx:layoutPr>
        </cx:series>
        <cx:series layoutId="boxWhisker" uniqueId="{43EE61A5-2347-1F41-A0D6-1CB71504DCAA}">
          <cx:tx>
            <cx:txData>
              <cx:f>_xlchart.v1.9</cx:f>
              <cx:v>Treatment 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</cx:chartData>
  <cx:chart>
    <cx:title pos="t" align="ctr" overlay="0">
      <cx:tx>
        <cx:txData>
          <cx:v>Control versus Treatment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Control versus Treatment</a:t>
          </a:r>
        </a:p>
      </cx:txPr>
    </cx:title>
    <cx:plotArea>
      <cx:plotAreaRegion>
        <cx:series layoutId="boxWhisker" uniqueId="{D949A3A1-A5D5-C243-8B2D-6DAA90442F2B}">
          <cx:tx>
            <cx:txData>
              <cx:f>_xlchart.v1.10</cx:f>
              <cx:v>Control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F0DD809-6DE9-6143-B6FC-938B60408492}">
          <cx:tx>
            <cx:txData>
              <cx:f>_xlchart.v1.12</cx:f>
              <cx:v>Treatment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_xlchart.v1.15</cx:f>
      </cx:strDim>
      <cx:numDim type="val">
        <cx:f dir="row">_xlchart.v1.14</cx:f>
      </cx:numDim>
    </cx:data>
  </cx:chartData>
  <cx:chart>
    <cx:title pos="t" align="ctr" overlay="0">
      <cx:tx>
        <cx:txData>
          <cx:v>Effect Magnitudes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Effect Magnitudes</a:t>
          </a:r>
        </a:p>
      </cx:txPr>
    </cx:title>
    <cx:plotArea>
      <cx:plotAreaRegion>
        <cx:series layoutId="clusteredColumn" uniqueId="{8245E801-98E4-9B49-A30A-D099E0CACBF2}" formatIdx="0">
          <cx:spPr>
            <a:solidFill>
              <a:schemeClr val="accent5">
                <a:lumMod val="60000"/>
                <a:lumOff val="40000"/>
              </a:schemeClr>
            </a:solidFill>
          </cx:spPr>
          <cx:dataId val="0"/>
          <cx:layoutPr>
            <cx:aggregation/>
          </cx:layoutPr>
          <cx:axisId val="1"/>
        </cx:series>
        <cx:series layoutId="paretoLine" ownerIdx="0" uniqueId="{E7526CB5-FA51-424E-AEEC-C608D0348ECA}" formatIdx="1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/>
        <cx:units unit="percentage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_xlchart.v1.17</cx:f>
      </cx:strDim>
      <cx:numDim type="val">
        <cx:f dir="row">_xlchart.v1.16</cx:f>
      </cx:numDim>
    </cx:data>
  </cx:chartData>
  <cx:chart>
    <cx:title pos="t" align="ctr" overlay="0">
      <cx:tx>
        <cx:txData>
          <cx:v>Effect Magnitudes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Effect Magnitudes</a:t>
          </a:r>
        </a:p>
      </cx:txPr>
    </cx:title>
    <cx:plotArea>
      <cx:plotAreaRegion>
        <cx:series layoutId="clusteredColumn" uniqueId="{8245E801-98E4-9B49-A30A-D099E0CACBF2}" formatIdx="0">
          <cx:spPr>
            <a:solidFill>
              <a:schemeClr val="accent5">
                <a:lumMod val="60000"/>
                <a:lumOff val="40000"/>
              </a:schemeClr>
            </a:solidFill>
          </cx:spPr>
          <cx:dataId val="0"/>
          <cx:layoutPr>
            <cx:aggregation/>
          </cx:layoutPr>
          <cx:axisId val="1"/>
        </cx:series>
        <cx:series layoutId="paretoLine" ownerIdx="0" uniqueId="{E7526CB5-FA51-424E-AEEC-C608D0348ECA}" formatIdx="1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/>
        <cx:units unit="percentage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_xlchart.v1.19</cx:f>
      </cx:strDim>
      <cx:numDim type="val">
        <cx:f dir="row">_xlchart.v1.18</cx:f>
      </cx:numDim>
    </cx:data>
  </cx:chartData>
  <cx:chart>
    <cx:title pos="t" align="ctr" overlay="0">
      <cx:tx>
        <cx:txData>
          <cx:v>Effect Magnitudes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Effect Magnitudes</a:t>
          </a:r>
        </a:p>
      </cx:txPr>
    </cx:title>
    <cx:plotArea>
      <cx:plotAreaRegion>
        <cx:series layoutId="clusteredColumn" uniqueId="{8245E801-98E4-9B49-A30A-D099E0CACBF2}" formatIdx="0">
          <cx:spPr>
            <a:solidFill>
              <a:schemeClr val="accent5">
                <a:lumMod val="60000"/>
                <a:lumOff val="40000"/>
              </a:schemeClr>
            </a:solidFill>
          </cx:spPr>
          <cx:dataId val="0"/>
          <cx:layoutPr>
            <cx:aggregation/>
          </cx:layoutPr>
          <cx:axisId val="1"/>
        </cx:series>
        <cx:series layoutId="paretoLine" ownerIdx="0" uniqueId="{E7526CB5-FA51-424E-AEEC-C608D0348ECA}" formatIdx="1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/>
        <cx:units unit="percentage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4.xml"/><Relationship Id="rId4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microsoft.com/office/2014/relationships/chartEx" Target="../charts/chartEx5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microsoft.com/office/2014/relationships/chartEx" Target="../charts/chartEx6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hyperlink" Target="https://gist.github.com/qz2005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127000</xdr:rowOff>
    </xdr:from>
    <xdr:to>
      <xdr:col>8</xdr:col>
      <xdr:colOff>63500</xdr:colOff>
      <xdr:row>46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E7FBE82-8F66-294E-A6F7-C3AF7D95BA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500" y="7467600"/>
              <a:ext cx="6794500" cy="2882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1</xdr:row>
      <xdr:rowOff>0</xdr:rowOff>
    </xdr:from>
    <xdr:to>
      <xdr:col>10</xdr:col>
      <xdr:colOff>482600</xdr:colOff>
      <xdr:row>21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3CCCD5-5876-9842-95A3-F0F32C880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0</xdr:row>
      <xdr:rowOff>50800</xdr:rowOff>
    </xdr:from>
    <xdr:to>
      <xdr:col>13</xdr:col>
      <xdr:colOff>495300</xdr:colOff>
      <xdr:row>13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6158A5-D213-F34B-AC87-3FF980B49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14</xdr:row>
      <xdr:rowOff>63500</xdr:rowOff>
    </xdr:from>
    <xdr:to>
      <xdr:col>13</xdr:col>
      <xdr:colOff>495300</xdr:colOff>
      <xdr:row>27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3BB483-D1C7-4249-9092-713ABB1FE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25400</xdr:colOff>
      <xdr:row>33</xdr:row>
      <xdr:rowOff>12700</xdr:rowOff>
    </xdr:from>
    <xdr:to>
      <xdr:col>13</xdr:col>
      <xdr:colOff>469900</xdr:colOff>
      <xdr:row>46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734A39-E2F6-4044-9EB4-436891CE9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50800</xdr:rowOff>
    </xdr:from>
    <xdr:to>
      <xdr:col>8</xdr:col>
      <xdr:colOff>114300</xdr:colOff>
      <xdr:row>42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87CEC82-252E-8F43-B772-09814E29D8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858000"/>
              <a:ext cx="7289800" cy="275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27214</xdr:colOff>
      <xdr:row>13</xdr:row>
      <xdr:rowOff>183501</xdr:rowOff>
    </xdr:from>
    <xdr:to>
      <xdr:col>7</xdr:col>
      <xdr:colOff>594827</xdr:colOff>
      <xdr:row>27</xdr:row>
      <xdr:rowOff>36804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2E27804-F7A7-9A49-87B6-D63C3B11D7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96398" y="3047481"/>
              <a:ext cx="4572000" cy="2756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16</xdr:row>
      <xdr:rowOff>11705</xdr:rowOff>
    </xdr:from>
    <xdr:to>
      <xdr:col>9</xdr:col>
      <xdr:colOff>520876</xdr:colOff>
      <xdr:row>17</xdr:row>
      <xdr:rowOff>12700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389F251-A718-F449-B43C-61C89EF1A5E6}"/>
            </a:ext>
          </a:extLst>
        </xdr:cNvPr>
        <xdr:cNvCxnSpPr/>
      </xdr:nvCxnSpPr>
      <xdr:spPr>
        <a:xfrm flipH="1">
          <a:off x="19215100" y="2259605"/>
          <a:ext cx="176" cy="407395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99551</xdr:colOff>
      <xdr:row>16</xdr:row>
      <xdr:rowOff>2927</xdr:rowOff>
    </xdr:from>
    <xdr:to>
      <xdr:col>10</xdr:col>
      <xdr:colOff>99727</xdr:colOff>
      <xdr:row>17</xdr:row>
      <xdr:rowOff>3922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D92148B-FDC5-CE4E-B504-8F9A6B166A62}"/>
            </a:ext>
          </a:extLst>
        </xdr:cNvPr>
        <xdr:cNvCxnSpPr/>
      </xdr:nvCxnSpPr>
      <xdr:spPr>
        <a:xfrm flipH="1">
          <a:off x="19619451" y="2250827"/>
          <a:ext cx="176" cy="407395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474347</xdr:colOff>
      <xdr:row>16</xdr:row>
      <xdr:rowOff>4683</xdr:rowOff>
    </xdr:from>
    <xdr:to>
      <xdr:col>10</xdr:col>
      <xdr:colOff>474523</xdr:colOff>
      <xdr:row>17</xdr:row>
      <xdr:rowOff>5678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7C0BB0D-03AA-0047-AA2A-E1C6A915C8D3}"/>
            </a:ext>
          </a:extLst>
        </xdr:cNvPr>
        <xdr:cNvCxnSpPr/>
      </xdr:nvCxnSpPr>
      <xdr:spPr>
        <a:xfrm flipH="1">
          <a:off x="19994247" y="2252583"/>
          <a:ext cx="176" cy="407395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41494</xdr:colOff>
      <xdr:row>16</xdr:row>
      <xdr:rowOff>6439</xdr:rowOff>
    </xdr:from>
    <xdr:to>
      <xdr:col>11</xdr:col>
      <xdr:colOff>41670</xdr:colOff>
      <xdr:row>17</xdr:row>
      <xdr:rowOff>7434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378E9A3-F692-F34C-92D5-D21C6DD0DBA0}"/>
            </a:ext>
          </a:extLst>
        </xdr:cNvPr>
        <xdr:cNvCxnSpPr/>
      </xdr:nvCxnSpPr>
      <xdr:spPr>
        <a:xfrm flipH="1">
          <a:off x="20386894" y="2254339"/>
          <a:ext cx="176" cy="407395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427995</xdr:colOff>
      <xdr:row>16</xdr:row>
      <xdr:rowOff>8195</xdr:rowOff>
    </xdr:from>
    <xdr:to>
      <xdr:col>11</xdr:col>
      <xdr:colOff>428171</xdr:colOff>
      <xdr:row>17</xdr:row>
      <xdr:rowOff>9190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C53AFF7-594E-DF48-85F7-D837565FDF5F}"/>
            </a:ext>
          </a:extLst>
        </xdr:cNvPr>
        <xdr:cNvCxnSpPr/>
      </xdr:nvCxnSpPr>
      <xdr:spPr>
        <a:xfrm flipH="1">
          <a:off x="20773395" y="2256095"/>
          <a:ext cx="176" cy="407395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785234</xdr:colOff>
      <xdr:row>16</xdr:row>
      <xdr:rowOff>1171</xdr:rowOff>
    </xdr:from>
    <xdr:to>
      <xdr:col>11</xdr:col>
      <xdr:colOff>785410</xdr:colOff>
      <xdr:row>17</xdr:row>
      <xdr:rowOff>2166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11C3CE8-66EE-F448-8B4A-1E0B14495246}"/>
            </a:ext>
          </a:extLst>
        </xdr:cNvPr>
        <xdr:cNvCxnSpPr/>
      </xdr:nvCxnSpPr>
      <xdr:spPr>
        <a:xfrm flipH="1">
          <a:off x="21130634" y="2249071"/>
          <a:ext cx="176" cy="407395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323118</xdr:colOff>
      <xdr:row>16</xdr:row>
      <xdr:rowOff>9951</xdr:rowOff>
    </xdr:from>
    <xdr:to>
      <xdr:col>12</xdr:col>
      <xdr:colOff>323294</xdr:colOff>
      <xdr:row>17</xdr:row>
      <xdr:rowOff>10946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73526AB-850E-3042-B7D1-C742593844C2}"/>
            </a:ext>
          </a:extLst>
        </xdr:cNvPr>
        <xdr:cNvCxnSpPr/>
      </xdr:nvCxnSpPr>
      <xdr:spPr>
        <a:xfrm flipH="1">
          <a:off x="21494018" y="2257851"/>
          <a:ext cx="176" cy="407395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488979</xdr:colOff>
      <xdr:row>25</xdr:row>
      <xdr:rowOff>1405</xdr:rowOff>
    </xdr:from>
    <xdr:to>
      <xdr:col>9</xdr:col>
      <xdr:colOff>489155</xdr:colOff>
      <xdr:row>26</xdr:row>
      <xdr:rowOff>2400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E0E13645-6516-EE46-B09A-6002BC3FE0D7}"/>
            </a:ext>
          </a:extLst>
        </xdr:cNvPr>
        <xdr:cNvCxnSpPr/>
      </xdr:nvCxnSpPr>
      <xdr:spPr>
        <a:xfrm flipH="1" flipV="1">
          <a:off x="19183379" y="4687705"/>
          <a:ext cx="176" cy="407395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67830</xdr:colOff>
      <xdr:row>24</xdr:row>
      <xdr:rowOff>399027</xdr:rowOff>
    </xdr:from>
    <xdr:to>
      <xdr:col>10</xdr:col>
      <xdr:colOff>68006</xdr:colOff>
      <xdr:row>25</xdr:row>
      <xdr:rowOff>400022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4D012A1-AA9E-E84C-9205-EC505D7D11E8}"/>
            </a:ext>
          </a:extLst>
        </xdr:cNvPr>
        <xdr:cNvCxnSpPr/>
      </xdr:nvCxnSpPr>
      <xdr:spPr>
        <a:xfrm flipH="1" flipV="1">
          <a:off x="19587730" y="4678927"/>
          <a:ext cx="176" cy="407395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442626</xdr:colOff>
      <xdr:row>24</xdr:row>
      <xdr:rowOff>400783</xdr:rowOff>
    </xdr:from>
    <xdr:to>
      <xdr:col>10</xdr:col>
      <xdr:colOff>442802</xdr:colOff>
      <xdr:row>25</xdr:row>
      <xdr:rowOff>401778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8B3B52DF-577E-C84D-B189-295EC8599DA7}"/>
            </a:ext>
          </a:extLst>
        </xdr:cNvPr>
        <xdr:cNvCxnSpPr/>
      </xdr:nvCxnSpPr>
      <xdr:spPr>
        <a:xfrm flipH="1" flipV="1">
          <a:off x="19962526" y="4680683"/>
          <a:ext cx="176" cy="407395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9773</xdr:colOff>
      <xdr:row>24</xdr:row>
      <xdr:rowOff>402539</xdr:rowOff>
    </xdr:from>
    <xdr:to>
      <xdr:col>11</xdr:col>
      <xdr:colOff>9949</xdr:colOff>
      <xdr:row>25</xdr:row>
      <xdr:rowOff>403534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7A0795BA-DBC8-884E-8164-2B40036D5B34}"/>
            </a:ext>
          </a:extLst>
        </xdr:cNvPr>
        <xdr:cNvCxnSpPr/>
      </xdr:nvCxnSpPr>
      <xdr:spPr>
        <a:xfrm flipH="1" flipV="1">
          <a:off x="20355173" y="4682439"/>
          <a:ext cx="176" cy="407395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396274</xdr:colOff>
      <xdr:row>24</xdr:row>
      <xdr:rowOff>404295</xdr:rowOff>
    </xdr:from>
    <xdr:to>
      <xdr:col>11</xdr:col>
      <xdr:colOff>396450</xdr:colOff>
      <xdr:row>25</xdr:row>
      <xdr:rowOff>405290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58208665-42E2-2747-AA5C-119DCBD8D92B}"/>
            </a:ext>
          </a:extLst>
        </xdr:cNvPr>
        <xdr:cNvCxnSpPr/>
      </xdr:nvCxnSpPr>
      <xdr:spPr>
        <a:xfrm flipH="1" flipV="1">
          <a:off x="20741674" y="4684195"/>
          <a:ext cx="176" cy="407395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753513</xdr:colOff>
      <xdr:row>24</xdr:row>
      <xdr:rowOff>397271</xdr:rowOff>
    </xdr:from>
    <xdr:to>
      <xdr:col>11</xdr:col>
      <xdr:colOff>753689</xdr:colOff>
      <xdr:row>25</xdr:row>
      <xdr:rowOff>398266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1D8C641D-1E4E-1847-BDF5-114CA9F536A2}"/>
            </a:ext>
          </a:extLst>
        </xdr:cNvPr>
        <xdr:cNvCxnSpPr/>
      </xdr:nvCxnSpPr>
      <xdr:spPr>
        <a:xfrm flipH="1" flipV="1">
          <a:off x="21098913" y="4677171"/>
          <a:ext cx="176" cy="407395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291397</xdr:colOff>
      <xdr:row>24</xdr:row>
      <xdr:rowOff>406051</xdr:rowOff>
    </xdr:from>
    <xdr:to>
      <xdr:col>12</xdr:col>
      <xdr:colOff>291573</xdr:colOff>
      <xdr:row>26</xdr:row>
      <xdr:rowOff>646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7C274B5B-6B4A-7F48-9A9E-45C8D451574C}"/>
            </a:ext>
          </a:extLst>
        </xdr:cNvPr>
        <xdr:cNvCxnSpPr/>
      </xdr:nvCxnSpPr>
      <xdr:spPr>
        <a:xfrm flipH="1" flipV="1">
          <a:off x="21462297" y="4685951"/>
          <a:ext cx="176" cy="407395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75694</xdr:colOff>
      <xdr:row>20</xdr:row>
      <xdr:rowOff>176599</xdr:rowOff>
    </xdr:from>
    <xdr:to>
      <xdr:col>14</xdr:col>
      <xdr:colOff>762000</xdr:colOff>
      <xdr:row>20</xdr:row>
      <xdr:rowOff>177800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8AFF84FF-47DC-234B-B9D6-428890C5A7A0}"/>
            </a:ext>
          </a:extLst>
        </xdr:cNvPr>
        <xdr:cNvCxnSpPr/>
      </xdr:nvCxnSpPr>
      <xdr:spPr>
        <a:xfrm>
          <a:off x="9981694" y="5269299"/>
          <a:ext cx="686306" cy="1201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</xdr:colOff>
      <xdr:row>18</xdr:row>
      <xdr:rowOff>215900</xdr:rowOff>
    </xdr:from>
    <xdr:to>
      <xdr:col>7</xdr:col>
      <xdr:colOff>562338</xdr:colOff>
      <xdr:row>18</xdr:row>
      <xdr:rowOff>221144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FF8639D-91ED-564F-9F6E-29A1AA960C65}"/>
            </a:ext>
          </a:extLst>
        </xdr:cNvPr>
        <xdr:cNvCxnSpPr/>
      </xdr:nvCxnSpPr>
      <xdr:spPr>
        <a:xfrm>
          <a:off x="3454400" y="4991100"/>
          <a:ext cx="1197338" cy="5244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</xdr:colOff>
      <xdr:row>20</xdr:row>
      <xdr:rowOff>203200</xdr:rowOff>
    </xdr:from>
    <xdr:to>
      <xdr:col>7</xdr:col>
      <xdr:colOff>562338</xdr:colOff>
      <xdr:row>20</xdr:row>
      <xdr:rowOff>208444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EEC12322-75AE-1E44-AE0C-056B5195877B}"/>
            </a:ext>
          </a:extLst>
        </xdr:cNvPr>
        <xdr:cNvCxnSpPr/>
      </xdr:nvCxnSpPr>
      <xdr:spPr>
        <a:xfrm>
          <a:off x="3454400" y="5295900"/>
          <a:ext cx="1197338" cy="5244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203200</xdr:colOff>
      <xdr:row>22</xdr:row>
      <xdr:rowOff>190500</xdr:rowOff>
    </xdr:from>
    <xdr:to>
      <xdr:col>7</xdr:col>
      <xdr:colOff>575038</xdr:colOff>
      <xdr:row>22</xdr:row>
      <xdr:rowOff>195744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1A25ECF1-76A1-4249-86BE-9AC12CEBBBAE}"/>
            </a:ext>
          </a:extLst>
        </xdr:cNvPr>
        <xdr:cNvCxnSpPr/>
      </xdr:nvCxnSpPr>
      <xdr:spPr>
        <a:xfrm>
          <a:off x="3467100" y="5600700"/>
          <a:ext cx="1197338" cy="5244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203200</xdr:colOff>
      <xdr:row>24</xdr:row>
      <xdr:rowOff>139700</xdr:rowOff>
    </xdr:from>
    <xdr:to>
      <xdr:col>7</xdr:col>
      <xdr:colOff>575038</xdr:colOff>
      <xdr:row>24</xdr:row>
      <xdr:rowOff>144944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A26D4077-48F9-3B40-835D-F74CA1F0A1A4}"/>
            </a:ext>
          </a:extLst>
        </xdr:cNvPr>
        <xdr:cNvCxnSpPr/>
      </xdr:nvCxnSpPr>
      <xdr:spPr>
        <a:xfrm>
          <a:off x="3467100" y="5867400"/>
          <a:ext cx="1197338" cy="5244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571803</xdr:colOff>
      <xdr:row>20</xdr:row>
      <xdr:rowOff>312271</xdr:rowOff>
    </xdr:from>
    <xdr:to>
      <xdr:col>7</xdr:col>
      <xdr:colOff>727869</xdr:colOff>
      <xdr:row>31</xdr:row>
      <xdr:rowOff>280521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977D1A2-836C-F340-B5D9-D5993E6002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503" y="6903571"/>
              <a:ext cx="5134466" cy="3460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463550</xdr:colOff>
      <xdr:row>34</xdr:row>
      <xdr:rowOff>215900</xdr:rowOff>
    </xdr:from>
    <xdr:to>
      <xdr:col>7</xdr:col>
      <xdr:colOff>234950</xdr:colOff>
      <xdr:row>48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0B6C2-CB8B-974B-BF26-8C6DE3FC9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757903</xdr:colOff>
      <xdr:row>34</xdr:row>
      <xdr:rowOff>215081</xdr:rowOff>
    </xdr:from>
    <xdr:to>
      <xdr:col>13</xdr:col>
      <xdr:colOff>283497</xdr:colOff>
      <xdr:row>47</xdr:row>
      <xdr:rowOff>204019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026AF0-B734-674E-ADB0-00CB49F1E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675968</xdr:colOff>
      <xdr:row>34</xdr:row>
      <xdr:rowOff>235565</xdr:rowOff>
    </xdr:from>
    <xdr:to>
      <xdr:col>19</xdr:col>
      <xdr:colOff>826320</xdr:colOff>
      <xdr:row>48</xdr:row>
      <xdr:rowOff>19665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440DE1-2734-8744-B28F-033BFB8A7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28379</xdr:colOff>
      <xdr:row>22</xdr:row>
      <xdr:rowOff>273677</xdr:rowOff>
    </xdr:from>
    <xdr:to>
      <xdr:col>9</xdr:col>
      <xdr:colOff>828480</xdr:colOff>
      <xdr:row>32</xdr:row>
      <xdr:rowOff>241927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ED159A9-02B4-D145-AD4A-67E68C12CF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6879" y="7461877"/>
              <a:ext cx="5753101" cy="3143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69850</xdr:colOff>
      <xdr:row>34</xdr:row>
      <xdr:rowOff>228600</xdr:rowOff>
    </xdr:from>
    <xdr:to>
      <xdr:col>8</xdr:col>
      <xdr:colOff>514350</xdr:colOff>
      <xdr:row>48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7BD74-0F3D-D747-AC6B-825E4B64F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101600</xdr:colOff>
      <xdr:row>34</xdr:row>
      <xdr:rowOff>228600</xdr:rowOff>
    </xdr:from>
    <xdr:to>
      <xdr:col>15</xdr:col>
      <xdr:colOff>317500</xdr:colOff>
      <xdr:row>48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29BE6D-8FCE-F24E-B485-2AC4042D9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88900</xdr:colOff>
      <xdr:row>34</xdr:row>
      <xdr:rowOff>254000</xdr:rowOff>
    </xdr:from>
    <xdr:to>
      <xdr:col>22</xdr:col>
      <xdr:colOff>279400</xdr:colOff>
      <xdr:row>48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84A68B-5A57-4747-83EF-93D5DA45E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50800</xdr:colOff>
      <xdr:row>51</xdr:row>
      <xdr:rowOff>12700</xdr:rowOff>
    </xdr:from>
    <xdr:to>
      <xdr:col>8</xdr:col>
      <xdr:colOff>495300</xdr:colOff>
      <xdr:row>64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20A89A-2A5B-8344-9F21-6E65EE4AA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165100</xdr:colOff>
      <xdr:row>51</xdr:row>
      <xdr:rowOff>0</xdr:rowOff>
    </xdr:from>
    <xdr:to>
      <xdr:col>15</xdr:col>
      <xdr:colOff>381000</xdr:colOff>
      <xdr:row>64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3E4482-6807-E14E-A8DE-5D31DF391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152400</xdr:colOff>
      <xdr:row>51</xdr:row>
      <xdr:rowOff>0</xdr:rowOff>
    </xdr:from>
    <xdr:to>
      <xdr:col>22</xdr:col>
      <xdr:colOff>342900</xdr:colOff>
      <xdr:row>64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A3FDE4-9B0E-9843-A212-D558BD663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8</xdr:col>
      <xdr:colOff>444500</xdr:colOff>
      <xdr:row>79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97EE75-7DD3-8B40-8EA5-6E0D7DE95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30</xdr:row>
      <xdr:rowOff>276225</xdr:rowOff>
    </xdr:from>
    <xdr:to>
      <xdr:col>16</xdr:col>
      <xdr:colOff>34925</xdr:colOff>
      <xdr:row>47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BEF9FCF-6AB5-8F49-A739-347713CADD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950" y="10004425"/>
              <a:ext cx="11534775" cy="516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100542</xdr:colOff>
      <xdr:row>50</xdr:row>
      <xdr:rowOff>16933</xdr:rowOff>
    </xdr:from>
    <xdr:to>
      <xdr:col>6</xdr:col>
      <xdr:colOff>1042459</xdr:colOff>
      <xdr:row>58</xdr:row>
      <xdr:rowOff>222250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BD0262-70FD-374A-B254-9E86287CC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91531</xdr:colOff>
      <xdr:row>50</xdr:row>
      <xdr:rowOff>11441</xdr:rowOff>
    </xdr:from>
    <xdr:to>
      <xdr:col>13</xdr:col>
      <xdr:colOff>541466</xdr:colOff>
      <xdr:row>58</xdr:row>
      <xdr:rowOff>216758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AE348E-02F0-FC42-8529-5A2CF5304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19</xdr:col>
      <xdr:colOff>449935</xdr:colOff>
      <xdr:row>58</xdr:row>
      <xdr:rowOff>205317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551622-9094-2647-BF7C-F76C3AE93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50</xdr:row>
      <xdr:rowOff>0</xdr:rowOff>
    </xdr:from>
    <xdr:to>
      <xdr:col>26</xdr:col>
      <xdr:colOff>219026</xdr:colOff>
      <xdr:row>58</xdr:row>
      <xdr:rowOff>205317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888E5A-D15B-2C48-B9D4-735105729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115454</xdr:colOff>
      <xdr:row>60</xdr:row>
      <xdr:rowOff>0</xdr:rowOff>
    </xdr:from>
    <xdr:to>
      <xdr:col>6</xdr:col>
      <xdr:colOff>1043701</xdr:colOff>
      <xdr:row>68</xdr:row>
      <xdr:rowOff>205317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F82ECC-FCA9-BF49-8502-9D60C3725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131948</xdr:colOff>
      <xdr:row>60</xdr:row>
      <xdr:rowOff>0</xdr:rowOff>
    </xdr:from>
    <xdr:to>
      <xdr:col>13</xdr:col>
      <xdr:colOff>581883</xdr:colOff>
      <xdr:row>68</xdr:row>
      <xdr:rowOff>205317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52BA80-FBB4-A840-A200-C0634C43C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19</xdr:col>
      <xdr:colOff>449935</xdr:colOff>
      <xdr:row>68</xdr:row>
      <xdr:rowOff>205317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52A91D-5FAC-C941-8EC5-87519B347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65976</xdr:colOff>
      <xdr:row>69</xdr:row>
      <xdr:rowOff>296882</xdr:rowOff>
    </xdr:from>
    <xdr:to>
      <xdr:col>6</xdr:col>
      <xdr:colOff>994223</xdr:colOff>
      <xdr:row>78</xdr:row>
      <xdr:rowOff>188823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845499B-A8ED-0E4F-A2DA-DD57E1B16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164935</xdr:colOff>
      <xdr:row>69</xdr:row>
      <xdr:rowOff>296883</xdr:rowOff>
    </xdr:from>
    <xdr:to>
      <xdr:col>13</xdr:col>
      <xdr:colOff>614870</xdr:colOff>
      <xdr:row>78</xdr:row>
      <xdr:rowOff>188824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B64699-7A99-3F4F-9761-4236D3C1F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19</xdr:col>
      <xdr:colOff>449935</xdr:colOff>
      <xdr:row>78</xdr:row>
      <xdr:rowOff>205317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02140D8-260F-0545-AB5E-9C409D89E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131948</xdr:colOff>
      <xdr:row>79</xdr:row>
      <xdr:rowOff>280389</xdr:rowOff>
    </xdr:from>
    <xdr:to>
      <xdr:col>6</xdr:col>
      <xdr:colOff>1060195</xdr:colOff>
      <xdr:row>88</xdr:row>
      <xdr:rowOff>172330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07B2ECF-67D0-0D47-A47A-463B18ED3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181428</xdr:colOff>
      <xdr:row>79</xdr:row>
      <xdr:rowOff>296883</xdr:rowOff>
    </xdr:from>
    <xdr:to>
      <xdr:col>13</xdr:col>
      <xdr:colOff>631363</xdr:colOff>
      <xdr:row>88</xdr:row>
      <xdr:rowOff>188824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6FF3571-DD6E-B04C-A406-2A81F8B3C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49480</xdr:colOff>
      <xdr:row>79</xdr:row>
      <xdr:rowOff>280389</xdr:rowOff>
    </xdr:from>
    <xdr:to>
      <xdr:col>19</xdr:col>
      <xdr:colOff>499415</xdr:colOff>
      <xdr:row>88</xdr:row>
      <xdr:rowOff>172330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25C82F5-00A3-5744-9715-16AAAAE5A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164935</xdr:colOff>
      <xdr:row>89</xdr:row>
      <xdr:rowOff>164935</xdr:rowOff>
    </xdr:from>
    <xdr:to>
      <xdr:col>7</xdr:col>
      <xdr:colOff>21104</xdr:colOff>
      <xdr:row>98</xdr:row>
      <xdr:rowOff>56875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BE0C42-7F8E-1D4B-9354-63760E438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6</xdr:row>
      <xdr:rowOff>203200</xdr:rowOff>
    </xdr:from>
    <xdr:to>
      <xdr:col>12</xdr:col>
      <xdr:colOff>127000</xdr:colOff>
      <xdr:row>20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59BD51-63C8-0949-8100-71B04036A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2</xdr:row>
      <xdr:rowOff>25400</xdr:rowOff>
    </xdr:from>
    <xdr:to>
      <xdr:col>11</xdr:col>
      <xdr:colOff>330200</xdr:colOff>
      <xdr:row>18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57B7D4-CFBC-3041-BAF2-30653D04F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812800</xdr:colOff>
      <xdr:row>20</xdr:row>
      <xdr:rowOff>165100</xdr:rowOff>
    </xdr:from>
    <xdr:to>
      <xdr:col>11</xdr:col>
      <xdr:colOff>311150</xdr:colOff>
      <xdr:row>37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3BE867-CEAB-1D4A-9BCF-5363A729B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2</xdr:row>
      <xdr:rowOff>12700</xdr:rowOff>
    </xdr:from>
    <xdr:to>
      <xdr:col>17</xdr:col>
      <xdr:colOff>273050</xdr:colOff>
      <xdr:row>18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984C32-71B2-9043-8DA1-D23379F66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33</xdr:row>
      <xdr:rowOff>0</xdr:rowOff>
    </xdr:from>
    <xdr:to>
      <xdr:col>18</xdr:col>
      <xdr:colOff>508000</xdr:colOff>
      <xdr:row>35</xdr:row>
      <xdr:rowOff>101600</xdr:rowOff>
    </xdr:to>
    <xdr:pic>
      <xdr:nvPicPr>
        <xdr:cNvPr id="9" name="Picture 8" descr="@qz200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8254338-07B0-064E-9F86-B6580C02E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3300" y="67056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youtu.be/AK03n1N52Q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tonygojanovic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youtu.be/AK03n1N52QA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youtu.be/AK03n1N52QA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youtu.be/AK03n1N52Q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2A701-814A-3B46-A4A1-8BE35BC83931}">
  <sheetPr>
    <tabColor rgb="FF0070C0"/>
  </sheetPr>
  <dimension ref="A1:AZ37"/>
  <sheetViews>
    <sheetView workbookViewId="0">
      <selection activeCell="H16" sqref="H16"/>
    </sheetView>
  </sheetViews>
  <sheetFormatPr baseColWidth="10" defaultRowHeight="16" x14ac:dyDescent="0.2"/>
  <cols>
    <col min="1" max="1" width="10.83203125" style="2" customWidth="1"/>
    <col min="2" max="2" width="17.1640625" style="2" bestFit="1" customWidth="1"/>
    <col min="3" max="3" width="7.83203125" style="2" customWidth="1"/>
    <col min="4" max="4" width="16.5" style="2" bestFit="1" customWidth="1"/>
    <col min="5" max="6" width="13.1640625" style="6" bestFit="1" customWidth="1"/>
    <col min="7" max="7" width="13.1640625" style="6" customWidth="1"/>
    <col min="8" max="8" width="7.33203125" style="6" customWidth="1"/>
    <col min="9" max="9" width="10.83203125" style="2"/>
    <col min="10" max="10" width="32.33203125" style="2" bestFit="1" customWidth="1"/>
    <col min="11" max="12" width="11.6640625" style="3" bestFit="1" customWidth="1"/>
    <col min="13" max="13" width="4.1640625" style="3" customWidth="1"/>
    <col min="14" max="52" width="10.83203125" style="2"/>
  </cols>
  <sheetData>
    <row r="1" spans="1:17" s="3" customFormat="1" ht="26" x14ac:dyDescent="0.3">
      <c r="B1" s="248" t="s">
        <v>98</v>
      </c>
      <c r="C1" s="249"/>
      <c r="D1" s="249"/>
      <c r="E1" s="249"/>
      <c r="F1" s="249"/>
      <c r="G1" s="249"/>
      <c r="H1" s="250"/>
      <c r="I1" s="27"/>
      <c r="N1" s="130"/>
      <c r="O1" s="27"/>
      <c r="P1" s="27"/>
      <c r="Q1" s="27"/>
    </row>
    <row r="2" spans="1:17" s="3" customFormat="1" ht="11" customHeight="1" x14ac:dyDescent="0.3">
      <c r="B2" s="132"/>
      <c r="C2" s="133"/>
      <c r="D2" s="133"/>
      <c r="E2" s="133"/>
      <c r="F2" s="133"/>
      <c r="G2" s="133"/>
      <c r="H2" s="133"/>
      <c r="I2" s="27"/>
      <c r="J2" s="134"/>
      <c r="K2" s="130"/>
      <c r="L2" s="135"/>
      <c r="M2" s="130"/>
      <c r="N2" s="130"/>
      <c r="O2" s="27"/>
      <c r="P2" s="27"/>
      <c r="Q2" s="27"/>
    </row>
    <row r="3" spans="1:17" s="3" customFormat="1" ht="26" x14ac:dyDescent="0.3">
      <c r="B3" s="136" t="s">
        <v>208</v>
      </c>
      <c r="C3" s="137" t="s">
        <v>207</v>
      </c>
      <c r="D3" s="138"/>
      <c r="E3" s="137"/>
      <c r="F3" s="133"/>
      <c r="G3" s="133"/>
      <c r="H3" s="133"/>
      <c r="I3" s="27"/>
      <c r="J3" s="134"/>
      <c r="K3" s="130"/>
      <c r="L3" s="135"/>
      <c r="M3" s="130"/>
      <c r="N3" s="130"/>
      <c r="O3" s="27"/>
      <c r="P3" s="27"/>
      <c r="Q3" s="27"/>
    </row>
    <row r="4" spans="1:17" ht="16" customHeigh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6" customHeight="1" x14ac:dyDescent="0.3">
      <c r="A5" s="5"/>
      <c r="B5" s="239" t="s">
        <v>11</v>
      </c>
      <c r="C5" s="240"/>
      <c r="D5" s="240"/>
      <c r="E5" s="240"/>
      <c r="F5" s="240"/>
      <c r="G5" s="240"/>
      <c r="H5" s="241"/>
      <c r="I5" s="5"/>
      <c r="J5" s="237" t="s">
        <v>95</v>
      </c>
      <c r="K5" s="231"/>
      <c r="L5" s="231"/>
      <c r="M5" s="231"/>
      <c r="N5" s="231"/>
      <c r="O5" s="231"/>
      <c r="P5" s="231"/>
      <c r="Q5" s="5"/>
    </row>
    <row r="6" spans="1:17" s="2" customFormat="1" ht="16" customHeight="1" x14ac:dyDescent="0.3">
      <c r="A6" s="5"/>
      <c r="B6" s="242" t="s">
        <v>22</v>
      </c>
      <c r="C6" s="231"/>
      <c r="D6" s="231"/>
      <c r="E6" s="231"/>
      <c r="F6" s="231"/>
      <c r="G6" s="231"/>
      <c r="H6" s="243"/>
      <c r="I6" s="5"/>
      <c r="J6" s="5"/>
      <c r="K6" s="5"/>
      <c r="L6" s="5"/>
      <c r="M6" s="5"/>
      <c r="N6" s="5"/>
      <c r="O6" s="5"/>
      <c r="P6" s="5"/>
      <c r="Q6" s="5"/>
    </row>
    <row r="7" spans="1:17" s="2" customFormat="1" ht="16" customHeight="1" x14ac:dyDescent="0.3">
      <c r="A7" s="5"/>
      <c r="B7" s="244" t="s">
        <v>10</v>
      </c>
      <c r="C7" s="231"/>
      <c r="D7" s="231"/>
      <c r="E7" s="231"/>
      <c r="F7" s="231"/>
      <c r="G7" s="231"/>
      <c r="H7" s="243"/>
      <c r="I7" s="5"/>
      <c r="J7"/>
      <c r="K7"/>
      <c r="L7"/>
      <c r="M7" s="5"/>
      <c r="N7" s="5"/>
      <c r="O7" s="5"/>
      <c r="P7" s="5"/>
      <c r="Q7" s="5"/>
    </row>
    <row r="8" spans="1:17" s="2" customFormat="1" ht="16" customHeight="1" x14ac:dyDescent="0.3">
      <c r="A8" s="5"/>
      <c r="B8" s="244" t="s">
        <v>94</v>
      </c>
      <c r="C8" s="231"/>
      <c r="D8" s="231"/>
      <c r="E8" s="231"/>
      <c r="F8" s="231"/>
      <c r="G8" s="231"/>
      <c r="H8" s="243"/>
      <c r="I8" s="5"/>
      <c r="J8" t="s">
        <v>25</v>
      </c>
      <c r="K8"/>
      <c r="L8"/>
      <c r="M8" s="5"/>
      <c r="N8" s="5"/>
      <c r="O8" s="5"/>
      <c r="P8" s="5"/>
      <c r="Q8" s="5"/>
    </row>
    <row r="9" spans="1:17" s="2" customFormat="1" ht="16" customHeight="1" thickBot="1" x14ac:dyDescent="0.35">
      <c r="A9" s="5"/>
      <c r="B9" s="245" t="s">
        <v>92</v>
      </c>
      <c r="C9" s="246"/>
      <c r="D9" s="246"/>
      <c r="E9" s="246"/>
      <c r="F9" s="246"/>
      <c r="G9" s="246"/>
      <c r="H9" s="247"/>
      <c r="I9" s="5"/>
      <c r="J9"/>
      <c r="K9"/>
      <c r="L9"/>
      <c r="M9" s="5"/>
      <c r="N9" s="5"/>
      <c r="O9" s="5"/>
      <c r="P9" s="5"/>
      <c r="Q9" s="5"/>
    </row>
    <row r="10" spans="1:17" x14ac:dyDescent="0.2">
      <c r="J10" s="14"/>
      <c r="K10" s="14" t="s">
        <v>99</v>
      </c>
      <c r="L10" s="14" t="s">
        <v>100</v>
      </c>
    </row>
    <row r="11" spans="1:17" x14ac:dyDescent="0.2">
      <c r="J11" s="1" t="s">
        <v>12</v>
      </c>
      <c r="K11" s="1">
        <v>58.8</v>
      </c>
      <c r="L11" s="1">
        <v>51.6</v>
      </c>
    </row>
    <row r="12" spans="1:17" ht="19" x14ac:dyDescent="0.2">
      <c r="C12" s="3"/>
      <c r="E12" s="7" t="s">
        <v>99</v>
      </c>
      <c r="F12" s="7" t="s">
        <v>100</v>
      </c>
      <c r="G12" s="7"/>
      <c r="H12" s="7"/>
      <c r="J12" s="1" t="s">
        <v>13</v>
      </c>
      <c r="K12" s="1">
        <v>29.511111111111106</v>
      </c>
      <c r="L12" s="1">
        <v>29.155555555555551</v>
      </c>
    </row>
    <row r="13" spans="1:17" x14ac:dyDescent="0.2">
      <c r="B13" s="232" t="s">
        <v>225</v>
      </c>
      <c r="C13" s="4"/>
      <c r="E13" s="8">
        <v>50</v>
      </c>
      <c r="F13" s="8">
        <v>42</v>
      </c>
      <c r="G13" s="8"/>
      <c r="H13" s="8"/>
      <c r="J13" s="1" t="s">
        <v>14</v>
      </c>
      <c r="K13" s="1">
        <v>10</v>
      </c>
      <c r="L13" s="1">
        <v>10</v>
      </c>
    </row>
    <row r="14" spans="1:17" x14ac:dyDescent="0.2">
      <c r="B14" s="232"/>
      <c r="C14" s="4"/>
      <c r="E14" s="8">
        <v>54</v>
      </c>
      <c r="F14" s="8">
        <v>46</v>
      </c>
      <c r="G14" s="8"/>
      <c r="H14" s="8"/>
      <c r="J14" s="1" t="s">
        <v>26</v>
      </c>
      <c r="K14" s="1">
        <v>29.333333333333332</v>
      </c>
      <c r="L14" s="1"/>
    </row>
    <row r="15" spans="1:17" x14ac:dyDescent="0.2">
      <c r="B15" s="232"/>
      <c r="C15" s="4"/>
      <c r="E15" s="8">
        <v>54</v>
      </c>
      <c r="F15" s="8">
        <v>48</v>
      </c>
      <c r="G15" s="8"/>
      <c r="H15" s="8"/>
      <c r="J15" s="1" t="s">
        <v>15</v>
      </c>
      <c r="K15" s="1">
        <v>0</v>
      </c>
      <c r="L15" s="1"/>
      <c r="M15" s="9"/>
    </row>
    <row r="16" spans="1:17" x14ac:dyDescent="0.2">
      <c r="B16" s="232"/>
      <c r="C16" s="4"/>
      <c r="E16" s="8">
        <v>56</v>
      </c>
      <c r="F16" s="8">
        <v>50</v>
      </c>
      <c r="G16" s="8"/>
      <c r="H16" s="8"/>
      <c r="J16" s="1" t="s">
        <v>16</v>
      </c>
      <c r="K16" s="1">
        <v>18</v>
      </c>
      <c r="L16" s="1"/>
      <c r="M16" s="10"/>
    </row>
    <row r="17" spans="2:17" x14ac:dyDescent="0.2">
      <c r="B17" s="232"/>
      <c r="C17" s="4"/>
      <c r="E17" s="8">
        <v>58</v>
      </c>
      <c r="F17" s="8">
        <v>52</v>
      </c>
      <c r="G17" s="8"/>
      <c r="H17" s="8"/>
      <c r="J17" s="1" t="s">
        <v>17</v>
      </c>
      <c r="K17" s="1">
        <v>2.9726021658411717</v>
      </c>
      <c r="L17" s="1"/>
      <c r="M17" s="10"/>
    </row>
    <row r="18" spans="2:17" x14ac:dyDescent="0.2">
      <c r="B18" s="232"/>
      <c r="C18" s="4"/>
      <c r="E18" s="8">
        <v>60</v>
      </c>
      <c r="F18" s="8">
        <v>52</v>
      </c>
      <c r="G18" s="8"/>
      <c r="H18" s="8"/>
      <c r="J18" s="1" t="s">
        <v>18</v>
      </c>
      <c r="K18" s="1">
        <v>4.0783942690633904E-3</v>
      </c>
      <c r="L18" s="1"/>
      <c r="M18" s="10"/>
    </row>
    <row r="19" spans="2:17" x14ac:dyDescent="0.2">
      <c r="B19" s="232"/>
      <c r="C19" s="4"/>
      <c r="E19" s="8">
        <v>62</v>
      </c>
      <c r="F19" s="8">
        <v>54</v>
      </c>
      <c r="G19" s="8"/>
      <c r="H19" s="8"/>
      <c r="J19" s="1" t="s">
        <v>19</v>
      </c>
      <c r="K19" s="1">
        <v>1.7340636066175394</v>
      </c>
      <c r="L19" s="1"/>
      <c r="M19" s="10"/>
    </row>
    <row r="20" spans="2:17" x14ac:dyDescent="0.2">
      <c r="B20" s="232"/>
      <c r="C20" s="4"/>
      <c r="E20" s="8">
        <v>62</v>
      </c>
      <c r="F20" s="8">
        <v>54</v>
      </c>
      <c r="G20" s="8"/>
      <c r="H20" s="8"/>
      <c r="J20" s="118" t="s">
        <v>20</v>
      </c>
      <c r="K20" s="118">
        <v>8.1567885381267809E-3</v>
      </c>
      <c r="L20" s="1"/>
      <c r="M20" s="10"/>
      <c r="N20" s="251" t="s">
        <v>27</v>
      </c>
      <c r="O20" s="252"/>
      <c r="P20" s="252"/>
      <c r="Q20" s="253"/>
    </row>
    <row r="21" spans="2:17" ht="17" thickBot="1" x14ac:dyDescent="0.25">
      <c r="B21" s="232"/>
      <c r="C21" s="4"/>
      <c r="E21" s="8">
        <v>64</v>
      </c>
      <c r="F21" s="8">
        <v>58</v>
      </c>
      <c r="G21" s="8"/>
      <c r="H21" s="8"/>
      <c r="J21" s="13" t="s">
        <v>21</v>
      </c>
      <c r="K21" s="13">
        <v>2.1009220402410378</v>
      </c>
      <c r="L21" s="13"/>
      <c r="M21" s="10"/>
      <c r="N21" s="242" t="s">
        <v>28</v>
      </c>
      <c r="O21" s="254"/>
      <c r="P21" s="254"/>
      <c r="Q21" s="255"/>
    </row>
    <row r="22" spans="2:17" x14ac:dyDescent="0.2">
      <c r="B22" s="232"/>
      <c r="C22" s="4"/>
      <c r="E22" s="11">
        <v>68</v>
      </c>
      <c r="F22" s="11">
        <v>60</v>
      </c>
      <c r="G22" s="11"/>
      <c r="H22" s="11"/>
      <c r="J22" s="10"/>
      <c r="K22" s="10"/>
      <c r="L22" s="10"/>
      <c r="M22" s="10"/>
      <c r="N22" s="256" t="s">
        <v>29</v>
      </c>
      <c r="O22" s="257"/>
      <c r="P22" s="258"/>
      <c r="Q22" s="259"/>
    </row>
    <row r="23" spans="2:17" x14ac:dyDescent="0.2">
      <c r="C23" s="3"/>
      <c r="G23" s="25" t="s">
        <v>90</v>
      </c>
      <c r="H23" s="25"/>
      <c r="J23" s="9"/>
      <c r="K23" s="9"/>
      <c r="L23" s="9"/>
      <c r="M23" s="9"/>
      <c r="N23" s="3"/>
    </row>
    <row r="24" spans="2:17" ht="16" customHeight="1" x14ac:dyDescent="0.2">
      <c r="B24" s="233" t="s">
        <v>217</v>
      </c>
      <c r="C24" s="4"/>
      <c r="D24" s="2" t="s">
        <v>6</v>
      </c>
      <c r="E24" s="6">
        <f>AVERAGE(E13:E22)</f>
        <v>58.8</v>
      </c>
      <c r="F24" s="6">
        <f>AVERAGE(F13:F22)</f>
        <v>51.6</v>
      </c>
      <c r="G24" s="6">
        <f>F24-E24</f>
        <v>-7.1999999999999957</v>
      </c>
      <c r="J24" s="10"/>
      <c r="K24" s="10"/>
      <c r="L24" s="10"/>
      <c r="M24" s="10"/>
      <c r="N24" s="3"/>
    </row>
    <row r="25" spans="2:17" ht="16" customHeight="1" x14ac:dyDescent="0.2">
      <c r="B25" s="234"/>
      <c r="C25" s="4"/>
      <c r="D25" s="2" t="s">
        <v>7</v>
      </c>
      <c r="E25" s="29">
        <f>_xlfn.STDEV.S(E13:E22)</f>
        <v>5.4324130099902295</v>
      </c>
      <c r="F25" s="29">
        <f>_xlfn.STDEV.S(F13:F22)</f>
        <v>5.3995884616844227</v>
      </c>
      <c r="J25" s="139" t="s">
        <v>216</v>
      </c>
      <c r="K25" s="139"/>
      <c r="L25" s="139"/>
      <c r="M25" s="10"/>
      <c r="N25" s="3"/>
    </row>
    <row r="26" spans="2:17" x14ac:dyDescent="0.2">
      <c r="B26" s="234"/>
      <c r="C26" s="4"/>
      <c r="D26" s="2" t="s">
        <v>8</v>
      </c>
      <c r="E26" s="6">
        <f>MIN(E13:E22)</f>
        <v>50</v>
      </c>
      <c r="F26" s="6">
        <f>MIN(F13:F22)</f>
        <v>42</v>
      </c>
      <c r="J26" s="139"/>
      <c r="K26" s="139"/>
      <c r="L26" s="139"/>
      <c r="M26" s="10"/>
    </row>
    <row r="27" spans="2:17" x14ac:dyDescent="0.2">
      <c r="B27" s="235"/>
      <c r="C27" s="4"/>
      <c r="D27" s="2" t="s">
        <v>9</v>
      </c>
      <c r="E27" s="6">
        <f>MAX(E13:E22)</f>
        <v>68</v>
      </c>
      <c r="F27" s="6">
        <f>MAX(F13:F22)</f>
        <v>60</v>
      </c>
      <c r="J27" s="139"/>
      <c r="K27" s="139"/>
      <c r="L27" s="139"/>
      <c r="M27" s="10"/>
    </row>
    <row r="28" spans="2:17" x14ac:dyDescent="0.2">
      <c r="C28" s="3"/>
      <c r="J28" s="139"/>
      <c r="K28" s="139"/>
      <c r="L28" s="139"/>
    </row>
    <row r="29" spans="2:17" x14ac:dyDescent="0.2">
      <c r="C29" s="3"/>
      <c r="J29" s="139"/>
      <c r="K29" s="139"/>
      <c r="L29" s="139"/>
    </row>
    <row r="30" spans="2:17" x14ac:dyDescent="0.2">
      <c r="C30" s="3"/>
      <c r="J30" s="129"/>
      <c r="K30" s="129"/>
      <c r="L30" s="129"/>
    </row>
    <row r="31" spans="2:17" ht="63" customHeight="1" x14ac:dyDescent="0.2">
      <c r="B31" s="238" t="s">
        <v>93</v>
      </c>
      <c r="C31" s="238"/>
      <c r="D31" s="238"/>
      <c r="E31" s="238"/>
      <c r="F31" s="238"/>
      <c r="G31" s="238"/>
      <c r="H31" s="238"/>
      <c r="I31" s="26"/>
      <c r="J31" s="129"/>
      <c r="K31" s="129"/>
      <c r="L31" s="129"/>
    </row>
    <row r="32" spans="2:17" x14ac:dyDescent="0.2">
      <c r="J32" s="10"/>
    </row>
    <row r="33" spans="10:10" x14ac:dyDescent="0.2">
      <c r="J33" s="10"/>
    </row>
    <row r="34" spans="10:10" x14ac:dyDescent="0.2">
      <c r="J34" s="10"/>
    </row>
    <row r="35" spans="10:10" x14ac:dyDescent="0.2">
      <c r="J35" s="10"/>
    </row>
    <row r="36" spans="10:10" x14ac:dyDescent="0.2">
      <c r="J36" s="10"/>
    </row>
    <row r="37" spans="10:10" x14ac:dyDescent="0.2">
      <c r="J37" s="10"/>
    </row>
  </sheetData>
  <mergeCells count="4">
    <mergeCell ref="B24:B27"/>
    <mergeCell ref="B13:B22"/>
    <mergeCell ref="B31:H31"/>
    <mergeCell ref="J25:L29"/>
  </mergeCells>
  <phoneticPr fontId="13" type="noConversion"/>
  <hyperlinks>
    <hyperlink ref="C3" r:id="rId1" xr:uid="{AF2A1B52-2181-E94C-820C-613C38481E71}"/>
  </hyperlinks>
  <pageMargins left="0.7" right="0.7" top="0.75" bottom="0.75" header="0.3" footer="0.3"/>
  <pageSetup orientation="portrait" horizontalDpi="0" verticalDpi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9ECA-EF2F-C04A-A78D-832F58936328}">
  <sheetPr>
    <tabColor rgb="FF7030A0"/>
  </sheetPr>
  <dimension ref="A1:R33"/>
  <sheetViews>
    <sheetView workbookViewId="0">
      <selection activeCell="O28" sqref="O28"/>
    </sheetView>
  </sheetViews>
  <sheetFormatPr baseColWidth="10" defaultRowHeight="16" x14ac:dyDescent="0.2"/>
  <cols>
    <col min="1" max="1" width="19" bestFit="1" customWidth="1"/>
    <col min="2" max="2" width="9.6640625" customWidth="1"/>
    <col min="3" max="3" width="14" customWidth="1"/>
    <col min="4" max="4" width="10.6640625" customWidth="1"/>
    <col min="15" max="15" width="19" bestFit="1" customWidth="1"/>
  </cols>
  <sheetData>
    <row r="1" spans="1:18" x14ac:dyDescent="0.2">
      <c r="A1" s="18" t="s">
        <v>52</v>
      </c>
      <c r="B1" s="18" t="s">
        <v>53</v>
      </c>
      <c r="C1" s="19" t="s">
        <v>86</v>
      </c>
      <c r="D1" s="19" t="s">
        <v>87</v>
      </c>
      <c r="F1" s="21"/>
      <c r="G1" s="21"/>
      <c r="H1" s="21"/>
      <c r="I1" s="21"/>
      <c r="M1" s="15"/>
      <c r="N1" s="15"/>
      <c r="O1" s="15"/>
      <c r="P1" s="15"/>
      <c r="Q1" s="15"/>
      <c r="R1" s="15"/>
    </row>
    <row r="2" spans="1:18" x14ac:dyDescent="0.2">
      <c r="A2" s="20" t="s">
        <v>54</v>
      </c>
      <c r="B2" s="22">
        <v>21</v>
      </c>
      <c r="C2" s="20">
        <v>160</v>
      </c>
      <c r="D2" s="17">
        <v>2.62</v>
      </c>
      <c r="F2" s="21"/>
      <c r="G2" s="21"/>
      <c r="H2" s="21"/>
      <c r="I2" s="21"/>
      <c r="M2" s="16"/>
      <c r="N2" s="17"/>
      <c r="O2" s="17"/>
      <c r="P2" s="17"/>
      <c r="Q2" s="17"/>
      <c r="R2" s="17"/>
    </row>
    <row r="3" spans="1:18" x14ac:dyDescent="0.2">
      <c r="A3" s="20" t="s">
        <v>55</v>
      </c>
      <c r="B3" s="22">
        <v>21</v>
      </c>
      <c r="C3" s="20">
        <v>160</v>
      </c>
      <c r="D3" s="17">
        <v>2.875</v>
      </c>
      <c r="F3" s="1"/>
      <c r="G3" s="1"/>
      <c r="H3" s="1"/>
      <c r="I3" s="1"/>
      <c r="M3" s="16"/>
      <c r="N3" s="17"/>
      <c r="O3" s="17"/>
      <c r="P3" s="17"/>
      <c r="Q3" s="17"/>
      <c r="R3" s="17"/>
    </row>
    <row r="4" spans="1:18" x14ac:dyDescent="0.2">
      <c r="A4" s="20" t="s">
        <v>56</v>
      </c>
      <c r="B4" s="22">
        <v>22.8</v>
      </c>
      <c r="C4" s="20">
        <v>108</v>
      </c>
      <c r="D4" s="17">
        <v>2.3199999999999998</v>
      </c>
      <c r="F4" s="1"/>
      <c r="G4" s="1"/>
      <c r="H4" s="1"/>
      <c r="I4" s="1"/>
      <c r="M4" s="16"/>
      <c r="N4" s="17"/>
      <c r="O4" s="17"/>
      <c r="P4" s="17"/>
      <c r="Q4" s="17"/>
      <c r="R4" s="17"/>
    </row>
    <row r="5" spans="1:18" x14ac:dyDescent="0.2">
      <c r="A5" s="20" t="s">
        <v>57</v>
      </c>
      <c r="B5" s="22">
        <v>21.4</v>
      </c>
      <c r="C5" s="20">
        <v>258</v>
      </c>
      <c r="D5" s="17">
        <v>3.2149999999999999</v>
      </c>
      <c r="F5" s="1"/>
      <c r="G5" s="1"/>
      <c r="H5" s="1"/>
      <c r="I5" s="1"/>
      <c r="M5" s="16"/>
      <c r="N5" s="17"/>
      <c r="O5" s="17"/>
      <c r="P5" s="17"/>
      <c r="Q5" s="17"/>
      <c r="R5" s="17"/>
    </row>
    <row r="6" spans="1:18" x14ac:dyDescent="0.2">
      <c r="A6" s="20" t="s">
        <v>58</v>
      </c>
      <c r="B6" s="22">
        <v>18.7</v>
      </c>
      <c r="C6" s="20">
        <v>360</v>
      </c>
      <c r="D6" s="17">
        <v>3.44</v>
      </c>
      <c r="M6" s="16"/>
      <c r="N6" s="17"/>
      <c r="O6" s="17"/>
      <c r="P6" s="17"/>
      <c r="Q6" s="17"/>
      <c r="R6" s="17"/>
    </row>
    <row r="7" spans="1:18" x14ac:dyDescent="0.2">
      <c r="A7" s="20" t="s">
        <v>59</v>
      </c>
      <c r="B7" s="22">
        <v>18.100000000000001</v>
      </c>
      <c r="C7" s="20">
        <v>225</v>
      </c>
      <c r="D7" s="17">
        <v>3.46</v>
      </c>
      <c r="M7" s="16"/>
      <c r="N7" s="17"/>
      <c r="O7" s="17"/>
      <c r="P7" s="17"/>
      <c r="Q7" s="17"/>
      <c r="R7" s="17"/>
    </row>
    <row r="8" spans="1:18" x14ac:dyDescent="0.2">
      <c r="A8" s="20" t="s">
        <v>60</v>
      </c>
      <c r="B8" s="22">
        <v>14.3</v>
      </c>
      <c r="C8" s="20">
        <v>360</v>
      </c>
      <c r="D8" s="17">
        <v>3.57</v>
      </c>
      <c r="M8" s="16"/>
      <c r="N8" s="17"/>
      <c r="O8" s="17"/>
      <c r="P8" s="17"/>
      <c r="Q8" s="17"/>
      <c r="R8" s="17"/>
    </row>
    <row r="9" spans="1:18" x14ac:dyDescent="0.2">
      <c r="A9" s="20" t="s">
        <v>61</v>
      </c>
      <c r="B9" s="22">
        <v>24.4</v>
      </c>
      <c r="C9" s="20">
        <v>146.69999999999999</v>
      </c>
      <c r="D9" s="17">
        <v>3.19</v>
      </c>
      <c r="M9" s="16"/>
      <c r="N9" s="17"/>
      <c r="O9" s="17"/>
      <c r="P9" s="17"/>
      <c r="Q9" s="17"/>
      <c r="R9" s="17"/>
    </row>
    <row r="10" spans="1:18" x14ac:dyDescent="0.2">
      <c r="A10" s="20" t="s">
        <v>62</v>
      </c>
      <c r="B10" s="22">
        <v>22.8</v>
      </c>
      <c r="C10" s="20">
        <v>140.80000000000001</v>
      </c>
      <c r="D10" s="17">
        <v>3.15</v>
      </c>
      <c r="M10" s="16"/>
      <c r="N10" s="17"/>
      <c r="O10" s="17"/>
      <c r="P10" s="17"/>
      <c r="Q10" s="17"/>
      <c r="R10" s="17"/>
    </row>
    <row r="11" spans="1:18" x14ac:dyDescent="0.2">
      <c r="A11" s="20" t="s">
        <v>63</v>
      </c>
      <c r="B11" s="22">
        <v>19.2</v>
      </c>
      <c r="C11" s="20">
        <v>167.6</v>
      </c>
      <c r="D11" s="17">
        <v>3.44</v>
      </c>
      <c r="M11" s="16"/>
      <c r="N11" s="17"/>
      <c r="O11" s="17"/>
      <c r="P11" s="17"/>
      <c r="Q11" s="17"/>
      <c r="R11" s="17"/>
    </row>
    <row r="12" spans="1:18" x14ac:dyDescent="0.2">
      <c r="A12" s="20" t="s">
        <v>64</v>
      </c>
      <c r="B12" s="22">
        <v>17.8</v>
      </c>
      <c r="C12" s="20">
        <v>167.6</v>
      </c>
      <c r="D12" s="17">
        <v>3.44</v>
      </c>
      <c r="M12" s="16"/>
      <c r="N12" s="17"/>
      <c r="O12" s="17"/>
      <c r="P12" s="17"/>
      <c r="Q12" s="17"/>
      <c r="R12" s="17"/>
    </row>
    <row r="13" spans="1:18" x14ac:dyDescent="0.2">
      <c r="A13" s="20" t="s">
        <v>65</v>
      </c>
      <c r="B13" s="22">
        <v>16.399999999999999</v>
      </c>
      <c r="C13" s="20">
        <v>275.8</v>
      </c>
      <c r="D13" s="17">
        <v>4.07</v>
      </c>
      <c r="M13" s="16"/>
      <c r="N13" s="17"/>
      <c r="O13" s="17"/>
      <c r="P13" s="17"/>
      <c r="Q13" s="17"/>
      <c r="R13" s="17"/>
    </row>
    <row r="14" spans="1:18" x14ac:dyDescent="0.2">
      <c r="A14" s="20" t="s">
        <v>66</v>
      </c>
      <c r="B14" s="22">
        <v>17.3</v>
      </c>
      <c r="C14" s="20">
        <v>275.8</v>
      </c>
      <c r="D14" s="17">
        <v>3.73</v>
      </c>
      <c r="M14" s="16"/>
      <c r="N14" s="17"/>
      <c r="O14" s="17"/>
      <c r="P14" s="17"/>
      <c r="Q14" s="17"/>
      <c r="R14" s="17"/>
    </row>
    <row r="15" spans="1:18" x14ac:dyDescent="0.2">
      <c r="A15" s="20" t="s">
        <v>67</v>
      </c>
      <c r="B15" s="22">
        <v>15.2</v>
      </c>
      <c r="C15" s="20">
        <v>275.8</v>
      </c>
      <c r="D15" s="17">
        <v>3.78</v>
      </c>
      <c r="M15" s="16"/>
      <c r="N15" s="17"/>
      <c r="O15" s="17"/>
      <c r="P15" s="17"/>
      <c r="Q15" s="17"/>
      <c r="R15" s="17"/>
    </row>
    <row r="16" spans="1:18" x14ac:dyDescent="0.2">
      <c r="A16" s="20" t="s">
        <v>68</v>
      </c>
      <c r="B16" s="22">
        <v>10.4</v>
      </c>
      <c r="C16" s="20">
        <v>472</v>
      </c>
      <c r="D16" s="17">
        <v>5.25</v>
      </c>
      <c r="M16" s="16"/>
      <c r="N16" s="17"/>
      <c r="O16" s="17"/>
      <c r="P16" s="17"/>
      <c r="Q16" s="17"/>
      <c r="R16" s="17"/>
    </row>
    <row r="17" spans="1:18" x14ac:dyDescent="0.2">
      <c r="A17" s="20" t="s">
        <v>69</v>
      </c>
      <c r="B17" s="22">
        <v>10.4</v>
      </c>
      <c r="C17" s="20">
        <v>460</v>
      </c>
      <c r="D17" s="17">
        <v>5.4240000000000004</v>
      </c>
      <c r="M17" s="16"/>
      <c r="N17" s="17"/>
      <c r="O17" s="17"/>
      <c r="P17" s="17"/>
      <c r="Q17" s="17"/>
      <c r="R17" s="17"/>
    </row>
    <row r="18" spans="1:18" x14ac:dyDescent="0.2">
      <c r="A18" s="20" t="s">
        <v>70</v>
      </c>
      <c r="B18" s="22">
        <v>14.7</v>
      </c>
      <c r="C18" s="20">
        <v>440</v>
      </c>
      <c r="D18" s="17">
        <v>5.3449999999999998</v>
      </c>
      <c r="M18" s="16"/>
      <c r="N18" s="17"/>
      <c r="O18" s="17"/>
      <c r="P18" s="17"/>
      <c r="Q18" s="17"/>
      <c r="R18" s="17"/>
    </row>
    <row r="19" spans="1:18" x14ac:dyDescent="0.2">
      <c r="A19" s="20" t="s">
        <v>71</v>
      </c>
      <c r="B19" s="22">
        <v>32.4</v>
      </c>
      <c r="C19" s="20">
        <v>78.7</v>
      </c>
      <c r="D19" s="17">
        <v>2.2000000000000002</v>
      </c>
      <c r="M19" s="16"/>
      <c r="N19" s="17"/>
      <c r="O19" s="17"/>
      <c r="P19" s="17"/>
      <c r="Q19" s="17"/>
      <c r="R19" s="17"/>
    </row>
    <row r="20" spans="1:18" ht="17" thickBot="1" x14ac:dyDescent="0.25">
      <c r="A20" s="20" t="s">
        <v>72</v>
      </c>
      <c r="B20" s="22">
        <v>30.4</v>
      </c>
      <c r="C20" s="20">
        <v>75.7</v>
      </c>
      <c r="D20" s="17">
        <v>1.615</v>
      </c>
      <c r="M20" s="16"/>
      <c r="N20" s="17"/>
      <c r="O20" s="17"/>
      <c r="P20" s="17"/>
      <c r="Q20" s="17"/>
      <c r="R20" s="17"/>
    </row>
    <row r="21" spans="1:18" x14ac:dyDescent="0.2">
      <c r="A21" s="20" t="s">
        <v>73</v>
      </c>
      <c r="B21" s="22">
        <v>33.9</v>
      </c>
      <c r="C21" s="20">
        <v>71.099999999999994</v>
      </c>
      <c r="D21" s="17">
        <v>1.835</v>
      </c>
      <c r="M21" s="14"/>
      <c r="N21" s="14" t="s">
        <v>53</v>
      </c>
      <c r="O21" s="14" t="s">
        <v>86</v>
      </c>
      <c r="P21" s="14" t="s">
        <v>87</v>
      </c>
      <c r="Q21" s="17"/>
      <c r="R21" s="17"/>
    </row>
    <row r="22" spans="1:18" x14ac:dyDescent="0.2">
      <c r="A22" s="20" t="s">
        <v>74</v>
      </c>
      <c r="B22" s="22">
        <v>21.5</v>
      </c>
      <c r="C22" s="20">
        <v>120.1</v>
      </c>
      <c r="D22" s="17">
        <v>2.4649999999999999</v>
      </c>
      <c r="M22" s="1" t="s">
        <v>53</v>
      </c>
      <c r="N22" s="1">
        <v>1</v>
      </c>
      <c r="O22" s="1"/>
      <c r="P22" s="1"/>
      <c r="Q22" s="17"/>
      <c r="R22" s="17"/>
    </row>
    <row r="23" spans="1:18" x14ac:dyDescent="0.2">
      <c r="A23" s="20" t="s">
        <v>75</v>
      </c>
      <c r="B23" s="22">
        <v>15.5</v>
      </c>
      <c r="C23" s="20">
        <v>318</v>
      </c>
      <c r="D23" s="17">
        <v>3.52</v>
      </c>
      <c r="M23" s="1" t="s">
        <v>86</v>
      </c>
      <c r="N23" s="1">
        <v>-0.84755137926247848</v>
      </c>
      <c r="O23" s="1">
        <v>1</v>
      </c>
      <c r="P23" s="1"/>
      <c r="Q23" s="17"/>
      <c r="R23" s="17"/>
    </row>
    <row r="24" spans="1:18" ht="17" thickBot="1" x14ac:dyDescent="0.25">
      <c r="A24" s="20" t="s">
        <v>76</v>
      </c>
      <c r="B24" s="22">
        <v>15.2</v>
      </c>
      <c r="C24" s="20">
        <v>304</v>
      </c>
      <c r="D24" s="17">
        <v>3.4350000000000001</v>
      </c>
      <c r="M24" s="13" t="s">
        <v>87</v>
      </c>
      <c r="N24" s="13">
        <v>-0.8676593765172278</v>
      </c>
      <c r="O24" s="13">
        <v>0.8879799220581378</v>
      </c>
      <c r="P24" s="13">
        <v>1</v>
      </c>
      <c r="Q24" s="17"/>
      <c r="R24" s="17"/>
    </row>
    <row r="25" spans="1:18" x14ac:dyDescent="0.2">
      <c r="A25" s="20" t="s">
        <v>77</v>
      </c>
      <c r="B25" s="22">
        <v>13.3</v>
      </c>
      <c r="C25" s="20">
        <v>350</v>
      </c>
      <c r="D25" s="17">
        <v>3.84</v>
      </c>
      <c r="M25" s="16"/>
      <c r="N25" s="17"/>
      <c r="O25" s="17"/>
      <c r="P25" s="17"/>
      <c r="Q25" s="17"/>
      <c r="R25" s="17"/>
    </row>
    <row r="26" spans="1:18" x14ac:dyDescent="0.2">
      <c r="A26" s="20" t="s">
        <v>78</v>
      </c>
      <c r="B26" s="22">
        <v>19.2</v>
      </c>
      <c r="C26" s="20">
        <v>400</v>
      </c>
      <c r="D26" s="17">
        <v>3.8450000000000002</v>
      </c>
      <c r="M26" s="16"/>
      <c r="N26" s="17"/>
      <c r="O26" s="17"/>
      <c r="P26" s="17"/>
      <c r="Q26" s="17"/>
      <c r="R26" s="17"/>
    </row>
    <row r="27" spans="1:18" x14ac:dyDescent="0.2">
      <c r="A27" s="20" t="s">
        <v>79</v>
      </c>
      <c r="B27" s="22">
        <v>27.3</v>
      </c>
      <c r="C27" s="20">
        <v>79</v>
      </c>
      <c r="D27" s="17">
        <v>1.9350000000000001</v>
      </c>
      <c r="M27" s="16"/>
      <c r="N27" s="17"/>
      <c r="O27" s="17"/>
      <c r="P27" s="17"/>
      <c r="Q27" s="17"/>
      <c r="R27" s="17"/>
    </row>
    <row r="28" spans="1:18" x14ac:dyDescent="0.2">
      <c r="A28" s="20" t="s">
        <v>80</v>
      </c>
      <c r="B28" s="22">
        <v>26</v>
      </c>
      <c r="C28" s="20">
        <v>120.3</v>
      </c>
      <c r="D28" s="17">
        <v>2.14</v>
      </c>
      <c r="M28" s="16"/>
      <c r="N28" s="17"/>
      <c r="O28" s="17"/>
      <c r="P28" s="17"/>
      <c r="Q28" s="17"/>
      <c r="R28" s="17"/>
    </row>
    <row r="29" spans="1:18" x14ac:dyDescent="0.2">
      <c r="A29" s="20" t="s">
        <v>81</v>
      </c>
      <c r="B29" s="22">
        <v>30.4</v>
      </c>
      <c r="C29" s="20">
        <v>95.1</v>
      </c>
      <c r="D29" s="17">
        <v>1.5129999999999999</v>
      </c>
      <c r="M29" s="16"/>
      <c r="N29" s="17"/>
      <c r="O29" s="17"/>
      <c r="P29" s="17"/>
      <c r="Q29" s="17"/>
      <c r="R29" s="17"/>
    </row>
    <row r="30" spans="1:18" x14ac:dyDescent="0.2">
      <c r="A30" s="20" t="s">
        <v>82</v>
      </c>
      <c r="B30" s="22">
        <v>15.8</v>
      </c>
      <c r="C30" s="20">
        <v>351</v>
      </c>
      <c r="D30" s="17">
        <v>3.17</v>
      </c>
      <c r="M30" s="16"/>
      <c r="N30" s="17"/>
      <c r="O30" s="17"/>
      <c r="P30" s="17"/>
      <c r="Q30" s="17"/>
      <c r="R30" s="17"/>
    </row>
    <row r="31" spans="1:18" x14ac:dyDescent="0.2">
      <c r="A31" s="20" t="s">
        <v>83</v>
      </c>
      <c r="B31" s="22">
        <v>19.7</v>
      </c>
      <c r="C31" s="20">
        <v>145</v>
      </c>
      <c r="D31" s="17">
        <v>2.77</v>
      </c>
      <c r="M31" s="16"/>
      <c r="N31" s="17"/>
      <c r="O31" s="17"/>
      <c r="P31" s="17"/>
      <c r="Q31" s="17"/>
      <c r="R31" s="17"/>
    </row>
    <row r="32" spans="1:18" x14ac:dyDescent="0.2">
      <c r="A32" s="20" t="s">
        <v>84</v>
      </c>
      <c r="B32" s="22">
        <v>15</v>
      </c>
      <c r="C32" s="20">
        <v>301</v>
      </c>
      <c r="D32" s="17">
        <v>3.57</v>
      </c>
      <c r="M32" s="16"/>
      <c r="N32" s="17"/>
      <c r="O32" s="17"/>
      <c r="P32" s="17"/>
      <c r="Q32" s="17"/>
      <c r="R32" s="17"/>
    </row>
    <row r="33" spans="1:18" x14ac:dyDescent="0.2">
      <c r="A33" s="20" t="s">
        <v>85</v>
      </c>
      <c r="B33" s="22">
        <v>21.4</v>
      </c>
      <c r="C33" s="20">
        <v>121</v>
      </c>
      <c r="D33" s="17">
        <v>2.78</v>
      </c>
      <c r="M33" s="16"/>
      <c r="N33" s="17"/>
      <c r="O33" s="17"/>
      <c r="P33" s="17"/>
      <c r="Q33" s="17"/>
      <c r="R33" s="17"/>
    </row>
  </sheetData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AB20E-2C15-6141-9D5C-D16EAE13FA3C}">
  <sheetPr>
    <tabColor theme="1"/>
  </sheetPr>
  <dimension ref="A1:BB16"/>
  <sheetViews>
    <sheetView workbookViewId="0">
      <selection activeCell="F7" sqref="F7"/>
    </sheetView>
  </sheetViews>
  <sheetFormatPr baseColWidth="10" defaultRowHeight="16" x14ac:dyDescent="0.2"/>
  <cols>
    <col min="1" max="1" width="16.5" style="2" customWidth="1"/>
    <col min="2" max="2" width="30" style="2" bestFit="1" customWidth="1"/>
    <col min="3" max="54" width="10.83203125" style="2"/>
  </cols>
  <sheetData>
    <row r="1" spans="1:54" ht="21" customHeight="1" x14ac:dyDescent="0.2">
      <c r="A1" s="209" t="s">
        <v>209</v>
      </c>
      <c r="B1" s="209"/>
      <c r="C1" s="209"/>
      <c r="D1" s="209"/>
      <c r="E1" s="209"/>
      <c r="F1" s="209"/>
      <c r="G1" s="124"/>
      <c r="H1" s="124"/>
    </row>
    <row r="2" spans="1:54" ht="10" customHeight="1" x14ac:dyDescent="0.2">
      <c r="A2" s="125"/>
      <c r="B2" s="125"/>
      <c r="C2" s="125"/>
      <c r="D2" s="125"/>
      <c r="E2" s="125"/>
      <c r="F2" s="125"/>
      <c r="G2" s="124"/>
      <c r="H2" s="124"/>
    </row>
    <row r="3" spans="1:54" s="106" customFormat="1" ht="21" customHeight="1" x14ac:dyDescent="0.2">
      <c r="A3" s="210" t="s">
        <v>214</v>
      </c>
      <c r="B3" s="210"/>
      <c r="C3" s="210"/>
      <c r="D3" s="210"/>
      <c r="E3" s="210"/>
      <c r="F3" s="210"/>
      <c r="G3" s="124"/>
      <c r="H3" s="12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</row>
    <row r="4" spans="1:54" ht="25" customHeight="1" x14ac:dyDescent="0.2">
      <c r="A4" s="210"/>
      <c r="B4" s="210"/>
      <c r="C4" s="210"/>
      <c r="D4" s="210"/>
      <c r="E4" s="210"/>
      <c r="F4" s="210"/>
      <c r="G4" s="124"/>
      <c r="H4" s="124"/>
    </row>
    <row r="5" spans="1:54" ht="25" customHeight="1" x14ac:dyDescent="0.2">
      <c r="A5" s="86" t="s">
        <v>210</v>
      </c>
      <c r="B5" s="111" t="s">
        <v>211</v>
      </c>
      <c r="C5" s="124"/>
      <c r="D5" s="124"/>
      <c r="E5" s="124"/>
      <c r="F5" s="124"/>
      <c r="G5" s="124"/>
      <c r="H5" s="124"/>
    </row>
    <row r="6" spans="1:54" ht="25" customHeight="1" x14ac:dyDescent="0.2">
      <c r="A6" s="86" t="s">
        <v>174</v>
      </c>
      <c r="B6" s="126">
        <v>44637</v>
      </c>
      <c r="C6" s="124"/>
      <c r="D6" s="124"/>
      <c r="E6" s="124"/>
      <c r="F6" s="124"/>
      <c r="G6" s="124"/>
      <c r="H6" s="124"/>
    </row>
    <row r="7" spans="1:54" ht="25" customHeight="1" x14ac:dyDescent="0.2">
      <c r="A7" s="86" t="s">
        <v>212</v>
      </c>
      <c r="B7" s="127" t="s">
        <v>213</v>
      </c>
      <c r="C7" s="124"/>
      <c r="D7" s="124"/>
      <c r="E7" s="124"/>
      <c r="F7" s="124"/>
      <c r="G7" s="124"/>
      <c r="H7" s="124"/>
    </row>
    <row r="8" spans="1:54" ht="25" customHeight="1" x14ac:dyDescent="0.2">
      <c r="A8" s="124"/>
      <c r="B8" s="124"/>
      <c r="C8" s="124"/>
      <c r="D8" s="124"/>
      <c r="E8" s="124"/>
      <c r="F8" s="124"/>
      <c r="G8" s="124"/>
      <c r="H8" s="124"/>
    </row>
    <row r="9" spans="1:54" ht="25" customHeight="1" x14ac:dyDescent="0.2">
      <c r="A9" s="124"/>
      <c r="B9" s="124"/>
      <c r="C9" s="124"/>
      <c r="D9" s="124"/>
      <c r="E9" s="124"/>
      <c r="F9" s="124"/>
      <c r="G9" s="124"/>
      <c r="H9" s="124"/>
    </row>
    <row r="10" spans="1:54" ht="25" customHeight="1" x14ac:dyDescent="0.2">
      <c r="A10" s="124"/>
      <c r="B10" s="124"/>
      <c r="C10" s="124"/>
      <c r="D10" s="124"/>
      <c r="E10" s="124"/>
      <c r="F10" s="124"/>
      <c r="G10" s="124"/>
      <c r="H10" s="124"/>
    </row>
    <row r="11" spans="1:54" ht="25" customHeight="1" x14ac:dyDescent="0.2">
      <c r="A11" s="124"/>
      <c r="B11" s="124"/>
      <c r="C11" s="124"/>
      <c r="D11" s="124"/>
      <c r="E11" s="124"/>
      <c r="F11" s="124"/>
      <c r="G11" s="124"/>
      <c r="H11" s="124"/>
    </row>
    <row r="12" spans="1:54" ht="25" customHeight="1" x14ac:dyDescent="0.2">
      <c r="A12" s="124"/>
      <c r="B12" s="124"/>
      <c r="C12" s="124"/>
      <c r="D12" s="124"/>
      <c r="E12" s="124"/>
      <c r="F12" s="124"/>
      <c r="G12" s="124"/>
      <c r="H12" s="124"/>
    </row>
    <row r="13" spans="1:54" ht="25" customHeight="1" x14ac:dyDescent="0.2"/>
    <row r="14" spans="1:54" ht="25" customHeight="1" x14ac:dyDescent="0.2"/>
    <row r="15" spans="1:54" ht="25" customHeight="1" x14ac:dyDescent="0.2"/>
    <row r="16" spans="1:54" ht="25" customHeight="1" x14ac:dyDescent="0.2"/>
  </sheetData>
  <mergeCells count="2">
    <mergeCell ref="A1:F1"/>
    <mergeCell ref="A3:F4"/>
  </mergeCells>
  <hyperlinks>
    <hyperlink ref="B7" r:id="rId1" xr:uid="{17CF8143-A631-8043-AE1E-C7895188154D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1944-4A91-014F-B989-B869CF6A18FE}">
  <dimension ref="A1:B3"/>
  <sheetViews>
    <sheetView workbookViewId="0">
      <selection activeCell="L20" sqref="L20"/>
    </sheetView>
  </sheetViews>
  <sheetFormatPr baseColWidth="10" defaultRowHeight="16" x14ac:dyDescent="0.2"/>
  <cols>
    <col min="1" max="1" width="15.1640625" customWidth="1"/>
    <col min="2" max="2" width="14.1640625" bestFit="1" customWidth="1"/>
  </cols>
  <sheetData>
    <row r="1" spans="1:2" x14ac:dyDescent="0.2">
      <c r="A1" t="s">
        <v>2</v>
      </c>
      <c r="B1" t="s">
        <v>3</v>
      </c>
    </row>
    <row r="2" spans="1:2" x14ac:dyDescent="0.2">
      <c r="A2" t="s">
        <v>0</v>
      </c>
      <c r="B2">
        <v>120.2</v>
      </c>
    </row>
    <row r="3" spans="1:2" x14ac:dyDescent="0.2">
      <c r="A3" t="s">
        <v>1</v>
      </c>
      <c r="B3">
        <v>133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03D2-0B6A-CA45-853F-D72CF0944575}">
  <dimension ref="A1:E59"/>
  <sheetViews>
    <sheetView zoomScale="94" zoomScaleNormal="94" workbookViewId="0">
      <selection activeCell="Q29" sqref="Q29"/>
    </sheetView>
  </sheetViews>
  <sheetFormatPr baseColWidth="10" defaultRowHeight="16" x14ac:dyDescent="0.2"/>
  <cols>
    <col min="2" max="2" width="15.5" bestFit="1" customWidth="1"/>
  </cols>
  <sheetData>
    <row r="1" spans="1:5" x14ac:dyDescent="0.2">
      <c r="A1" t="s">
        <v>47</v>
      </c>
      <c r="B1" t="s">
        <v>48</v>
      </c>
      <c r="C1" t="s">
        <v>49</v>
      </c>
      <c r="D1" t="s">
        <v>50</v>
      </c>
      <c r="E1" t="s">
        <v>51</v>
      </c>
    </row>
    <row r="2" spans="1:5" x14ac:dyDescent="0.2">
      <c r="A2">
        <v>1</v>
      </c>
      <c r="B2">
        <v>48</v>
      </c>
      <c r="C2">
        <v>50</v>
      </c>
      <c r="D2">
        <v>40</v>
      </c>
      <c r="E2">
        <v>60</v>
      </c>
    </row>
    <row r="3" spans="1:5" x14ac:dyDescent="0.2">
      <c r="A3">
        <v>2</v>
      </c>
      <c r="B3">
        <v>48</v>
      </c>
      <c r="C3">
        <v>50</v>
      </c>
      <c r="D3">
        <v>40</v>
      </c>
      <c r="E3">
        <v>60</v>
      </c>
    </row>
    <row r="4" spans="1:5" x14ac:dyDescent="0.2">
      <c r="A4">
        <v>3</v>
      </c>
      <c r="B4">
        <v>44</v>
      </c>
      <c r="C4">
        <v>50</v>
      </c>
      <c r="D4">
        <v>40</v>
      </c>
      <c r="E4">
        <v>60</v>
      </c>
    </row>
    <row r="5" spans="1:5" x14ac:dyDescent="0.2">
      <c r="A5">
        <v>4</v>
      </c>
      <c r="B5">
        <v>51</v>
      </c>
      <c r="C5">
        <v>50</v>
      </c>
      <c r="D5">
        <v>40</v>
      </c>
      <c r="E5">
        <v>60</v>
      </c>
    </row>
    <row r="6" spans="1:5" x14ac:dyDescent="0.2">
      <c r="A6">
        <v>5</v>
      </c>
      <c r="B6">
        <v>60</v>
      </c>
      <c r="C6">
        <v>50</v>
      </c>
      <c r="D6">
        <v>40</v>
      </c>
      <c r="E6">
        <v>60</v>
      </c>
    </row>
    <row r="7" spans="1:5" x14ac:dyDescent="0.2">
      <c r="A7">
        <v>6</v>
      </c>
      <c r="B7">
        <v>44</v>
      </c>
      <c r="C7">
        <v>50</v>
      </c>
      <c r="D7">
        <v>40</v>
      </c>
      <c r="E7">
        <v>60</v>
      </c>
    </row>
    <row r="8" spans="1:5" x14ac:dyDescent="0.2">
      <c r="A8">
        <v>7</v>
      </c>
      <c r="B8">
        <v>57</v>
      </c>
      <c r="C8">
        <v>50</v>
      </c>
      <c r="D8">
        <v>40</v>
      </c>
      <c r="E8">
        <v>60</v>
      </c>
    </row>
    <row r="9" spans="1:5" x14ac:dyDescent="0.2">
      <c r="A9">
        <v>8</v>
      </c>
      <c r="B9">
        <v>59</v>
      </c>
      <c r="C9">
        <v>50</v>
      </c>
      <c r="D9">
        <v>40</v>
      </c>
      <c r="E9">
        <v>60</v>
      </c>
    </row>
    <row r="10" spans="1:5" x14ac:dyDescent="0.2">
      <c r="A10">
        <v>9</v>
      </c>
      <c r="B10">
        <v>43</v>
      </c>
      <c r="C10">
        <v>50</v>
      </c>
      <c r="D10">
        <v>40</v>
      </c>
      <c r="E10">
        <v>60</v>
      </c>
    </row>
    <row r="11" spans="1:5" x14ac:dyDescent="0.2">
      <c r="A11">
        <v>10</v>
      </c>
      <c r="B11">
        <v>56</v>
      </c>
      <c r="C11">
        <v>50</v>
      </c>
      <c r="D11">
        <v>40</v>
      </c>
      <c r="E11">
        <v>60</v>
      </c>
    </row>
    <row r="12" spans="1:5" x14ac:dyDescent="0.2">
      <c r="A12">
        <v>11</v>
      </c>
      <c r="B12">
        <v>50</v>
      </c>
      <c r="C12">
        <v>50</v>
      </c>
      <c r="D12">
        <v>40</v>
      </c>
      <c r="E12">
        <v>60</v>
      </c>
    </row>
    <row r="13" spans="1:5" x14ac:dyDescent="0.2">
      <c r="A13">
        <v>12</v>
      </c>
      <c r="B13">
        <v>55</v>
      </c>
      <c r="C13">
        <v>50</v>
      </c>
      <c r="D13">
        <v>40</v>
      </c>
      <c r="E13">
        <v>60</v>
      </c>
    </row>
    <row r="14" spans="1:5" x14ac:dyDescent="0.2">
      <c r="A14">
        <v>13</v>
      </c>
      <c r="B14">
        <v>47</v>
      </c>
      <c r="C14">
        <v>50</v>
      </c>
      <c r="D14">
        <v>40</v>
      </c>
      <c r="E14">
        <v>60</v>
      </c>
    </row>
    <row r="15" spans="1:5" x14ac:dyDescent="0.2">
      <c r="A15">
        <v>14</v>
      </c>
      <c r="B15">
        <v>57</v>
      </c>
      <c r="C15">
        <v>50</v>
      </c>
      <c r="D15">
        <v>40</v>
      </c>
      <c r="E15">
        <v>60</v>
      </c>
    </row>
    <row r="16" spans="1:5" x14ac:dyDescent="0.2">
      <c r="A16">
        <v>15</v>
      </c>
      <c r="B16">
        <v>48</v>
      </c>
      <c r="C16">
        <v>50</v>
      </c>
      <c r="D16">
        <v>40</v>
      </c>
      <c r="E16">
        <v>60</v>
      </c>
    </row>
    <row r="17" spans="1:5" x14ac:dyDescent="0.2">
      <c r="A17">
        <v>16</v>
      </c>
      <c r="B17">
        <v>40</v>
      </c>
      <c r="C17">
        <v>50</v>
      </c>
      <c r="D17">
        <v>40</v>
      </c>
      <c r="E17">
        <v>60</v>
      </c>
    </row>
    <row r="18" spans="1:5" x14ac:dyDescent="0.2">
      <c r="A18">
        <v>17</v>
      </c>
      <c r="B18">
        <v>50</v>
      </c>
      <c r="C18">
        <v>50</v>
      </c>
      <c r="D18">
        <v>40</v>
      </c>
      <c r="E18">
        <v>60</v>
      </c>
    </row>
    <row r="19" spans="1:5" x14ac:dyDescent="0.2">
      <c r="A19">
        <v>18</v>
      </c>
      <c r="B19">
        <v>45</v>
      </c>
      <c r="C19">
        <v>50</v>
      </c>
      <c r="D19">
        <v>40</v>
      </c>
      <c r="E19">
        <v>60</v>
      </c>
    </row>
    <row r="20" spans="1:5" x14ac:dyDescent="0.2">
      <c r="A20">
        <v>19</v>
      </c>
      <c r="B20">
        <v>50</v>
      </c>
      <c r="C20">
        <v>50</v>
      </c>
      <c r="D20">
        <v>40</v>
      </c>
      <c r="E20">
        <v>60</v>
      </c>
    </row>
    <row r="21" spans="1:5" x14ac:dyDescent="0.2">
      <c r="A21">
        <v>20</v>
      </c>
      <c r="B21">
        <v>55</v>
      </c>
      <c r="C21">
        <v>50</v>
      </c>
      <c r="D21">
        <v>40</v>
      </c>
      <c r="E21">
        <v>60</v>
      </c>
    </row>
    <row r="22" spans="1:5" x14ac:dyDescent="0.2">
      <c r="A22">
        <v>21</v>
      </c>
      <c r="B22">
        <v>59</v>
      </c>
      <c r="C22">
        <v>50</v>
      </c>
      <c r="D22">
        <v>40</v>
      </c>
      <c r="E22">
        <v>60</v>
      </c>
    </row>
    <row r="23" spans="1:5" x14ac:dyDescent="0.2">
      <c r="A23">
        <v>22</v>
      </c>
      <c r="B23">
        <v>40</v>
      </c>
      <c r="C23">
        <v>50</v>
      </c>
      <c r="D23">
        <v>40</v>
      </c>
      <c r="E23">
        <v>60</v>
      </c>
    </row>
    <row r="24" spans="1:5" x14ac:dyDescent="0.2">
      <c r="A24">
        <v>23</v>
      </c>
      <c r="B24">
        <v>55</v>
      </c>
      <c r="C24">
        <v>50</v>
      </c>
      <c r="D24">
        <v>40</v>
      </c>
      <c r="E24">
        <v>60</v>
      </c>
    </row>
    <row r="25" spans="1:5" x14ac:dyDescent="0.2">
      <c r="A25">
        <v>24</v>
      </c>
      <c r="B25">
        <v>54</v>
      </c>
      <c r="C25">
        <v>50</v>
      </c>
      <c r="D25">
        <v>40</v>
      </c>
      <c r="E25">
        <v>60</v>
      </c>
    </row>
    <row r="26" spans="1:5" x14ac:dyDescent="0.2">
      <c r="A26">
        <v>25</v>
      </c>
      <c r="B26">
        <v>56</v>
      </c>
      <c r="C26">
        <v>50</v>
      </c>
      <c r="D26">
        <v>40</v>
      </c>
      <c r="E26">
        <v>60</v>
      </c>
    </row>
    <row r="34" spans="1:5" x14ac:dyDescent="0.2">
      <c r="A34" t="s">
        <v>47</v>
      </c>
      <c r="B34" t="s">
        <v>48</v>
      </c>
      <c r="C34" t="s">
        <v>49</v>
      </c>
      <c r="D34" t="s">
        <v>50</v>
      </c>
      <c r="E34" t="s">
        <v>51</v>
      </c>
    </row>
    <row r="35" spans="1:5" x14ac:dyDescent="0.2">
      <c r="A35">
        <v>1</v>
      </c>
      <c r="B35">
        <v>48</v>
      </c>
      <c r="C35">
        <v>50</v>
      </c>
      <c r="D35">
        <v>40</v>
      </c>
      <c r="E35">
        <v>60</v>
      </c>
    </row>
    <row r="36" spans="1:5" x14ac:dyDescent="0.2">
      <c r="A36">
        <v>2</v>
      </c>
      <c r="B36">
        <v>48</v>
      </c>
      <c r="C36">
        <v>50</v>
      </c>
      <c r="D36">
        <v>40</v>
      </c>
      <c r="E36">
        <v>60</v>
      </c>
    </row>
    <row r="37" spans="1:5" x14ac:dyDescent="0.2">
      <c r="A37">
        <v>3</v>
      </c>
      <c r="B37">
        <v>44</v>
      </c>
      <c r="C37">
        <v>50</v>
      </c>
      <c r="D37">
        <v>40</v>
      </c>
      <c r="E37">
        <v>60</v>
      </c>
    </row>
    <row r="38" spans="1:5" x14ac:dyDescent="0.2">
      <c r="A38">
        <v>4</v>
      </c>
      <c r="B38">
        <v>51</v>
      </c>
      <c r="C38">
        <v>50</v>
      </c>
      <c r="D38">
        <v>40</v>
      </c>
      <c r="E38">
        <v>60</v>
      </c>
    </row>
    <row r="39" spans="1:5" x14ac:dyDescent="0.2">
      <c r="A39">
        <v>5</v>
      </c>
      <c r="B39">
        <v>60</v>
      </c>
      <c r="C39">
        <v>50</v>
      </c>
      <c r="D39">
        <v>40</v>
      </c>
      <c r="E39">
        <v>60</v>
      </c>
    </row>
    <row r="40" spans="1:5" x14ac:dyDescent="0.2">
      <c r="A40">
        <v>6</v>
      </c>
      <c r="B40">
        <v>44</v>
      </c>
      <c r="C40">
        <v>50</v>
      </c>
      <c r="D40">
        <v>40</v>
      </c>
      <c r="E40">
        <v>60</v>
      </c>
    </row>
    <row r="41" spans="1:5" x14ac:dyDescent="0.2">
      <c r="A41">
        <v>7</v>
      </c>
      <c r="B41">
        <v>57</v>
      </c>
      <c r="C41">
        <v>50</v>
      </c>
      <c r="D41">
        <v>40</v>
      </c>
      <c r="E41">
        <v>60</v>
      </c>
    </row>
    <row r="42" spans="1:5" x14ac:dyDescent="0.2">
      <c r="A42">
        <v>8</v>
      </c>
      <c r="B42">
        <v>59</v>
      </c>
      <c r="C42">
        <v>50</v>
      </c>
      <c r="D42">
        <v>40</v>
      </c>
      <c r="E42">
        <v>60</v>
      </c>
    </row>
    <row r="43" spans="1:5" x14ac:dyDescent="0.2">
      <c r="A43">
        <v>9</v>
      </c>
      <c r="B43">
        <v>43</v>
      </c>
      <c r="C43">
        <v>50</v>
      </c>
      <c r="D43">
        <v>40</v>
      </c>
      <c r="E43">
        <v>60</v>
      </c>
    </row>
    <row r="44" spans="1:5" x14ac:dyDescent="0.2">
      <c r="A44">
        <v>10</v>
      </c>
      <c r="B44">
        <v>56</v>
      </c>
      <c r="C44">
        <v>50</v>
      </c>
      <c r="D44">
        <v>40</v>
      </c>
      <c r="E44">
        <v>60</v>
      </c>
    </row>
    <row r="45" spans="1:5" x14ac:dyDescent="0.2">
      <c r="A45">
        <v>11</v>
      </c>
      <c r="B45">
        <v>50</v>
      </c>
      <c r="C45">
        <v>50</v>
      </c>
      <c r="D45">
        <v>40</v>
      </c>
      <c r="E45">
        <v>60</v>
      </c>
    </row>
    <row r="46" spans="1:5" x14ac:dyDescent="0.2">
      <c r="A46">
        <v>12</v>
      </c>
      <c r="B46">
        <v>55</v>
      </c>
      <c r="C46">
        <v>50</v>
      </c>
      <c r="D46">
        <v>40</v>
      </c>
      <c r="E46">
        <v>60</v>
      </c>
    </row>
    <row r="47" spans="1:5" x14ac:dyDescent="0.2">
      <c r="A47">
        <v>13</v>
      </c>
      <c r="B47">
        <v>47</v>
      </c>
      <c r="C47">
        <v>50</v>
      </c>
      <c r="D47">
        <v>40</v>
      </c>
      <c r="E47">
        <v>60</v>
      </c>
    </row>
    <row r="48" spans="1:5" x14ac:dyDescent="0.2">
      <c r="A48">
        <v>14</v>
      </c>
      <c r="B48">
        <v>57</v>
      </c>
      <c r="C48">
        <v>50</v>
      </c>
      <c r="D48">
        <v>40</v>
      </c>
      <c r="E48">
        <v>60</v>
      </c>
    </row>
    <row r="49" spans="1:5" x14ac:dyDescent="0.2">
      <c r="A49">
        <v>15</v>
      </c>
      <c r="B49">
        <v>48</v>
      </c>
      <c r="C49">
        <v>50</v>
      </c>
      <c r="D49">
        <v>40</v>
      </c>
      <c r="E49">
        <v>60</v>
      </c>
    </row>
    <row r="50" spans="1:5" x14ac:dyDescent="0.2">
      <c r="A50">
        <v>16</v>
      </c>
      <c r="B50">
        <v>40</v>
      </c>
      <c r="C50">
        <v>50</v>
      </c>
      <c r="D50">
        <v>40</v>
      </c>
      <c r="E50">
        <v>60</v>
      </c>
    </row>
    <row r="51" spans="1:5" x14ac:dyDescent="0.2">
      <c r="A51">
        <v>17</v>
      </c>
      <c r="B51">
        <v>50</v>
      </c>
      <c r="C51">
        <v>50</v>
      </c>
      <c r="D51">
        <v>40</v>
      </c>
      <c r="E51">
        <v>60</v>
      </c>
    </row>
    <row r="52" spans="1:5" x14ac:dyDescent="0.2">
      <c r="A52">
        <v>18</v>
      </c>
      <c r="B52">
        <v>45</v>
      </c>
      <c r="C52">
        <v>50</v>
      </c>
      <c r="D52">
        <v>40</v>
      </c>
      <c r="E52">
        <v>60</v>
      </c>
    </row>
    <row r="53" spans="1:5" x14ac:dyDescent="0.2">
      <c r="A53">
        <v>19</v>
      </c>
      <c r="B53">
        <v>50</v>
      </c>
      <c r="C53">
        <v>50</v>
      </c>
      <c r="D53">
        <v>40</v>
      </c>
      <c r="E53">
        <v>60</v>
      </c>
    </row>
    <row r="54" spans="1:5" x14ac:dyDescent="0.2">
      <c r="A54">
        <v>20</v>
      </c>
      <c r="B54">
        <v>41</v>
      </c>
      <c r="C54">
        <v>50</v>
      </c>
      <c r="D54">
        <v>40</v>
      </c>
      <c r="E54">
        <v>60</v>
      </c>
    </row>
    <row r="55" spans="1:5" x14ac:dyDescent="0.2">
      <c r="A55">
        <v>21</v>
      </c>
      <c r="B55">
        <v>42</v>
      </c>
      <c r="C55">
        <v>50</v>
      </c>
      <c r="D55">
        <v>40</v>
      </c>
      <c r="E55">
        <v>60</v>
      </c>
    </row>
    <row r="56" spans="1:5" x14ac:dyDescent="0.2">
      <c r="A56">
        <v>22</v>
      </c>
      <c r="B56">
        <v>40</v>
      </c>
      <c r="C56">
        <v>50</v>
      </c>
      <c r="D56">
        <v>40</v>
      </c>
      <c r="E56">
        <v>60</v>
      </c>
    </row>
    <row r="57" spans="1:5" x14ac:dyDescent="0.2">
      <c r="A57">
        <v>23</v>
      </c>
      <c r="B57">
        <v>38</v>
      </c>
      <c r="C57">
        <v>50</v>
      </c>
      <c r="D57">
        <v>40</v>
      </c>
      <c r="E57">
        <v>60</v>
      </c>
    </row>
    <row r="58" spans="1:5" x14ac:dyDescent="0.2">
      <c r="A58">
        <v>24</v>
      </c>
      <c r="B58">
        <v>38</v>
      </c>
      <c r="C58">
        <v>50</v>
      </c>
      <c r="D58">
        <v>40</v>
      </c>
      <c r="E58">
        <v>60</v>
      </c>
    </row>
    <row r="59" spans="1:5" x14ac:dyDescent="0.2">
      <c r="A59">
        <v>25</v>
      </c>
      <c r="B59">
        <v>40</v>
      </c>
      <c r="C59">
        <v>50</v>
      </c>
      <c r="D59">
        <v>40</v>
      </c>
      <c r="E59">
        <v>60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F5B6C-6879-1046-841E-6645EA5A98E5}">
  <sheetPr>
    <tabColor rgb="FF0070C0"/>
  </sheetPr>
  <dimension ref="A1:AZ34"/>
  <sheetViews>
    <sheetView tabSelected="1" workbookViewId="0">
      <selection activeCell="M21" sqref="M21:O23"/>
    </sheetView>
  </sheetViews>
  <sheetFormatPr baseColWidth="10" defaultRowHeight="16" x14ac:dyDescent="0.2"/>
  <cols>
    <col min="1" max="1" width="10.83203125" style="2"/>
    <col min="2" max="2" width="17.1640625" style="2" bestFit="1" customWidth="1"/>
    <col min="3" max="3" width="7.83203125" style="2" customWidth="1"/>
    <col min="4" max="4" width="16.5" style="2" bestFit="1" customWidth="1"/>
    <col min="5" max="6" width="13.1640625" style="6" bestFit="1" customWidth="1"/>
    <col min="7" max="8" width="13.1640625" style="6" customWidth="1"/>
    <col min="9" max="9" width="10.83203125" style="2"/>
    <col min="10" max="10" width="32.33203125" style="2" bestFit="1" customWidth="1"/>
    <col min="11" max="12" width="11.6640625" style="3" bestFit="1" customWidth="1"/>
    <col min="13" max="13" width="12.1640625" style="3" bestFit="1" customWidth="1"/>
    <col min="14" max="14" width="11.6640625" style="2" bestFit="1" customWidth="1"/>
    <col min="15" max="52" width="10.83203125" style="2"/>
  </cols>
  <sheetData>
    <row r="1" spans="1:52" s="24" customFormat="1" ht="26" customHeight="1" x14ac:dyDescent="0.3">
      <c r="A1" s="3"/>
      <c r="B1" s="260" t="s">
        <v>30</v>
      </c>
      <c r="C1" s="261"/>
      <c r="D1" s="261"/>
      <c r="E1" s="261"/>
      <c r="F1" s="261"/>
      <c r="G1" s="261"/>
      <c r="H1" s="262"/>
      <c r="I1" s="28"/>
      <c r="J1" s="28"/>
      <c r="K1" s="28"/>
      <c r="L1" s="28"/>
      <c r="M1" s="28"/>
      <c r="N1" s="28"/>
      <c r="O1" s="28"/>
      <c r="P1" s="28"/>
      <c r="Q1" s="28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spans="1:52" ht="26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52" ht="16" customHeight="1" x14ac:dyDescent="0.3">
      <c r="B3" s="239" t="s">
        <v>11</v>
      </c>
      <c r="C3" s="240"/>
      <c r="D3" s="240"/>
      <c r="E3" s="240"/>
      <c r="F3" s="240"/>
      <c r="G3" s="240"/>
      <c r="H3" s="241"/>
      <c r="I3" s="5"/>
      <c r="J3" s="263" t="s">
        <v>46</v>
      </c>
      <c r="K3" s="264"/>
      <c r="L3" s="264"/>
      <c r="M3" s="264"/>
      <c r="N3" s="264"/>
      <c r="O3" s="264"/>
      <c r="P3" s="265"/>
      <c r="Q3" s="5"/>
    </row>
    <row r="4" spans="1:52" s="2" customFormat="1" ht="16" customHeight="1" x14ac:dyDescent="0.3">
      <c r="B4" s="242" t="s">
        <v>96</v>
      </c>
      <c r="C4" s="231"/>
      <c r="D4" s="231"/>
      <c r="E4" s="231"/>
      <c r="F4" s="231"/>
      <c r="G4" s="231"/>
      <c r="H4" s="243"/>
      <c r="I4" s="5"/>
      <c r="J4" s="5"/>
      <c r="K4" s="5"/>
      <c r="L4" s="5"/>
      <c r="M4" s="5"/>
      <c r="N4" s="5"/>
      <c r="O4" s="5"/>
      <c r="P4" s="5"/>
      <c r="Q4" s="5"/>
    </row>
    <row r="5" spans="1:52" s="2" customFormat="1" ht="16" customHeight="1" x14ac:dyDescent="0.3">
      <c r="B5" s="244" t="s">
        <v>97</v>
      </c>
      <c r="C5" s="231"/>
      <c r="D5" s="231"/>
      <c r="E5" s="231"/>
      <c r="F5" s="231"/>
      <c r="G5" s="231"/>
      <c r="H5" s="243"/>
      <c r="I5" s="5"/>
      <c r="J5" t="s">
        <v>30</v>
      </c>
      <c r="K5"/>
      <c r="L5"/>
      <c r="M5"/>
      <c r="N5"/>
      <c r="O5"/>
      <c r="P5"/>
      <c r="Q5" s="5"/>
    </row>
    <row r="6" spans="1:52" s="2" customFormat="1" ht="16" customHeight="1" x14ac:dyDescent="0.3">
      <c r="B6" s="244" t="s">
        <v>23</v>
      </c>
      <c r="C6" s="231"/>
      <c r="D6" s="231"/>
      <c r="E6" s="231"/>
      <c r="F6" s="231"/>
      <c r="G6" s="231"/>
      <c r="H6" s="243"/>
      <c r="I6" s="5"/>
      <c r="J6"/>
      <c r="K6"/>
      <c r="L6"/>
      <c r="M6"/>
      <c r="N6"/>
      <c r="O6"/>
      <c r="P6"/>
      <c r="Q6" s="5"/>
    </row>
    <row r="7" spans="1:52" s="2" customFormat="1" ht="16" customHeight="1" thickBot="1" x14ac:dyDescent="0.35">
      <c r="B7" s="245" t="s">
        <v>24</v>
      </c>
      <c r="C7" s="246"/>
      <c r="D7" s="246"/>
      <c r="E7" s="246"/>
      <c r="F7" s="246"/>
      <c r="G7" s="246"/>
      <c r="H7" s="247"/>
      <c r="I7" s="5"/>
      <c r="J7" t="s">
        <v>31</v>
      </c>
      <c r="K7"/>
      <c r="L7"/>
      <c r="M7"/>
      <c r="N7"/>
      <c r="O7"/>
      <c r="P7"/>
      <c r="Q7" s="5"/>
    </row>
    <row r="8" spans="1:52" x14ac:dyDescent="0.2">
      <c r="J8" s="14" t="s">
        <v>32</v>
      </c>
      <c r="K8" s="14" t="s">
        <v>33</v>
      </c>
      <c r="L8" s="14" t="s">
        <v>34</v>
      </c>
      <c r="M8" s="14" t="s">
        <v>35</v>
      </c>
      <c r="N8" s="14" t="s">
        <v>13</v>
      </c>
      <c r="O8"/>
      <c r="P8"/>
    </row>
    <row r="9" spans="1:52" ht="19" x14ac:dyDescent="0.2">
      <c r="C9" s="3"/>
      <c r="E9" s="7" t="s">
        <v>99</v>
      </c>
      <c r="F9" s="7" t="s">
        <v>4</v>
      </c>
      <c r="G9" s="7" t="s">
        <v>5</v>
      </c>
      <c r="H9" s="7"/>
      <c r="J9" s="1" t="s">
        <v>99</v>
      </c>
      <c r="K9" s="1">
        <v>10</v>
      </c>
      <c r="L9" s="1">
        <v>588</v>
      </c>
      <c r="M9" s="1">
        <v>58.8</v>
      </c>
      <c r="N9" s="1">
        <v>29.511111111111106</v>
      </c>
      <c r="O9"/>
      <c r="P9"/>
    </row>
    <row r="10" spans="1:52" ht="16" customHeight="1" x14ac:dyDescent="0.2">
      <c r="B10" s="232" t="s">
        <v>225</v>
      </c>
      <c r="C10" s="4"/>
      <c r="E10" s="8">
        <v>50</v>
      </c>
      <c r="F10" s="8">
        <v>42</v>
      </c>
      <c r="G10" s="8">
        <v>55</v>
      </c>
      <c r="H10" s="8"/>
      <c r="J10" s="1" t="s">
        <v>4</v>
      </c>
      <c r="K10" s="1">
        <v>10</v>
      </c>
      <c r="L10" s="1">
        <v>516</v>
      </c>
      <c r="M10" s="1">
        <v>51.6</v>
      </c>
      <c r="N10" s="1">
        <v>29.155555555555551</v>
      </c>
      <c r="O10"/>
      <c r="P10"/>
    </row>
    <row r="11" spans="1:52" ht="17" thickBot="1" x14ac:dyDescent="0.25">
      <c r="B11" s="232"/>
      <c r="C11" s="4"/>
      <c r="E11" s="8">
        <v>54</v>
      </c>
      <c r="F11" s="8">
        <v>46</v>
      </c>
      <c r="G11" s="8">
        <v>45</v>
      </c>
      <c r="H11" s="8"/>
      <c r="J11" s="13" t="s">
        <v>5</v>
      </c>
      <c r="K11" s="13">
        <v>10</v>
      </c>
      <c r="L11" s="13">
        <v>480</v>
      </c>
      <c r="M11" s="13">
        <v>48</v>
      </c>
      <c r="N11" s="13">
        <v>71.777777777777771</v>
      </c>
      <c r="O11"/>
      <c r="P11"/>
    </row>
    <row r="12" spans="1:52" x14ac:dyDescent="0.2">
      <c r="B12" s="232"/>
      <c r="C12" s="4"/>
      <c r="E12" s="8">
        <v>54</v>
      </c>
      <c r="F12" s="8">
        <v>48</v>
      </c>
      <c r="G12" s="8">
        <v>43</v>
      </c>
      <c r="H12" s="8"/>
      <c r="J12"/>
      <c r="K12"/>
      <c r="L12"/>
      <c r="M12"/>
      <c r="N12"/>
      <c r="O12"/>
      <c r="P12"/>
    </row>
    <row r="13" spans="1:52" x14ac:dyDescent="0.2">
      <c r="B13" s="232"/>
      <c r="C13" s="4"/>
      <c r="E13" s="8">
        <v>56</v>
      </c>
      <c r="F13" s="8">
        <v>50</v>
      </c>
      <c r="G13" s="8">
        <v>36</v>
      </c>
      <c r="H13" s="8"/>
      <c r="J13"/>
      <c r="K13"/>
      <c r="L13"/>
      <c r="M13"/>
      <c r="N13"/>
      <c r="O13"/>
      <c r="P13"/>
    </row>
    <row r="14" spans="1:52" ht="17" thickBot="1" x14ac:dyDescent="0.25">
      <c r="B14" s="232"/>
      <c r="C14" s="4"/>
      <c r="E14" s="8">
        <v>58</v>
      </c>
      <c r="F14" s="8">
        <v>52</v>
      </c>
      <c r="G14" s="8">
        <v>46</v>
      </c>
      <c r="H14" s="8"/>
      <c r="J14" t="s">
        <v>36</v>
      </c>
      <c r="K14"/>
      <c r="L14"/>
      <c r="M14"/>
      <c r="N14"/>
      <c r="O14"/>
      <c r="P14"/>
    </row>
    <row r="15" spans="1:52" x14ac:dyDescent="0.2">
      <c r="B15" s="232"/>
      <c r="C15" s="4"/>
      <c r="E15" s="8">
        <v>60</v>
      </c>
      <c r="F15" s="8">
        <v>52</v>
      </c>
      <c r="G15" s="8">
        <v>55</v>
      </c>
      <c r="H15" s="8"/>
      <c r="J15" s="14" t="s">
        <v>37</v>
      </c>
      <c r="K15" s="14" t="s">
        <v>38</v>
      </c>
      <c r="L15" s="14" t="s">
        <v>16</v>
      </c>
      <c r="M15" s="14" t="s">
        <v>39</v>
      </c>
      <c r="N15" s="14" t="s">
        <v>40</v>
      </c>
      <c r="O15" s="14" t="s">
        <v>41</v>
      </c>
      <c r="P15" s="14" t="s">
        <v>42</v>
      </c>
    </row>
    <row r="16" spans="1:52" x14ac:dyDescent="0.2">
      <c r="B16" s="232"/>
      <c r="C16" s="4"/>
      <c r="E16" s="8">
        <v>62</v>
      </c>
      <c r="F16" s="8">
        <v>54</v>
      </c>
      <c r="G16" s="8">
        <v>50</v>
      </c>
      <c r="H16" s="8"/>
      <c r="J16" s="1" t="s">
        <v>43</v>
      </c>
      <c r="K16" s="1">
        <v>604.80000000000041</v>
      </c>
      <c r="L16" s="1">
        <v>2</v>
      </c>
      <c r="M16" s="1">
        <v>302.4000000000002</v>
      </c>
      <c r="N16" s="1">
        <v>6.9546848381601407</v>
      </c>
      <c r="O16" s="118">
        <v>3.6627154283013974E-3</v>
      </c>
      <c r="P16" s="1">
        <v>3.3541308285291991</v>
      </c>
    </row>
    <row r="17" spans="2:17" x14ac:dyDescent="0.2">
      <c r="B17" s="232"/>
      <c r="C17" s="4"/>
      <c r="E17" s="8">
        <v>62</v>
      </c>
      <c r="F17" s="8">
        <v>54</v>
      </c>
      <c r="G17" s="8">
        <v>35</v>
      </c>
      <c r="H17" s="8"/>
      <c r="J17" s="1" t="s">
        <v>44</v>
      </c>
      <c r="K17" s="1">
        <v>1174</v>
      </c>
      <c r="L17" s="1">
        <v>27</v>
      </c>
      <c r="M17" s="1">
        <v>43.481481481481481</v>
      </c>
      <c r="N17" s="1"/>
      <c r="O17" s="1"/>
      <c r="P17" s="1"/>
      <c r="Q17" s="12"/>
    </row>
    <row r="18" spans="2:17" x14ac:dyDescent="0.2">
      <c r="B18" s="232"/>
      <c r="C18" s="4"/>
      <c r="E18" s="8">
        <v>64</v>
      </c>
      <c r="F18" s="8">
        <v>58</v>
      </c>
      <c r="G18" s="8">
        <v>60</v>
      </c>
      <c r="H18" s="8"/>
      <c r="J18" s="1"/>
      <c r="K18" s="1"/>
      <c r="L18" s="1"/>
      <c r="M18" s="1"/>
      <c r="N18" s="1"/>
      <c r="O18" s="1"/>
      <c r="P18" s="1"/>
      <c r="Q18" s="12"/>
    </row>
    <row r="19" spans="2:17" ht="17" thickBot="1" x14ac:dyDescent="0.25">
      <c r="B19" s="232"/>
      <c r="C19" s="4"/>
      <c r="E19" s="11">
        <v>68</v>
      </c>
      <c r="F19" s="11">
        <v>60</v>
      </c>
      <c r="G19" s="11">
        <v>55</v>
      </c>
      <c r="H19" s="11"/>
      <c r="J19" s="13" t="s">
        <v>45</v>
      </c>
      <c r="K19" s="13">
        <v>1778.8000000000004</v>
      </c>
      <c r="L19" s="13">
        <v>29</v>
      </c>
      <c r="M19" s="13"/>
      <c r="N19" s="13"/>
      <c r="O19" s="13"/>
      <c r="P19" s="13"/>
      <c r="Q19" s="12"/>
    </row>
    <row r="20" spans="2:17" x14ac:dyDescent="0.2">
      <c r="C20" s="3"/>
      <c r="J20" s="9"/>
      <c r="K20" s="9"/>
      <c r="L20" s="9"/>
      <c r="M20" s="9"/>
      <c r="N20" s="3"/>
    </row>
    <row r="21" spans="2:17" ht="16" customHeight="1" x14ac:dyDescent="0.2">
      <c r="B21" s="233" t="s">
        <v>217</v>
      </c>
      <c r="C21" s="4"/>
      <c r="D21" s="2" t="s">
        <v>6</v>
      </c>
      <c r="E21" s="6">
        <f>AVERAGE(E10:E19)</f>
        <v>58.8</v>
      </c>
      <c r="F21" s="6">
        <f>AVERAGE(F10:F19)</f>
        <v>51.6</v>
      </c>
      <c r="G21" s="6">
        <f>AVERAGE(G10:G19)</f>
        <v>48</v>
      </c>
      <c r="J21" s="10"/>
      <c r="K21" s="10"/>
      <c r="L21" s="10"/>
      <c r="M21" s="251" t="s">
        <v>27</v>
      </c>
      <c r="N21" s="266"/>
      <c r="O21" s="267"/>
    </row>
    <row r="22" spans="2:17" x14ac:dyDescent="0.2">
      <c r="B22" s="234"/>
      <c r="C22" s="4"/>
      <c r="D22" s="2" t="s">
        <v>7</v>
      </c>
      <c r="E22" s="6">
        <f>TRUNC(_xlfn.STDEV.S(E10:E19),1)</f>
        <v>5.4</v>
      </c>
      <c r="F22" s="6">
        <f>TRUNC(_xlfn.STDEV.S(F10:F19),1)</f>
        <v>5.3</v>
      </c>
      <c r="G22" s="6">
        <f>TRUNC(_xlfn.STDEV.S(G10:G19),1)</f>
        <v>8.4</v>
      </c>
      <c r="J22" s="10"/>
      <c r="K22" s="10"/>
      <c r="L22" s="10"/>
      <c r="M22" s="242" t="s">
        <v>28</v>
      </c>
      <c r="N22" s="236"/>
      <c r="O22" s="268"/>
    </row>
    <row r="23" spans="2:17" x14ac:dyDescent="0.2">
      <c r="B23" s="234"/>
      <c r="C23" s="4"/>
      <c r="D23" s="2" t="s">
        <v>8</v>
      </c>
      <c r="E23" s="6">
        <f>MIN(E10:E19)</f>
        <v>50</v>
      </c>
      <c r="F23" s="6">
        <f>MIN(F10:F19)</f>
        <v>42</v>
      </c>
      <c r="G23" s="6">
        <f>MIN(G10:G19)</f>
        <v>35</v>
      </c>
      <c r="J23" s="10"/>
      <c r="K23" s="10"/>
      <c r="L23" s="10"/>
      <c r="M23" s="256" t="s">
        <v>29</v>
      </c>
      <c r="N23" s="257"/>
      <c r="O23" s="269"/>
    </row>
    <row r="24" spans="2:17" x14ac:dyDescent="0.2">
      <c r="B24" s="235"/>
      <c r="C24" s="4"/>
      <c r="D24" s="2" t="s">
        <v>9</v>
      </c>
      <c r="E24" s="6">
        <f>MAX(E10:E19)</f>
        <v>68</v>
      </c>
      <c r="F24" s="6">
        <f>MAX(F10:F19)</f>
        <v>60</v>
      </c>
      <c r="G24" s="6">
        <f>MAX(G10:G19)</f>
        <v>60</v>
      </c>
      <c r="J24" s="10"/>
      <c r="K24" s="10"/>
      <c r="L24" s="10"/>
      <c r="M24" s="10"/>
    </row>
    <row r="25" spans="2:17" x14ac:dyDescent="0.2">
      <c r="C25" s="3"/>
      <c r="J25" s="10"/>
    </row>
    <row r="26" spans="2:17" x14ac:dyDescent="0.2">
      <c r="C26" s="3"/>
      <c r="J26" s="10"/>
    </row>
    <row r="27" spans="2:17" x14ac:dyDescent="0.2">
      <c r="C27" s="3"/>
      <c r="J27" s="10"/>
    </row>
    <row r="28" spans="2:17" ht="62" customHeight="1" x14ac:dyDescent="0.2">
      <c r="B28" s="233" t="s">
        <v>93</v>
      </c>
      <c r="C28" s="233"/>
      <c r="D28" s="233"/>
      <c r="E28" s="233"/>
      <c r="F28" s="233"/>
      <c r="G28" s="233"/>
      <c r="H28" s="233"/>
      <c r="I28" s="26"/>
      <c r="J28" s="10"/>
    </row>
    <row r="29" spans="2:17" x14ac:dyDescent="0.2">
      <c r="J29" s="10"/>
    </row>
    <row r="30" spans="2:17" x14ac:dyDescent="0.2">
      <c r="J30" s="10"/>
    </row>
    <row r="31" spans="2:17" x14ac:dyDescent="0.2">
      <c r="J31" s="10"/>
    </row>
    <row r="32" spans="2:17" x14ac:dyDescent="0.2">
      <c r="J32" s="10"/>
    </row>
    <row r="33" spans="10:10" x14ac:dyDescent="0.2">
      <c r="J33" s="10"/>
    </row>
    <row r="34" spans="10:10" x14ac:dyDescent="0.2">
      <c r="J34" s="10"/>
    </row>
  </sheetData>
  <mergeCells count="5">
    <mergeCell ref="B10:B19"/>
    <mergeCell ref="B21:B24"/>
    <mergeCell ref="J3:P3"/>
    <mergeCell ref="B28:H28"/>
    <mergeCell ref="B1:H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9917C-AE58-9346-BEDA-2B72943FA47F}">
  <sheetPr>
    <tabColor rgb="FF0070C0"/>
  </sheetPr>
  <dimension ref="A1:R237"/>
  <sheetViews>
    <sheetView zoomScale="98" zoomScaleNormal="98" workbookViewId="0">
      <selection activeCell="I22" sqref="I22"/>
    </sheetView>
  </sheetViews>
  <sheetFormatPr baseColWidth="10" defaultRowHeight="16" x14ac:dyDescent="0.2"/>
  <cols>
    <col min="1" max="1" width="19" style="24" bestFit="1" customWidth="1"/>
    <col min="2" max="2" width="9.6640625" style="24" customWidth="1"/>
    <col min="3" max="3" width="14" style="24" customWidth="1"/>
    <col min="4" max="4" width="10.6640625" style="24" customWidth="1"/>
    <col min="5" max="5" width="29" style="24" bestFit="1" customWidth="1"/>
    <col min="6" max="7" width="11.6640625" bestFit="1" customWidth="1"/>
    <col min="15" max="15" width="19" bestFit="1" customWidth="1"/>
  </cols>
  <sheetData>
    <row r="1" spans="1:18" s="2" customFormat="1" ht="24" x14ac:dyDescent="0.2">
      <c r="A1" s="3"/>
      <c r="B1" s="248" t="s">
        <v>227</v>
      </c>
      <c r="C1" s="270"/>
      <c r="D1" s="270"/>
      <c r="E1" s="270"/>
      <c r="F1" s="270"/>
      <c r="G1" s="270"/>
      <c r="H1" s="270"/>
      <c r="I1" s="271"/>
    </row>
    <row r="2" spans="1:18" s="2" customFormat="1" x14ac:dyDescent="0.2">
      <c r="A2" s="3"/>
      <c r="B2" s="3"/>
      <c r="C2" s="3"/>
      <c r="D2" s="3"/>
      <c r="E2" s="3"/>
    </row>
    <row r="3" spans="1:18" s="2" customFormat="1" ht="19" x14ac:dyDescent="0.2">
      <c r="A3" s="3"/>
      <c r="B3" s="23" t="s">
        <v>99</v>
      </c>
      <c r="C3" s="23" t="s">
        <v>100</v>
      </c>
      <c r="D3" s="221"/>
      <c r="E3" s="272" t="s">
        <v>226</v>
      </c>
      <c r="F3" s="273"/>
      <c r="G3" s="273"/>
      <c r="H3" s="273"/>
      <c r="I3" s="274"/>
      <c r="J3" s="230"/>
      <c r="K3" s="230"/>
      <c r="M3" s="222"/>
      <c r="N3" s="222"/>
      <c r="O3" s="222"/>
      <c r="P3" s="222"/>
      <c r="Q3" s="222"/>
      <c r="R3" s="222"/>
    </row>
    <row r="4" spans="1:18" s="2" customFormat="1" ht="17" thickBot="1" x14ac:dyDescent="0.25">
      <c r="A4" s="3"/>
      <c r="B4" s="8">
        <v>50</v>
      </c>
      <c r="C4" s="8">
        <v>42</v>
      </c>
      <c r="D4" s="223"/>
      <c r="H4" s="9"/>
      <c r="I4" s="9"/>
      <c r="M4" s="224"/>
      <c r="N4" s="225"/>
      <c r="O4" s="225"/>
      <c r="P4" s="225"/>
      <c r="Q4" s="225"/>
      <c r="R4" s="225"/>
    </row>
    <row r="5" spans="1:18" s="2" customFormat="1" x14ac:dyDescent="0.2">
      <c r="A5" s="3"/>
      <c r="B5" s="8">
        <v>54</v>
      </c>
      <c r="C5" s="8">
        <v>46</v>
      </c>
      <c r="D5" s="223"/>
      <c r="E5" s="226"/>
      <c r="F5" s="226" t="s">
        <v>99</v>
      </c>
      <c r="G5" s="226" t="s">
        <v>100</v>
      </c>
      <c r="H5" s="10"/>
      <c r="I5" s="10"/>
      <c r="M5" s="224"/>
      <c r="N5" s="225"/>
      <c r="O5" s="225"/>
      <c r="P5" s="225"/>
      <c r="Q5" s="225"/>
      <c r="R5" s="225"/>
    </row>
    <row r="6" spans="1:18" s="2" customFormat="1" x14ac:dyDescent="0.2">
      <c r="A6" s="3"/>
      <c r="B6" s="8">
        <v>54</v>
      </c>
      <c r="C6" s="8">
        <v>48</v>
      </c>
      <c r="D6" s="223"/>
      <c r="E6" s="10" t="s">
        <v>12</v>
      </c>
      <c r="F6" s="10">
        <v>58.8</v>
      </c>
      <c r="G6" s="10">
        <v>51.6</v>
      </c>
      <c r="H6" s="10"/>
      <c r="I6" s="10"/>
      <c r="M6" s="224"/>
      <c r="N6" s="225"/>
      <c r="O6" s="225"/>
      <c r="P6" s="225"/>
      <c r="Q6" s="225"/>
      <c r="R6" s="225"/>
    </row>
    <row r="7" spans="1:18" s="2" customFormat="1" x14ac:dyDescent="0.2">
      <c r="A7" s="3"/>
      <c r="B7" s="8">
        <v>56</v>
      </c>
      <c r="C7" s="8">
        <v>50</v>
      </c>
      <c r="D7" s="223"/>
      <c r="E7" s="10" t="s">
        <v>13</v>
      </c>
      <c r="F7" s="10" t="s">
        <v>40</v>
      </c>
      <c r="G7" s="10">
        <v>29.155555555555551</v>
      </c>
      <c r="H7" s="10"/>
      <c r="I7" s="10"/>
      <c r="M7" s="224"/>
      <c r="N7" s="225"/>
      <c r="O7" s="225"/>
      <c r="P7" s="225"/>
      <c r="Q7" s="225"/>
      <c r="R7" s="225"/>
    </row>
    <row r="8" spans="1:18" s="2" customFormat="1" x14ac:dyDescent="0.2">
      <c r="A8" s="3"/>
      <c r="B8" s="8">
        <v>58</v>
      </c>
      <c r="C8" s="8">
        <v>52</v>
      </c>
      <c r="D8" s="223"/>
      <c r="E8" s="10" t="s">
        <v>14</v>
      </c>
      <c r="F8" s="10">
        <v>10</v>
      </c>
      <c r="G8" s="10">
        <v>10</v>
      </c>
      <c r="M8" s="224"/>
      <c r="N8" s="225"/>
      <c r="O8" s="225"/>
      <c r="P8" s="225"/>
      <c r="Q8" s="225"/>
      <c r="R8" s="225"/>
    </row>
    <row r="9" spans="1:18" s="2" customFormat="1" x14ac:dyDescent="0.2">
      <c r="A9" s="3"/>
      <c r="B9" s="8">
        <v>60</v>
      </c>
      <c r="C9" s="8">
        <v>52</v>
      </c>
      <c r="D9" s="223"/>
      <c r="E9" s="10" t="s">
        <v>16</v>
      </c>
      <c r="F9" s="10">
        <v>9</v>
      </c>
      <c r="G9" s="10">
        <v>9</v>
      </c>
      <c r="M9" s="224"/>
      <c r="N9" s="225"/>
      <c r="O9" s="225"/>
      <c r="P9" s="225"/>
      <c r="Q9" s="225"/>
      <c r="R9" s="225"/>
    </row>
    <row r="10" spans="1:18" s="2" customFormat="1" x14ac:dyDescent="0.2">
      <c r="A10" s="3"/>
      <c r="B10" s="8">
        <v>62</v>
      </c>
      <c r="C10" s="8">
        <v>54</v>
      </c>
      <c r="D10" s="223"/>
      <c r="E10" s="10" t="s">
        <v>40</v>
      </c>
      <c r="F10" s="10">
        <v>1.0121951219512195</v>
      </c>
      <c r="G10" s="10"/>
      <c r="M10" s="224"/>
      <c r="N10" s="225"/>
      <c r="O10" s="225"/>
      <c r="P10" s="225"/>
      <c r="Q10" s="225"/>
      <c r="R10" s="225"/>
    </row>
    <row r="11" spans="1:18" s="2" customFormat="1" x14ac:dyDescent="0.2">
      <c r="A11" s="3"/>
      <c r="B11" s="8">
        <v>62</v>
      </c>
      <c r="C11" s="8">
        <v>54</v>
      </c>
      <c r="D11" s="223"/>
      <c r="E11" s="10" t="s">
        <v>88</v>
      </c>
      <c r="F11" s="10">
        <v>0.49294512216438213</v>
      </c>
      <c r="G11" s="10"/>
      <c r="M11" s="224"/>
      <c r="N11" s="225"/>
      <c r="O11" s="225"/>
      <c r="P11" s="225"/>
      <c r="Q11" s="225"/>
      <c r="R11" s="225"/>
    </row>
    <row r="12" spans="1:18" s="2" customFormat="1" ht="17" thickBot="1" x14ac:dyDescent="0.25">
      <c r="A12" s="3"/>
      <c r="B12" s="8">
        <v>64</v>
      </c>
      <c r="C12" s="8">
        <v>58</v>
      </c>
      <c r="D12" s="223"/>
      <c r="E12" s="227" t="s">
        <v>89</v>
      </c>
      <c r="F12" s="227">
        <v>3.17889310445827</v>
      </c>
      <c r="G12" s="227"/>
      <c r="M12" s="224"/>
      <c r="N12" s="225"/>
      <c r="O12" s="225"/>
      <c r="P12" s="225"/>
      <c r="Q12" s="225"/>
      <c r="R12" s="225"/>
    </row>
    <row r="13" spans="1:18" s="2" customFormat="1" x14ac:dyDescent="0.2">
      <c r="A13" s="3"/>
      <c r="B13" s="11">
        <v>68</v>
      </c>
      <c r="C13" s="11">
        <v>60</v>
      </c>
      <c r="D13" s="223"/>
      <c r="M13" s="224"/>
      <c r="N13" s="225"/>
      <c r="O13" s="225"/>
      <c r="P13" s="225"/>
      <c r="Q13" s="225"/>
      <c r="R13" s="225"/>
    </row>
    <row r="14" spans="1:18" s="2" customFormat="1" x14ac:dyDescent="0.2">
      <c r="A14" s="3"/>
      <c r="B14" s="11"/>
      <c r="C14" s="11"/>
      <c r="D14" s="223"/>
      <c r="M14" s="224"/>
      <c r="N14" s="225"/>
      <c r="O14" s="225"/>
      <c r="P14" s="225"/>
      <c r="Q14" s="225"/>
      <c r="R14" s="225"/>
    </row>
    <row r="15" spans="1:18" s="2" customFormat="1" x14ac:dyDescent="0.2">
      <c r="A15" s="3" t="s">
        <v>6</v>
      </c>
      <c r="B15" s="11">
        <f>AVERAGE(B4:B13)</f>
        <v>58.8</v>
      </c>
      <c r="C15" s="11">
        <f>AVERAGE(C4:C13)</f>
        <v>51.6</v>
      </c>
      <c r="D15" s="223"/>
      <c r="M15" s="224"/>
      <c r="N15" s="225"/>
      <c r="O15" s="225"/>
      <c r="P15" s="225"/>
      <c r="Q15" s="225"/>
      <c r="R15" s="225"/>
    </row>
    <row r="16" spans="1:18" s="2" customFormat="1" x14ac:dyDescent="0.2">
      <c r="A16" s="3" t="s">
        <v>7</v>
      </c>
      <c r="B16" s="58">
        <f>_xlfn.STDEV.S(B4:B13)</f>
        <v>5.4324130099902295</v>
      </c>
      <c r="C16" s="58">
        <f>_xlfn.STDEV.S(C4:C13)</f>
        <v>5.3995884616844227</v>
      </c>
      <c r="D16" s="223"/>
      <c r="M16" s="224"/>
      <c r="N16" s="225"/>
      <c r="O16" s="225"/>
      <c r="P16" s="225"/>
      <c r="Q16" s="225"/>
      <c r="R16" s="225"/>
    </row>
    <row r="17" spans="1:18" s="2" customFormat="1" x14ac:dyDescent="0.2">
      <c r="A17" s="3" t="s">
        <v>8</v>
      </c>
      <c r="B17" s="11">
        <f>MIN(B4:B13)</f>
        <v>50</v>
      </c>
      <c r="C17" s="11">
        <f>MIN(C4:C13)</f>
        <v>42</v>
      </c>
      <c r="D17" s="223"/>
      <c r="E17" s="3"/>
      <c r="M17" s="224"/>
      <c r="N17" s="225"/>
      <c r="O17" s="225"/>
      <c r="P17" s="225"/>
      <c r="Q17" s="225"/>
      <c r="R17" s="225"/>
    </row>
    <row r="18" spans="1:18" s="2" customFormat="1" x14ac:dyDescent="0.2">
      <c r="A18" s="3" t="s">
        <v>9</v>
      </c>
      <c r="B18" s="11">
        <f>MAX(B4:B13)</f>
        <v>68</v>
      </c>
      <c r="C18" s="11">
        <f>MAX(C4:C13)</f>
        <v>60</v>
      </c>
      <c r="D18" s="223"/>
      <c r="E18" s="3"/>
      <c r="M18" s="224"/>
      <c r="N18" s="225"/>
      <c r="O18" s="225"/>
      <c r="P18" s="225"/>
      <c r="Q18" s="225"/>
      <c r="R18" s="225"/>
    </row>
    <row r="19" spans="1:18" s="2" customFormat="1" x14ac:dyDescent="0.2">
      <c r="A19" s="228"/>
      <c r="B19" s="229"/>
      <c r="C19" s="228"/>
      <c r="D19" s="223"/>
      <c r="E19" s="3"/>
      <c r="M19" s="224"/>
      <c r="N19" s="225"/>
      <c r="O19" s="225"/>
      <c r="P19" s="225"/>
      <c r="Q19" s="225"/>
      <c r="R19" s="225"/>
    </row>
    <row r="20" spans="1:18" s="2" customFormat="1" x14ac:dyDescent="0.2">
      <c r="A20" s="228"/>
      <c r="B20" s="229"/>
      <c r="C20" s="228"/>
      <c r="D20" s="223"/>
      <c r="E20" s="3"/>
      <c r="M20" s="224"/>
      <c r="N20" s="225"/>
      <c r="O20" s="225"/>
      <c r="P20" s="225"/>
      <c r="Q20" s="225"/>
      <c r="R20" s="225"/>
    </row>
    <row r="21" spans="1:18" s="2" customFormat="1" x14ac:dyDescent="0.2">
      <c r="A21" s="228"/>
      <c r="B21" s="229"/>
      <c r="C21" s="228"/>
      <c r="D21" s="223"/>
      <c r="E21" s="3"/>
      <c r="M21" s="224"/>
      <c r="N21" s="225"/>
      <c r="O21" s="225"/>
      <c r="P21" s="225"/>
      <c r="Q21" s="225"/>
      <c r="R21" s="225"/>
    </row>
    <row r="22" spans="1:18" s="2" customFormat="1" x14ac:dyDescent="0.2">
      <c r="A22" s="228"/>
      <c r="B22" s="229"/>
      <c r="C22" s="228"/>
      <c r="D22" s="223"/>
      <c r="E22" s="3"/>
      <c r="M22" s="224"/>
      <c r="N22" s="225"/>
      <c r="O22" s="225"/>
      <c r="P22" s="225"/>
      <c r="Q22" s="225"/>
      <c r="R22" s="225"/>
    </row>
    <row r="23" spans="1:18" s="2" customFormat="1" x14ac:dyDescent="0.2">
      <c r="A23" s="228"/>
      <c r="B23" s="229"/>
      <c r="C23" s="228"/>
      <c r="D23" s="223"/>
      <c r="E23" s="3"/>
      <c r="M23" s="9"/>
      <c r="N23" s="9"/>
      <c r="O23" s="9"/>
      <c r="P23" s="9"/>
      <c r="Q23" s="225"/>
      <c r="R23" s="225"/>
    </row>
    <row r="24" spans="1:18" s="2" customFormat="1" x14ac:dyDescent="0.2">
      <c r="A24" s="228"/>
      <c r="B24" s="229"/>
      <c r="C24" s="228"/>
      <c r="D24" s="223"/>
      <c r="E24" s="3"/>
      <c r="M24" s="10"/>
      <c r="N24" s="10"/>
      <c r="O24" s="10"/>
      <c r="P24" s="10"/>
      <c r="Q24" s="225"/>
      <c r="R24" s="225"/>
    </row>
    <row r="25" spans="1:18" s="2" customFormat="1" x14ac:dyDescent="0.2">
      <c r="A25" s="228"/>
      <c r="B25" s="229"/>
      <c r="C25" s="228"/>
      <c r="D25" s="223"/>
      <c r="E25" s="3"/>
      <c r="M25" s="10"/>
      <c r="N25" s="10"/>
      <c r="O25" s="10"/>
      <c r="P25" s="10"/>
      <c r="Q25" s="225"/>
      <c r="R25" s="225"/>
    </row>
    <row r="26" spans="1:18" s="2" customFormat="1" x14ac:dyDescent="0.2">
      <c r="A26" s="228"/>
      <c r="B26" s="229"/>
      <c r="C26" s="228"/>
      <c r="D26" s="223"/>
      <c r="E26" s="3"/>
      <c r="M26" s="10"/>
      <c r="N26" s="10"/>
      <c r="O26" s="10"/>
      <c r="P26" s="10"/>
      <c r="Q26" s="225"/>
      <c r="R26" s="225"/>
    </row>
    <row r="27" spans="1:18" s="2" customFormat="1" x14ac:dyDescent="0.2">
      <c r="A27" s="228"/>
      <c r="B27" s="229"/>
      <c r="C27" s="228"/>
      <c r="D27" s="223"/>
      <c r="E27" s="3"/>
      <c r="M27" s="224"/>
      <c r="N27" s="225"/>
      <c r="O27" s="225"/>
      <c r="P27" s="225"/>
      <c r="Q27" s="225"/>
      <c r="R27" s="225"/>
    </row>
    <row r="28" spans="1:18" s="2" customFormat="1" x14ac:dyDescent="0.2">
      <c r="A28" s="228"/>
      <c r="B28" s="229"/>
      <c r="C28" s="228"/>
      <c r="D28" s="223"/>
      <c r="E28" s="3"/>
      <c r="M28" s="224"/>
      <c r="N28" s="225"/>
      <c r="O28" s="225"/>
      <c r="P28" s="225"/>
      <c r="Q28" s="225"/>
      <c r="R28" s="225"/>
    </row>
    <row r="29" spans="1:18" s="2" customFormat="1" x14ac:dyDescent="0.2">
      <c r="A29" s="228"/>
      <c r="B29" s="229"/>
      <c r="C29" s="228"/>
      <c r="D29" s="223"/>
      <c r="E29" s="3"/>
      <c r="M29" s="224"/>
      <c r="N29" s="225"/>
      <c r="O29" s="225"/>
      <c r="P29" s="225"/>
      <c r="Q29" s="225"/>
      <c r="R29" s="225"/>
    </row>
    <row r="30" spans="1:18" s="2" customFormat="1" x14ac:dyDescent="0.2">
      <c r="A30" s="228"/>
      <c r="B30" s="229"/>
      <c r="C30" s="228"/>
      <c r="D30" s="223"/>
      <c r="E30" s="3"/>
      <c r="M30" s="224"/>
      <c r="N30" s="225"/>
      <c r="O30" s="225"/>
      <c r="P30" s="225"/>
      <c r="Q30" s="225"/>
      <c r="R30" s="225"/>
    </row>
    <row r="31" spans="1:18" s="2" customFormat="1" x14ac:dyDescent="0.2">
      <c r="A31" s="228"/>
      <c r="B31" s="229"/>
      <c r="C31" s="228"/>
      <c r="D31" s="223"/>
      <c r="E31" s="3"/>
      <c r="M31" s="224"/>
      <c r="N31" s="225"/>
      <c r="O31" s="225"/>
      <c r="P31" s="225"/>
      <c r="Q31" s="225"/>
      <c r="R31" s="225"/>
    </row>
    <row r="32" spans="1:18" s="2" customFormat="1" x14ac:dyDescent="0.2">
      <c r="A32" s="228"/>
      <c r="B32" s="229"/>
      <c r="C32" s="228"/>
      <c r="D32" s="223"/>
      <c r="E32" s="3"/>
      <c r="M32" s="224"/>
      <c r="N32" s="225"/>
      <c r="O32" s="225"/>
      <c r="P32" s="225"/>
      <c r="Q32" s="225"/>
      <c r="R32" s="225"/>
    </row>
    <row r="33" spans="1:18" s="2" customFormat="1" x14ac:dyDescent="0.2">
      <c r="A33" s="228"/>
      <c r="B33" s="229"/>
      <c r="C33" s="228"/>
      <c r="D33" s="223"/>
      <c r="E33" s="3"/>
      <c r="M33" s="224"/>
      <c r="N33" s="225"/>
      <c r="O33" s="225"/>
      <c r="P33" s="225"/>
      <c r="Q33" s="225"/>
      <c r="R33" s="225"/>
    </row>
    <row r="34" spans="1:18" s="2" customFormat="1" x14ac:dyDescent="0.2">
      <c r="A34" s="228"/>
      <c r="B34" s="229"/>
      <c r="C34" s="228"/>
      <c r="D34" s="223"/>
      <c r="E34" s="3"/>
      <c r="M34" s="224"/>
      <c r="N34" s="225"/>
      <c r="O34" s="225"/>
      <c r="P34" s="225"/>
      <c r="Q34" s="225"/>
      <c r="R34" s="225"/>
    </row>
    <row r="35" spans="1:18" s="2" customFormat="1" x14ac:dyDescent="0.2">
      <c r="A35" s="228"/>
      <c r="B35" s="229"/>
      <c r="C35" s="228"/>
      <c r="D35" s="223"/>
      <c r="E35" s="3"/>
      <c r="M35" s="224"/>
      <c r="N35" s="225"/>
      <c r="O35" s="225"/>
      <c r="P35" s="225"/>
      <c r="Q35" s="225"/>
      <c r="R35" s="225"/>
    </row>
    <row r="36" spans="1:18" s="2" customFormat="1" x14ac:dyDescent="0.2">
      <c r="A36" s="3"/>
      <c r="B36" s="3"/>
      <c r="C36" s="3"/>
      <c r="D36" s="3"/>
      <c r="E36" s="3"/>
    </row>
    <row r="37" spans="1:18" s="2" customFormat="1" x14ac:dyDescent="0.2">
      <c r="A37" s="3"/>
      <c r="B37" s="3"/>
      <c r="C37" s="3"/>
      <c r="D37" s="3"/>
      <c r="E37" s="3"/>
    </row>
    <row r="38" spans="1:18" s="2" customFormat="1" x14ac:dyDescent="0.2">
      <c r="A38" s="3"/>
      <c r="B38" s="3"/>
      <c r="C38" s="3"/>
      <c r="D38" s="3"/>
      <c r="E38" s="3"/>
    </row>
    <row r="39" spans="1:18" s="2" customFormat="1" x14ac:dyDescent="0.2">
      <c r="A39" s="3"/>
      <c r="B39" s="3"/>
      <c r="C39" s="3"/>
      <c r="D39" s="3"/>
      <c r="E39" s="3"/>
    </row>
    <row r="40" spans="1:18" s="2" customFormat="1" x14ac:dyDescent="0.2">
      <c r="A40" s="3"/>
      <c r="B40" s="3"/>
      <c r="C40" s="3"/>
      <c r="D40" s="3"/>
      <c r="E40" s="3"/>
    </row>
    <row r="41" spans="1:18" s="2" customFormat="1" x14ac:dyDescent="0.2">
      <c r="A41" s="3"/>
      <c r="B41" s="3"/>
      <c r="C41" s="3"/>
      <c r="D41" s="3"/>
      <c r="E41" s="3"/>
    </row>
    <row r="42" spans="1:18" s="2" customFormat="1" x14ac:dyDescent="0.2">
      <c r="A42" s="3"/>
      <c r="B42" s="3"/>
      <c r="C42" s="3"/>
      <c r="D42" s="3"/>
      <c r="E42" s="3"/>
    </row>
    <row r="43" spans="1:18" s="2" customFormat="1" x14ac:dyDescent="0.2">
      <c r="A43" s="3"/>
      <c r="B43" s="3"/>
      <c r="C43" s="3"/>
      <c r="D43" s="3"/>
      <c r="E43" s="3"/>
    </row>
    <row r="44" spans="1:18" s="2" customFormat="1" x14ac:dyDescent="0.2">
      <c r="A44" s="3"/>
      <c r="B44" s="3"/>
      <c r="C44" s="3"/>
      <c r="D44" s="3"/>
      <c r="E44" s="3"/>
    </row>
    <row r="45" spans="1:18" s="2" customFormat="1" x14ac:dyDescent="0.2">
      <c r="A45" s="3"/>
      <c r="B45" s="3"/>
      <c r="C45" s="3"/>
      <c r="D45" s="3"/>
      <c r="E45" s="3"/>
    </row>
    <row r="46" spans="1:18" s="2" customFormat="1" x14ac:dyDescent="0.2">
      <c r="A46" s="3"/>
      <c r="B46" s="3"/>
      <c r="C46" s="3"/>
      <c r="D46" s="3"/>
      <c r="E46" s="3"/>
    </row>
    <row r="47" spans="1:18" s="2" customFormat="1" x14ac:dyDescent="0.2">
      <c r="A47" s="3"/>
      <c r="B47" s="3"/>
      <c r="C47" s="3"/>
      <c r="D47" s="3"/>
      <c r="E47" s="3"/>
    </row>
    <row r="48" spans="1:18" s="2" customFormat="1" x14ac:dyDescent="0.2">
      <c r="A48" s="3"/>
      <c r="B48" s="3"/>
      <c r="C48" s="3"/>
      <c r="D48" s="3"/>
      <c r="E48" s="3"/>
    </row>
    <row r="49" spans="1:5" s="2" customFormat="1" x14ac:dyDescent="0.2">
      <c r="A49" s="3"/>
      <c r="B49" s="3"/>
      <c r="C49" s="3"/>
      <c r="D49" s="3"/>
      <c r="E49" s="3"/>
    </row>
    <row r="50" spans="1:5" s="2" customFormat="1" x14ac:dyDescent="0.2">
      <c r="A50" s="3"/>
      <c r="B50" s="3"/>
      <c r="C50" s="3"/>
      <c r="D50" s="3"/>
      <c r="E50" s="3"/>
    </row>
    <row r="51" spans="1:5" s="2" customFormat="1" x14ac:dyDescent="0.2">
      <c r="A51" s="3"/>
      <c r="B51" s="3"/>
      <c r="C51" s="3"/>
      <c r="D51" s="3"/>
      <c r="E51" s="3"/>
    </row>
    <row r="52" spans="1:5" s="2" customFormat="1" x14ac:dyDescent="0.2">
      <c r="A52" s="3"/>
      <c r="B52" s="3"/>
      <c r="C52" s="3"/>
      <c r="D52" s="3"/>
      <c r="E52" s="3"/>
    </row>
    <row r="53" spans="1:5" s="2" customFormat="1" x14ac:dyDescent="0.2">
      <c r="A53" s="3"/>
      <c r="B53" s="3"/>
      <c r="C53" s="3"/>
      <c r="D53" s="3"/>
      <c r="E53" s="3"/>
    </row>
    <row r="54" spans="1:5" s="2" customFormat="1" x14ac:dyDescent="0.2">
      <c r="A54" s="3"/>
      <c r="B54" s="3"/>
      <c r="C54" s="3"/>
      <c r="D54" s="3"/>
      <c r="E54" s="3"/>
    </row>
    <row r="55" spans="1:5" s="2" customFormat="1" x14ac:dyDescent="0.2">
      <c r="A55" s="3"/>
      <c r="B55" s="3"/>
      <c r="C55" s="3"/>
      <c r="D55" s="3"/>
      <c r="E55" s="3"/>
    </row>
    <row r="56" spans="1:5" s="2" customFormat="1" x14ac:dyDescent="0.2">
      <c r="A56" s="3"/>
      <c r="B56" s="3"/>
      <c r="C56" s="3"/>
      <c r="D56" s="3"/>
      <c r="E56" s="3"/>
    </row>
    <row r="57" spans="1:5" s="2" customFormat="1" x14ac:dyDescent="0.2">
      <c r="A57" s="3"/>
      <c r="B57" s="3"/>
      <c r="C57" s="3"/>
      <c r="D57" s="3"/>
      <c r="E57" s="3"/>
    </row>
    <row r="58" spans="1:5" s="2" customFormat="1" x14ac:dyDescent="0.2">
      <c r="A58" s="3"/>
      <c r="B58" s="3"/>
      <c r="C58" s="3"/>
      <c r="D58" s="3"/>
      <c r="E58" s="3"/>
    </row>
    <row r="59" spans="1:5" s="2" customFormat="1" x14ac:dyDescent="0.2">
      <c r="A59" s="3"/>
      <c r="B59" s="3"/>
      <c r="C59" s="3"/>
      <c r="D59" s="3"/>
      <c r="E59" s="3"/>
    </row>
    <row r="60" spans="1:5" s="2" customFormat="1" x14ac:dyDescent="0.2">
      <c r="A60" s="3"/>
      <c r="B60" s="3"/>
      <c r="C60" s="3"/>
      <c r="D60" s="3"/>
      <c r="E60" s="3"/>
    </row>
    <row r="61" spans="1:5" s="2" customFormat="1" x14ac:dyDescent="0.2">
      <c r="A61" s="3"/>
      <c r="B61" s="3"/>
      <c r="C61" s="3"/>
      <c r="D61" s="3"/>
      <c r="E61" s="3"/>
    </row>
    <row r="62" spans="1:5" s="2" customFormat="1" x14ac:dyDescent="0.2">
      <c r="A62" s="3"/>
      <c r="B62" s="3"/>
      <c r="C62" s="3"/>
      <c r="D62" s="3"/>
      <c r="E62" s="3"/>
    </row>
    <row r="63" spans="1:5" s="2" customFormat="1" x14ac:dyDescent="0.2">
      <c r="A63" s="3"/>
      <c r="B63" s="3"/>
      <c r="C63" s="3"/>
      <c r="D63" s="3"/>
      <c r="E63" s="3"/>
    </row>
    <row r="64" spans="1:5" s="2" customFormat="1" x14ac:dyDescent="0.2">
      <c r="A64" s="3"/>
      <c r="B64" s="3"/>
      <c r="C64" s="3"/>
      <c r="D64" s="3"/>
      <c r="E64" s="3"/>
    </row>
    <row r="65" spans="1:5" s="2" customFormat="1" x14ac:dyDescent="0.2">
      <c r="A65" s="3"/>
      <c r="B65" s="3"/>
      <c r="C65" s="3"/>
      <c r="D65" s="3"/>
      <c r="E65" s="3"/>
    </row>
    <row r="66" spans="1:5" s="2" customFormat="1" x14ac:dyDescent="0.2">
      <c r="A66" s="3"/>
      <c r="B66" s="3"/>
      <c r="C66" s="3"/>
      <c r="D66" s="3"/>
      <c r="E66" s="3"/>
    </row>
    <row r="67" spans="1:5" s="2" customFormat="1" x14ac:dyDescent="0.2">
      <c r="A67" s="3"/>
      <c r="B67" s="3"/>
      <c r="C67" s="3"/>
      <c r="D67" s="3"/>
      <c r="E67" s="3"/>
    </row>
    <row r="68" spans="1:5" s="2" customFormat="1" x14ac:dyDescent="0.2">
      <c r="A68" s="3"/>
      <c r="B68" s="3"/>
      <c r="C68" s="3"/>
      <c r="D68" s="3"/>
      <c r="E68" s="3"/>
    </row>
    <row r="69" spans="1:5" s="2" customFormat="1" x14ac:dyDescent="0.2">
      <c r="A69" s="3"/>
      <c r="B69" s="3"/>
      <c r="C69" s="3"/>
      <c r="D69" s="3"/>
      <c r="E69" s="3"/>
    </row>
    <row r="70" spans="1:5" s="2" customFormat="1" x14ac:dyDescent="0.2">
      <c r="A70" s="3"/>
      <c r="B70" s="3"/>
      <c r="C70" s="3"/>
      <c r="D70" s="3"/>
      <c r="E70" s="3"/>
    </row>
    <row r="71" spans="1:5" s="2" customFormat="1" x14ac:dyDescent="0.2">
      <c r="A71" s="3"/>
      <c r="B71" s="3"/>
      <c r="C71" s="3"/>
      <c r="D71" s="3"/>
      <c r="E71" s="3"/>
    </row>
    <row r="72" spans="1:5" s="2" customFormat="1" x14ac:dyDescent="0.2">
      <c r="A72" s="3"/>
      <c r="B72" s="3"/>
      <c r="C72" s="3"/>
      <c r="D72" s="3"/>
      <c r="E72" s="3"/>
    </row>
    <row r="73" spans="1:5" s="2" customFormat="1" x14ac:dyDescent="0.2">
      <c r="A73" s="3"/>
      <c r="B73" s="3"/>
      <c r="C73" s="3"/>
      <c r="D73" s="3"/>
      <c r="E73" s="3"/>
    </row>
    <row r="74" spans="1:5" s="2" customFormat="1" x14ac:dyDescent="0.2">
      <c r="A74" s="3"/>
      <c r="B74" s="3"/>
      <c r="C74" s="3"/>
      <c r="D74" s="3"/>
      <c r="E74" s="3"/>
    </row>
    <row r="75" spans="1:5" s="2" customFormat="1" x14ac:dyDescent="0.2">
      <c r="A75" s="3"/>
      <c r="B75" s="3"/>
      <c r="C75" s="3"/>
      <c r="D75" s="3"/>
      <c r="E75" s="3"/>
    </row>
    <row r="76" spans="1:5" s="2" customFormat="1" x14ac:dyDescent="0.2">
      <c r="A76" s="3"/>
      <c r="B76" s="3"/>
      <c r="C76" s="3"/>
      <c r="D76" s="3"/>
      <c r="E76" s="3"/>
    </row>
    <row r="77" spans="1:5" s="2" customFormat="1" x14ac:dyDescent="0.2">
      <c r="A77" s="3"/>
      <c r="B77" s="3"/>
      <c r="C77" s="3"/>
      <c r="D77" s="3"/>
      <c r="E77" s="3"/>
    </row>
    <row r="78" spans="1:5" s="2" customFormat="1" x14ac:dyDescent="0.2">
      <c r="A78" s="3"/>
      <c r="B78" s="3"/>
      <c r="C78" s="3"/>
      <c r="D78" s="3"/>
      <c r="E78" s="3"/>
    </row>
    <row r="79" spans="1:5" s="2" customFormat="1" x14ac:dyDescent="0.2">
      <c r="A79" s="3"/>
      <c r="B79" s="3"/>
      <c r="C79" s="3"/>
      <c r="D79" s="3"/>
      <c r="E79" s="3"/>
    </row>
    <row r="80" spans="1:5" s="2" customFormat="1" x14ac:dyDescent="0.2">
      <c r="A80" s="3"/>
      <c r="B80" s="3"/>
      <c r="C80" s="3"/>
      <c r="D80" s="3"/>
      <c r="E80" s="3"/>
    </row>
    <row r="81" spans="1:5" s="2" customFormat="1" x14ac:dyDescent="0.2">
      <c r="A81" s="3"/>
      <c r="B81" s="3"/>
      <c r="C81" s="3"/>
      <c r="D81" s="3"/>
      <c r="E81" s="3"/>
    </row>
    <row r="82" spans="1:5" s="2" customFormat="1" x14ac:dyDescent="0.2">
      <c r="A82" s="3"/>
      <c r="B82" s="3"/>
      <c r="C82" s="3"/>
      <c r="D82" s="3"/>
      <c r="E82" s="3"/>
    </row>
    <row r="83" spans="1:5" s="2" customFormat="1" x14ac:dyDescent="0.2">
      <c r="A83" s="3"/>
      <c r="B83" s="3"/>
      <c r="C83" s="3"/>
      <c r="D83" s="3"/>
      <c r="E83" s="3"/>
    </row>
    <row r="84" spans="1:5" s="2" customFormat="1" x14ac:dyDescent="0.2">
      <c r="A84" s="3"/>
      <c r="B84" s="3"/>
      <c r="C84" s="3"/>
      <c r="D84" s="3"/>
      <c r="E84" s="3"/>
    </row>
    <row r="85" spans="1:5" s="2" customFormat="1" x14ac:dyDescent="0.2">
      <c r="A85" s="3"/>
      <c r="B85" s="3"/>
      <c r="C85" s="3"/>
      <c r="D85" s="3"/>
      <c r="E85" s="3"/>
    </row>
    <row r="86" spans="1:5" s="2" customFormat="1" x14ac:dyDescent="0.2">
      <c r="A86" s="3"/>
      <c r="B86" s="3"/>
      <c r="C86" s="3"/>
      <c r="D86" s="3"/>
      <c r="E86" s="3"/>
    </row>
    <row r="87" spans="1:5" s="2" customFormat="1" x14ac:dyDescent="0.2">
      <c r="A87" s="3"/>
      <c r="B87" s="3"/>
      <c r="C87" s="3"/>
      <c r="D87" s="3"/>
      <c r="E87" s="3"/>
    </row>
    <row r="88" spans="1:5" s="2" customFormat="1" x14ac:dyDescent="0.2">
      <c r="A88" s="3"/>
      <c r="B88" s="3"/>
      <c r="C88" s="3"/>
      <c r="D88" s="3"/>
      <c r="E88" s="3"/>
    </row>
    <row r="89" spans="1:5" s="2" customFormat="1" x14ac:dyDescent="0.2">
      <c r="A89" s="3"/>
      <c r="B89" s="3"/>
      <c r="C89" s="3"/>
      <c r="D89" s="3"/>
      <c r="E89" s="3"/>
    </row>
    <row r="90" spans="1:5" s="2" customFormat="1" x14ac:dyDescent="0.2">
      <c r="A90" s="3"/>
      <c r="B90" s="3"/>
      <c r="C90" s="3"/>
      <c r="D90" s="3"/>
      <c r="E90" s="3"/>
    </row>
    <row r="91" spans="1:5" s="2" customFormat="1" x14ac:dyDescent="0.2">
      <c r="A91" s="3"/>
      <c r="B91" s="3"/>
      <c r="C91" s="3"/>
      <c r="D91" s="3"/>
      <c r="E91" s="3"/>
    </row>
    <row r="92" spans="1:5" s="2" customFormat="1" x14ac:dyDescent="0.2">
      <c r="A92" s="3"/>
      <c r="B92" s="3"/>
      <c r="C92" s="3"/>
      <c r="D92" s="3"/>
      <c r="E92" s="3"/>
    </row>
    <row r="93" spans="1:5" s="2" customFormat="1" x14ac:dyDescent="0.2">
      <c r="A93" s="3"/>
      <c r="B93" s="3"/>
      <c r="C93" s="3"/>
      <c r="D93" s="3"/>
      <c r="E93" s="3"/>
    </row>
    <row r="94" spans="1:5" s="2" customFormat="1" x14ac:dyDescent="0.2">
      <c r="A94" s="3"/>
      <c r="B94" s="3"/>
      <c r="C94" s="3"/>
      <c r="D94" s="3"/>
      <c r="E94" s="3"/>
    </row>
    <row r="95" spans="1:5" s="2" customFormat="1" x14ac:dyDescent="0.2">
      <c r="A95" s="3"/>
      <c r="B95" s="3"/>
      <c r="C95" s="3"/>
      <c r="D95" s="3"/>
      <c r="E95" s="3"/>
    </row>
    <row r="96" spans="1:5" s="2" customFormat="1" x14ac:dyDescent="0.2">
      <c r="A96" s="3"/>
      <c r="B96" s="3"/>
      <c r="C96" s="3"/>
      <c r="D96" s="3"/>
      <c r="E96" s="3"/>
    </row>
    <row r="97" spans="1:5" s="2" customFormat="1" x14ac:dyDescent="0.2">
      <c r="A97" s="3"/>
      <c r="B97" s="3"/>
      <c r="C97" s="3"/>
      <c r="D97" s="3"/>
      <c r="E97" s="3"/>
    </row>
    <row r="98" spans="1:5" s="2" customFormat="1" x14ac:dyDescent="0.2">
      <c r="A98" s="3"/>
      <c r="B98" s="3"/>
      <c r="C98" s="3"/>
      <c r="D98" s="3"/>
      <c r="E98" s="3"/>
    </row>
    <row r="99" spans="1:5" s="2" customFormat="1" x14ac:dyDescent="0.2">
      <c r="A99" s="3"/>
      <c r="B99" s="3"/>
      <c r="C99" s="3"/>
      <c r="D99" s="3"/>
      <c r="E99" s="3"/>
    </row>
    <row r="100" spans="1:5" s="2" customFormat="1" x14ac:dyDescent="0.2">
      <c r="A100" s="3"/>
      <c r="B100" s="3"/>
      <c r="C100" s="3"/>
      <c r="D100" s="3"/>
      <c r="E100" s="3"/>
    </row>
    <row r="101" spans="1:5" s="2" customFormat="1" x14ac:dyDescent="0.2">
      <c r="A101" s="3"/>
      <c r="B101" s="3"/>
      <c r="C101" s="3"/>
      <c r="D101" s="3"/>
      <c r="E101" s="3"/>
    </row>
    <row r="102" spans="1:5" s="2" customFormat="1" x14ac:dyDescent="0.2">
      <c r="A102" s="3"/>
      <c r="B102" s="3"/>
      <c r="C102" s="3"/>
      <c r="D102" s="3"/>
      <c r="E102" s="3"/>
    </row>
    <row r="103" spans="1:5" s="2" customFormat="1" x14ac:dyDescent="0.2">
      <c r="A103" s="3"/>
      <c r="B103" s="3"/>
      <c r="C103" s="3"/>
      <c r="D103" s="3"/>
      <c r="E103" s="3"/>
    </row>
    <row r="104" spans="1:5" s="2" customFormat="1" x14ac:dyDescent="0.2">
      <c r="A104" s="3"/>
      <c r="B104" s="3"/>
      <c r="C104" s="3"/>
      <c r="D104" s="3"/>
      <c r="E104" s="3"/>
    </row>
    <row r="105" spans="1:5" s="2" customFormat="1" x14ac:dyDescent="0.2">
      <c r="A105" s="3"/>
      <c r="B105" s="3"/>
      <c r="C105" s="3"/>
      <c r="D105" s="3"/>
      <c r="E105" s="3"/>
    </row>
    <row r="106" spans="1:5" s="2" customFormat="1" x14ac:dyDescent="0.2">
      <c r="A106" s="3"/>
      <c r="B106" s="3"/>
      <c r="C106" s="3"/>
      <c r="D106" s="3"/>
      <c r="E106" s="3"/>
    </row>
    <row r="107" spans="1:5" s="2" customFormat="1" x14ac:dyDescent="0.2">
      <c r="A107" s="3"/>
      <c r="B107" s="3"/>
      <c r="C107" s="3"/>
      <c r="D107" s="3"/>
      <c r="E107" s="3"/>
    </row>
    <row r="108" spans="1:5" s="2" customFormat="1" x14ac:dyDescent="0.2">
      <c r="A108" s="3"/>
      <c r="B108" s="3"/>
      <c r="C108" s="3"/>
      <c r="D108" s="3"/>
      <c r="E108" s="3"/>
    </row>
    <row r="109" spans="1:5" s="2" customFormat="1" x14ac:dyDescent="0.2">
      <c r="A109" s="3"/>
      <c r="B109" s="3"/>
      <c r="C109" s="3"/>
      <c r="D109" s="3"/>
      <c r="E109" s="3"/>
    </row>
    <row r="110" spans="1:5" s="2" customFormat="1" x14ac:dyDescent="0.2">
      <c r="A110" s="3"/>
      <c r="B110" s="3"/>
      <c r="C110" s="3"/>
      <c r="D110" s="3"/>
      <c r="E110" s="3"/>
    </row>
    <row r="111" spans="1:5" s="2" customFormat="1" x14ac:dyDescent="0.2">
      <c r="A111" s="3"/>
      <c r="B111" s="3"/>
      <c r="C111" s="3"/>
      <c r="D111" s="3"/>
      <c r="E111" s="3"/>
    </row>
    <row r="112" spans="1:5" s="2" customFormat="1" x14ac:dyDescent="0.2">
      <c r="A112" s="3"/>
      <c r="B112" s="3"/>
      <c r="C112" s="3"/>
      <c r="D112" s="3"/>
      <c r="E112" s="3"/>
    </row>
    <row r="113" spans="1:5" s="2" customFormat="1" x14ac:dyDescent="0.2">
      <c r="A113" s="3"/>
      <c r="B113" s="3"/>
      <c r="C113" s="3"/>
      <c r="D113" s="3"/>
      <c r="E113" s="3"/>
    </row>
    <row r="114" spans="1:5" s="2" customFormat="1" x14ac:dyDescent="0.2">
      <c r="A114" s="3"/>
      <c r="B114" s="3"/>
      <c r="C114" s="3"/>
      <c r="D114" s="3"/>
      <c r="E114" s="3"/>
    </row>
    <row r="115" spans="1:5" s="2" customFormat="1" x14ac:dyDescent="0.2">
      <c r="A115" s="3"/>
      <c r="B115" s="3"/>
      <c r="C115" s="3"/>
      <c r="D115" s="3"/>
      <c r="E115" s="3"/>
    </row>
    <row r="116" spans="1:5" s="2" customFormat="1" x14ac:dyDescent="0.2">
      <c r="A116" s="3"/>
      <c r="B116" s="3"/>
      <c r="C116" s="3"/>
      <c r="D116" s="3"/>
      <c r="E116" s="3"/>
    </row>
    <row r="117" spans="1:5" s="2" customFormat="1" x14ac:dyDescent="0.2">
      <c r="A117" s="3"/>
      <c r="B117" s="3"/>
      <c r="C117" s="3"/>
      <c r="D117" s="3"/>
      <c r="E117" s="3"/>
    </row>
    <row r="118" spans="1:5" s="2" customFormat="1" x14ac:dyDescent="0.2">
      <c r="A118" s="3"/>
      <c r="B118" s="3"/>
      <c r="C118" s="3"/>
      <c r="D118" s="3"/>
      <c r="E118" s="3"/>
    </row>
    <row r="119" spans="1:5" s="2" customFormat="1" x14ac:dyDescent="0.2">
      <c r="A119" s="3"/>
      <c r="B119" s="3"/>
      <c r="C119" s="3"/>
      <c r="D119" s="3"/>
      <c r="E119" s="3"/>
    </row>
    <row r="120" spans="1:5" s="2" customFormat="1" x14ac:dyDescent="0.2">
      <c r="A120" s="3"/>
      <c r="B120" s="3"/>
      <c r="C120" s="3"/>
      <c r="D120" s="3"/>
      <c r="E120" s="3"/>
    </row>
    <row r="121" spans="1:5" s="2" customFormat="1" x14ac:dyDescent="0.2">
      <c r="A121" s="3"/>
      <c r="B121" s="3"/>
      <c r="C121" s="3"/>
      <c r="D121" s="3"/>
      <c r="E121" s="3"/>
    </row>
    <row r="122" spans="1:5" s="2" customFormat="1" x14ac:dyDescent="0.2">
      <c r="A122" s="3"/>
      <c r="B122" s="3"/>
      <c r="C122" s="3"/>
      <c r="D122" s="3"/>
      <c r="E122" s="3"/>
    </row>
    <row r="123" spans="1:5" s="2" customFormat="1" x14ac:dyDescent="0.2">
      <c r="A123" s="3"/>
      <c r="B123" s="3"/>
      <c r="C123" s="3"/>
      <c r="D123" s="3"/>
      <c r="E123" s="3"/>
    </row>
    <row r="124" spans="1:5" s="2" customFormat="1" x14ac:dyDescent="0.2">
      <c r="A124" s="3"/>
      <c r="B124" s="3"/>
      <c r="C124" s="3"/>
      <c r="D124" s="3"/>
      <c r="E124" s="3"/>
    </row>
    <row r="125" spans="1:5" s="2" customFormat="1" x14ac:dyDescent="0.2">
      <c r="A125" s="3"/>
      <c r="B125" s="3"/>
      <c r="C125" s="3"/>
      <c r="D125" s="3"/>
      <c r="E125" s="3"/>
    </row>
    <row r="126" spans="1:5" s="2" customFormat="1" x14ac:dyDescent="0.2">
      <c r="A126" s="3"/>
      <c r="B126" s="3"/>
      <c r="C126" s="3"/>
      <c r="D126" s="3"/>
      <c r="E126" s="3"/>
    </row>
    <row r="127" spans="1:5" s="2" customFormat="1" x14ac:dyDescent="0.2">
      <c r="A127" s="3"/>
      <c r="B127" s="3"/>
      <c r="C127" s="3"/>
      <c r="D127" s="3"/>
      <c r="E127" s="3"/>
    </row>
    <row r="128" spans="1:5" s="2" customFormat="1" x14ac:dyDescent="0.2">
      <c r="A128" s="3"/>
      <c r="B128" s="3"/>
      <c r="C128" s="3"/>
      <c r="D128" s="3"/>
      <c r="E128" s="3"/>
    </row>
    <row r="129" spans="1:5" s="2" customFormat="1" x14ac:dyDescent="0.2">
      <c r="A129" s="3"/>
      <c r="B129" s="3"/>
      <c r="C129" s="3"/>
      <c r="D129" s="3"/>
      <c r="E129" s="3"/>
    </row>
    <row r="130" spans="1:5" s="2" customFormat="1" x14ac:dyDescent="0.2">
      <c r="A130" s="3"/>
      <c r="B130" s="3"/>
      <c r="C130" s="3"/>
      <c r="D130" s="3"/>
      <c r="E130" s="3"/>
    </row>
    <row r="131" spans="1:5" s="2" customFormat="1" x14ac:dyDescent="0.2">
      <c r="A131" s="3"/>
      <c r="B131" s="3"/>
      <c r="C131" s="3"/>
      <c r="D131" s="3"/>
      <c r="E131" s="3"/>
    </row>
    <row r="132" spans="1:5" s="2" customFormat="1" x14ac:dyDescent="0.2">
      <c r="A132" s="3"/>
      <c r="B132" s="3"/>
      <c r="C132" s="3"/>
      <c r="D132" s="3"/>
      <c r="E132" s="3"/>
    </row>
    <row r="133" spans="1:5" s="2" customFormat="1" x14ac:dyDescent="0.2">
      <c r="A133" s="3"/>
      <c r="B133" s="3"/>
      <c r="C133" s="3"/>
      <c r="D133" s="3"/>
      <c r="E133" s="3"/>
    </row>
    <row r="134" spans="1:5" s="2" customFormat="1" x14ac:dyDescent="0.2">
      <c r="A134" s="3"/>
      <c r="B134" s="3"/>
      <c r="C134" s="3"/>
      <c r="D134" s="3"/>
      <c r="E134" s="3"/>
    </row>
    <row r="135" spans="1:5" s="2" customFormat="1" x14ac:dyDescent="0.2">
      <c r="A135" s="3"/>
      <c r="B135" s="3"/>
      <c r="C135" s="3"/>
      <c r="D135" s="3"/>
      <c r="E135" s="3"/>
    </row>
    <row r="136" spans="1:5" s="2" customFormat="1" x14ac:dyDescent="0.2">
      <c r="A136" s="3"/>
      <c r="B136" s="3"/>
      <c r="C136" s="3"/>
      <c r="D136" s="3"/>
      <c r="E136" s="3"/>
    </row>
    <row r="137" spans="1:5" s="2" customFormat="1" x14ac:dyDescent="0.2">
      <c r="A137" s="3"/>
      <c r="B137" s="3"/>
      <c r="C137" s="3"/>
      <c r="D137" s="3"/>
      <c r="E137" s="3"/>
    </row>
    <row r="138" spans="1:5" s="2" customFormat="1" x14ac:dyDescent="0.2">
      <c r="A138" s="3"/>
      <c r="B138" s="3"/>
      <c r="C138" s="3"/>
      <c r="D138" s="3"/>
      <c r="E138" s="3"/>
    </row>
    <row r="139" spans="1:5" s="2" customFormat="1" x14ac:dyDescent="0.2">
      <c r="A139" s="3"/>
      <c r="B139" s="3"/>
      <c r="C139" s="3"/>
      <c r="D139" s="3"/>
      <c r="E139" s="3"/>
    </row>
    <row r="140" spans="1:5" s="2" customFormat="1" x14ac:dyDescent="0.2">
      <c r="A140" s="3"/>
      <c r="B140" s="3"/>
      <c r="C140" s="3"/>
      <c r="D140" s="3"/>
      <c r="E140" s="3"/>
    </row>
    <row r="141" spans="1:5" s="2" customFormat="1" x14ac:dyDescent="0.2">
      <c r="A141" s="3"/>
      <c r="B141" s="3"/>
      <c r="C141" s="3"/>
      <c r="D141" s="3"/>
      <c r="E141" s="3"/>
    </row>
    <row r="142" spans="1:5" s="2" customFormat="1" x14ac:dyDescent="0.2">
      <c r="A142" s="3"/>
      <c r="B142" s="3"/>
      <c r="C142" s="3"/>
      <c r="D142" s="3"/>
      <c r="E142" s="3"/>
    </row>
    <row r="143" spans="1:5" s="2" customFormat="1" x14ac:dyDescent="0.2">
      <c r="A143" s="3"/>
      <c r="B143" s="3"/>
      <c r="C143" s="3"/>
      <c r="D143" s="3"/>
      <c r="E143" s="3"/>
    </row>
    <row r="144" spans="1:5" s="2" customFormat="1" x14ac:dyDescent="0.2">
      <c r="A144" s="3"/>
      <c r="B144" s="3"/>
      <c r="C144" s="3"/>
      <c r="D144" s="3"/>
      <c r="E144" s="3"/>
    </row>
    <row r="145" spans="1:5" s="2" customFormat="1" x14ac:dyDescent="0.2">
      <c r="A145" s="3"/>
      <c r="B145" s="3"/>
      <c r="C145" s="3"/>
      <c r="D145" s="3"/>
      <c r="E145" s="3"/>
    </row>
    <row r="146" spans="1:5" s="2" customFormat="1" x14ac:dyDescent="0.2">
      <c r="A146" s="3"/>
      <c r="B146" s="3"/>
      <c r="C146" s="3"/>
      <c r="D146" s="3"/>
      <c r="E146" s="3"/>
    </row>
    <row r="147" spans="1:5" s="2" customFormat="1" x14ac:dyDescent="0.2">
      <c r="A147" s="3"/>
      <c r="B147" s="3"/>
      <c r="C147" s="3"/>
      <c r="D147" s="3"/>
      <c r="E147" s="3"/>
    </row>
    <row r="148" spans="1:5" s="2" customFormat="1" x14ac:dyDescent="0.2">
      <c r="A148" s="3"/>
      <c r="B148" s="3"/>
      <c r="C148" s="3"/>
      <c r="D148" s="3"/>
      <c r="E148" s="3"/>
    </row>
    <row r="149" spans="1:5" s="2" customFormat="1" x14ac:dyDescent="0.2">
      <c r="A149" s="3"/>
      <c r="B149" s="3"/>
      <c r="C149" s="3"/>
      <c r="D149" s="3"/>
      <c r="E149" s="3"/>
    </row>
    <row r="150" spans="1:5" s="2" customFormat="1" x14ac:dyDescent="0.2">
      <c r="A150" s="3"/>
      <c r="B150" s="3"/>
      <c r="C150" s="3"/>
      <c r="D150" s="3"/>
      <c r="E150" s="3"/>
    </row>
    <row r="151" spans="1:5" s="2" customFormat="1" x14ac:dyDescent="0.2">
      <c r="A151" s="3"/>
      <c r="B151" s="3"/>
      <c r="C151" s="3"/>
      <c r="D151" s="3"/>
      <c r="E151" s="3"/>
    </row>
    <row r="152" spans="1:5" s="2" customFormat="1" x14ac:dyDescent="0.2">
      <c r="A152" s="3"/>
      <c r="B152" s="3"/>
      <c r="C152" s="3"/>
      <c r="D152" s="3"/>
      <c r="E152" s="3"/>
    </row>
    <row r="153" spans="1:5" s="2" customFormat="1" x14ac:dyDescent="0.2">
      <c r="A153" s="3"/>
      <c r="B153" s="3"/>
      <c r="C153" s="3"/>
      <c r="D153" s="3"/>
      <c r="E153" s="3"/>
    </row>
    <row r="154" spans="1:5" s="2" customFormat="1" x14ac:dyDescent="0.2">
      <c r="A154" s="3"/>
      <c r="B154" s="3"/>
      <c r="C154" s="3"/>
      <c r="D154" s="3"/>
      <c r="E154" s="3"/>
    </row>
    <row r="155" spans="1:5" s="2" customFormat="1" x14ac:dyDescent="0.2">
      <c r="A155" s="3"/>
      <c r="B155" s="3"/>
      <c r="C155" s="3"/>
      <c r="D155" s="3"/>
      <c r="E155" s="3"/>
    </row>
    <row r="156" spans="1:5" s="2" customFormat="1" x14ac:dyDescent="0.2">
      <c r="A156" s="3"/>
      <c r="B156" s="3"/>
      <c r="C156" s="3"/>
      <c r="D156" s="3"/>
      <c r="E156" s="3"/>
    </row>
    <row r="157" spans="1:5" s="2" customFormat="1" x14ac:dyDescent="0.2">
      <c r="A157" s="3"/>
      <c r="B157" s="3"/>
      <c r="C157" s="3"/>
      <c r="D157" s="3"/>
      <c r="E157" s="3"/>
    </row>
    <row r="158" spans="1:5" s="2" customFormat="1" x14ac:dyDescent="0.2">
      <c r="A158" s="3"/>
      <c r="B158" s="3"/>
      <c r="C158" s="3"/>
      <c r="D158" s="3"/>
      <c r="E158" s="3"/>
    </row>
    <row r="159" spans="1:5" s="2" customFormat="1" x14ac:dyDescent="0.2">
      <c r="A159" s="3"/>
      <c r="B159" s="3"/>
      <c r="C159" s="3"/>
      <c r="D159" s="3"/>
      <c r="E159" s="3"/>
    </row>
    <row r="160" spans="1:5" s="2" customFormat="1" x14ac:dyDescent="0.2">
      <c r="A160" s="3"/>
      <c r="B160" s="3"/>
      <c r="C160" s="3"/>
      <c r="D160" s="3"/>
      <c r="E160" s="3"/>
    </row>
    <row r="161" spans="1:5" s="2" customFormat="1" x14ac:dyDescent="0.2">
      <c r="A161" s="3"/>
      <c r="B161" s="3"/>
      <c r="C161" s="3"/>
      <c r="D161" s="3"/>
      <c r="E161" s="3"/>
    </row>
    <row r="162" spans="1:5" s="2" customFormat="1" x14ac:dyDescent="0.2">
      <c r="A162" s="3"/>
      <c r="B162" s="3"/>
      <c r="C162" s="3"/>
      <c r="D162" s="3"/>
      <c r="E162" s="3"/>
    </row>
    <row r="163" spans="1:5" s="2" customFormat="1" x14ac:dyDescent="0.2">
      <c r="A163" s="3"/>
      <c r="B163" s="3"/>
      <c r="C163" s="3"/>
      <c r="D163" s="3"/>
      <c r="E163" s="3"/>
    </row>
    <row r="164" spans="1:5" s="2" customFormat="1" x14ac:dyDescent="0.2">
      <c r="A164" s="3"/>
      <c r="B164" s="3"/>
      <c r="C164" s="3"/>
      <c r="D164" s="3"/>
      <c r="E164" s="3"/>
    </row>
    <row r="165" spans="1:5" s="2" customFormat="1" x14ac:dyDescent="0.2">
      <c r="A165" s="3"/>
      <c r="B165" s="3"/>
      <c r="C165" s="3"/>
      <c r="D165" s="3"/>
      <c r="E165" s="3"/>
    </row>
    <row r="166" spans="1:5" s="2" customFormat="1" x14ac:dyDescent="0.2">
      <c r="A166" s="3"/>
      <c r="B166" s="3"/>
      <c r="C166" s="3"/>
      <c r="D166" s="3"/>
      <c r="E166" s="3"/>
    </row>
    <row r="167" spans="1:5" s="2" customFormat="1" x14ac:dyDescent="0.2">
      <c r="A167" s="3"/>
      <c r="B167" s="3"/>
      <c r="C167" s="3"/>
      <c r="D167" s="3"/>
      <c r="E167" s="3"/>
    </row>
    <row r="168" spans="1:5" s="2" customFormat="1" x14ac:dyDescent="0.2">
      <c r="A168" s="3"/>
      <c r="B168" s="3"/>
      <c r="C168" s="3"/>
      <c r="D168" s="3"/>
      <c r="E168" s="3"/>
    </row>
    <row r="169" spans="1:5" s="2" customFormat="1" x14ac:dyDescent="0.2">
      <c r="A169" s="3"/>
      <c r="B169" s="3"/>
      <c r="C169" s="3"/>
      <c r="D169" s="3"/>
      <c r="E169" s="3"/>
    </row>
    <row r="170" spans="1:5" s="2" customFormat="1" x14ac:dyDescent="0.2">
      <c r="A170" s="3"/>
      <c r="B170" s="3"/>
      <c r="C170" s="3"/>
      <c r="D170" s="3"/>
      <c r="E170" s="3"/>
    </row>
    <row r="171" spans="1:5" s="2" customFormat="1" x14ac:dyDescent="0.2">
      <c r="A171" s="3"/>
      <c r="B171" s="3"/>
      <c r="C171" s="3"/>
      <c r="D171" s="3"/>
      <c r="E171" s="3"/>
    </row>
    <row r="172" spans="1:5" s="2" customFormat="1" x14ac:dyDescent="0.2">
      <c r="A172" s="3"/>
      <c r="B172" s="3"/>
      <c r="C172" s="3"/>
      <c r="D172" s="3"/>
      <c r="E172" s="3"/>
    </row>
    <row r="173" spans="1:5" s="2" customFormat="1" x14ac:dyDescent="0.2">
      <c r="A173" s="3"/>
      <c r="B173" s="3"/>
      <c r="C173" s="3"/>
      <c r="D173" s="3"/>
      <c r="E173" s="3"/>
    </row>
    <row r="174" spans="1:5" s="2" customFormat="1" x14ac:dyDescent="0.2">
      <c r="A174" s="3"/>
      <c r="B174" s="3"/>
      <c r="C174" s="3"/>
      <c r="D174" s="3"/>
      <c r="E174" s="3"/>
    </row>
    <row r="175" spans="1:5" s="2" customFormat="1" x14ac:dyDescent="0.2">
      <c r="A175" s="3"/>
      <c r="B175" s="3"/>
      <c r="C175" s="3"/>
      <c r="D175" s="3"/>
      <c r="E175" s="3"/>
    </row>
    <row r="176" spans="1:5" s="2" customFormat="1" x14ac:dyDescent="0.2">
      <c r="A176" s="3"/>
      <c r="B176" s="3"/>
      <c r="C176" s="3"/>
      <c r="D176" s="3"/>
      <c r="E176" s="3"/>
    </row>
    <row r="177" spans="1:5" s="2" customFormat="1" x14ac:dyDescent="0.2">
      <c r="A177" s="3"/>
      <c r="B177" s="3"/>
      <c r="C177" s="3"/>
      <c r="D177" s="3"/>
      <c r="E177" s="3"/>
    </row>
    <row r="178" spans="1:5" s="2" customFormat="1" x14ac:dyDescent="0.2">
      <c r="A178" s="3"/>
      <c r="B178" s="3"/>
      <c r="C178" s="3"/>
      <c r="D178" s="3"/>
      <c r="E178" s="3"/>
    </row>
    <row r="179" spans="1:5" s="2" customFormat="1" x14ac:dyDescent="0.2">
      <c r="A179" s="3"/>
      <c r="B179" s="3"/>
      <c r="C179" s="3"/>
      <c r="D179" s="3"/>
      <c r="E179" s="3"/>
    </row>
    <row r="180" spans="1:5" s="2" customFormat="1" x14ac:dyDescent="0.2">
      <c r="A180" s="3"/>
      <c r="B180" s="3"/>
      <c r="C180" s="3"/>
      <c r="D180" s="3"/>
      <c r="E180" s="3"/>
    </row>
    <row r="181" spans="1:5" s="2" customFormat="1" x14ac:dyDescent="0.2">
      <c r="A181" s="3"/>
      <c r="B181" s="3"/>
      <c r="C181" s="3"/>
      <c r="D181" s="3"/>
      <c r="E181" s="3"/>
    </row>
    <row r="182" spans="1:5" s="2" customFormat="1" x14ac:dyDescent="0.2">
      <c r="A182" s="3"/>
      <c r="B182" s="3"/>
      <c r="C182" s="3"/>
      <c r="D182" s="3"/>
      <c r="E182" s="3"/>
    </row>
    <row r="183" spans="1:5" s="2" customFormat="1" x14ac:dyDescent="0.2">
      <c r="A183" s="3"/>
      <c r="B183" s="3"/>
      <c r="C183" s="3"/>
      <c r="D183" s="3"/>
      <c r="E183" s="3"/>
    </row>
    <row r="184" spans="1:5" s="2" customFormat="1" x14ac:dyDescent="0.2">
      <c r="A184" s="3"/>
      <c r="B184" s="3"/>
      <c r="C184" s="3"/>
      <c r="D184" s="3"/>
      <c r="E184" s="3"/>
    </row>
    <row r="185" spans="1:5" s="2" customFormat="1" x14ac:dyDescent="0.2">
      <c r="A185" s="3"/>
      <c r="B185" s="3"/>
      <c r="C185" s="3"/>
      <c r="D185" s="3"/>
      <c r="E185" s="3"/>
    </row>
    <row r="186" spans="1:5" s="2" customFormat="1" x14ac:dyDescent="0.2">
      <c r="A186" s="3"/>
      <c r="B186" s="3"/>
      <c r="C186" s="3"/>
      <c r="D186" s="3"/>
      <c r="E186" s="3"/>
    </row>
    <row r="187" spans="1:5" s="2" customFormat="1" x14ac:dyDescent="0.2">
      <c r="A187" s="3"/>
      <c r="B187" s="3"/>
      <c r="C187" s="3"/>
      <c r="D187" s="3"/>
      <c r="E187" s="3"/>
    </row>
    <row r="188" spans="1:5" s="2" customFormat="1" x14ac:dyDescent="0.2">
      <c r="A188" s="3"/>
      <c r="B188" s="3"/>
      <c r="C188" s="3"/>
      <c r="D188" s="3"/>
      <c r="E188" s="3"/>
    </row>
    <row r="189" spans="1:5" s="2" customFormat="1" x14ac:dyDescent="0.2">
      <c r="A189" s="3"/>
      <c r="B189" s="3"/>
      <c r="C189" s="3"/>
      <c r="D189" s="3"/>
      <c r="E189" s="3"/>
    </row>
    <row r="190" spans="1:5" s="2" customFormat="1" x14ac:dyDescent="0.2">
      <c r="A190" s="3"/>
      <c r="B190" s="3"/>
      <c r="C190" s="3"/>
      <c r="D190" s="3"/>
      <c r="E190" s="3"/>
    </row>
    <row r="191" spans="1:5" s="2" customFormat="1" x14ac:dyDescent="0.2">
      <c r="A191" s="3"/>
      <c r="B191" s="3"/>
      <c r="C191" s="3"/>
      <c r="D191" s="3"/>
      <c r="E191" s="3"/>
    </row>
    <row r="192" spans="1:5" s="2" customFormat="1" x14ac:dyDescent="0.2">
      <c r="A192" s="3"/>
      <c r="B192" s="3"/>
      <c r="C192" s="3"/>
      <c r="D192" s="3"/>
      <c r="E192" s="3"/>
    </row>
    <row r="193" spans="1:5" s="2" customFormat="1" x14ac:dyDescent="0.2">
      <c r="A193" s="3"/>
      <c r="B193" s="3"/>
      <c r="C193" s="3"/>
      <c r="D193" s="3"/>
      <c r="E193" s="3"/>
    </row>
    <row r="194" spans="1:5" s="2" customFormat="1" x14ac:dyDescent="0.2">
      <c r="A194" s="3"/>
      <c r="B194" s="3"/>
      <c r="C194" s="3"/>
      <c r="D194" s="3"/>
      <c r="E194" s="3"/>
    </row>
    <row r="195" spans="1:5" s="2" customFormat="1" x14ac:dyDescent="0.2">
      <c r="A195" s="3"/>
      <c r="B195" s="3"/>
      <c r="C195" s="3"/>
      <c r="D195" s="3"/>
      <c r="E195" s="3"/>
    </row>
    <row r="196" spans="1:5" s="2" customFormat="1" x14ac:dyDescent="0.2">
      <c r="A196" s="3"/>
      <c r="B196" s="3"/>
      <c r="C196" s="3"/>
      <c r="D196" s="3"/>
      <c r="E196" s="3"/>
    </row>
    <row r="197" spans="1:5" s="2" customFormat="1" x14ac:dyDescent="0.2">
      <c r="A197" s="3"/>
      <c r="B197" s="3"/>
      <c r="C197" s="3"/>
      <c r="D197" s="3"/>
      <c r="E197" s="3"/>
    </row>
    <row r="198" spans="1:5" s="2" customFormat="1" x14ac:dyDescent="0.2">
      <c r="A198" s="3"/>
      <c r="B198" s="3"/>
      <c r="C198" s="3"/>
      <c r="D198" s="3"/>
      <c r="E198" s="3"/>
    </row>
    <row r="199" spans="1:5" s="2" customFormat="1" x14ac:dyDescent="0.2">
      <c r="A199" s="3"/>
      <c r="B199" s="3"/>
      <c r="C199" s="3"/>
      <c r="D199" s="3"/>
      <c r="E199" s="3"/>
    </row>
    <row r="200" spans="1:5" s="2" customFormat="1" x14ac:dyDescent="0.2">
      <c r="A200" s="3"/>
      <c r="B200" s="3"/>
      <c r="C200" s="3"/>
      <c r="D200" s="3"/>
      <c r="E200" s="3"/>
    </row>
    <row r="201" spans="1:5" s="2" customFormat="1" x14ac:dyDescent="0.2">
      <c r="A201" s="3"/>
      <c r="B201" s="3"/>
      <c r="C201" s="3"/>
      <c r="D201" s="3"/>
      <c r="E201" s="3"/>
    </row>
    <row r="202" spans="1:5" s="2" customFormat="1" x14ac:dyDescent="0.2">
      <c r="A202" s="3"/>
      <c r="B202" s="3"/>
      <c r="C202" s="3"/>
      <c r="D202" s="3"/>
      <c r="E202" s="3"/>
    </row>
    <row r="203" spans="1:5" s="2" customFormat="1" x14ac:dyDescent="0.2">
      <c r="A203" s="3"/>
      <c r="B203" s="3"/>
      <c r="C203" s="3"/>
      <c r="D203" s="3"/>
      <c r="E203" s="3"/>
    </row>
    <row r="204" spans="1:5" s="2" customFormat="1" x14ac:dyDescent="0.2">
      <c r="A204" s="3"/>
      <c r="B204" s="3"/>
      <c r="C204" s="3"/>
      <c r="D204" s="3"/>
      <c r="E204" s="3"/>
    </row>
    <row r="205" spans="1:5" s="2" customFormat="1" x14ac:dyDescent="0.2">
      <c r="A205" s="3"/>
      <c r="B205" s="3"/>
      <c r="C205" s="3"/>
      <c r="D205" s="3"/>
      <c r="E205" s="3"/>
    </row>
    <row r="206" spans="1:5" s="2" customFormat="1" x14ac:dyDescent="0.2">
      <c r="A206" s="3"/>
      <c r="B206" s="3"/>
      <c r="C206" s="3"/>
      <c r="D206" s="3"/>
      <c r="E206" s="3"/>
    </row>
    <row r="207" spans="1:5" s="2" customFormat="1" x14ac:dyDescent="0.2">
      <c r="A207" s="3"/>
      <c r="B207" s="3"/>
      <c r="C207" s="3"/>
      <c r="D207" s="3"/>
      <c r="E207" s="3"/>
    </row>
    <row r="208" spans="1:5" s="2" customFormat="1" x14ac:dyDescent="0.2">
      <c r="A208" s="3"/>
      <c r="B208" s="3"/>
      <c r="C208" s="3"/>
      <c r="D208" s="3"/>
      <c r="E208" s="3"/>
    </row>
    <row r="209" spans="1:5" s="2" customFormat="1" x14ac:dyDescent="0.2">
      <c r="A209" s="3"/>
      <c r="B209" s="3"/>
      <c r="C209" s="3"/>
      <c r="D209" s="3"/>
      <c r="E209" s="3"/>
    </row>
    <row r="210" spans="1:5" s="2" customFormat="1" x14ac:dyDescent="0.2">
      <c r="A210" s="3"/>
      <c r="B210" s="3"/>
      <c r="C210" s="3"/>
      <c r="D210" s="3"/>
      <c r="E210" s="3"/>
    </row>
    <row r="211" spans="1:5" s="2" customFormat="1" x14ac:dyDescent="0.2">
      <c r="A211" s="3"/>
      <c r="B211" s="3"/>
      <c r="C211" s="3"/>
      <c r="D211" s="3"/>
      <c r="E211" s="3"/>
    </row>
    <row r="212" spans="1:5" s="2" customFormat="1" x14ac:dyDescent="0.2">
      <c r="A212" s="3"/>
      <c r="B212" s="3"/>
      <c r="C212" s="3"/>
      <c r="D212" s="3"/>
      <c r="E212" s="3"/>
    </row>
    <row r="213" spans="1:5" s="2" customFormat="1" x14ac:dyDescent="0.2">
      <c r="A213" s="3"/>
      <c r="B213" s="3"/>
      <c r="C213" s="3"/>
      <c r="D213" s="3"/>
      <c r="E213" s="3"/>
    </row>
    <row r="214" spans="1:5" s="2" customFormat="1" x14ac:dyDescent="0.2">
      <c r="A214" s="3"/>
      <c r="B214" s="3"/>
      <c r="C214" s="3"/>
      <c r="D214" s="3"/>
      <c r="E214" s="3"/>
    </row>
    <row r="215" spans="1:5" s="2" customFormat="1" x14ac:dyDescent="0.2">
      <c r="A215" s="3"/>
      <c r="B215" s="3"/>
      <c r="C215" s="3"/>
      <c r="D215" s="3"/>
      <c r="E215" s="3"/>
    </row>
    <row r="216" spans="1:5" s="2" customFormat="1" x14ac:dyDescent="0.2">
      <c r="A216" s="3"/>
      <c r="B216" s="3"/>
      <c r="C216" s="3"/>
      <c r="D216" s="3"/>
      <c r="E216" s="3"/>
    </row>
    <row r="217" spans="1:5" s="2" customFormat="1" x14ac:dyDescent="0.2">
      <c r="A217" s="3"/>
      <c r="B217" s="3"/>
      <c r="C217" s="3"/>
      <c r="D217" s="3"/>
      <c r="E217" s="3"/>
    </row>
    <row r="218" spans="1:5" s="2" customFormat="1" x14ac:dyDescent="0.2">
      <c r="A218" s="3"/>
      <c r="B218" s="3"/>
      <c r="C218" s="3"/>
      <c r="D218" s="3"/>
      <c r="E218" s="3"/>
    </row>
    <row r="219" spans="1:5" s="2" customFormat="1" x14ac:dyDescent="0.2">
      <c r="A219" s="3"/>
      <c r="B219" s="3"/>
      <c r="C219" s="3"/>
      <c r="D219" s="3"/>
      <c r="E219" s="3"/>
    </row>
    <row r="220" spans="1:5" s="2" customFormat="1" x14ac:dyDescent="0.2">
      <c r="A220" s="3"/>
      <c r="B220" s="3"/>
      <c r="C220" s="3"/>
      <c r="D220" s="3"/>
      <c r="E220" s="3"/>
    </row>
    <row r="221" spans="1:5" s="2" customFormat="1" x14ac:dyDescent="0.2">
      <c r="A221" s="3"/>
      <c r="B221" s="3"/>
      <c r="C221" s="3"/>
      <c r="D221" s="3"/>
      <c r="E221" s="3"/>
    </row>
    <row r="222" spans="1:5" s="2" customFormat="1" x14ac:dyDescent="0.2">
      <c r="A222" s="3"/>
      <c r="B222" s="3"/>
      <c r="C222" s="3"/>
      <c r="D222" s="3"/>
      <c r="E222" s="3"/>
    </row>
    <row r="223" spans="1:5" s="2" customFormat="1" x14ac:dyDescent="0.2">
      <c r="A223" s="3"/>
      <c r="B223" s="3"/>
      <c r="C223" s="3"/>
      <c r="D223" s="3"/>
      <c r="E223" s="3"/>
    </row>
    <row r="224" spans="1:5" s="2" customFormat="1" x14ac:dyDescent="0.2">
      <c r="A224" s="3"/>
      <c r="B224" s="3"/>
      <c r="C224" s="3"/>
      <c r="D224" s="3"/>
      <c r="E224" s="3"/>
    </row>
    <row r="225" spans="1:5" s="2" customFormat="1" x14ac:dyDescent="0.2">
      <c r="A225" s="3"/>
      <c r="B225" s="3"/>
      <c r="C225" s="3"/>
      <c r="D225" s="3"/>
      <c r="E225" s="3"/>
    </row>
    <row r="226" spans="1:5" s="2" customFormat="1" x14ac:dyDescent="0.2">
      <c r="A226" s="3"/>
      <c r="B226" s="3"/>
      <c r="C226" s="3"/>
      <c r="D226" s="3"/>
      <c r="E226" s="3"/>
    </row>
    <row r="227" spans="1:5" s="2" customFormat="1" x14ac:dyDescent="0.2">
      <c r="A227" s="3"/>
      <c r="B227" s="3"/>
      <c r="C227" s="3"/>
      <c r="D227" s="3"/>
      <c r="E227" s="3"/>
    </row>
    <row r="228" spans="1:5" s="2" customFormat="1" x14ac:dyDescent="0.2">
      <c r="A228" s="3"/>
      <c r="B228" s="3"/>
      <c r="C228" s="3"/>
      <c r="D228" s="3"/>
      <c r="E228" s="3"/>
    </row>
    <row r="229" spans="1:5" s="2" customFormat="1" x14ac:dyDescent="0.2">
      <c r="A229" s="3"/>
      <c r="B229" s="3"/>
      <c r="C229" s="3"/>
      <c r="D229" s="3"/>
      <c r="E229" s="3"/>
    </row>
    <row r="230" spans="1:5" s="2" customFormat="1" x14ac:dyDescent="0.2">
      <c r="A230" s="3"/>
      <c r="B230" s="3"/>
      <c r="C230" s="3"/>
      <c r="D230" s="3"/>
      <c r="E230" s="3"/>
    </row>
    <row r="231" spans="1:5" s="2" customFormat="1" x14ac:dyDescent="0.2">
      <c r="A231" s="3"/>
      <c r="B231" s="3"/>
      <c r="C231" s="3"/>
      <c r="D231" s="3"/>
      <c r="E231" s="3"/>
    </row>
    <row r="232" spans="1:5" s="2" customFormat="1" x14ac:dyDescent="0.2">
      <c r="A232" s="3"/>
      <c r="B232" s="3"/>
      <c r="C232" s="3"/>
      <c r="D232" s="3"/>
      <c r="E232" s="3"/>
    </row>
    <row r="233" spans="1:5" s="2" customFormat="1" x14ac:dyDescent="0.2">
      <c r="A233" s="3"/>
      <c r="B233" s="3"/>
      <c r="C233" s="3"/>
      <c r="D233" s="3"/>
      <c r="E233" s="3"/>
    </row>
    <row r="234" spans="1:5" s="2" customFormat="1" x14ac:dyDescent="0.2">
      <c r="A234" s="3"/>
      <c r="B234" s="3"/>
      <c r="C234" s="3"/>
      <c r="D234" s="3"/>
      <c r="E234" s="3"/>
    </row>
    <row r="235" spans="1:5" s="2" customFormat="1" x14ac:dyDescent="0.2">
      <c r="A235" s="3"/>
      <c r="B235" s="3"/>
      <c r="C235" s="3"/>
      <c r="D235" s="3"/>
      <c r="E235" s="3"/>
    </row>
    <row r="236" spans="1:5" s="2" customFormat="1" x14ac:dyDescent="0.2">
      <c r="A236" s="3"/>
      <c r="B236" s="3"/>
      <c r="C236" s="3"/>
      <c r="D236" s="3"/>
      <c r="E236" s="3"/>
    </row>
    <row r="237" spans="1:5" s="2" customFormat="1" x14ac:dyDescent="0.2">
      <c r="A237" s="3"/>
      <c r="B237" s="3"/>
      <c r="C237" s="3"/>
      <c r="D237" s="3"/>
      <c r="E237" s="3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E9BB8-14EE-8F4D-86D1-FC3710517A08}">
  <sheetPr>
    <tabColor rgb="FFFFC000"/>
    <pageSetUpPr fitToPage="1"/>
  </sheetPr>
  <dimension ref="A1:AP315"/>
  <sheetViews>
    <sheetView topLeftCell="A23" workbookViewId="0">
      <selection activeCell="J41" sqref="J41"/>
    </sheetView>
  </sheetViews>
  <sheetFormatPr baseColWidth="10" defaultRowHeight="16" x14ac:dyDescent="0.2"/>
  <cols>
    <col min="1" max="1" width="10.83203125" style="106"/>
    <col min="2" max="2" width="10.33203125" style="106" customWidth="1"/>
    <col min="3" max="3" width="16.6640625" style="106" customWidth="1"/>
    <col min="4" max="4" width="4.83203125" style="12" customWidth="1"/>
    <col min="5" max="5" width="12.83203125" style="106" customWidth="1"/>
    <col min="6" max="6" width="13" style="106" customWidth="1"/>
    <col min="7" max="18" width="10.83203125" style="106"/>
    <col min="19" max="38" width="10.83203125" style="12"/>
    <col min="39" max="42" width="10.83203125" style="106"/>
  </cols>
  <sheetData>
    <row r="1" spans="1:38" ht="26" x14ac:dyDescent="0.2">
      <c r="A1" s="150" t="s">
        <v>160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</row>
    <row r="2" spans="1:38" ht="8" customHeight="1" x14ac:dyDescent="0.2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</row>
    <row r="3" spans="1:38" ht="26" x14ac:dyDescent="0.2">
      <c r="B3" s="180" t="s">
        <v>208</v>
      </c>
      <c r="C3" s="180"/>
      <c r="D3" s="181" t="s">
        <v>207</v>
      </c>
      <c r="E3" s="181"/>
      <c r="F3" s="18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</row>
    <row r="4" spans="1:38" s="110" customFormat="1" ht="25" customHeight="1" x14ac:dyDescent="0.2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</row>
    <row r="5" spans="1:38" s="110" customFormat="1" ht="25" customHeight="1" x14ac:dyDescent="0.2">
      <c r="A5" s="146" t="s">
        <v>175</v>
      </c>
      <c r="B5" s="146"/>
      <c r="C5" s="146"/>
      <c r="D5" s="108"/>
      <c r="E5" s="147" t="s">
        <v>211</v>
      </c>
      <c r="F5" s="147"/>
      <c r="G5" s="147"/>
      <c r="H5" s="147"/>
      <c r="I5" s="147"/>
      <c r="J5" s="108" t="s">
        <v>174</v>
      </c>
      <c r="K5" s="179">
        <v>44637</v>
      </c>
      <c r="L5" s="147"/>
      <c r="M5" s="147"/>
      <c r="N5" s="97"/>
      <c r="O5" s="97"/>
      <c r="P5" s="97"/>
      <c r="Q5" s="97"/>
      <c r="R5" s="97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</row>
    <row r="6" spans="1:38" s="111" customFormat="1" ht="25" customHeight="1" x14ac:dyDescent="0.2">
      <c r="A6" s="97"/>
      <c r="B6" s="97"/>
      <c r="C6" s="97"/>
      <c r="D6" s="97"/>
      <c r="E6" s="9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</row>
    <row r="7" spans="1:38" s="111" customFormat="1" ht="25" customHeight="1" x14ac:dyDescent="0.2">
      <c r="A7" s="146" t="s">
        <v>172</v>
      </c>
      <c r="B7" s="146"/>
      <c r="C7" s="146"/>
      <c r="D7" s="108"/>
      <c r="E7" s="147" t="s">
        <v>170</v>
      </c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</row>
    <row r="8" spans="1:38" s="110" customFormat="1" ht="25" customHeight="1" x14ac:dyDescent="0.2">
      <c r="A8" s="112"/>
      <c r="B8" s="112"/>
      <c r="C8" s="112"/>
      <c r="D8" s="112"/>
      <c r="E8" s="112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</row>
    <row r="9" spans="1:38" s="110" customFormat="1" ht="25" customHeight="1" x14ac:dyDescent="0.2">
      <c r="A9" s="146" t="s">
        <v>173</v>
      </c>
      <c r="B9" s="146"/>
      <c r="C9" s="146"/>
      <c r="D9" s="108"/>
      <c r="E9" s="147" t="s">
        <v>171</v>
      </c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</row>
    <row r="10" spans="1:38" s="110" customFormat="1" ht="25" customHeight="1" x14ac:dyDescent="0.2">
      <c r="A10" s="108"/>
      <c r="B10" s="108"/>
      <c r="C10" s="108"/>
      <c r="D10" s="108"/>
      <c r="E10" s="108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</row>
    <row r="11" spans="1:38" s="109" customFormat="1" ht="25" customHeight="1" x14ac:dyDescent="0.25">
      <c r="A11" s="97"/>
      <c r="B11" s="146" t="s">
        <v>194</v>
      </c>
      <c r="C11" s="146"/>
      <c r="D11" s="97"/>
      <c r="E11" s="147" t="s">
        <v>215</v>
      </c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</row>
    <row r="12" spans="1:38" s="109" customFormat="1" ht="25" customHeight="1" x14ac:dyDescent="0.25">
      <c r="A12" s="97"/>
      <c r="B12" s="108"/>
      <c r="C12" s="108"/>
      <c r="D12" s="9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</row>
    <row r="13" spans="1:38" ht="25" customHeight="1" x14ac:dyDescent="0.25">
      <c r="A13" s="87"/>
      <c r="B13" s="87"/>
      <c r="C13" s="87"/>
      <c r="D13" s="87"/>
      <c r="E13" s="87"/>
      <c r="F13" s="87"/>
      <c r="G13" s="87"/>
      <c r="H13" s="87"/>
      <c r="I13" s="160" t="s">
        <v>155</v>
      </c>
      <c r="J13" s="160"/>
      <c r="K13" s="160"/>
      <c r="L13" s="160"/>
      <c r="M13" s="160"/>
      <c r="N13" s="160"/>
      <c r="O13" s="87"/>
      <c r="P13" s="87"/>
      <c r="Q13" s="87"/>
      <c r="R13" s="87"/>
    </row>
    <row r="14" spans="1:38" ht="25" customHeight="1" x14ac:dyDescent="0.25">
      <c r="A14" s="87"/>
      <c r="B14" s="87"/>
      <c r="C14" s="87"/>
      <c r="D14" s="87"/>
      <c r="E14" s="87"/>
      <c r="F14" s="87"/>
      <c r="G14" s="87"/>
      <c r="H14" s="87"/>
      <c r="I14" s="151" t="s">
        <v>154</v>
      </c>
      <c r="J14" s="152"/>
      <c r="K14" s="152"/>
      <c r="L14" s="152"/>
      <c r="M14" s="152"/>
      <c r="N14" s="153"/>
      <c r="O14" s="87"/>
      <c r="P14" s="87"/>
      <c r="Q14" s="87"/>
      <c r="R14" s="87"/>
    </row>
    <row r="15" spans="1:38" ht="25" customHeight="1" x14ac:dyDescent="0.2">
      <c r="A15" s="97"/>
      <c r="B15" s="97"/>
      <c r="C15" s="97"/>
      <c r="D15" s="97"/>
      <c r="E15" s="97"/>
      <c r="F15" s="97"/>
      <c r="G15" s="97"/>
      <c r="H15" s="97"/>
      <c r="I15" s="154"/>
      <c r="J15" s="155"/>
      <c r="K15" s="155"/>
      <c r="L15" s="155"/>
      <c r="M15" s="155"/>
      <c r="N15" s="156"/>
      <c r="O15" s="97"/>
      <c r="P15" s="97"/>
      <c r="Q15" s="97"/>
      <c r="R15" s="97"/>
    </row>
    <row r="16" spans="1:38" ht="25" customHeight="1" x14ac:dyDescent="0.2">
      <c r="A16" s="97"/>
      <c r="B16" s="97"/>
      <c r="C16" s="97"/>
      <c r="D16" s="97"/>
      <c r="E16" s="97"/>
      <c r="F16" s="97"/>
      <c r="G16" s="97"/>
      <c r="H16" s="97"/>
      <c r="I16" s="157"/>
      <c r="J16" s="158"/>
      <c r="K16" s="158"/>
      <c r="L16" s="158"/>
      <c r="M16" s="158"/>
      <c r="N16" s="159"/>
      <c r="O16" s="97"/>
      <c r="P16" s="97"/>
      <c r="Q16" s="97"/>
      <c r="R16" s="97"/>
    </row>
    <row r="17" spans="1:42" ht="25" customHeight="1" x14ac:dyDescent="0.2">
      <c r="A17" s="97"/>
      <c r="B17" s="97" t="s">
        <v>187</v>
      </c>
      <c r="C17" s="115" t="s">
        <v>188</v>
      </c>
      <c r="D17" s="97"/>
      <c r="E17" s="144" t="s">
        <v>186</v>
      </c>
      <c r="F17" s="144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</row>
    <row r="18" spans="1:42" ht="25" customHeight="1" x14ac:dyDescent="0.2">
      <c r="A18" s="97"/>
      <c r="B18" s="97"/>
      <c r="C18" s="107"/>
      <c r="D18" s="107"/>
      <c r="E18" s="107" t="s">
        <v>180</v>
      </c>
      <c r="F18" s="107" t="s">
        <v>181</v>
      </c>
      <c r="G18" s="97"/>
      <c r="H18" s="97"/>
      <c r="I18" s="161" t="s">
        <v>179</v>
      </c>
      <c r="J18" s="162"/>
      <c r="K18" s="162"/>
      <c r="L18" s="162"/>
      <c r="M18" s="162"/>
      <c r="N18" s="163"/>
      <c r="O18" s="97"/>
      <c r="P18" s="97"/>
      <c r="Q18" s="97"/>
      <c r="R18" s="97"/>
    </row>
    <row r="19" spans="1:42" ht="25" customHeight="1" x14ac:dyDescent="0.2">
      <c r="A19" s="141" t="s">
        <v>176</v>
      </c>
      <c r="B19" s="88" t="s">
        <v>152</v>
      </c>
      <c r="C19" s="113" t="s">
        <v>184</v>
      </c>
      <c r="D19" s="112"/>
      <c r="E19" s="114">
        <v>6.7</v>
      </c>
      <c r="F19" s="114">
        <v>7.5</v>
      </c>
      <c r="G19" s="86"/>
      <c r="H19" s="97"/>
      <c r="I19" s="164"/>
      <c r="J19" s="165"/>
      <c r="K19" s="165"/>
      <c r="L19" s="165"/>
      <c r="M19" s="165"/>
      <c r="N19" s="166"/>
      <c r="O19" s="97"/>
      <c r="P19" s="149" t="s">
        <v>157</v>
      </c>
      <c r="Q19" s="149"/>
      <c r="R19" s="149"/>
    </row>
    <row r="20" spans="1:42" ht="25" customHeight="1" x14ac:dyDescent="0.2">
      <c r="A20" s="142"/>
      <c r="B20" s="88"/>
      <c r="C20" s="112"/>
      <c r="D20" s="112"/>
      <c r="E20" s="107"/>
      <c r="F20" s="107"/>
      <c r="G20" s="86"/>
      <c r="H20" s="97"/>
      <c r="I20" s="164"/>
      <c r="J20" s="165"/>
      <c r="K20" s="165"/>
      <c r="L20" s="165"/>
      <c r="M20" s="165"/>
      <c r="N20" s="166"/>
      <c r="O20" s="97"/>
      <c r="P20" s="97"/>
      <c r="Q20" s="97"/>
      <c r="R20" s="97"/>
    </row>
    <row r="21" spans="1:42" ht="25" customHeight="1" x14ac:dyDescent="0.2">
      <c r="A21" s="142"/>
      <c r="B21" s="88" t="s">
        <v>153</v>
      </c>
      <c r="C21" s="113" t="s">
        <v>185</v>
      </c>
      <c r="D21" s="112"/>
      <c r="E21" s="114" t="s">
        <v>182</v>
      </c>
      <c r="F21" s="114" t="s">
        <v>183</v>
      </c>
      <c r="G21" s="86"/>
      <c r="H21" s="97"/>
      <c r="I21" s="164"/>
      <c r="J21" s="165"/>
      <c r="K21" s="165"/>
      <c r="L21" s="165"/>
      <c r="M21" s="165"/>
      <c r="N21" s="166"/>
      <c r="O21" s="97"/>
      <c r="P21" s="148" t="s">
        <v>158</v>
      </c>
      <c r="Q21" s="148"/>
      <c r="R21" s="148"/>
    </row>
    <row r="22" spans="1:42" ht="25" customHeight="1" x14ac:dyDescent="0.2">
      <c r="A22" s="142"/>
      <c r="B22" s="88"/>
      <c r="C22" s="111"/>
      <c r="D22" s="111"/>
      <c r="E22" s="107"/>
      <c r="F22" s="107"/>
      <c r="G22" s="86"/>
      <c r="H22" s="97"/>
      <c r="I22" s="164"/>
      <c r="J22" s="165"/>
      <c r="K22" s="165"/>
      <c r="L22" s="165"/>
      <c r="M22" s="165"/>
      <c r="N22" s="166"/>
      <c r="O22" s="97"/>
      <c r="P22" s="97"/>
      <c r="Q22" s="97"/>
      <c r="R22" s="97"/>
    </row>
    <row r="23" spans="1:42" ht="25" customHeight="1" x14ac:dyDescent="0.2">
      <c r="A23" s="142"/>
      <c r="B23" s="88" t="s">
        <v>177</v>
      </c>
      <c r="C23" s="114"/>
      <c r="D23" s="107"/>
      <c r="E23" s="114"/>
      <c r="F23" s="114"/>
      <c r="G23" s="86"/>
      <c r="H23" s="97"/>
      <c r="I23" s="164"/>
      <c r="J23" s="165"/>
      <c r="K23" s="165"/>
      <c r="L23" s="165"/>
      <c r="M23" s="165"/>
      <c r="N23" s="166"/>
      <c r="O23" s="97"/>
      <c r="P23" s="97"/>
      <c r="Q23" s="97"/>
      <c r="R23" s="97"/>
    </row>
    <row r="24" spans="1:42" ht="25" customHeight="1" x14ac:dyDescent="0.2">
      <c r="A24" s="142"/>
      <c r="B24" s="88"/>
      <c r="C24" s="111"/>
      <c r="D24" s="111"/>
      <c r="E24" s="107"/>
      <c r="F24" s="107"/>
      <c r="G24" s="86"/>
      <c r="H24" s="97"/>
      <c r="I24" s="164"/>
      <c r="J24" s="165"/>
      <c r="K24" s="165"/>
      <c r="L24" s="165"/>
      <c r="M24" s="165"/>
      <c r="N24" s="166"/>
      <c r="O24" s="97"/>
      <c r="P24" s="97"/>
      <c r="Q24" s="97"/>
      <c r="R24" s="97"/>
    </row>
    <row r="25" spans="1:42" ht="25" customHeight="1" x14ac:dyDescent="0.2">
      <c r="A25" s="143"/>
      <c r="B25" s="88" t="s">
        <v>178</v>
      </c>
      <c r="C25" s="114"/>
      <c r="D25" s="107"/>
      <c r="E25" s="114"/>
      <c r="F25" s="114"/>
      <c r="G25" s="86"/>
      <c r="H25" s="97"/>
      <c r="I25" s="167"/>
      <c r="J25" s="168"/>
      <c r="K25" s="168"/>
      <c r="L25" s="168"/>
      <c r="M25" s="168"/>
      <c r="N25" s="169"/>
      <c r="O25" s="97"/>
      <c r="P25" s="97"/>
      <c r="Q25" s="97"/>
      <c r="R25" s="97"/>
    </row>
    <row r="26" spans="1:42" ht="25" customHeight="1" x14ac:dyDescent="0.2">
      <c r="A26" s="97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</row>
    <row r="27" spans="1:42" ht="25" customHeight="1" x14ac:dyDescent="0.2">
      <c r="A27" s="97"/>
      <c r="B27" s="97"/>
      <c r="C27" s="97" t="s">
        <v>189</v>
      </c>
      <c r="D27" s="97"/>
      <c r="E27" s="145" t="s">
        <v>190</v>
      </c>
      <c r="F27" s="145"/>
      <c r="G27" s="97"/>
      <c r="H27" s="97"/>
      <c r="I27" s="170" t="s">
        <v>156</v>
      </c>
      <c r="J27" s="171"/>
      <c r="K27" s="171"/>
      <c r="L27" s="171"/>
      <c r="M27" s="171"/>
      <c r="N27" s="172"/>
      <c r="O27" s="97"/>
      <c r="P27" s="97"/>
      <c r="Q27" s="97"/>
      <c r="R27" s="97"/>
    </row>
    <row r="28" spans="1:42" ht="25" customHeight="1" x14ac:dyDescent="0.2">
      <c r="A28" s="97"/>
      <c r="B28" s="97"/>
      <c r="C28" s="97"/>
      <c r="D28" s="97"/>
      <c r="E28" s="97"/>
      <c r="F28" s="97"/>
      <c r="G28" s="97"/>
      <c r="H28" s="97"/>
      <c r="I28" s="173"/>
      <c r="J28" s="174"/>
      <c r="K28" s="174"/>
      <c r="L28" s="174"/>
      <c r="M28" s="174"/>
      <c r="N28" s="175"/>
      <c r="O28" s="97"/>
      <c r="P28" s="97"/>
      <c r="Q28" s="97"/>
      <c r="R28" s="97"/>
    </row>
    <row r="29" spans="1:42" ht="25" customHeight="1" x14ac:dyDescent="0.2">
      <c r="A29" s="97"/>
      <c r="B29" s="97"/>
      <c r="C29" s="97"/>
      <c r="D29" s="97"/>
      <c r="E29" s="97"/>
      <c r="F29" s="97"/>
      <c r="G29" s="97"/>
      <c r="H29" s="97"/>
      <c r="I29" s="176"/>
      <c r="J29" s="177"/>
      <c r="K29" s="177"/>
      <c r="L29" s="177"/>
      <c r="M29" s="177"/>
      <c r="N29" s="178"/>
      <c r="O29" s="97"/>
      <c r="P29" s="97"/>
      <c r="Q29" s="97"/>
      <c r="R29" s="97"/>
    </row>
    <row r="30" spans="1:42" ht="25" customHeight="1" x14ac:dyDescent="0.2">
      <c r="A30" s="97"/>
      <c r="B30" s="97"/>
      <c r="C30" s="97"/>
      <c r="D30" s="97"/>
      <c r="E30" s="97"/>
      <c r="F30" s="97"/>
      <c r="G30" s="97"/>
      <c r="H30" s="97"/>
      <c r="I30" s="140" t="s">
        <v>159</v>
      </c>
      <c r="J30" s="140"/>
      <c r="K30" s="140"/>
      <c r="L30" s="140"/>
      <c r="M30" s="140"/>
      <c r="N30" s="140"/>
      <c r="O30" s="97"/>
      <c r="P30" s="97"/>
      <c r="Q30" s="97"/>
      <c r="R30" s="97"/>
    </row>
    <row r="31" spans="1:42" s="2" customFormat="1" ht="25" customHeight="1" x14ac:dyDescent="0.2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42" s="2" customFormat="1" ht="25" customHeight="1" x14ac:dyDescent="0.2">
      <c r="A32" s="12"/>
      <c r="B32" s="211" t="s">
        <v>218</v>
      </c>
      <c r="C32" s="212"/>
      <c r="D32" s="212"/>
      <c r="E32" s="212"/>
      <c r="F32" s="212"/>
      <c r="G32" s="212"/>
      <c r="H32" s="213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1:42" s="2" customFormat="1" ht="25" customHeight="1" x14ac:dyDescent="0.2">
      <c r="A33" s="12"/>
      <c r="B33" s="214" t="s">
        <v>222</v>
      </c>
      <c r="C33" s="215"/>
      <c r="D33" s="215"/>
      <c r="E33" s="215"/>
      <c r="F33" s="215"/>
      <c r="G33" s="215"/>
      <c r="H33" s="216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1:42" s="2" customFormat="1" ht="25" customHeight="1" x14ac:dyDescent="0.2">
      <c r="A34" s="12"/>
      <c r="B34" s="217" t="s">
        <v>223</v>
      </c>
      <c r="C34" s="215"/>
      <c r="D34" s="215"/>
      <c r="E34" s="215"/>
      <c r="F34" s="215"/>
      <c r="G34" s="215"/>
      <c r="H34" s="216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1:42" s="2" customFormat="1" ht="25" customHeight="1" x14ac:dyDescent="0.2">
      <c r="A35" s="12"/>
      <c r="B35" s="217" t="s">
        <v>224</v>
      </c>
      <c r="C35" s="215"/>
      <c r="D35" s="215"/>
      <c r="E35" s="215"/>
      <c r="F35" s="215"/>
      <c r="G35" s="215"/>
      <c r="H35" s="216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1:42" s="2" customFormat="1" ht="25" customHeight="1" x14ac:dyDescent="0.2">
      <c r="A36" s="12"/>
      <c r="B36" s="214" t="s">
        <v>219</v>
      </c>
      <c r="C36" s="215"/>
      <c r="D36" s="215"/>
      <c r="E36" s="215"/>
      <c r="F36" s="215"/>
      <c r="G36" s="215"/>
      <c r="H36" s="216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1:42" s="2" customFormat="1" ht="25" customHeight="1" x14ac:dyDescent="0.2">
      <c r="A37" s="12"/>
      <c r="B37" s="214" t="s">
        <v>220</v>
      </c>
      <c r="C37" s="215"/>
      <c r="D37" s="215"/>
      <c r="E37" s="215"/>
      <c r="F37" s="215"/>
      <c r="G37" s="215"/>
      <c r="H37" s="216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1:42" s="2" customFormat="1" ht="25" customHeight="1" x14ac:dyDescent="0.2">
      <c r="A38" s="12"/>
      <c r="B38" s="218" t="s">
        <v>221</v>
      </c>
      <c r="C38" s="219"/>
      <c r="D38" s="219"/>
      <c r="E38" s="219"/>
      <c r="F38" s="219"/>
      <c r="G38" s="219"/>
      <c r="H38" s="220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1:42" s="2" customFormat="1" ht="2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1:42" s="2" customFormat="1" ht="25" customHeight="1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1:42" s="2" customFormat="1" ht="25" customHeight="1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1:42" s="2" customFormat="1" ht="25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1:42" s="2" customFormat="1" ht="25" customHeight="1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1:42" s="2" customFormat="1" ht="25" customHeight="1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1:42" s="2" customFormat="1" ht="25" customHeight="1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1:42" s="2" customFormat="1" ht="25" customHeight="1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spans="1:42" s="2" customFormat="1" ht="25" customHeight="1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1:42" s="2" customFormat="1" ht="2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1:42" s="2" customFormat="1" ht="25" customHeight="1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s="2" customFormat="1" ht="25" customHeight="1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1:42" s="2" customFormat="1" ht="25" customHeight="1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1:42" s="2" customFormat="1" ht="25" customHeight="1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1:42" s="2" customFormat="1" ht="25" customHeight="1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1:42" s="2" customFormat="1" ht="25" customHeight="1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1:42" s="2" customFormat="1" ht="25" customHeight="1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1:42" s="2" customFormat="1" ht="25" customHeight="1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1:42" s="2" customFormat="1" ht="25" customHeight="1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1:42" s="2" customFormat="1" ht="25" customHeight="1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1:42" s="2" customFormat="1" ht="25" customHeight="1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1:42" s="2" customFormat="1" ht="25" customHeight="1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1:42" s="2" customFormat="1" ht="2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1:42" s="2" customFormat="1" ht="25" customHeight="1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1:42" s="2" customFormat="1" ht="25" customHeight="1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1:42" s="2" customFormat="1" ht="25" customHeight="1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1:42" s="2" customFormat="1" ht="25" customHeight="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1:42" s="2" customFormat="1" ht="25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1:42" s="2" customFormat="1" ht="25" customHeight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1:42" s="2" customFormat="1" ht="25" customHeight="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1:42" s="2" customFormat="1" ht="25" customHeight="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1:42" s="2" customFormat="1" ht="25" customHeight="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1:42" s="2" customFormat="1" ht="25" customHeight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1:42" s="2" customFormat="1" ht="25" customHeight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1:42" s="2" customFormat="1" ht="2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1:42" s="2" customFormat="1" ht="25" customHeight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1:42" s="2" customFormat="1" ht="2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1:42" s="2" customFormat="1" ht="25" customHeight="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1:42" s="2" customFormat="1" ht="25" customHeight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1:42" s="2" customFormat="1" ht="25" customHeight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1:42" s="2" customFormat="1" ht="25" customHeight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1:42" s="2" customFormat="1" ht="25" customHeight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1:42" s="2" customFormat="1" ht="25" customHeight="1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1:42" s="2" customFormat="1" ht="25" customHeight="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1:42" s="2" customFormat="1" ht="25" customHeight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1:42" s="2" customFormat="1" ht="2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1:42" s="2" customFormat="1" ht="25" customHeight="1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1:42" s="2" customFormat="1" ht="2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1:42" s="2" customFormat="1" ht="25" customHeight="1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1:42" s="2" customFormat="1" ht="25" customHeight="1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1:42" s="2" customFormat="1" ht="25" customHeight="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1:42" s="2" customFormat="1" ht="25" customHeight="1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1:42" s="2" customFormat="1" ht="25" customHeight="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1:42" s="2" customFormat="1" ht="25" customHeight="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1:42" s="2" customFormat="1" ht="25" customHeight="1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1:42" s="2" customFormat="1" ht="25" customHeight="1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1:42" s="2" customFormat="1" ht="25" customHeight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1:42" s="2" customFormat="1" ht="25" customHeight="1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1:42" s="2" customFormat="1" ht="25" customHeight="1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1:42" s="2" customFormat="1" ht="25" customHeight="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1:42" s="2" customFormat="1" ht="25" customHeight="1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1:42" s="2" customFormat="1" ht="25" customHeight="1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1:42" s="2" customFormat="1" ht="25" customHeight="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1:42" s="2" customFormat="1" ht="25" customHeight="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1:42" s="2" customFormat="1" ht="25" customHeight="1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1:42" s="2" customFormat="1" ht="25" customHeight="1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1:42" s="2" customFormat="1" ht="25" customHeight="1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1:42" s="2" customFormat="1" ht="25" customHeight="1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1:42" s="2" customFormat="1" ht="25" customHeight="1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1:42" s="2" customFormat="1" ht="25" customHeight="1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1:42" s="2" customFormat="1" ht="25" customHeight="1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1:42" s="2" customFormat="1" ht="25" customHeight="1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1:42" s="2" customFormat="1" ht="25" customHeight="1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1:42" s="2" customFormat="1" ht="2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1:42" s="2" customFormat="1" ht="2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1:42" s="2" customFormat="1" ht="2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1:42" s="2" customFormat="1" ht="2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1:42" s="2" customFormat="1" ht="2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1:42" s="2" customFormat="1" ht="2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1:42" s="2" customFormat="1" ht="2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1:42" s="2" customFormat="1" ht="2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1:42" s="2" customFormat="1" ht="2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spans="1:42" s="2" customFormat="1" ht="2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spans="1:42" s="2" customFormat="1" ht="2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</row>
    <row r="123" spans="1:42" s="2" customFormat="1" ht="2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</row>
    <row r="124" spans="1:42" s="2" customFormat="1" ht="2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</row>
    <row r="125" spans="1:42" s="2" customFormat="1" ht="2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</row>
    <row r="126" spans="1:42" s="2" customFormat="1" ht="2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</row>
    <row r="127" spans="1:42" s="2" customFormat="1" ht="2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</row>
    <row r="128" spans="1:42" s="2" customFormat="1" ht="2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</row>
    <row r="129" spans="1:42" s="2" customFormat="1" ht="2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</row>
    <row r="130" spans="1:42" s="2" customFormat="1" ht="2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</row>
    <row r="131" spans="1:42" s="2" customFormat="1" ht="2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</row>
    <row r="132" spans="1:42" s="2" customFormat="1" ht="2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</row>
    <row r="133" spans="1:42" s="2" customFormat="1" ht="2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</row>
    <row r="134" spans="1:42" s="2" customFormat="1" ht="2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</row>
    <row r="135" spans="1:42" s="2" customFormat="1" ht="2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</row>
    <row r="136" spans="1:42" s="2" customFormat="1" ht="2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</row>
    <row r="137" spans="1:42" s="2" customFormat="1" ht="2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</row>
    <row r="138" spans="1:42" s="2" customFormat="1" ht="2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</row>
    <row r="139" spans="1:42" s="2" customFormat="1" ht="2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</row>
    <row r="140" spans="1:42" s="2" customFormat="1" ht="2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</row>
    <row r="141" spans="1:42" s="2" customFormat="1" ht="2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spans="1:42" s="2" customFormat="1" ht="2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</row>
    <row r="143" spans="1:42" s="2" customFormat="1" ht="2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</row>
    <row r="144" spans="1:42" s="2" customFormat="1" ht="2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</row>
    <row r="145" spans="1:42" s="2" customFormat="1" ht="25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</row>
    <row r="146" spans="1:42" s="2" customFormat="1" ht="2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</row>
    <row r="147" spans="1:42" s="2" customFormat="1" ht="25" customHeight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</row>
    <row r="148" spans="1:42" s="2" customFormat="1" ht="25" customHeight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</row>
    <row r="149" spans="1:42" s="2" customForma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</row>
    <row r="150" spans="1:42" s="2" customFormat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</row>
    <row r="151" spans="1:42" s="2" customFormat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</row>
    <row r="152" spans="1:42" s="2" customForma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</row>
    <row r="153" spans="1:42" s="2" customFormat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</row>
    <row r="154" spans="1:42" s="2" customForma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</row>
    <row r="155" spans="1:42" s="2" customForma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</row>
    <row r="156" spans="1:42" s="2" customFormat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</row>
    <row r="157" spans="1:42" s="2" customForma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</row>
    <row r="158" spans="1:42" s="2" customForma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</row>
    <row r="159" spans="1:42" s="2" customForma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</row>
    <row r="160" spans="1:42" s="2" customFormat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</row>
    <row r="161" spans="1:42" s="2" customForma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</row>
    <row r="162" spans="1:42" s="2" customFormat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</row>
    <row r="163" spans="1:42" s="2" customFormat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</row>
    <row r="164" spans="1:42" s="2" customForma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</row>
    <row r="165" spans="1:42" s="2" customFormat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</row>
    <row r="166" spans="1:42" s="2" customFormat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spans="1:42" s="2" customForma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</row>
    <row r="168" spans="1:42" s="2" customForma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</row>
    <row r="169" spans="1:42" s="2" customFormat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</row>
    <row r="170" spans="1:42" s="2" customForma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</row>
    <row r="171" spans="1:42" s="2" customFormat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</row>
    <row r="172" spans="1:42" s="2" customForma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</row>
    <row r="173" spans="1:42" s="2" customForma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</row>
    <row r="174" spans="1:42" s="2" customForma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</row>
    <row r="175" spans="1:42" s="2" customForma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</row>
    <row r="176" spans="1:42" s="2" customForma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</row>
    <row r="177" spans="1:42" s="2" customForma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</row>
    <row r="178" spans="1:42" s="2" customForma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</row>
    <row r="179" spans="1:42" s="2" customForma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</row>
    <row r="180" spans="1:42" s="2" customForma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</row>
    <row r="181" spans="1:42" s="2" customForma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</row>
    <row r="182" spans="1:42" s="2" customForma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</row>
    <row r="183" spans="1:42" s="2" customForma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</row>
    <row r="184" spans="1:42" s="2" customForma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</row>
    <row r="185" spans="1:42" s="2" customForma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</row>
    <row r="186" spans="1:42" s="2" customForma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spans="1:42" s="2" customFormat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</row>
    <row r="188" spans="1:42" s="2" customForma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</row>
    <row r="189" spans="1:42" s="2" customFormat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</row>
    <row r="190" spans="1:42" s="2" customFormat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</row>
    <row r="191" spans="1:42" s="2" customForma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</row>
    <row r="192" spans="1:42" s="2" customFormat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</row>
    <row r="193" spans="1:42" s="2" customFormat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</row>
    <row r="194" spans="1:42" s="2" customForma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</row>
    <row r="195" spans="1:42" s="2" customFormat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</row>
    <row r="196" spans="1:42" s="2" customFormat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</row>
    <row r="197" spans="1:42" s="2" customForma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</row>
    <row r="198" spans="1:42" s="2" customFormat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</row>
    <row r="199" spans="1:42" s="2" customFormat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</row>
    <row r="200" spans="1:42" s="2" customForma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</row>
    <row r="201" spans="1:42" s="2" customFormat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spans="1:42" s="2" customFormat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spans="1:42" s="2" customForma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spans="1:42" s="2" customFormat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</row>
    <row r="205" spans="1:42" s="2" customFormat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spans="1:42" s="2" customForma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</row>
    <row r="207" spans="1:42" s="2" customFormat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</row>
    <row r="208" spans="1:42" s="2" customFormat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</row>
    <row r="209" spans="1:42" s="2" customForma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</row>
    <row r="210" spans="1:42" s="2" customFormat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spans="1:42" s="2" customFormat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</row>
    <row r="212" spans="1:42" s="2" customForma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</row>
    <row r="213" spans="1:42" s="2" customFormat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</row>
    <row r="214" spans="1:42" s="2" customFormat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</row>
    <row r="215" spans="1:42" s="2" customForma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spans="1:42" s="2" customFormat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</row>
    <row r="217" spans="1:42" s="2" customFormat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</row>
    <row r="218" spans="1:42" s="2" customForma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</row>
    <row r="219" spans="1:42" s="2" customFormat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</row>
    <row r="220" spans="1:42" s="2" customFormat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</row>
    <row r="221" spans="1:42" s="2" customForma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</row>
    <row r="222" spans="1:42" s="2" customForma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</row>
    <row r="223" spans="1:42" s="2" customForma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</row>
    <row r="224" spans="1:42" s="2" customForma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</row>
    <row r="225" spans="1:42" s="2" customForma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</row>
    <row r="226" spans="1:42" s="2" customForma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</row>
    <row r="227" spans="1:42" s="2" customForma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</row>
    <row r="228" spans="1:42" s="2" customFormat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</row>
    <row r="229" spans="1:42" s="2" customFormat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</row>
    <row r="230" spans="1:42" s="2" customForma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</row>
    <row r="231" spans="1:42" s="2" customForma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</row>
    <row r="232" spans="1:42" s="2" customFormat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</row>
    <row r="233" spans="1:42" s="2" customForma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</row>
    <row r="234" spans="1:42" s="2" customFormat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</row>
    <row r="235" spans="1:42" s="2" customFormat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</row>
    <row r="236" spans="1:42" s="2" customForma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</row>
    <row r="237" spans="1:42" s="2" customFormat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</row>
    <row r="238" spans="1:42" s="2" customFormat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</row>
    <row r="239" spans="1:42" s="2" customForma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</row>
    <row r="240" spans="1:42" s="2" customFormat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</row>
    <row r="241" spans="1:42" s="2" customFormat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</row>
    <row r="242" spans="1:42" s="2" customForma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</row>
    <row r="243" spans="1:42" s="2" customFormat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</row>
    <row r="244" spans="1:42" s="2" customFormat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</row>
    <row r="245" spans="1:42" s="2" customForma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</row>
    <row r="246" spans="1:42" s="2" customFormat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</row>
    <row r="247" spans="1:42" s="2" customFormat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</row>
    <row r="248" spans="1:42" s="2" customForma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</row>
    <row r="249" spans="1:42" s="2" customFormat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</row>
    <row r="250" spans="1:42" s="2" customFormat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</row>
    <row r="251" spans="1:42" s="2" customForma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</row>
    <row r="252" spans="1:42" s="2" customForma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</row>
    <row r="253" spans="1:42" s="2" customForma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</row>
    <row r="254" spans="1:42" s="2" customForma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</row>
    <row r="255" spans="1:42" s="2" customForma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</row>
    <row r="256" spans="1:42" s="2" customForma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</row>
    <row r="257" spans="1:42" s="2" customForma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</row>
    <row r="258" spans="1:42" s="2" customForma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</row>
    <row r="259" spans="1:42" s="2" customForma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</row>
    <row r="260" spans="1:42" s="2" customForma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</row>
    <row r="261" spans="1:42" s="2" customForma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</row>
    <row r="262" spans="1:42" s="2" customForma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</row>
    <row r="263" spans="1:42" s="2" customForma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</row>
    <row r="264" spans="1:42" s="2" customForma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</row>
    <row r="265" spans="1:42" s="2" customForma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</row>
    <row r="266" spans="1:42" s="2" customForma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</row>
    <row r="267" spans="1:42" s="2" customFormat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</row>
    <row r="268" spans="1:42" s="2" customFormat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</row>
    <row r="269" spans="1:42" s="2" customFormat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</row>
    <row r="270" spans="1:42" s="2" customFormat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</row>
    <row r="271" spans="1:42" s="2" customFormat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</row>
    <row r="272" spans="1:42" s="2" customFormat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</row>
    <row r="273" spans="1:42" s="2" customFormat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</row>
    <row r="274" spans="1:42" s="2" customFormat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</row>
    <row r="275" spans="1:42" s="2" customFormat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</row>
    <row r="276" spans="1:42" s="2" customFormat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</row>
    <row r="277" spans="1:42" s="2" customFormat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</row>
    <row r="278" spans="1:42" s="2" customForma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</row>
    <row r="279" spans="1:42" s="2" customFormat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</row>
    <row r="280" spans="1:42" s="2" customFormat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</row>
    <row r="281" spans="1:42" s="2" customFormat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</row>
    <row r="282" spans="1:42" s="2" customFormat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</row>
    <row r="283" spans="1:42" s="2" customFormat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</row>
    <row r="284" spans="1:42" s="2" customFormat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</row>
    <row r="285" spans="1:42" s="2" customFormat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</row>
    <row r="286" spans="1:42" s="2" customFormat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</row>
    <row r="287" spans="1:42" s="2" customFormat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</row>
    <row r="288" spans="1:42" s="2" customFormat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</row>
    <row r="289" spans="1:42" s="2" customFormat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</row>
    <row r="290" spans="1:42" s="2" customFormat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</row>
    <row r="291" spans="1:42" s="2" customFormat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</row>
    <row r="292" spans="1:42" s="2" customForma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</row>
    <row r="293" spans="1:42" s="2" customForma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</row>
    <row r="294" spans="1:42" s="2" customForma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</row>
    <row r="295" spans="1:42" s="2" customForma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</row>
    <row r="296" spans="1:42" s="2" customForma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</row>
    <row r="297" spans="1:42" s="2" customForma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</row>
    <row r="298" spans="1:42" s="2" customForma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</row>
    <row r="299" spans="1:42" s="2" customForma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</row>
    <row r="300" spans="1:42" s="2" customForma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</row>
    <row r="301" spans="1:42" s="2" customForma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</row>
    <row r="302" spans="1:42" s="2" customForma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</row>
    <row r="303" spans="1:42" s="2" customForma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</row>
    <row r="304" spans="1:42" s="2" customForma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</row>
    <row r="305" spans="1:42" s="2" customForma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</row>
    <row r="306" spans="1:42" s="2" customForma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</row>
    <row r="307" spans="1:42" s="2" customFormat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</row>
    <row r="308" spans="1:42" s="2" customFormat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</row>
    <row r="309" spans="1:42" s="2" customFormat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</row>
    <row r="310" spans="1:42" s="2" customFormat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</row>
    <row r="311" spans="1:42" s="2" customFormat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</row>
    <row r="312" spans="1:42" s="2" customFormat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</row>
    <row r="313" spans="1:42" s="2" customFormat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</row>
    <row r="314" spans="1:42" s="2" customFormat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</row>
    <row r="315" spans="1:42" s="2" customFormat="1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</row>
  </sheetData>
  <mergeCells count="22">
    <mergeCell ref="A1:R1"/>
    <mergeCell ref="I14:N16"/>
    <mergeCell ref="I13:N13"/>
    <mergeCell ref="I18:N25"/>
    <mergeCell ref="I27:N29"/>
    <mergeCell ref="A7:C7"/>
    <mergeCell ref="A5:C5"/>
    <mergeCell ref="K5:M5"/>
    <mergeCell ref="E5:I5"/>
    <mergeCell ref="E7:R7"/>
    <mergeCell ref="E9:R9"/>
    <mergeCell ref="A9:C9"/>
    <mergeCell ref="B3:C3"/>
    <mergeCell ref="D3:F3"/>
    <mergeCell ref="I30:N30"/>
    <mergeCell ref="A19:A25"/>
    <mergeCell ref="E17:F17"/>
    <mergeCell ref="E27:F27"/>
    <mergeCell ref="B11:C11"/>
    <mergeCell ref="E11:R11"/>
    <mergeCell ref="P21:R21"/>
    <mergeCell ref="P19:R19"/>
  </mergeCells>
  <hyperlinks>
    <hyperlink ref="D3" r:id="rId1" xr:uid="{C6137813-A4AE-A343-8A78-252875F4BA0B}"/>
  </hyperlinks>
  <pageMargins left="0.7" right="0.7" top="0.75" bottom="0.75" header="0.3" footer="0.3"/>
  <pageSetup scale="10" orientation="landscape" horizontalDpi="0" verticalDpi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B5916-A22B-3A40-A3EC-BFC1203333AD}">
  <sheetPr>
    <tabColor rgb="FFFFC000"/>
  </sheetPr>
  <dimension ref="A1:BH129"/>
  <sheetViews>
    <sheetView topLeftCell="D1" zoomScale="80" zoomScaleNormal="80" workbookViewId="0">
      <selection activeCell="O9" sqref="O9"/>
    </sheetView>
  </sheetViews>
  <sheetFormatPr baseColWidth="10" defaultRowHeight="16" x14ac:dyDescent="0.2"/>
  <cols>
    <col min="1" max="1" width="10.83203125" hidden="1" customWidth="1"/>
    <col min="2" max="2" width="9.83203125" style="2" customWidth="1"/>
    <col min="3" max="3" width="7.6640625" style="2" customWidth="1"/>
    <col min="4" max="5" width="12" style="2" customWidth="1"/>
    <col min="6" max="19" width="10.83203125" style="2"/>
    <col min="20" max="21" width="4.6640625" style="2" customWidth="1"/>
    <col min="22" max="22" width="23.5" style="2" customWidth="1"/>
    <col min="23" max="23" width="8.5" style="2" customWidth="1"/>
    <col min="24" max="60" width="10.83203125" style="2"/>
  </cols>
  <sheetData>
    <row r="1" spans="1:60" ht="33" customHeight="1" x14ac:dyDescent="0.2">
      <c r="A1" s="187" t="s">
        <v>198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9"/>
    </row>
    <row r="3" spans="1:60" ht="32" customHeight="1" x14ac:dyDescent="0.25">
      <c r="B3" s="41" t="s">
        <v>191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AH3" s="87"/>
    </row>
    <row r="4" spans="1:60" ht="32" customHeight="1" x14ac:dyDescent="0.25">
      <c r="B4" s="12"/>
      <c r="C4" s="12"/>
      <c r="D4" s="185" t="s">
        <v>121</v>
      </c>
      <c r="E4" s="185"/>
      <c r="F4" s="186" t="s">
        <v>120</v>
      </c>
      <c r="G4" s="186"/>
      <c r="H4" s="190" t="s">
        <v>123</v>
      </c>
      <c r="I4" s="190"/>
      <c r="J4" s="190"/>
      <c r="K4" s="190"/>
      <c r="L4" s="190"/>
      <c r="M4" s="12"/>
      <c r="N4" s="12"/>
      <c r="O4" s="12"/>
      <c r="P4" s="12"/>
      <c r="Q4" s="12"/>
      <c r="AH4" s="87"/>
    </row>
    <row r="5" spans="1:60" s="30" customFormat="1" ht="32" customHeight="1" x14ac:dyDescent="0.2">
      <c r="B5" s="42" t="s">
        <v>122</v>
      </c>
      <c r="C5" s="25" t="s">
        <v>103</v>
      </c>
      <c r="D5" s="43" t="s">
        <v>101</v>
      </c>
      <c r="E5" s="43" t="s">
        <v>102</v>
      </c>
      <c r="F5" s="43" t="s">
        <v>101</v>
      </c>
      <c r="G5" s="43" t="s">
        <v>102</v>
      </c>
      <c r="H5" s="43">
        <v>1</v>
      </c>
      <c r="I5" s="43">
        <v>2</v>
      </c>
      <c r="J5" s="43">
        <v>3</v>
      </c>
      <c r="K5" s="43">
        <v>4</v>
      </c>
      <c r="L5" s="43">
        <v>5</v>
      </c>
      <c r="M5" s="43"/>
      <c r="N5" s="43"/>
      <c r="O5" s="43"/>
      <c r="P5" s="43"/>
      <c r="Q5" s="43"/>
      <c r="R5" s="32"/>
      <c r="S5" s="32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7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r="6" spans="1:60" s="30" customFormat="1" ht="32" customHeight="1" x14ac:dyDescent="0.2">
      <c r="A6" s="30">
        <f ca="1">RAND()</f>
        <v>0.90494690706318504</v>
      </c>
      <c r="B6" s="43">
        <f ca="1">RANK(A6,$A$6:$A$9)</f>
        <v>1</v>
      </c>
      <c r="C6" s="43">
        <v>1</v>
      </c>
      <c r="D6" s="62"/>
      <c r="E6" s="62"/>
      <c r="F6" s="49">
        <v>-1</v>
      </c>
      <c r="G6" s="49">
        <v>-1</v>
      </c>
      <c r="H6" s="44"/>
      <c r="I6" s="44"/>
      <c r="J6" s="45"/>
      <c r="K6" s="45"/>
      <c r="L6" s="44"/>
      <c r="M6" s="43"/>
      <c r="N6" s="43"/>
      <c r="O6" s="43"/>
      <c r="P6" s="43"/>
      <c r="Q6" s="43"/>
      <c r="R6" s="32"/>
      <c r="S6" s="32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7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</row>
    <row r="7" spans="1:60" s="30" customFormat="1" ht="32" customHeight="1" x14ac:dyDescent="0.2">
      <c r="A7" s="30">
        <f ca="1">RAND()</f>
        <v>0.61634023540532379</v>
      </c>
      <c r="B7" s="43">
        <f ca="1">RANK(A7,$A$6:$A$9)</f>
        <v>2</v>
      </c>
      <c r="C7" s="43">
        <v>2</v>
      </c>
      <c r="D7" s="62"/>
      <c r="E7" s="62"/>
      <c r="F7" s="49">
        <v>-1</v>
      </c>
      <c r="G7" s="49">
        <v>1</v>
      </c>
      <c r="H7" s="44"/>
      <c r="I7" s="44"/>
      <c r="J7" s="45"/>
      <c r="K7" s="45"/>
      <c r="L7" s="44"/>
      <c r="M7" s="43"/>
      <c r="N7" s="43"/>
      <c r="O7" s="43"/>
      <c r="P7" s="43"/>
      <c r="Q7" s="43"/>
      <c r="R7" s="32"/>
      <c r="S7" s="32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7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</row>
    <row r="8" spans="1:60" s="30" customFormat="1" ht="32" customHeight="1" x14ac:dyDescent="0.2">
      <c r="A8" s="30">
        <f ca="1">RAND()</f>
        <v>0.58744601467352775</v>
      </c>
      <c r="B8" s="43">
        <f ca="1">RANK(A8,$A$6:$A$9)</f>
        <v>3</v>
      </c>
      <c r="C8" s="43">
        <v>3</v>
      </c>
      <c r="D8" s="62"/>
      <c r="E8" s="62"/>
      <c r="F8" s="49">
        <v>1</v>
      </c>
      <c r="G8" s="49">
        <v>-1</v>
      </c>
      <c r="H8" s="44"/>
      <c r="I8" s="44"/>
      <c r="J8" s="45"/>
      <c r="K8" s="45"/>
      <c r="L8" s="44"/>
      <c r="M8" s="43"/>
      <c r="N8" s="43"/>
      <c r="O8" s="43"/>
      <c r="P8" s="43"/>
      <c r="Q8" s="43"/>
      <c r="R8" s="32"/>
      <c r="S8" s="32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7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</row>
    <row r="9" spans="1:60" s="30" customFormat="1" ht="32" customHeight="1" x14ac:dyDescent="0.2">
      <c r="A9" s="30">
        <f ca="1">RAND()</f>
        <v>2.8469088115533503E-2</v>
      </c>
      <c r="B9" s="43">
        <f ca="1">RANK(A9,$A$6:$A$9)</f>
        <v>4</v>
      </c>
      <c r="C9" s="43">
        <v>4</v>
      </c>
      <c r="D9" s="62"/>
      <c r="E9" s="62"/>
      <c r="F9" s="49">
        <v>1</v>
      </c>
      <c r="G9" s="49">
        <v>1</v>
      </c>
      <c r="H9" s="44"/>
      <c r="I9" s="44"/>
      <c r="J9" s="45"/>
      <c r="K9" s="45"/>
      <c r="L9" s="44"/>
      <c r="M9" s="43"/>
      <c r="N9" s="43"/>
      <c r="O9" s="43"/>
      <c r="P9" s="43"/>
      <c r="Q9" s="43"/>
      <c r="R9" s="32"/>
      <c r="S9" s="32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7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</row>
    <row r="10" spans="1:60" s="30" customFormat="1" ht="32" customHeight="1" x14ac:dyDescent="0.2">
      <c r="B10" s="43"/>
      <c r="C10" s="43"/>
      <c r="D10" s="46"/>
      <c r="E10" s="46"/>
      <c r="F10" s="46"/>
      <c r="G10" s="46"/>
      <c r="H10" s="46"/>
      <c r="I10" s="46"/>
      <c r="J10" s="43"/>
      <c r="K10" s="43"/>
      <c r="L10" s="46"/>
      <c r="M10" s="43"/>
      <c r="N10" s="43"/>
      <c r="O10" s="43"/>
      <c r="P10" s="43"/>
      <c r="Q10" s="43"/>
      <c r="R10" s="32"/>
      <c r="S10" s="32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7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</row>
    <row r="11" spans="1:60" s="30" customFormat="1" ht="32" customHeight="1" x14ac:dyDescent="0.2">
      <c r="B11" s="41" t="s">
        <v>192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43"/>
      <c r="N11" s="43"/>
      <c r="O11" s="43"/>
      <c r="P11" s="43"/>
      <c r="Q11" s="43"/>
      <c r="R11" s="32"/>
      <c r="S11" s="32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7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</row>
    <row r="12" spans="1:60" s="30" customFormat="1" ht="32" customHeight="1" x14ac:dyDescent="0.2">
      <c r="B12" s="12"/>
      <c r="C12" s="12"/>
      <c r="D12" s="185" t="s">
        <v>121</v>
      </c>
      <c r="E12" s="185"/>
      <c r="F12" s="185"/>
      <c r="G12" s="186" t="s">
        <v>120</v>
      </c>
      <c r="H12" s="186"/>
      <c r="I12" s="186"/>
      <c r="J12" s="190" t="s">
        <v>123</v>
      </c>
      <c r="K12" s="190"/>
      <c r="L12" s="190"/>
      <c r="M12" s="190"/>
      <c r="N12" s="190"/>
      <c r="O12" s="43"/>
      <c r="P12" s="43"/>
      <c r="Q12" s="43"/>
      <c r="R12" s="32"/>
      <c r="S12" s="32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7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</row>
    <row r="13" spans="1:60" s="30" customFormat="1" ht="32" customHeight="1" x14ac:dyDescent="0.2">
      <c r="B13" s="42" t="s">
        <v>122</v>
      </c>
      <c r="C13" s="25" t="s">
        <v>103</v>
      </c>
      <c r="D13" s="43" t="s">
        <v>101</v>
      </c>
      <c r="E13" s="43" t="s">
        <v>102</v>
      </c>
      <c r="F13" s="43" t="s">
        <v>106</v>
      </c>
      <c r="G13" s="43" t="s">
        <v>101</v>
      </c>
      <c r="H13" s="43" t="s">
        <v>102</v>
      </c>
      <c r="I13" s="43" t="s">
        <v>106</v>
      </c>
      <c r="J13" s="43">
        <v>1</v>
      </c>
      <c r="K13" s="43">
        <v>2</v>
      </c>
      <c r="L13" s="43">
        <v>3</v>
      </c>
      <c r="M13" s="43">
        <v>4</v>
      </c>
      <c r="N13" s="43">
        <v>5</v>
      </c>
      <c r="O13" s="43"/>
      <c r="P13" s="43"/>
      <c r="Q13" s="43"/>
      <c r="R13" s="32"/>
      <c r="S13" s="32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7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</row>
    <row r="14" spans="1:60" s="30" customFormat="1" ht="32" customHeight="1" x14ac:dyDescent="0.2">
      <c r="A14" s="30">
        <f t="shared" ref="A14:A21" ca="1" si="0">RAND()</f>
        <v>0.36850078903169636</v>
      </c>
      <c r="B14" s="43">
        <f t="shared" ref="B14:B21" ca="1" si="1">RANK(A14,$A$14:$A$21)</f>
        <v>8</v>
      </c>
      <c r="C14" s="43">
        <v>1</v>
      </c>
      <c r="D14" s="62"/>
      <c r="E14" s="62"/>
      <c r="F14" s="62"/>
      <c r="G14" s="47">
        <v>-1</v>
      </c>
      <c r="H14" s="47">
        <v>-1</v>
      </c>
      <c r="I14" s="47">
        <v>-1</v>
      </c>
      <c r="J14" s="45"/>
      <c r="K14" s="45"/>
      <c r="L14" s="44"/>
      <c r="M14" s="45"/>
      <c r="N14" s="45"/>
      <c r="O14" s="43"/>
      <c r="P14" s="43"/>
      <c r="Q14" s="43"/>
      <c r="R14" s="32"/>
      <c r="S14" s="32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7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</row>
    <row r="15" spans="1:60" s="30" customFormat="1" ht="32" customHeight="1" x14ac:dyDescent="0.2">
      <c r="A15" s="30">
        <f t="shared" ca="1" si="0"/>
        <v>0.47568029813935575</v>
      </c>
      <c r="B15" s="43">
        <f t="shared" ca="1" si="1"/>
        <v>5</v>
      </c>
      <c r="C15" s="43">
        <v>2</v>
      </c>
      <c r="D15" s="62"/>
      <c r="E15" s="62"/>
      <c r="F15" s="62"/>
      <c r="G15" s="48">
        <v>-1</v>
      </c>
      <c r="H15" s="48">
        <v>-1</v>
      </c>
      <c r="I15" s="47">
        <v>1</v>
      </c>
      <c r="J15" s="45"/>
      <c r="K15" s="45"/>
      <c r="L15" s="44"/>
      <c r="M15" s="45"/>
      <c r="N15" s="45"/>
      <c r="O15" s="43"/>
      <c r="P15" s="43"/>
      <c r="Q15" s="43"/>
      <c r="R15" s="32"/>
      <c r="S15" s="32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7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</row>
    <row r="16" spans="1:60" s="30" customFormat="1" ht="32" customHeight="1" x14ac:dyDescent="0.2">
      <c r="A16" s="30">
        <f t="shared" ca="1" si="0"/>
        <v>0.39774905221939283</v>
      </c>
      <c r="B16" s="43">
        <f t="shared" ca="1" si="1"/>
        <v>7</v>
      </c>
      <c r="C16" s="43">
        <v>3</v>
      </c>
      <c r="D16" s="62"/>
      <c r="E16" s="62"/>
      <c r="F16" s="62"/>
      <c r="G16" s="48">
        <v>-1</v>
      </c>
      <c r="H16" s="48">
        <v>1</v>
      </c>
      <c r="I16" s="47">
        <v>-1</v>
      </c>
      <c r="J16" s="45"/>
      <c r="K16" s="45"/>
      <c r="L16" s="44"/>
      <c r="M16" s="45"/>
      <c r="N16" s="45"/>
      <c r="O16" s="43"/>
      <c r="P16" s="43"/>
      <c r="Q16" s="43"/>
      <c r="R16" s="32"/>
      <c r="S16" s="32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7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</row>
    <row r="17" spans="1:60" s="30" customFormat="1" ht="32" customHeight="1" x14ac:dyDescent="0.2">
      <c r="A17" s="30">
        <f t="shared" ca="1" si="0"/>
        <v>0.44572973776475011</v>
      </c>
      <c r="B17" s="43">
        <f t="shared" ca="1" si="1"/>
        <v>6</v>
      </c>
      <c r="C17" s="43">
        <v>4</v>
      </c>
      <c r="D17" s="62"/>
      <c r="E17" s="62"/>
      <c r="F17" s="62"/>
      <c r="G17" s="48">
        <v>-1</v>
      </c>
      <c r="H17" s="48">
        <v>1</v>
      </c>
      <c r="I17" s="47">
        <v>1</v>
      </c>
      <c r="J17" s="45"/>
      <c r="K17" s="45"/>
      <c r="L17" s="44"/>
      <c r="M17" s="45"/>
      <c r="N17" s="45"/>
      <c r="O17" s="43"/>
      <c r="P17" s="43"/>
      <c r="Q17" s="43"/>
      <c r="R17" s="32"/>
      <c r="S17" s="32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7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</row>
    <row r="18" spans="1:60" s="30" customFormat="1" ht="32" customHeight="1" x14ac:dyDescent="0.2">
      <c r="A18" s="30">
        <f t="shared" ca="1" si="0"/>
        <v>0.52635812967832751</v>
      </c>
      <c r="B18" s="43">
        <f t="shared" ca="1" si="1"/>
        <v>3</v>
      </c>
      <c r="C18" s="43">
        <v>5</v>
      </c>
      <c r="D18" s="62"/>
      <c r="E18" s="62"/>
      <c r="F18" s="62"/>
      <c r="G18" s="47">
        <v>1</v>
      </c>
      <c r="H18" s="47">
        <v>-1</v>
      </c>
      <c r="I18" s="47">
        <v>-1</v>
      </c>
      <c r="J18" s="45"/>
      <c r="K18" s="45"/>
      <c r="L18" s="44"/>
      <c r="M18" s="45"/>
      <c r="N18" s="45"/>
      <c r="O18" s="43"/>
      <c r="P18" s="43"/>
      <c r="Q18" s="43"/>
      <c r="R18" s="32"/>
      <c r="S18" s="32"/>
      <c r="T18" s="32"/>
      <c r="U18" s="59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</row>
    <row r="19" spans="1:60" s="30" customFormat="1" ht="32" customHeight="1" x14ac:dyDescent="0.2">
      <c r="A19" s="30">
        <f t="shared" ca="1" si="0"/>
        <v>0.98127163133735484</v>
      </c>
      <c r="B19" s="43">
        <f t="shared" ca="1" si="1"/>
        <v>1</v>
      </c>
      <c r="C19" s="43">
        <v>6</v>
      </c>
      <c r="D19" s="62"/>
      <c r="E19" s="62"/>
      <c r="F19" s="62"/>
      <c r="G19" s="47">
        <v>1</v>
      </c>
      <c r="H19" s="47">
        <v>-1</v>
      </c>
      <c r="I19" s="47">
        <v>1</v>
      </c>
      <c r="J19" s="45"/>
      <c r="K19" s="45"/>
      <c r="L19" s="44"/>
      <c r="M19" s="45"/>
      <c r="N19" s="45"/>
      <c r="O19" s="43"/>
      <c r="P19" s="43"/>
      <c r="Q19" s="43"/>
      <c r="R19" s="32"/>
      <c r="S19" s="32"/>
      <c r="T19" s="32"/>
      <c r="U19" s="59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</row>
    <row r="20" spans="1:60" s="30" customFormat="1" ht="32" customHeight="1" x14ac:dyDescent="0.2">
      <c r="A20" s="30">
        <f t="shared" ca="1" si="0"/>
        <v>0.83104075017849477</v>
      </c>
      <c r="B20" s="43">
        <f t="shared" ca="1" si="1"/>
        <v>2</v>
      </c>
      <c r="C20" s="43">
        <v>7</v>
      </c>
      <c r="D20" s="62"/>
      <c r="E20" s="62"/>
      <c r="F20" s="62"/>
      <c r="G20" s="47">
        <v>1</v>
      </c>
      <c r="H20" s="47">
        <v>1</v>
      </c>
      <c r="I20" s="47">
        <v>-1</v>
      </c>
      <c r="J20" s="45"/>
      <c r="K20" s="45"/>
      <c r="L20" s="44"/>
      <c r="M20" s="45"/>
      <c r="N20" s="45"/>
      <c r="O20" s="43"/>
      <c r="P20" s="43"/>
      <c r="Q20" s="43"/>
      <c r="R20" s="32"/>
      <c r="S20" s="32"/>
      <c r="T20" s="32"/>
      <c r="U20" s="59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</row>
    <row r="21" spans="1:60" s="30" customFormat="1" ht="32" customHeight="1" x14ac:dyDescent="0.2">
      <c r="A21" s="30">
        <f t="shared" ca="1" si="0"/>
        <v>0.4867359751951631</v>
      </c>
      <c r="B21" s="43">
        <f t="shared" ca="1" si="1"/>
        <v>4</v>
      </c>
      <c r="C21" s="43">
        <v>8</v>
      </c>
      <c r="D21" s="62"/>
      <c r="E21" s="62"/>
      <c r="F21" s="62"/>
      <c r="G21" s="47">
        <v>1</v>
      </c>
      <c r="H21" s="47">
        <v>1</v>
      </c>
      <c r="I21" s="47">
        <v>1</v>
      </c>
      <c r="J21" s="45"/>
      <c r="K21" s="45"/>
      <c r="L21" s="44"/>
      <c r="M21" s="45"/>
      <c r="N21" s="45"/>
      <c r="O21" s="43"/>
      <c r="P21" s="43"/>
      <c r="Q21" s="43"/>
      <c r="R21" s="32"/>
      <c r="S21" s="32"/>
      <c r="T21" s="32"/>
      <c r="U21" s="59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</row>
    <row r="22" spans="1:60" s="30" customFormat="1" ht="32" customHeight="1" x14ac:dyDescent="0.2">
      <c r="B22" s="43"/>
      <c r="C22" s="43"/>
      <c r="D22" s="46"/>
      <c r="E22" s="46"/>
      <c r="F22" s="46"/>
      <c r="G22" s="46"/>
      <c r="H22" s="46"/>
      <c r="I22" s="46"/>
      <c r="J22" s="43"/>
      <c r="K22" s="43"/>
      <c r="L22" s="43"/>
      <c r="M22" s="43"/>
      <c r="N22" s="43"/>
      <c r="O22" s="43"/>
      <c r="P22" s="43"/>
      <c r="Q22" s="43"/>
      <c r="R22" s="32"/>
      <c r="S22" s="32"/>
      <c r="T22" s="32"/>
      <c r="U22" s="59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</row>
    <row r="23" spans="1:60" s="30" customFormat="1" ht="32" customHeight="1" x14ac:dyDescent="0.2">
      <c r="B23" s="41" t="s">
        <v>193</v>
      </c>
      <c r="C23" s="43"/>
      <c r="D23" s="46"/>
      <c r="E23" s="46"/>
      <c r="F23" s="46"/>
      <c r="G23" s="46"/>
      <c r="H23" s="46"/>
      <c r="I23" s="46"/>
      <c r="J23" s="43"/>
      <c r="K23" s="43"/>
      <c r="L23" s="43"/>
      <c r="M23" s="43"/>
      <c r="N23" s="43"/>
      <c r="O23" s="43"/>
      <c r="P23" s="43"/>
      <c r="Q23" s="43"/>
      <c r="R23" s="32"/>
      <c r="S23" s="32"/>
      <c r="T23" s="32"/>
      <c r="U23" s="59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</row>
    <row r="24" spans="1:60" s="30" customFormat="1" ht="32" customHeight="1" x14ac:dyDescent="0.2">
      <c r="B24" s="43"/>
      <c r="C24" s="43"/>
      <c r="D24" s="182" t="s">
        <v>121</v>
      </c>
      <c r="E24" s="182"/>
      <c r="F24" s="182"/>
      <c r="G24" s="182"/>
      <c r="H24" s="183" t="s">
        <v>120</v>
      </c>
      <c r="I24" s="183"/>
      <c r="J24" s="183"/>
      <c r="K24" s="183"/>
      <c r="L24" s="184" t="s">
        <v>119</v>
      </c>
      <c r="M24" s="184"/>
      <c r="N24" s="184"/>
      <c r="O24" s="184"/>
      <c r="P24" s="184"/>
      <c r="Q24" s="43"/>
      <c r="R24" s="32"/>
      <c r="S24" s="32"/>
      <c r="T24" s="32"/>
      <c r="U24" s="59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</row>
    <row r="25" spans="1:60" s="30" customFormat="1" ht="32" customHeight="1" x14ac:dyDescent="0.2">
      <c r="B25" s="42" t="s">
        <v>122</v>
      </c>
      <c r="C25" s="25" t="s">
        <v>103</v>
      </c>
      <c r="D25" s="25" t="s">
        <v>101</v>
      </c>
      <c r="E25" s="25" t="s">
        <v>102</v>
      </c>
      <c r="F25" s="25" t="s">
        <v>106</v>
      </c>
      <c r="G25" s="25" t="s">
        <v>124</v>
      </c>
      <c r="H25" s="25" t="s">
        <v>101</v>
      </c>
      <c r="I25" s="25" t="s">
        <v>102</v>
      </c>
      <c r="J25" s="25" t="s">
        <v>106</v>
      </c>
      <c r="K25" s="25" t="s">
        <v>124</v>
      </c>
      <c r="L25" s="25">
        <v>1</v>
      </c>
      <c r="M25" s="25">
        <v>2</v>
      </c>
      <c r="N25" s="25">
        <v>3</v>
      </c>
      <c r="O25" s="25">
        <v>4</v>
      </c>
      <c r="P25" s="25">
        <v>5</v>
      </c>
      <c r="Q25" s="43"/>
      <c r="R25" s="32"/>
      <c r="S25" s="32"/>
      <c r="T25" s="32"/>
      <c r="U25" s="59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</row>
    <row r="26" spans="1:60" s="30" customFormat="1" ht="32" customHeight="1" x14ac:dyDescent="0.2">
      <c r="A26" s="30">
        <f t="shared" ref="A26:A41" ca="1" si="2">RAND()</f>
        <v>0.24237586115620935</v>
      </c>
      <c r="B26" s="43">
        <f t="shared" ref="B26:B41" ca="1" si="3">RANK(A26,$A$26:$A$41)</f>
        <v>13</v>
      </c>
      <c r="C26" s="43">
        <v>1</v>
      </c>
      <c r="D26" s="62"/>
      <c r="E26" s="62"/>
      <c r="F26" s="62"/>
      <c r="G26" s="62"/>
      <c r="H26" s="49">
        <v>-1</v>
      </c>
      <c r="I26" s="49">
        <v>-1</v>
      </c>
      <c r="J26" s="49">
        <v>-1</v>
      </c>
      <c r="K26" s="47">
        <v>-1</v>
      </c>
      <c r="L26" s="44"/>
      <c r="M26" s="45"/>
      <c r="N26" s="45"/>
      <c r="O26" s="45"/>
      <c r="P26" s="45"/>
      <c r="Q26" s="43"/>
      <c r="R26" s="32"/>
      <c r="S26" s="32"/>
      <c r="T26" s="32"/>
      <c r="U26" s="59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</row>
    <row r="27" spans="1:60" s="30" customFormat="1" ht="32" customHeight="1" x14ac:dyDescent="0.2">
      <c r="A27" s="30">
        <f t="shared" ca="1" si="2"/>
        <v>0.46529970646197971</v>
      </c>
      <c r="B27" s="43">
        <f t="shared" ca="1" si="3"/>
        <v>10</v>
      </c>
      <c r="C27" s="43">
        <v>2</v>
      </c>
      <c r="D27" s="62"/>
      <c r="E27" s="62"/>
      <c r="F27" s="62"/>
      <c r="G27" s="62"/>
      <c r="H27" s="50">
        <v>-1</v>
      </c>
      <c r="I27" s="50">
        <v>-1</v>
      </c>
      <c r="J27" s="49">
        <v>-1</v>
      </c>
      <c r="K27" s="47">
        <v>1</v>
      </c>
      <c r="L27" s="44"/>
      <c r="M27" s="45"/>
      <c r="N27" s="45"/>
      <c r="O27" s="45"/>
      <c r="P27" s="45"/>
      <c r="Q27" s="43"/>
      <c r="R27" s="32"/>
      <c r="S27" s="32"/>
      <c r="T27" s="32"/>
      <c r="U27" s="59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</row>
    <row r="28" spans="1:60" s="30" customFormat="1" ht="32" customHeight="1" x14ac:dyDescent="0.2">
      <c r="A28" s="30">
        <f t="shared" ca="1" si="2"/>
        <v>0.91695903582478244</v>
      </c>
      <c r="B28" s="43">
        <f t="shared" ca="1" si="3"/>
        <v>3</v>
      </c>
      <c r="C28" s="43">
        <v>3</v>
      </c>
      <c r="D28" s="62"/>
      <c r="E28" s="62"/>
      <c r="F28" s="62"/>
      <c r="G28" s="62"/>
      <c r="H28" s="50">
        <v>-1</v>
      </c>
      <c r="I28" s="50">
        <v>-1</v>
      </c>
      <c r="J28" s="49">
        <v>1</v>
      </c>
      <c r="K28" s="47">
        <v>-1</v>
      </c>
      <c r="L28" s="44"/>
      <c r="M28" s="45"/>
      <c r="N28" s="45"/>
      <c r="O28" s="45"/>
      <c r="P28" s="45"/>
      <c r="Q28" s="43"/>
      <c r="R28" s="32"/>
      <c r="S28" s="32"/>
      <c r="T28" s="32"/>
      <c r="U28" s="59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</row>
    <row r="29" spans="1:60" s="30" customFormat="1" ht="32" customHeight="1" x14ac:dyDescent="0.2">
      <c r="A29" s="30">
        <f t="shared" ca="1" si="2"/>
        <v>0.60287450805922282</v>
      </c>
      <c r="B29" s="43">
        <f t="shared" ca="1" si="3"/>
        <v>8</v>
      </c>
      <c r="C29" s="43">
        <v>4</v>
      </c>
      <c r="D29" s="62"/>
      <c r="E29" s="62"/>
      <c r="F29" s="62"/>
      <c r="G29" s="62"/>
      <c r="H29" s="50">
        <v>-1</v>
      </c>
      <c r="I29" s="50">
        <v>-1</v>
      </c>
      <c r="J29" s="49">
        <v>1</v>
      </c>
      <c r="K29" s="47">
        <v>1</v>
      </c>
      <c r="L29" s="44"/>
      <c r="M29" s="45"/>
      <c r="N29" s="45"/>
      <c r="O29" s="45"/>
      <c r="P29" s="45"/>
      <c r="Q29" s="43"/>
      <c r="R29" s="32"/>
      <c r="S29" s="32"/>
      <c r="T29" s="32"/>
      <c r="U29" s="59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</row>
    <row r="30" spans="1:60" s="30" customFormat="1" ht="32" customHeight="1" x14ac:dyDescent="0.2">
      <c r="A30" s="30">
        <f t="shared" ca="1" si="2"/>
        <v>9.6604087113702497E-2</v>
      </c>
      <c r="B30" s="43">
        <f t="shared" ca="1" si="3"/>
        <v>16</v>
      </c>
      <c r="C30" s="43">
        <v>5</v>
      </c>
      <c r="D30" s="62"/>
      <c r="E30" s="62"/>
      <c r="F30" s="62"/>
      <c r="G30" s="62"/>
      <c r="H30" s="47">
        <v>-1</v>
      </c>
      <c r="I30" s="47">
        <v>1</v>
      </c>
      <c r="J30" s="49">
        <v>-1</v>
      </c>
      <c r="K30" s="47">
        <v>-1</v>
      </c>
      <c r="L30" s="44"/>
      <c r="M30" s="45"/>
      <c r="N30" s="45"/>
      <c r="O30" s="45"/>
      <c r="P30" s="45"/>
      <c r="Q30" s="43"/>
      <c r="R30" s="32"/>
      <c r="S30" s="32"/>
      <c r="T30" s="32"/>
      <c r="U30" s="59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</row>
    <row r="31" spans="1:60" s="30" customFormat="1" ht="32" customHeight="1" x14ac:dyDescent="0.2">
      <c r="A31" s="30">
        <f t="shared" ca="1" si="2"/>
        <v>0.33008266123759156</v>
      </c>
      <c r="B31" s="43">
        <f t="shared" ca="1" si="3"/>
        <v>12</v>
      </c>
      <c r="C31" s="43">
        <v>6</v>
      </c>
      <c r="D31" s="62"/>
      <c r="E31" s="62"/>
      <c r="F31" s="62"/>
      <c r="G31" s="62"/>
      <c r="H31" s="47">
        <v>-1</v>
      </c>
      <c r="I31" s="47">
        <v>1</v>
      </c>
      <c r="J31" s="49">
        <v>-1</v>
      </c>
      <c r="K31" s="47">
        <v>1</v>
      </c>
      <c r="L31" s="44"/>
      <c r="M31" s="45"/>
      <c r="N31" s="45"/>
      <c r="O31" s="45"/>
      <c r="P31" s="45"/>
      <c r="Q31" s="43"/>
      <c r="R31" s="32"/>
      <c r="S31" s="32"/>
      <c r="T31" s="32"/>
      <c r="U31" s="59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</row>
    <row r="32" spans="1:60" s="30" customFormat="1" ht="32" customHeight="1" x14ac:dyDescent="0.2">
      <c r="A32" s="30">
        <f t="shared" ca="1" si="2"/>
        <v>0.90935042709032476</v>
      </c>
      <c r="B32" s="43">
        <f t="shared" ca="1" si="3"/>
        <v>4</v>
      </c>
      <c r="C32" s="43">
        <v>7</v>
      </c>
      <c r="D32" s="62"/>
      <c r="E32" s="62"/>
      <c r="F32" s="62"/>
      <c r="G32" s="62"/>
      <c r="H32" s="47">
        <v>-1</v>
      </c>
      <c r="I32" s="47">
        <v>1</v>
      </c>
      <c r="J32" s="49">
        <v>1</v>
      </c>
      <c r="K32" s="47">
        <v>-1</v>
      </c>
      <c r="L32" s="44"/>
      <c r="M32" s="45"/>
      <c r="N32" s="45"/>
      <c r="O32" s="45"/>
      <c r="P32" s="45"/>
      <c r="Q32" s="43"/>
      <c r="R32" s="32"/>
      <c r="S32" s="32"/>
      <c r="T32" s="32"/>
      <c r="U32" s="59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</row>
    <row r="33" spans="1:60" s="30" customFormat="1" ht="32" customHeight="1" x14ac:dyDescent="0.2">
      <c r="A33" s="30">
        <f t="shared" ca="1" si="2"/>
        <v>0.81042897780033663</v>
      </c>
      <c r="B33" s="43">
        <f t="shared" ca="1" si="3"/>
        <v>7</v>
      </c>
      <c r="C33" s="43">
        <v>8</v>
      </c>
      <c r="D33" s="62"/>
      <c r="E33" s="62"/>
      <c r="F33" s="62"/>
      <c r="G33" s="62"/>
      <c r="H33" s="47">
        <v>-1</v>
      </c>
      <c r="I33" s="47">
        <v>1</v>
      </c>
      <c r="J33" s="49">
        <v>1</v>
      </c>
      <c r="K33" s="47">
        <v>1</v>
      </c>
      <c r="L33" s="44"/>
      <c r="M33" s="45"/>
      <c r="N33" s="45"/>
      <c r="O33" s="45"/>
      <c r="P33" s="45"/>
      <c r="Q33" s="43"/>
      <c r="R33" s="32"/>
      <c r="S33" s="32"/>
      <c r="T33" s="32"/>
      <c r="U33" s="59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</row>
    <row r="34" spans="1:60" s="30" customFormat="1" ht="32" customHeight="1" x14ac:dyDescent="0.2">
      <c r="A34" s="30">
        <f t="shared" ca="1" si="2"/>
        <v>0.38458604782235872</v>
      </c>
      <c r="B34" s="43">
        <f t="shared" ca="1" si="3"/>
        <v>11</v>
      </c>
      <c r="C34" s="43">
        <v>9</v>
      </c>
      <c r="D34" s="62"/>
      <c r="E34" s="62"/>
      <c r="F34" s="62"/>
      <c r="G34" s="62"/>
      <c r="H34" s="51">
        <v>1</v>
      </c>
      <c r="I34" s="51">
        <v>-1</v>
      </c>
      <c r="J34" s="51">
        <v>-1</v>
      </c>
      <c r="K34" s="47">
        <v>-1</v>
      </c>
      <c r="L34" s="45"/>
      <c r="M34" s="45"/>
      <c r="N34" s="45"/>
      <c r="O34" s="45"/>
      <c r="P34" s="45"/>
      <c r="Q34" s="43"/>
      <c r="R34" s="32"/>
      <c r="S34" s="32"/>
      <c r="T34" s="32"/>
      <c r="U34" s="59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</row>
    <row r="35" spans="1:60" s="30" customFormat="1" ht="32" customHeight="1" x14ac:dyDescent="0.2">
      <c r="A35" s="30">
        <f t="shared" ca="1" si="2"/>
        <v>0.54201235343724607</v>
      </c>
      <c r="B35" s="43">
        <f t="shared" ca="1" si="3"/>
        <v>9</v>
      </c>
      <c r="C35" s="43">
        <v>10</v>
      </c>
      <c r="D35" s="62"/>
      <c r="E35" s="62"/>
      <c r="F35" s="62"/>
      <c r="G35" s="62"/>
      <c r="H35" s="51">
        <v>1</v>
      </c>
      <c r="I35" s="51">
        <v>-1</v>
      </c>
      <c r="J35" s="51">
        <v>-1</v>
      </c>
      <c r="K35" s="47">
        <v>1</v>
      </c>
      <c r="L35" s="45"/>
      <c r="M35" s="45"/>
      <c r="N35" s="45"/>
      <c r="O35" s="45"/>
      <c r="P35" s="45"/>
      <c r="Q35" s="43"/>
      <c r="R35" s="32"/>
      <c r="S35" s="32"/>
      <c r="T35" s="32"/>
      <c r="U35" s="59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</row>
    <row r="36" spans="1:60" s="30" customFormat="1" ht="32" customHeight="1" x14ac:dyDescent="0.2">
      <c r="A36" s="30">
        <f t="shared" ca="1" si="2"/>
        <v>0.12270263833888562</v>
      </c>
      <c r="B36" s="43">
        <f t="shared" ca="1" si="3"/>
        <v>15</v>
      </c>
      <c r="C36" s="43">
        <v>11</v>
      </c>
      <c r="D36" s="62"/>
      <c r="E36" s="62"/>
      <c r="F36" s="62"/>
      <c r="G36" s="62"/>
      <c r="H36" s="51">
        <v>1</v>
      </c>
      <c r="I36" s="51">
        <v>-1</v>
      </c>
      <c r="J36" s="51">
        <v>1</v>
      </c>
      <c r="K36" s="47">
        <v>-1</v>
      </c>
      <c r="L36" s="45"/>
      <c r="M36" s="45"/>
      <c r="N36" s="45"/>
      <c r="O36" s="45"/>
      <c r="P36" s="45"/>
      <c r="Q36" s="43"/>
      <c r="R36" s="32"/>
      <c r="S36" s="32"/>
      <c r="T36" s="32"/>
      <c r="U36" s="59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</row>
    <row r="37" spans="1:60" s="30" customFormat="1" ht="32" customHeight="1" x14ac:dyDescent="0.2">
      <c r="A37" s="30">
        <f t="shared" ca="1" si="2"/>
        <v>0.95394092971197475</v>
      </c>
      <c r="B37" s="43">
        <f t="shared" ca="1" si="3"/>
        <v>2</v>
      </c>
      <c r="C37" s="43">
        <v>12</v>
      </c>
      <c r="D37" s="62"/>
      <c r="E37" s="62"/>
      <c r="F37" s="62"/>
      <c r="G37" s="62"/>
      <c r="H37" s="51">
        <v>1</v>
      </c>
      <c r="I37" s="51">
        <v>-1</v>
      </c>
      <c r="J37" s="51">
        <v>1</v>
      </c>
      <c r="K37" s="47">
        <v>1</v>
      </c>
      <c r="L37" s="45"/>
      <c r="M37" s="45"/>
      <c r="N37" s="45"/>
      <c r="O37" s="45"/>
      <c r="P37" s="45"/>
      <c r="Q37" s="43"/>
      <c r="R37" s="32"/>
      <c r="S37" s="32"/>
      <c r="T37" s="32"/>
      <c r="U37" s="59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</row>
    <row r="38" spans="1:60" s="30" customFormat="1" ht="32" customHeight="1" x14ac:dyDescent="0.2">
      <c r="A38" s="30">
        <f t="shared" ca="1" si="2"/>
        <v>0.82933259545790206</v>
      </c>
      <c r="B38" s="43">
        <f t="shared" ca="1" si="3"/>
        <v>5</v>
      </c>
      <c r="C38" s="43">
        <v>13</v>
      </c>
      <c r="D38" s="62"/>
      <c r="E38" s="62"/>
      <c r="F38" s="62"/>
      <c r="G38" s="62"/>
      <c r="H38" s="51">
        <v>1</v>
      </c>
      <c r="I38" s="51">
        <v>1</v>
      </c>
      <c r="J38" s="51">
        <v>-1</v>
      </c>
      <c r="K38" s="47">
        <v>-1</v>
      </c>
      <c r="L38" s="45"/>
      <c r="M38" s="45"/>
      <c r="N38" s="45"/>
      <c r="O38" s="45"/>
      <c r="P38" s="45"/>
      <c r="Q38" s="43"/>
      <c r="R38" s="32"/>
      <c r="S38" s="32"/>
      <c r="T38" s="32"/>
      <c r="U38" s="59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</row>
    <row r="39" spans="1:60" s="30" customFormat="1" ht="32" customHeight="1" x14ac:dyDescent="0.2">
      <c r="A39" s="30">
        <f t="shared" ca="1" si="2"/>
        <v>0.96977478903718128</v>
      </c>
      <c r="B39" s="43">
        <f t="shared" ca="1" si="3"/>
        <v>1</v>
      </c>
      <c r="C39" s="43">
        <v>14</v>
      </c>
      <c r="D39" s="62"/>
      <c r="E39" s="62"/>
      <c r="F39" s="62"/>
      <c r="G39" s="62"/>
      <c r="H39" s="51">
        <v>1</v>
      </c>
      <c r="I39" s="51">
        <v>1</v>
      </c>
      <c r="J39" s="51">
        <v>-1</v>
      </c>
      <c r="K39" s="47">
        <v>1</v>
      </c>
      <c r="L39" s="45"/>
      <c r="M39" s="45"/>
      <c r="N39" s="45"/>
      <c r="O39" s="45"/>
      <c r="P39" s="45"/>
      <c r="Q39" s="43"/>
      <c r="R39" s="32"/>
      <c r="S39" s="32"/>
      <c r="T39" s="32"/>
      <c r="U39" s="59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</row>
    <row r="40" spans="1:60" s="30" customFormat="1" ht="32" customHeight="1" x14ac:dyDescent="0.2">
      <c r="A40" s="30">
        <f t="shared" ca="1" si="2"/>
        <v>0.82629380273920316</v>
      </c>
      <c r="B40" s="43">
        <f t="shared" ca="1" si="3"/>
        <v>6</v>
      </c>
      <c r="C40" s="43">
        <v>15</v>
      </c>
      <c r="D40" s="62"/>
      <c r="E40" s="62"/>
      <c r="F40" s="62"/>
      <c r="G40" s="62"/>
      <c r="H40" s="51">
        <v>1</v>
      </c>
      <c r="I40" s="51">
        <v>1</v>
      </c>
      <c r="J40" s="51">
        <v>1</v>
      </c>
      <c r="K40" s="47">
        <v>-1</v>
      </c>
      <c r="L40" s="45"/>
      <c r="M40" s="45"/>
      <c r="N40" s="45"/>
      <c r="O40" s="45"/>
      <c r="P40" s="45"/>
      <c r="Q40" s="43"/>
      <c r="R40" s="32"/>
      <c r="S40" s="32"/>
      <c r="T40" s="32"/>
      <c r="U40" s="59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</row>
    <row r="41" spans="1:60" s="30" customFormat="1" ht="32" customHeight="1" x14ac:dyDescent="0.2">
      <c r="A41" s="30">
        <f t="shared" ca="1" si="2"/>
        <v>0.17461541842513451</v>
      </c>
      <c r="B41" s="43">
        <f t="shared" ca="1" si="3"/>
        <v>14</v>
      </c>
      <c r="C41" s="43">
        <v>16</v>
      </c>
      <c r="D41" s="62"/>
      <c r="E41" s="62"/>
      <c r="F41" s="62"/>
      <c r="G41" s="62"/>
      <c r="H41" s="51">
        <v>1</v>
      </c>
      <c r="I41" s="51">
        <v>1</v>
      </c>
      <c r="J41" s="51">
        <v>1</v>
      </c>
      <c r="K41" s="47">
        <v>1</v>
      </c>
      <c r="L41" s="45"/>
      <c r="M41" s="45"/>
      <c r="N41" s="45"/>
      <c r="O41" s="45"/>
      <c r="P41" s="45"/>
      <c r="Q41" s="43"/>
      <c r="R41" s="32"/>
      <c r="S41" s="32"/>
      <c r="T41" s="32"/>
      <c r="U41" s="59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</row>
    <row r="42" spans="1:60" s="30" customFormat="1" ht="32" customHeight="1" x14ac:dyDescent="0.2"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32"/>
      <c r="S42" s="32"/>
      <c r="T42" s="32"/>
      <c r="U42" s="59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</row>
    <row r="43" spans="1:60" s="30" customFormat="1" ht="32" customHeight="1" x14ac:dyDescent="0.2"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59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</row>
    <row r="44" spans="1:60" s="30" customFormat="1" ht="32" customHeight="1" x14ac:dyDescent="0.2"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59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</row>
    <row r="45" spans="1:60" s="30" customFormat="1" ht="32" customHeight="1" x14ac:dyDescent="0.2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59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</row>
    <row r="46" spans="1:60" s="30" customFormat="1" ht="32" customHeight="1" x14ac:dyDescent="0.2"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59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</row>
    <row r="47" spans="1:60" s="30" customFormat="1" ht="32" customHeight="1" x14ac:dyDescent="0.2"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59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</row>
    <row r="48" spans="1:60" s="30" customFormat="1" ht="32" customHeight="1" x14ac:dyDescent="0.2"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59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</row>
    <row r="49" spans="2:60" s="30" customFormat="1" ht="32" customHeight="1" x14ac:dyDescent="0.2"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59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</row>
    <row r="50" spans="2:60" s="30" customFormat="1" ht="32" customHeight="1" x14ac:dyDescent="0.2"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59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</row>
    <row r="51" spans="2:60" s="30" customFormat="1" ht="32" customHeight="1" x14ac:dyDescent="0.2"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59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</row>
    <row r="52" spans="2:60" s="30" customFormat="1" ht="32" customHeight="1" x14ac:dyDescent="0.2"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59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</row>
    <row r="53" spans="2:60" s="30" customFormat="1" ht="32" customHeight="1" x14ac:dyDescent="0.2"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59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</row>
    <row r="54" spans="2:60" s="30" customFormat="1" ht="32" customHeight="1" x14ac:dyDescent="0.2"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59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</row>
    <row r="55" spans="2:60" s="30" customFormat="1" ht="32" customHeight="1" x14ac:dyDescent="0.2"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59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</row>
    <row r="56" spans="2:60" s="30" customFormat="1" ht="32" customHeight="1" x14ac:dyDescent="0.2"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5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</row>
    <row r="57" spans="2:60" s="30" customFormat="1" ht="32" customHeight="1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5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</row>
    <row r="58" spans="2:60" s="30" customFormat="1" ht="32" customHeight="1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5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</row>
    <row r="59" spans="2:60" s="30" customFormat="1" ht="32" customHeight="1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59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</row>
    <row r="60" spans="2:60" s="30" customFormat="1" ht="32" customHeight="1" x14ac:dyDescent="0.2"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59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</row>
    <row r="61" spans="2:60" s="30" customFormat="1" ht="32" customHeight="1" x14ac:dyDescent="0.2"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59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</row>
    <row r="62" spans="2:60" s="30" customFormat="1" ht="32" customHeight="1" x14ac:dyDescent="0.2"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59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</row>
    <row r="63" spans="2:60" s="30" customFormat="1" ht="32" customHeight="1" x14ac:dyDescent="0.2"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59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</row>
    <row r="64" spans="2:60" s="30" customFormat="1" ht="32" customHeight="1" x14ac:dyDescent="0.2"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59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</row>
    <row r="65" spans="2:60" s="30" customFormat="1" ht="32" customHeight="1" x14ac:dyDescent="0.2"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59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</row>
    <row r="66" spans="2:60" s="30" customFormat="1" ht="32" customHeight="1" x14ac:dyDescent="0.2"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59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</row>
    <row r="67" spans="2:60" s="30" customFormat="1" ht="32" customHeight="1" x14ac:dyDescent="0.2"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59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</row>
    <row r="68" spans="2:60" s="30" customFormat="1" ht="32" customHeight="1" x14ac:dyDescent="0.2"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59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</row>
    <row r="69" spans="2:60" s="30" customFormat="1" ht="32" customHeight="1" x14ac:dyDescent="0.2"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59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</row>
    <row r="70" spans="2:60" s="30" customFormat="1" ht="32" customHeight="1" x14ac:dyDescent="0.2"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59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</row>
    <row r="71" spans="2:60" s="30" customFormat="1" ht="32" customHeight="1" x14ac:dyDescent="0.2"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59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</row>
    <row r="72" spans="2:60" s="30" customFormat="1" ht="32" customHeight="1" x14ac:dyDescent="0.2"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59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</row>
    <row r="73" spans="2:60" s="30" customFormat="1" ht="32" customHeight="1" x14ac:dyDescent="0.2"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59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</row>
    <row r="74" spans="2:60" s="30" customFormat="1" ht="32" customHeight="1" x14ac:dyDescent="0.2"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59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</row>
    <row r="75" spans="2:60" s="30" customFormat="1" ht="32" customHeight="1" x14ac:dyDescent="0.2"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59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</row>
    <row r="76" spans="2:60" s="30" customFormat="1" ht="32" customHeight="1" x14ac:dyDescent="0.2"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59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</row>
    <row r="77" spans="2:60" s="30" customFormat="1" ht="32" customHeight="1" x14ac:dyDescent="0.2"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59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</row>
    <row r="78" spans="2:60" s="30" customFormat="1" ht="32" customHeight="1" x14ac:dyDescent="0.2"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59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</row>
    <row r="79" spans="2:60" s="30" customFormat="1" ht="32" customHeight="1" x14ac:dyDescent="0.2"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59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</row>
    <row r="80" spans="2:60" s="30" customFormat="1" ht="32" customHeight="1" x14ac:dyDescent="0.2"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59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</row>
    <row r="81" spans="2:60" s="30" customFormat="1" ht="32" customHeight="1" x14ac:dyDescent="0.2"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59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</row>
    <row r="82" spans="2:60" s="30" customFormat="1" ht="32" customHeight="1" x14ac:dyDescent="0.2"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59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</row>
    <row r="83" spans="2:60" s="30" customFormat="1" ht="32" customHeight="1" x14ac:dyDescent="0.2"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59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</row>
    <row r="84" spans="2:60" s="30" customFormat="1" ht="32" customHeight="1" x14ac:dyDescent="0.2"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59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</row>
    <row r="85" spans="2:60" s="30" customFormat="1" ht="32" customHeight="1" x14ac:dyDescent="0.2"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59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</row>
    <row r="86" spans="2:60" s="30" customFormat="1" ht="32" customHeight="1" x14ac:dyDescent="0.2"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59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</row>
    <row r="87" spans="2:60" s="30" customFormat="1" ht="32" customHeight="1" x14ac:dyDescent="0.2"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59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</row>
    <row r="88" spans="2:60" s="30" customFormat="1" ht="32" customHeight="1" x14ac:dyDescent="0.2"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59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</row>
    <row r="89" spans="2:60" s="30" customFormat="1" ht="32" customHeight="1" x14ac:dyDescent="0.2"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59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</row>
    <row r="90" spans="2:60" s="30" customFormat="1" ht="32" customHeight="1" x14ac:dyDescent="0.2"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59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</row>
    <row r="91" spans="2:60" s="30" customFormat="1" ht="32" customHeight="1" x14ac:dyDescent="0.2"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59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</row>
    <row r="92" spans="2:60" s="30" customFormat="1" ht="32" customHeight="1" x14ac:dyDescent="0.2"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59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</row>
    <row r="93" spans="2:60" s="30" customFormat="1" ht="32" customHeight="1" x14ac:dyDescent="0.2"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59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</row>
    <row r="94" spans="2:60" s="30" customFormat="1" ht="32" customHeight="1" x14ac:dyDescent="0.2"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59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</row>
    <row r="95" spans="2:60" s="30" customFormat="1" ht="32" customHeight="1" x14ac:dyDescent="0.2"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59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</row>
    <row r="96" spans="2:60" s="30" customFormat="1" ht="32" customHeight="1" x14ac:dyDescent="0.2"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59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</row>
    <row r="97" spans="2:60" s="30" customFormat="1" ht="32" customHeight="1" x14ac:dyDescent="0.2"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59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</row>
    <row r="98" spans="2:60" s="30" customFormat="1" ht="32" customHeight="1" x14ac:dyDescent="0.2"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59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</row>
    <row r="99" spans="2:60" s="30" customFormat="1" ht="32" customHeight="1" x14ac:dyDescent="0.2"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59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</row>
    <row r="100" spans="2:60" s="30" customFormat="1" ht="32" customHeight="1" x14ac:dyDescent="0.2"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59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</row>
    <row r="101" spans="2:60" s="30" customFormat="1" ht="32" customHeight="1" x14ac:dyDescent="0.2"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59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</row>
    <row r="102" spans="2:60" s="30" customFormat="1" ht="32" customHeight="1" x14ac:dyDescent="0.2"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59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</row>
    <row r="103" spans="2:60" s="30" customFormat="1" ht="32" customHeight="1" x14ac:dyDescent="0.2"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59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</row>
    <row r="104" spans="2:60" s="30" customFormat="1" ht="32" customHeight="1" x14ac:dyDescent="0.2"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59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</row>
    <row r="105" spans="2:60" s="30" customFormat="1" ht="32" customHeight="1" x14ac:dyDescent="0.2"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59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</row>
    <row r="106" spans="2:60" s="30" customFormat="1" ht="32" customHeight="1" x14ac:dyDescent="0.2"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59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</row>
    <row r="107" spans="2:60" s="30" customFormat="1" ht="32" customHeight="1" x14ac:dyDescent="0.2"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59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</row>
    <row r="108" spans="2:60" s="30" customFormat="1" ht="32" customHeight="1" x14ac:dyDescent="0.2"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59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</row>
    <row r="109" spans="2:60" s="30" customFormat="1" ht="32" customHeight="1" x14ac:dyDescent="0.2"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59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</row>
    <row r="110" spans="2:60" s="30" customFormat="1" ht="32" customHeight="1" x14ac:dyDescent="0.2"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59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</row>
    <row r="111" spans="2:60" s="30" customFormat="1" ht="32" customHeight="1" x14ac:dyDescent="0.2"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59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</row>
    <row r="112" spans="2:60" s="30" customFormat="1" ht="32" customHeight="1" x14ac:dyDescent="0.2"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59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</row>
    <row r="113" spans="2:60" s="30" customFormat="1" ht="32" customHeight="1" x14ac:dyDescent="0.2"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59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</row>
    <row r="114" spans="2:60" s="30" customFormat="1" ht="32" customHeight="1" x14ac:dyDescent="0.2"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59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</row>
    <row r="115" spans="2:60" s="30" customFormat="1" ht="32" customHeight="1" x14ac:dyDescent="0.2"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59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</row>
    <row r="116" spans="2:60" s="30" customFormat="1" ht="32" customHeight="1" x14ac:dyDescent="0.2"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59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</row>
    <row r="117" spans="2:60" s="30" customFormat="1" ht="32" customHeight="1" x14ac:dyDescent="0.2"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59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</row>
    <row r="118" spans="2:60" s="30" customFormat="1" ht="32" customHeight="1" x14ac:dyDescent="0.2"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59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</row>
    <row r="119" spans="2:60" s="30" customFormat="1" ht="32" customHeight="1" x14ac:dyDescent="0.2"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59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</row>
    <row r="120" spans="2:60" s="30" customFormat="1" ht="32" customHeight="1" x14ac:dyDescent="0.2"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59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</row>
    <row r="121" spans="2:60" s="30" customFormat="1" ht="32" customHeight="1" x14ac:dyDescent="0.2"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59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</row>
    <row r="122" spans="2:60" s="30" customFormat="1" ht="32" customHeight="1" x14ac:dyDescent="0.2"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59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</row>
    <row r="123" spans="2:60" s="30" customFormat="1" ht="32" customHeight="1" thickBot="1" x14ac:dyDescent="0.25"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</row>
    <row r="124" spans="2:60" s="30" customFormat="1" ht="32" customHeight="1" x14ac:dyDescent="0.2"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</row>
    <row r="125" spans="2:60" s="30" customFormat="1" ht="32" customHeight="1" x14ac:dyDescent="0.2"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</row>
    <row r="126" spans="2:60" s="30" customFormat="1" ht="32" customHeight="1" x14ac:dyDescent="0.2"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</row>
    <row r="127" spans="2:60" s="30" customFormat="1" ht="32" customHeight="1" x14ac:dyDescent="0.2"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</row>
    <row r="128" spans="2:60" s="30" customFormat="1" ht="32" customHeight="1" x14ac:dyDescent="0.2"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</row>
    <row r="129" ht="32" customHeight="1" x14ac:dyDescent="0.2"/>
  </sheetData>
  <mergeCells count="10">
    <mergeCell ref="A1:P1"/>
    <mergeCell ref="D4:E4"/>
    <mergeCell ref="F4:G4"/>
    <mergeCell ref="H4:L4"/>
    <mergeCell ref="J12:N12"/>
    <mergeCell ref="D24:G24"/>
    <mergeCell ref="H24:K24"/>
    <mergeCell ref="L24:P24"/>
    <mergeCell ref="D12:F12"/>
    <mergeCell ref="G12:I12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65AC0-71AB-3D44-A829-EFDAC13192FE}">
  <sheetPr>
    <tabColor theme="9" tint="-0.249977111117893"/>
    <pageSetUpPr fitToPage="1"/>
  </sheetPr>
  <dimension ref="A1:DB89"/>
  <sheetViews>
    <sheetView zoomScale="80" zoomScaleNormal="80" workbookViewId="0">
      <selection activeCell="C7" sqref="C7"/>
    </sheetView>
  </sheetViews>
  <sheetFormatPr baseColWidth="10" defaultRowHeight="16" x14ac:dyDescent="0.2"/>
  <cols>
    <col min="1" max="1" width="0.1640625" customWidth="1"/>
    <col min="2" max="2" width="7.83203125" style="2" customWidth="1"/>
    <col min="3" max="3" width="10" style="2" customWidth="1"/>
    <col min="4" max="5" width="14.83203125" style="2" customWidth="1"/>
    <col min="6" max="6" width="3" style="2" customWidth="1"/>
    <col min="7" max="9" width="14.83203125" style="2" customWidth="1"/>
    <col min="10" max="10" width="3" style="2" customWidth="1"/>
    <col min="11" max="11" width="13.1640625" style="2" customWidth="1"/>
    <col min="12" max="15" width="10.83203125" style="2"/>
    <col min="16" max="16" width="2.5" style="2" customWidth="1"/>
    <col min="17" max="17" width="11.6640625" style="2" bestFit="1" customWidth="1"/>
    <col min="18" max="106" width="10.83203125" style="2"/>
  </cols>
  <sheetData>
    <row r="1" spans="1:106" s="30" customFormat="1" ht="36" customHeight="1" x14ac:dyDescent="0.2">
      <c r="B1" s="191" t="s">
        <v>197</v>
      </c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</row>
    <row r="2" spans="1:106" s="30" customFormat="1" ht="8" customHeight="1" x14ac:dyDescent="0.2"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</row>
    <row r="3" spans="1:106" s="30" customFormat="1" ht="36" customHeight="1" x14ac:dyDescent="0.2">
      <c r="B3" s="200" t="s">
        <v>208</v>
      </c>
      <c r="C3" s="200"/>
      <c r="D3" s="181" t="s">
        <v>207</v>
      </c>
      <c r="E3" s="181"/>
      <c r="F3" s="181"/>
      <c r="G3" s="86"/>
      <c r="H3" s="86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</row>
    <row r="4" spans="1:106" s="30" customFormat="1" ht="16" customHeight="1" x14ac:dyDescent="0.2">
      <c r="B4" s="59"/>
      <c r="C4" s="52"/>
      <c r="D4" s="52"/>
      <c r="E4" s="52"/>
      <c r="F4" s="52"/>
      <c r="G4" s="52"/>
      <c r="H4" s="52"/>
      <c r="I4" s="52"/>
      <c r="J4" s="52"/>
      <c r="K4" s="53"/>
      <c r="L4" s="53"/>
      <c r="M4" s="53"/>
      <c r="N4" s="53"/>
      <c r="O4" s="53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</row>
    <row r="5" spans="1:106" s="30" customFormat="1" ht="25" customHeight="1" x14ac:dyDescent="0.2">
      <c r="B5" s="59"/>
      <c r="C5" s="52"/>
      <c r="D5" s="185" t="s">
        <v>118</v>
      </c>
      <c r="E5" s="185"/>
      <c r="F5" s="52"/>
      <c r="G5" s="190" t="s">
        <v>117</v>
      </c>
      <c r="H5" s="190"/>
      <c r="I5" s="190"/>
      <c r="J5" s="25"/>
      <c r="K5" s="186" t="s">
        <v>107</v>
      </c>
      <c r="L5" s="186"/>
      <c r="M5" s="186"/>
      <c r="N5" s="186"/>
      <c r="O5" s="186"/>
      <c r="P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</row>
    <row r="6" spans="1:106" s="30" customFormat="1" ht="51" x14ac:dyDescent="0.2">
      <c r="A6" s="68"/>
      <c r="B6" s="67" t="s">
        <v>122</v>
      </c>
      <c r="C6" s="43" t="s">
        <v>103</v>
      </c>
      <c r="D6" s="52" t="s">
        <v>130</v>
      </c>
      <c r="E6" s="52" t="s">
        <v>131</v>
      </c>
      <c r="F6" s="52"/>
      <c r="G6" s="52" t="s">
        <v>101</v>
      </c>
      <c r="H6" s="52" t="s">
        <v>102</v>
      </c>
      <c r="I6" s="52" t="s">
        <v>108</v>
      </c>
      <c r="J6" s="52"/>
      <c r="K6" s="52">
        <v>1</v>
      </c>
      <c r="L6" s="52">
        <v>2</v>
      </c>
      <c r="M6" s="52">
        <v>3</v>
      </c>
      <c r="N6" s="52">
        <v>4</v>
      </c>
      <c r="O6" s="52">
        <v>5</v>
      </c>
      <c r="P6" s="52"/>
      <c r="Q6" s="25" t="s">
        <v>35</v>
      </c>
      <c r="R6" s="25" t="s">
        <v>91</v>
      </c>
      <c r="S6" s="25" t="s">
        <v>113</v>
      </c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</row>
    <row r="7" spans="1:106" s="30" customFormat="1" ht="25" customHeight="1" x14ac:dyDescent="0.2">
      <c r="A7" s="68">
        <f ca="1">RAND()</f>
        <v>0.236750065040222</v>
      </c>
      <c r="B7" s="69">
        <f ca="1">RANK(A7,$A$7:$A$10)</f>
        <v>3</v>
      </c>
      <c r="C7" s="43">
        <v>1</v>
      </c>
      <c r="D7" s="55" t="s">
        <v>125</v>
      </c>
      <c r="E7" s="55">
        <v>1</v>
      </c>
      <c r="F7" s="43"/>
      <c r="G7" s="56">
        <v>-1</v>
      </c>
      <c r="H7" s="56">
        <v>-1</v>
      </c>
      <c r="I7" s="56">
        <f>G7*H7</f>
        <v>1</v>
      </c>
      <c r="J7" s="57"/>
      <c r="K7" s="54">
        <v>7</v>
      </c>
      <c r="L7" s="54">
        <v>7</v>
      </c>
      <c r="M7" s="54">
        <v>6</v>
      </c>
      <c r="N7" s="54">
        <v>8</v>
      </c>
      <c r="O7" s="54">
        <v>9</v>
      </c>
      <c r="P7" s="52"/>
      <c r="Q7" s="36">
        <f>AVERAGE(K7:O7)</f>
        <v>7.4</v>
      </c>
      <c r="R7" s="35">
        <f>_xlfn.STDEV.S(K7:O7)</f>
        <v>1.1401754250991367</v>
      </c>
      <c r="S7" s="35">
        <f>POWER(R7,2)</f>
        <v>1.2999999999999972</v>
      </c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</row>
    <row r="8" spans="1:106" s="30" customFormat="1" ht="25" customHeight="1" x14ac:dyDescent="0.2">
      <c r="A8" s="68">
        <f t="shared" ref="A8:A10" ca="1" si="0">RAND()</f>
        <v>0.13784506651075179</v>
      </c>
      <c r="B8" s="69">
        <f t="shared" ref="B8:B10" ca="1" si="1">RANK(A8,$A$7:$A$10)</f>
        <v>4</v>
      </c>
      <c r="C8" s="43">
        <v>2</v>
      </c>
      <c r="D8" s="55" t="s">
        <v>125</v>
      </c>
      <c r="E8" s="55">
        <v>4</v>
      </c>
      <c r="F8" s="43"/>
      <c r="G8" s="56">
        <v>-1</v>
      </c>
      <c r="H8" s="56">
        <v>1</v>
      </c>
      <c r="I8" s="56">
        <f>G8*H8</f>
        <v>-1</v>
      </c>
      <c r="J8" s="57"/>
      <c r="K8" s="54">
        <v>8</v>
      </c>
      <c r="L8" s="54">
        <v>9</v>
      </c>
      <c r="M8" s="54">
        <v>7</v>
      </c>
      <c r="N8" s="54">
        <v>10</v>
      </c>
      <c r="O8" s="54">
        <v>8</v>
      </c>
      <c r="P8" s="52"/>
      <c r="Q8" s="36">
        <f t="shared" ref="Q8:Q10" si="2">AVERAGE(K8:O8)</f>
        <v>8.4</v>
      </c>
      <c r="R8" s="35">
        <f t="shared" ref="R8:R10" si="3">_xlfn.STDEV.S(K8:O8)</f>
        <v>1.1401754250991367</v>
      </c>
      <c r="S8" s="35">
        <f t="shared" ref="S8:S10" si="4">POWER(R8,2)</f>
        <v>1.2999999999999972</v>
      </c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</row>
    <row r="9" spans="1:106" s="30" customFormat="1" ht="25" customHeight="1" x14ac:dyDescent="0.2">
      <c r="A9" s="68">
        <f t="shared" ca="1" si="0"/>
        <v>0.67332298275099001</v>
      </c>
      <c r="B9" s="69">
        <f t="shared" ca="1" si="1"/>
        <v>2</v>
      </c>
      <c r="C9" s="43">
        <v>3</v>
      </c>
      <c r="D9" s="55" t="s">
        <v>126</v>
      </c>
      <c r="E9" s="55">
        <v>1</v>
      </c>
      <c r="F9" s="43"/>
      <c r="G9" s="56">
        <v>1</v>
      </c>
      <c r="H9" s="56">
        <v>-1</v>
      </c>
      <c r="I9" s="56">
        <f>G9*H9</f>
        <v>-1</v>
      </c>
      <c r="J9" s="57"/>
      <c r="K9" s="54">
        <v>6</v>
      </c>
      <c r="L9" s="54">
        <v>5</v>
      </c>
      <c r="M9" s="54">
        <v>5</v>
      </c>
      <c r="N9" s="54">
        <v>4</v>
      </c>
      <c r="O9" s="54">
        <v>5</v>
      </c>
      <c r="P9" s="52"/>
      <c r="Q9" s="36">
        <f t="shared" si="2"/>
        <v>5</v>
      </c>
      <c r="R9" s="35">
        <f t="shared" si="3"/>
        <v>0.70710678118654757</v>
      </c>
      <c r="S9" s="35">
        <f t="shared" si="4"/>
        <v>0.50000000000000011</v>
      </c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</row>
    <row r="10" spans="1:106" s="30" customFormat="1" ht="25" customHeight="1" x14ac:dyDescent="0.2">
      <c r="A10" s="68">
        <f t="shared" ca="1" si="0"/>
        <v>0.73588510902530579</v>
      </c>
      <c r="B10" s="69">
        <f t="shared" ca="1" si="1"/>
        <v>1</v>
      </c>
      <c r="C10" s="43">
        <v>4</v>
      </c>
      <c r="D10" s="55" t="s">
        <v>126</v>
      </c>
      <c r="E10" s="55">
        <v>4</v>
      </c>
      <c r="F10" s="43"/>
      <c r="G10" s="56">
        <v>1</v>
      </c>
      <c r="H10" s="56">
        <v>1</v>
      </c>
      <c r="I10" s="56">
        <f>G10*H10</f>
        <v>1</v>
      </c>
      <c r="J10" s="57"/>
      <c r="K10" s="54">
        <v>6</v>
      </c>
      <c r="L10" s="54">
        <v>7</v>
      </c>
      <c r="M10" s="54">
        <v>7</v>
      </c>
      <c r="N10" s="54">
        <v>7</v>
      </c>
      <c r="O10" s="54">
        <v>8</v>
      </c>
      <c r="P10" s="52"/>
      <c r="Q10" s="36">
        <f t="shared" si="2"/>
        <v>7</v>
      </c>
      <c r="R10" s="35">
        <f t="shared" si="3"/>
        <v>0.70710678118654757</v>
      </c>
      <c r="S10" s="35">
        <f t="shared" si="4"/>
        <v>0.50000000000000011</v>
      </c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</row>
    <row r="11" spans="1:106" s="30" customFormat="1" ht="25" customHeight="1" x14ac:dyDescent="0.2">
      <c r="B11" s="59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64">
        <f>AVERAGE(Q7:Q10)</f>
        <v>6.95</v>
      </c>
      <c r="R11" s="29">
        <f>AVERAGE(R7:R10)</f>
        <v>0.92364110314284209</v>
      </c>
      <c r="S11" s="33">
        <f>AVERAGE(S7:S10)</f>
        <v>0.89999999999999858</v>
      </c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</row>
    <row r="12" spans="1:106" s="30" customFormat="1" ht="25" customHeight="1" x14ac:dyDescent="0.2">
      <c r="B12" s="59"/>
      <c r="C12" s="52"/>
      <c r="D12" s="52"/>
      <c r="E12" s="39" t="s">
        <v>161</v>
      </c>
      <c r="F12" s="60">
        <v>-1</v>
      </c>
      <c r="G12" s="36">
        <f>AVERAGE(K7:O8)</f>
        <v>7.9</v>
      </c>
      <c r="H12" s="36">
        <f>AVERAGE(K7:O7,K9:O9)</f>
        <v>6.2</v>
      </c>
      <c r="I12" s="38">
        <f>AVERAGE(K8:O9)</f>
        <v>6.7</v>
      </c>
      <c r="J12" s="11"/>
      <c r="K12" s="59" t="s">
        <v>129</v>
      </c>
      <c r="L12" s="58">
        <f>_xlfn.F.INV(0.95,1,SUM(COUNT(K7:O7)-1,COUNT(K8:O8)-1,COUNT(K9:O9)-1,COUNT(K10:O10)-1))</f>
        <v>4.4939984776663584</v>
      </c>
      <c r="M12" s="11"/>
      <c r="N12" s="11"/>
      <c r="O12" s="199" t="s">
        <v>127</v>
      </c>
      <c r="P12" s="199"/>
      <c r="Q12" s="199"/>
      <c r="R12" s="199"/>
      <c r="S12" s="33">
        <f>S11</f>
        <v>0.89999999999999858</v>
      </c>
      <c r="T12" s="59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</row>
    <row r="13" spans="1:106" s="30" customFormat="1" ht="25" customHeight="1" x14ac:dyDescent="0.2">
      <c r="B13" s="59"/>
      <c r="C13" s="52"/>
      <c r="D13" s="52"/>
      <c r="E13" s="39" t="s">
        <v>162</v>
      </c>
      <c r="F13" s="60">
        <v>1</v>
      </c>
      <c r="G13" s="36">
        <f>AVERAGE(K9:O10)</f>
        <v>6</v>
      </c>
      <c r="H13" s="36">
        <f>AVERAGE(K8:O8,K10:O10)</f>
        <v>7.7</v>
      </c>
      <c r="I13" s="36">
        <f>AVERAGE(K7:O7,K10:O10)</f>
        <v>7.2</v>
      </c>
      <c r="J13" s="11"/>
      <c r="K13" s="59"/>
      <c r="L13" s="59"/>
      <c r="M13" s="59"/>
      <c r="N13" s="59"/>
      <c r="O13" s="59"/>
      <c r="P13" s="59"/>
      <c r="Q13" s="59"/>
      <c r="R13" s="59"/>
      <c r="S13" s="59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</row>
    <row r="14" spans="1:106" s="30" customFormat="1" ht="25" customHeight="1" x14ac:dyDescent="0.2">
      <c r="B14" s="59"/>
      <c r="C14" s="52"/>
      <c r="D14" s="52"/>
      <c r="E14" s="39" t="s">
        <v>115</v>
      </c>
      <c r="F14" s="52"/>
      <c r="G14" s="63">
        <f>G13-G12</f>
        <v>-1.9000000000000004</v>
      </c>
      <c r="H14" s="63">
        <f t="shared" ref="H14:I14" si="5">H13-H12</f>
        <v>1.5</v>
      </c>
      <c r="I14" s="63">
        <f t="shared" si="5"/>
        <v>0.5</v>
      </c>
      <c r="J14" s="11"/>
      <c r="K14" s="59"/>
      <c r="L14" s="59"/>
      <c r="M14" s="59"/>
      <c r="N14" s="59"/>
      <c r="O14" s="59"/>
      <c r="P14" s="59"/>
      <c r="Q14" s="196" t="s">
        <v>137</v>
      </c>
      <c r="R14" s="197"/>
      <c r="S14" s="198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</row>
    <row r="15" spans="1:106" s="30" customFormat="1" ht="22" customHeight="1" x14ac:dyDescent="0.2">
      <c r="B15" s="59"/>
      <c r="C15" s="52"/>
      <c r="D15" s="52"/>
      <c r="E15" s="39" t="s">
        <v>112</v>
      </c>
      <c r="F15" s="52"/>
      <c r="G15" s="65">
        <f>G14/2</f>
        <v>-0.95000000000000018</v>
      </c>
      <c r="H15" s="65">
        <f t="shared" ref="H15:I15" si="6">H14/2</f>
        <v>0.75</v>
      </c>
      <c r="I15" s="65">
        <f t="shared" si="6"/>
        <v>0.25</v>
      </c>
      <c r="J15" s="11"/>
      <c r="K15" s="59"/>
      <c r="L15" s="59"/>
      <c r="M15" s="59"/>
      <c r="N15" s="59"/>
      <c r="O15" s="59"/>
      <c r="P15" s="59"/>
      <c r="Q15" s="81" t="s">
        <v>133</v>
      </c>
      <c r="R15" s="85" t="s">
        <v>135</v>
      </c>
      <c r="S15" s="82" t="s">
        <v>134</v>
      </c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</row>
    <row r="16" spans="1:106" s="30" customFormat="1" ht="25" customHeight="1" x14ac:dyDescent="0.2">
      <c r="B16" s="59"/>
      <c r="C16" s="52"/>
      <c r="D16" s="52"/>
      <c r="E16" s="39" t="s">
        <v>116</v>
      </c>
      <c r="F16" s="52"/>
      <c r="G16" s="36">
        <f>ABS(G15)</f>
        <v>0.95000000000000018</v>
      </c>
      <c r="H16" s="36">
        <f t="shared" ref="H16:I16" si="7">ABS(H15)</f>
        <v>0.75</v>
      </c>
      <c r="I16" s="36">
        <f t="shared" si="7"/>
        <v>0.25</v>
      </c>
      <c r="J16" s="11"/>
      <c r="K16" s="59"/>
      <c r="L16" s="74"/>
      <c r="M16" s="59"/>
      <c r="N16" s="59"/>
      <c r="O16" s="59"/>
      <c r="P16" s="59"/>
      <c r="Q16" s="76" t="s">
        <v>136</v>
      </c>
      <c r="R16" s="58">
        <f>Q11</f>
        <v>6.95</v>
      </c>
      <c r="S16" s="89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</row>
    <row r="17" spans="2:106" s="30" customFormat="1" ht="25" customHeight="1" x14ac:dyDescent="0.2">
      <c r="B17" s="59"/>
      <c r="C17" s="52"/>
      <c r="D17" s="52"/>
      <c r="E17" s="39" t="s">
        <v>128</v>
      </c>
      <c r="F17" s="52"/>
      <c r="G17" s="35">
        <f>(COUNT($K$7:$O$10)/4)*POWER(G14,2)</f>
        <v>18.050000000000004</v>
      </c>
      <c r="H17" s="35">
        <f>(COUNT($K$7:$O$10)/4)*POWER(H14,2)</f>
        <v>11.25</v>
      </c>
      <c r="I17" s="35">
        <f>(COUNT($K$7:$O$10)/4)*POWER(I14,2)</f>
        <v>1.25</v>
      </c>
      <c r="J17" s="11"/>
      <c r="K17" s="72"/>
      <c r="L17" s="11"/>
      <c r="M17" s="59"/>
      <c r="N17" s="59"/>
      <c r="O17" s="59"/>
      <c r="P17" s="59"/>
      <c r="Q17" s="77" t="s">
        <v>132</v>
      </c>
      <c r="R17" s="58">
        <f>G15</f>
        <v>-0.95000000000000018</v>
      </c>
      <c r="S17" s="75" t="str">
        <f>G6</f>
        <v>Factor A</v>
      </c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</row>
    <row r="18" spans="2:106" s="30" customFormat="1" ht="25" customHeight="1" x14ac:dyDescent="0.2">
      <c r="B18" s="59"/>
      <c r="C18" s="52"/>
      <c r="D18" s="52"/>
      <c r="E18" s="39" t="s">
        <v>114</v>
      </c>
      <c r="F18" s="52"/>
      <c r="G18" s="36">
        <f>G17/$S$12</f>
        <v>20.055555555555593</v>
      </c>
      <c r="H18" s="36">
        <f>H17/$S$12</f>
        <v>12.50000000000002</v>
      </c>
      <c r="I18" s="36">
        <f>I17/$S$12</f>
        <v>1.3888888888888911</v>
      </c>
      <c r="J18" s="11"/>
      <c r="K18" s="73"/>
      <c r="L18" s="11"/>
      <c r="M18" s="59"/>
      <c r="N18" s="59"/>
      <c r="O18" s="59"/>
      <c r="P18" s="59"/>
      <c r="Q18" s="77" t="s">
        <v>132</v>
      </c>
      <c r="R18" s="58">
        <f>H15</f>
        <v>0.75</v>
      </c>
      <c r="S18" s="75" t="str">
        <f>H6</f>
        <v>Factor B</v>
      </c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</row>
    <row r="19" spans="2:106" s="30" customFormat="1" ht="25" customHeight="1" x14ac:dyDescent="0.2">
      <c r="B19" s="59"/>
      <c r="C19" s="52"/>
      <c r="D19" s="52"/>
      <c r="E19" s="39"/>
      <c r="F19" s="52"/>
      <c r="G19" s="58"/>
      <c r="H19" s="58"/>
      <c r="I19" s="58"/>
      <c r="J19" s="11"/>
      <c r="K19" s="11"/>
      <c r="L19" s="11"/>
      <c r="M19" s="11"/>
      <c r="N19" s="11"/>
      <c r="O19" s="11"/>
      <c r="P19" s="52"/>
      <c r="Q19" s="90"/>
      <c r="R19" s="79">
        <f>I15</f>
        <v>0.25</v>
      </c>
      <c r="S19" s="80" t="str">
        <f>I6</f>
        <v>AB</v>
      </c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</row>
    <row r="20" spans="2:106" s="30" customFormat="1" ht="25" customHeight="1" x14ac:dyDescent="0.2">
      <c r="B20" s="59"/>
      <c r="C20" s="192" t="s">
        <v>164</v>
      </c>
      <c r="D20" s="192"/>
      <c r="E20" s="192"/>
      <c r="F20" s="192"/>
      <c r="G20" s="192"/>
      <c r="H20" s="192"/>
      <c r="I20" s="58"/>
      <c r="J20" s="11"/>
      <c r="K20" s="11"/>
      <c r="L20" s="11"/>
      <c r="M20" s="11"/>
      <c r="N20" s="11"/>
      <c r="O20" s="11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</row>
    <row r="21" spans="2:106" s="30" customFormat="1" ht="25" customHeight="1" x14ac:dyDescent="0.2">
      <c r="B21" s="59"/>
      <c r="C21" s="52"/>
      <c r="D21" s="52"/>
      <c r="E21" s="52"/>
      <c r="F21" s="52"/>
      <c r="G21" s="52"/>
      <c r="H21" s="52"/>
      <c r="I21" s="52"/>
      <c r="J21" s="59"/>
      <c r="K21" s="59"/>
      <c r="L21" s="59"/>
      <c r="M21" s="52"/>
      <c r="N21" s="52"/>
      <c r="O21" s="52"/>
      <c r="P21" s="52"/>
      <c r="Q21" s="193" t="s">
        <v>166</v>
      </c>
      <c r="R21" s="194"/>
      <c r="S21" s="195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</row>
    <row r="22" spans="2:106" s="30" customFormat="1" ht="25" customHeight="1" x14ac:dyDescent="0.2">
      <c r="B22" s="59"/>
      <c r="C22" s="52"/>
      <c r="D22" s="52"/>
      <c r="E22" s="52"/>
      <c r="F22" s="52"/>
      <c r="G22" s="52"/>
      <c r="H22" s="52"/>
      <c r="I22" s="52"/>
      <c r="J22" s="59"/>
      <c r="K22" s="59"/>
      <c r="L22" s="59"/>
      <c r="M22" s="52"/>
      <c r="N22" s="52"/>
      <c r="O22" s="52"/>
      <c r="P22" s="52"/>
      <c r="Q22" s="76" t="s">
        <v>165</v>
      </c>
      <c r="R22" s="11"/>
      <c r="S22" s="75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</row>
    <row r="23" spans="2:106" s="30" customFormat="1" ht="25" customHeight="1" x14ac:dyDescent="0.2">
      <c r="B23" s="59"/>
      <c r="C23" s="52"/>
      <c r="D23" s="52"/>
      <c r="E23" s="52"/>
      <c r="F23" s="52"/>
      <c r="G23" s="52"/>
      <c r="H23" s="52"/>
      <c r="I23" s="52"/>
      <c r="J23" s="59"/>
      <c r="K23" s="59"/>
      <c r="L23" s="59"/>
      <c r="M23" s="52"/>
      <c r="N23" s="52"/>
      <c r="O23" s="52"/>
      <c r="P23" s="52"/>
      <c r="Q23" s="76" t="s">
        <v>101</v>
      </c>
      <c r="R23" s="94">
        <v>-1</v>
      </c>
      <c r="S23" s="75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</row>
    <row r="24" spans="2:106" s="30" customFormat="1" ht="25" customHeight="1" x14ac:dyDescent="0.2">
      <c r="B24" s="59"/>
      <c r="C24" s="52"/>
      <c r="D24" s="52"/>
      <c r="E24" s="52"/>
      <c r="F24" s="52"/>
      <c r="G24" s="52"/>
      <c r="H24" s="52"/>
      <c r="I24" s="52"/>
      <c r="J24" s="52"/>
      <c r="L24" s="52"/>
      <c r="M24" s="52"/>
      <c r="N24" s="52"/>
      <c r="O24" s="52"/>
      <c r="P24" s="52"/>
      <c r="Q24" s="76" t="s">
        <v>102</v>
      </c>
      <c r="R24" s="94">
        <v>1</v>
      </c>
      <c r="S24" s="75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</row>
    <row r="25" spans="2:106" s="30" customFormat="1" ht="25" customHeight="1" x14ac:dyDescent="0.2">
      <c r="B25" s="59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92" t="s">
        <v>119</v>
      </c>
      <c r="R25" s="93">
        <f>R16+R17*R23+R18*R24+R19*R23*R24</f>
        <v>8.4</v>
      </c>
      <c r="S25" s="80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</row>
    <row r="26" spans="2:106" s="30" customFormat="1" ht="25" customHeight="1" x14ac:dyDescent="0.2">
      <c r="B26" s="59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</row>
    <row r="27" spans="2:106" ht="25" customHeight="1" x14ac:dyDescent="0.2">
      <c r="C27" s="52"/>
      <c r="D27" s="52"/>
      <c r="E27" s="52"/>
      <c r="F27" s="52"/>
    </row>
    <row r="28" spans="2:106" ht="25" customHeight="1" x14ac:dyDescent="0.2"/>
    <row r="29" spans="2:106" ht="25" customHeight="1" x14ac:dyDescent="0.2"/>
    <row r="30" spans="2:106" ht="25" customHeight="1" x14ac:dyDescent="0.2"/>
    <row r="31" spans="2:106" ht="25" customHeight="1" x14ac:dyDescent="0.2"/>
    <row r="32" spans="2:106" ht="25" customHeight="1" x14ac:dyDescent="0.2"/>
    <row r="33" spans="3:20" ht="25" customHeight="1" x14ac:dyDescent="0.2"/>
    <row r="34" spans="3:20" ht="25" customHeight="1" x14ac:dyDescent="0.2">
      <c r="C34" s="192" t="s">
        <v>163</v>
      </c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</row>
    <row r="35" spans="3:20" s="2" customFormat="1" ht="25" customHeight="1" x14ac:dyDescent="0.2"/>
    <row r="36" spans="3:20" ht="25" customHeight="1" x14ac:dyDescent="0.2"/>
    <row r="37" spans="3:20" ht="25" customHeight="1" x14ac:dyDescent="0.2"/>
    <row r="38" spans="3:20" ht="25" customHeight="1" x14ac:dyDescent="0.2"/>
    <row r="39" spans="3:20" ht="25" customHeight="1" x14ac:dyDescent="0.2"/>
    <row r="40" spans="3:20" ht="25" customHeight="1" x14ac:dyDescent="0.2"/>
    <row r="41" spans="3:20" ht="25" customHeight="1" x14ac:dyDescent="0.2"/>
    <row r="42" spans="3:20" ht="25" customHeight="1" x14ac:dyDescent="0.2"/>
    <row r="43" spans="3:20" ht="25" customHeight="1" x14ac:dyDescent="0.2"/>
    <row r="44" spans="3:20" ht="25" customHeight="1" x14ac:dyDescent="0.2"/>
    <row r="45" spans="3:20" ht="25" customHeight="1" x14ac:dyDescent="0.2"/>
    <row r="46" spans="3:20" ht="25" customHeight="1" x14ac:dyDescent="0.2"/>
    <row r="47" spans="3:20" ht="25" customHeight="1" x14ac:dyDescent="0.2"/>
    <row r="48" spans="3:20" ht="25" customHeight="1" x14ac:dyDescent="0.2"/>
    <row r="49" ht="25" customHeight="1" x14ac:dyDescent="0.2"/>
    <row r="50" ht="25" customHeight="1" x14ac:dyDescent="0.2"/>
    <row r="51" ht="25" customHeight="1" x14ac:dyDescent="0.2"/>
    <row r="52" ht="25" customHeight="1" x14ac:dyDescent="0.2"/>
    <row r="53" ht="25" customHeight="1" x14ac:dyDescent="0.2"/>
    <row r="54" ht="25" customHeight="1" x14ac:dyDescent="0.2"/>
    <row r="55" ht="25" customHeight="1" x14ac:dyDescent="0.2"/>
    <row r="56" ht="25" customHeight="1" x14ac:dyDescent="0.2"/>
    <row r="57" ht="25" customHeight="1" x14ac:dyDescent="0.2"/>
    <row r="58" ht="25" customHeight="1" x14ac:dyDescent="0.2"/>
    <row r="59" ht="25" customHeight="1" x14ac:dyDescent="0.2"/>
    <row r="60" ht="25" customHeight="1" x14ac:dyDescent="0.2"/>
    <row r="61" ht="25" customHeight="1" x14ac:dyDescent="0.2"/>
    <row r="62" ht="25" customHeight="1" x14ac:dyDescent="0.2"/>
    <row r="63" ht="25" customHeight="1" x14ac:dyDescent="0.2"/>
    <row r="64" ht="25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  <row r="75" ht="25" customHeight="1" x14ac:dyDescent="0.2"/>
    <row r="76" ht="25" customHeight="1" x14ac:dyDescent="0.2"/>
    <row r="77" ht="25" customHeight="1" x14ac:dyDescent="0.2"/>
    <row r="78" ht="25" customHeight="1" x14ac:dyDescent="0.2"/>
    <row r="79" ht="25" customHeight="1" x14ac:dyDescent="0.2"/>
    <row r="80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</sheetData>
  <mergeCells count="11">
    <mergeCell ref="B1:S1"/>
    <mergeCell ref="C34:T34"/>
    <mergeCell ref="C20:H20"/>
    <mergeCell ref="Q21:S21"/>
    <mergeCell ref="Q14:S14"/>
    <mergeCell ref="D5:E5"/>
    <mergeCell ref="G5:I5"/>
    <mergeCell ref="K5:O5"/>
    <mergeCell ref="O12:R12"/>
    <mergeCell ref="B3:C3"/>
    <mergeCell ref="D3:F3"/>
  </mergeCells>
  <conditionalFormatting sqref="G18:I18">
    <cfRule type="cellIs" dxfId="2" priority="1" operator="greaterThan">
      <formula>$L$12</formula>
    </cfRule>
  </conditionalFormatting>
  <dataValidations count="1">
    <dataValidation type="decimal" allowBlank="1" showInputMessage="1" showErrorMessage="1" sqref="R23:R24" xr:uid="{A27B37A3-B5F9-2F4B-81AC-258E1274AB4F}">
      <formula1>-1</formula1>
      <formula2>1</formula2>
    </dataValidation>
  </dataValidations>
  <hyperlinks>
    <hyperlink ref="D3" r:id="rId1" xr:uid="{0BBA9983-F447-EF4E-AB05-BC71F6C42618}"/>
  </hyperlinks>
  <pageMargins left="0.7" right="0.7" top="0.75" bottom="0.75" header="0.3" footer="0.3"/>
  <pageSetup scale="50" orientation="landscape" horizontalDpi="0" verticalDpi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8C0DD-A034-344F-91BE-01A6BB1E6F55}">
  <sheetPr>
    <tabColor theme="9" tint="-0.249977111117893"/>
    <pageSetUpPr fitToPage="1"/>
  </sheetPr>
  <dimension ref="A1:DG35"/>
  <sheetViews>
    <sheetView topLeftCell="B1" zoomScale="81" zoomScaleNormal="81" workbookViewId="0">
      <selection activeCell="B3" sqref="B3"/>
    </sheetView>
  </sheetViews>
  <sheetFormatPr baseColWidth="10" defaultRowHeight="16" x14ac:dyDescent="0.2"/>
  <cols>
    <col min="1" max="1" width="10.83203125" hidden="1" customWidth="1"/>
    <col min="2" max="2" width="9.1640625" style="2" customWidth="1"/>
    <col min="3" max="3" width="7.83203125" style="2" customWidth="1"/>
    <col min="4" max="6" width="10.83203125" style="2"/>
    <col min="7" max="7" width="3" style="2" customWidth="1"/>
    <col min="8" max="14" width="10.83203125" style="2"/>
    <col min="15" max="15" width="3" style="2" customWidth="1"/>
    <col min="16" max="20" width="10.83203125" style="2"/>
    <col min="21" max="21" width="2.5" style="2" customWidth="1"/>
    <col min="22" max="22" width="11.6640625" style="2" bestFit="1" customWidth="1"/>
    <col min="23" max="111" width="10.83203125" style="2"/>
  </cols>
  <sheetData>
    <row r="1" spans="1:111" s="30" customFormat="1" ht="35" customHeight="1" x14ac:dyDescent="0.2">
      <c r="B1" s="191" t="s">
        <v>196</v>
      </c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</row>
    <row r="2" spans="1:111" s="30" customFormat="1" ht="25" customHeight="1" x14ac:dyDescent="0.2">
      <c r="B2" s="5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59"/>
      <c r="Q2" s="59"/>
      <c r="R2" s="59"/>
      <c r="S2" s="59"/>
      <c r="T2" s="59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</row>
    <row r="3" spans="1:111" s="30" customFormat="1" ht="25" customHeight="1" x14ac:dyDescent="0.2">
      <c r="B3" s="59"/>
      <c r="C3" s="6"/>
      <c r="D3" s="185" t="s">
        <v>118</v>
      </c>
      <c r="E3" s="185"/>
      <c r="F3" s="185"/>
      <c r="G3" s="6"/>
      <c r="H3" s="190" t="s">
        <v>117</v>
      </c>
      <c r="I3" s="190"/>
      <c r="J3" s="190"/>
      <c r="K3" s="190"/>
      <c r="L3" s="190"/>
      <c r="M3" s="190"/>
      <c r="N3" s="190"/>
      <c r="O3" s="25"/>
      <c r="P3" s="186" t="s">
        <v>107</v>
      </c>
      <c r="Q3" s="186"/>
      <c r="R3" s="186"/>
      <c r="S3" s="186"/>
      <c r="T3" s="186"/>
      <c r="U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</row>
    <row r="4" spans="1:111" s="30" customFormat="1" ht="34" x14ac:dyDescent="0.2">
      <c r="B4" s="66" t="s">
        <v>122</v>
      </c>
      <c r="C4" s="6" t="s">
        <v>103</v>
      </c>
      <c r="D4" s="6" t="s">
        <v>101</v>
      </c>
      <c r="E4" s="6" t="s">
        <v>102</v>
      </c>
      <c r="F4" s="6" t="s">
        <v>106</v>
      </c>
      <c r="G4" s="6"/>
      <c r="H4" s="6" t="s">
        <v>101</v>
      </c>
      <c r="I4" s="6" t="s">
        <v>102</v>
      </c>
      <c r="J4" s="6" t="s">
        <v>106</v>
      </c>
      <c r="K4" s="6" t="s">
        <v>108</v>
      </c>
      <c r="L4" s="6" t="s">
        <v>109</v>
      </c>
      <c r="M4" s="6" t="s">
        <v>110</v>
      </c>
      <c r="N4" s="6" t="s">
        <v>111</v>
      </c>
      <c r="O4" s="6"/>
      <c r="P4" s="6">
        <v>1</v>
      </c>
      <c r="Q4" s="6">
        <v>2</v>
      </c>
      <c r="R4" s="6">
        <v>3</v>
      </c>
      <c r="S4" s="6">
        <v>4</v>
      </c>
      <c r="T4" s="6">
        <v>5</v>
      </c>
      <c r="U4" s="6"/>
      <c r="V4" s="25" t="s">
        <v>35</v>
      </c>
      <c r="W4" s="25" t="s">
        <v>91</v>
      </c>
      <c r="X4" s="25" t="s">
        <v>113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11" s="30" customFormat="1" ht="25" customHeight="1" x14ac:dyDescent="0.2">
      <c r="A5" s="30">
        <f ca="1">RAND()</f>
        <v>0.58870261190928441</v>
      </c>
      <c r="B5" s="59">
        <f ca="1">RANK(A5,$A$5:$A$12)</f>
        <v>2</v>
      </c>
      <c r="C5" s="6">
        <v>1</v>
      </c>
      <c r="D5" s="37">
        <v>20</v>
      </c>
      <c r="E5" s="37">
        <v>2.2000000000000002</v>
      </c>
      <c r="F5" s="37">
        <v>0</v>
      </c>
      <c r="G5" s="6"/>
      <c r="H5" s="31">
        <v>-1</v>
      </c>
      <c r="I5" s="31">
        <v>-1</v>
      </c>
      <c r="J5" s="31">
        <v>-1</v>
      </c>
      <c r="K5" s="31">
        <f>H5*I5</f>
        <v>1</v>
      </c>
      <c r="L5" s="31">
        <f>H5*J5</f>
        <v>1</v>
      </c>
      <c r="M5" s="31">
        <f>I5*J5</f>
        <v>1</v>
      </c>
      <c r="N5" s="31">
        <f>H5*I5*J5</f>
        <v>-1</v>
      </c>
      <c r="O5" s="34"/>
      <c r="P5" s="36">
        <v>2.2200000000000002</v>
      </c>
      <c r="Q5" s="36">
        <v>2.11</v>
      </c>
      <c r="R5" s="36">
        <v>2.14</v>
      </c>
      <c r="S5" s="31"/>
      <c r="T5" s="31"/>
      <c r="U5" s="6"/>
      <c r="V5" s="36">
        <f>AVERAGE(P5:T5)</f>
        <v>2.1566666666666667</v>
      </c>
      <c r="W5" s="35">
        <f>_xlfn.STDEV.S(P5:T5)</f>
        <v>5.6862407030773408E-2</v>
      </c>
      <c r="X5" s="35">
        <f>POWER(W5,2)</f>
        <v>3.2333333333333493E-3</v>
      </c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11" s="30" customFormat="1" ht="25" customHeight="1" x14ac:dyDescent="0.2">
      <c r="A6" s="30">
        <f t="shared" ref="A6:A12" ca="1" si="0">RAND()</f>
        <v>0.3101184117659711</v>
      </c>
      <c r="B6" s="59">
        <f t="shared" ref="B6:B12" ca="1" si="1">RANK(A6,$A$5:$A$12)</f>
        <v>4</v>
      </c>
      <c r="C6" s="6">
        <v>2</v>
      </c>
      <c r="D6" s="37">
        <v>20</v>
      </c>
      <c r="E6" s="37">
        <v>2.2000000000000002</v>
      </c>
      <c r="F6" s="37">
        <v>1</v>
      </c>
      <c r="G6" s="6"/>
      <c r="H6" s="31">
        <v>-1</v>
      </c>
      <c r="I6" s="31">
        <v>-1</v>
      </c>
      <c r="J6" s="31">
        <v>1</v>
      </c>
      <c r="K6" s="31">
        <f t="shared" ref="K6:K12" si="2">H6*I6</f>
        <v>1</v>
      </c>
      <c r="L6" s="31">
        <f t="shared" ref="L6:L12" si="3">H6*J6</f>
        <v>-1</v>
      </c>
      <c r="M6" s="31">
        <f t="shared" ref="M6:M12" si="4">I6*J6</f>
        <v>-1</v>
      </c>
      <c r="N6" s="31">
        <f t="shared" ref="N6:N12" si="5">H6*I6*J6</f>
        <v>1</v>
      </c>
      <c r="O6" s="34"/>
      <c r="P6" s="36">
        <v>1.42</v>
      </c>
      <c r="Q6" s="36">
        <v>1.54</v>
      </c>
      <c r="R6" s="36">
        <v>1.05</v>
      </c>
      <c r="S6" s="31"/>
      <c r="T6" s="31"/>
      <c r="U6" s="6"/>
      <c r="V6" s="36">
        <f t="shared" ref="V6:V12" si="6">AVERAGE(P6:T6)</f>
        <v>1.3366666666666667</v>
      </c>
      <c r="W6" s="35">
        <f t="shared" ref="W6:W12" si="7">_xlfn.STDEV.S(P6:T6)</f>
        <v>0.25540817005987393</v>
      </c>
      <c r="X6" s="35">
        <f t="shared" ref="X6:X12" si="8">POWER(W6,2)</f>
        <v>6.5233333333333476E-2</v>
      </c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</row>
    <row r="7" spans="1:111" s="30" customFormat="1" ht="25" customHeight="1" x14ac:dyDescent="0.2">
      <c r="A7" s="30">
        <f t="shared" ca="1" si="0"/>
        <v>0.31256644525613675</v>
      </c>
      <c r="B7" s="59">
        <f t="shared" ca="1" si="1"/>
        <v>3</v>
      </c>
      <c r="C7" s="6">
        <v>3</v>
      </c>
      <c r="D7" s="37">
        <v>20</v>
      </c>
      <c r="E7" s="37">
        <v>4.5999999999999996</v>
      </c>
      <c r="F7" s="37">
        <v>0</v>
      </c>
      <c r="G7" s="6"/>
      <c r="H7" s="31">
        <v>-1</v>
      </c>
      <c r="I7" s="31">
        <v>1</v>
      </c>
      <c r="J7" s="31">
        <v>-1</v>
      </c>
      <c r="K7" s="31">
        <f t="shared" si="2"/>
        <v>-1</v>
      </c>
      <c r="L7" s="31">
        <f t="shared" si="3"/>
        <v>1</v>
      </c>
      <c r="M7" s="31">
        <f t="shared" si="4"/>
        <v>-1</v>
      </c>
      <c r="N7" s="31">
        <f t="shared" si="5"/>
        <v>1</v>
      </c>
      <c r="O7" s="34"/>
      <c r="P7" s="36">
        <v>2.25</v>
      </c>
      <c r="Q7" s="36">
        <v>2.31</v>
      </c>
      <c r="R7" s="36">
        <v>2.21</v>
      </c>
      <c r="S7" s="31"/>
      <c r="T7" s="31"/>
      <c r="U7" s="6"/>
      <c r="V7" s="36">
        <f t="shared" si="6"/>
        <v>2.2566666666666668</v>
      </c>
      <c r="W7" s="35">
        <f t="shared" si="7"/>
        <v>5.0332229568471713E-2</v>
      </c>
      <c r="X7" s="35">
        <f t="shared" si="8"/>
        <v>2.5333333333333384E-3</v>
      </c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</row>
    <row r="8" spans="1:111" s="30" customFormat="1" ht="25" customHeight="1" x14ac:dyDescent="0.2">
      <c r="A8" s="30">
        <f t="shared" ca="1" si="0"/>
        <v>8.5540015749209108E-2</v>
      </c>
      <c r="B8" s="59">
        <f t="shared" ca="1" si="1"/>
        <v>8</v>
      </c>
      <c r="C8" s="6">
        <v>4</v>
      </c>
      <c r="D8" s="37">
        <v>20</v>
      </c>
      <c r="E8" s="37">
        <v>4.5999999999999996</v>
      </c>
      <c r="F8" s="37">
        <v>1</v>
      </c>
      <c r="G8" s="6"/>
      <c r="H8" s="31">
        <v>-1</v>
      </c>
      <c r="I8" s="31">
        <v>1</v>
      </c>
      <c r="J8" s="31">
        <v>1</v>
      </c>
      <c r="K8" s="31">
        <f t="shared" si="2"/>
        <v>-1</v>
      </c>
      <c r="L8" s="31">
        <f t="shared" si="3"/>
        <v>-1</v>
      </c>
      <c r="M8" s="31">
        <f t="shared" si="4"/>
        <v>1</v>
      </c>
      <c r="N8" s="31">
        <f t="shared" si="5"/>
        <v>-1</v>
      </c>
      <c r="O8" s="34"/>
      <c r="P8" s="36">
        <v>1</v>
      </c>
      <c r="Q8" s="36">
        <v>1.38</v>
      </c>
      <c r="R8" s="36">
        <v>1.19</v>
      </c>
      <c r="S8" s="31"/>
      <c r="T8" s="31"/>
      <c r="U8" s="6"/>
      <c r="V8" s="36">
        <f t="shared" si="6"/>
        <v>1.19</v>
      </c>
      <c r="W8" s="35">
        <f t="shared" si="7"/>
        <v>0.19000000000000064</v>
      </c>
      <c r="X8" s="35">
        <f t="shared" si="8"/>
        <v>3.6100000000000243E-2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</row>
    <row r="9" spans="1:111" s="30" customFormat="1" ht="25" customHeight="1" x14ac:dyDescent="0.2">
      <c r="A9" s="30">
        <f t="shared" ca="1" si="0"/>
        <v>0.22771167187057506</v>
      </c>
      <c r="B9" s="59">
        <f t="shared" ca="1" si="1"/>
        <v>6</v>
      </c>
      <c r="C9" s="6">
        <v>5</v>
      </c>
      <c r="D9" s="37">
        <v>30</v>
      </c>
      <c r="E9" s="37">
        <v>2.2000000000000002</v>
      </c>
      <c r="F9" s="37">
        <v>0</v>
      </c>
      <c r="G9" s="6"/>
      <c r="H9" s="31">
        <v>1</v>
      </c>
      <c r="I9" s="31">
        <v>-1</v>
      </c>
      <c r="J9" s="31">
        <v>-1</v>
      </c>
      <c r="K9" s="31">
        <f t="shared" si="2"/>
        <v>-1</v>
      </c>
      <c r="L9" s="31">
        <f t="shared" si="3"/>
        <v>-1</v>
      </c>
      <c r="M9" s="31">
        <f t="shared" si="4"/>
        <v>1</v>
      </c>
      <c r="N9" s="31">
        <f t="shared" si="5"/>
        <v>1</v>
      </c>
      <c r="O9" s="34"/>
      <c r="P9" s="36">
        <v>1.73</v>
      </c>
      <c r="Q9" s="36">
        <v>1.86</v>
      </c>
      <c r="R9" s="36">
        <v>1.79</v>
      </c>
      <c r="S9" s="31"/>
      <c r="T9" s="31"/>
      <c r="U9" s="6"/>
      <c r="V9" s="36">
        <f t="shared" si="6"/>
        <v>1.7933333333333332</v>
      </c>
      <c r="W9" s="35">
        <f t="shared" si="7"/>
        <v>6.5064070986477179E-2</v>
      </c>
      <c r="X9" s="35">
        <f t="shared" si="8"/>
        <v>4.2333333333333415E-3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</row>
    <row r="10" spans="1:111" s="30" customFormat="1" ht="25" customHeight="1" x14ac:dyDescent="0.2">
      <c r="A10" s="30">
        <f t="shared" ca="1" si="0"/>
        <v>0.12910465566398688</v>
      </c>
      <c r="B10" s="59">
        <f t="shared" ca="1" si="1"/>
        <v>7</v>
      </c>
      <c r="C10" s="6">
        <v>6</v>
      </c>
      <c r="D10" s="37">
        <v>30</v>
      </c>
      <c r="E10" s="37">
        <v>2.2000000000000002</v>
      </c>
      <c r="F10" s="37">
        <v>1</v>
      </c>
      <c r="G10" s="6"/>
      <c r="H10" s="31">
        <v>1</v>
      </c>
      <c r="I10" s="31">
        <v>-1</v>
      </c>
      <c r="J10" s="31">
        <v>1</v>
      </c>
      <c r="K10" s="31">
        <f t="shared" si="2"/>
        <v>-1</v>
      </c>
      <c r="L10" s="31">
        <f t="shared" si="3"/>
        <v>1</v>
      </c>
      <c r="M10" s="31">
        <f t="shared" si="4"/>
        <v>-1</v>
      </c>
      <c r="N10" s="31">
        <f t="shared" si="5"/>
        <v>-1</v>
      </c>
      <c r="O10" s="34"/>
      <c r="P10" s="36">
        <v>2.71</v>
      </c>
      <c r="Q10" s="36">
        <v>2.4500000000000002</v>
      </c>
      <c r="R10" s="36">
        <v>2.46</v>
      </c>
      <c r="S10" s="31"/>
      <c r="T10" s="31"/>
      <c r="U10" s="6"/>
      <c r="V10" s="36">
        <f t="shared" si="6"/>
        <v>2.54</v>
      </c>
      <c r="W10" s="35">
        <f t="shared" si="7"/>
        <v>0.14730919862656228</v>
      </c>
      <c r="X10" s="35">
        <f t="shared" si="8"/>
        <v>2.1699999999999976E-2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</row>
    <row r="11" spans="1:111" s="30" customFormat="1" ht="25" customHeight="1" x14ac:dyDescent="0.2">
      <c r="A11" s="30">
        <f t="shared" ca="1" si="0"/>
        <v>0.96332795674652849</v>
      </c>
      <c r="B11" s="59">
        <f t="shared" ca="1" si="1"/>
        <v>1</v>
      </c>
      <c r="C11" s="6">
        <v>7</v>
      </c>
      <c r="D11" s="37">
        <v>30</v>
      </c>
      <c r="E11" s="37">
        <v>4.5999999999999996</v>
      </c>
      <c r="F11" s="37">
        <v>0</v>
      </c>
      <c r="G11" s="6"/>
      <c r="H11" s="31">
        <v>1</v>
      </c>
      <c r="I11" s="31">
        <v>1</v>
      </c>
      <c r="J11" s="31">
        <v>-1</v>
      </c>
      <c r="K11" s="31">
        <f t="shared" si="2"/>
        <v>1</v>
      </c>
      <c r="L11" s="31">
        <f t="shared" si="3"/>
        <v>-1</v>
      </c>
      <c r="M11" s="31">
        <f t="shared" si="4"/>
        <v>-1</v>
      </c>
      <c r="N11" s="31">
        <f t="shared" si="5"/>
        <v>-1</v>
      </c>
      <c r="O11" s="34"/>
      <c r="P11" s="36">
        <v>1.84</v>
      </c>
      <c r="Q11" s="36">
        <v>1.76</v>
      </c>
      <c r="R11" s="36">
        <v>1.7</v>
      </c>
      <c r="S11" s="31"/>
      <c r="T11" s="31"/>
      <c r="U11" s="6"/>
      <c r="V11" s="36">
        <f t="shared" si="6"/>
        <v>1.7666666666666666</v>
      </c>
      <c r="W11" s="35">
        <f t="shared" si="7"/>
        <v>7.0237691685684986E-2</v>
      </c>
      <c r="X11" s="35">
        <f t="shared" si="8"/>
        <v>4.9333333333333416E-3</v>
      </c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</row>
    <row r="12" spans="1:111" s="30" customFormat="1" ht="25" customHeight="1" x14ac:dyDescent="0.2">
      <c r="A12" s="30">
        <f t="shared" ca="1" si="0"/>
        <v>0.30846764766919932</v>
      </c>
      <c r="B12" s="59">
        <f t="shared" ca="1" si="1"/>
        <v>5</v>
      </c>
      <c r="C12" s="6">
        <v>8</v>
      </c>
      <c r="D12" s="37">
        <v>30</v>
      </c>
      <c r="E12" s="37">
        <v>4.5999999999999996</v>
      </c>
      <c r="F12" s="37">
        <v>1</v>
      </c>
      <c r="G12" s="6"/>
      <c r="H12" s="31">
        <v>1</v>
      </c>
      <c r="I12" s="31">
        <v>1</v>
      </c>
      <c r="J12" s="31">
        <v>1</v>
      </c>
      <c r="K12" s="31">
        <f t="shared" si="2"/>
        <v>1</v>
      </c>
      <c r="L12" s="31">
        <f t="shared" si="3"/>
        <v>1</v>
      </c>
      <c r="M12" s="31">
        <f t="shared" si="4"/>
        <v>1</v>
      </c>
      <c r="N12" s="31">
        <f t="shared" si="5"/>
        <v>1</v>
      </c>
      <c r="O12" s="34"/>
      <c r="P12" s="36">
        <v>2.27</v>
      </c>
      <c r="Q12" s="36">
        <v>2.69</v>
      </c>
      <c r="R12" s="36">
        <v>2.71</v>
      </c>
      <c r="S12" s="31"/>
      <c r="T12" s="31"/>
      <c r="U12" s="6"/>
      <c r="V12" s="36">
        <f t="shared" si="6"/>
        <v>2.5566666666666666</v>
      </c>
      <c r="W12" s="35">
        <f t="shared" si="7"/>
        <v>0.24846193538112293</v>
      </c>
      <c r="X12" s="35">
        <f t="shared" si="8"/>
        <v>6.1733333333333307E-2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</row>
    <row r="13" spans="1:111" s="30" customFormat="1" ht="25" customHeight="1" x14ac:dyDescent="0.2">
      <c r="B13" s="59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29">
        <f>AVERAGE(V5:V12)</f>
        <v>1.9495833333333332</v>
      </c>
      <c r="W13" s="29">
        <f t="shared" ref="W13:X13" si="9">AVERAGE(W5:W12)</f>
        <v>0.13545946291737088</v>
      </c>
      <c r="X13" s="33">
        <f t="shared" si="9"/>
        <v>2.4962500000000047E-2</v>
      </c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</row>
    <row r="14" spans="1:111" s="30" customFormat="1" ht="25" customHeight="1" x14ac:dyDescent="0.2">
      <c r="B14" s="59"/>
      <c r="C14" s="6"/>
      <c r="D14" s="6"/>
      <c r="E14" s="6"/>
      <c r="F14" s="39" t="s">
        <v>104</v>
      </c>
      <c r="G14" s="60">
        <v>-1</v>
      </c>
      <c r="H14" s="36">
        <f>AVERAGE(P5:T8)</f>
        <v>1.7350000000000001</v>
      </c>
      <c r="I14" s="36">
        <f>AVERAGE(P5:T6,P9:T10)</f>
        <v>1.9566666666666668</v>
      </c>
      <c r="J14" s="36">
        <f>AVERAGE(P5:R5,P7:R7,P9:R9,P11:R11)</f>
        <v>1.9933333333333334</v>
      </c>
      <c r="K14" s="38">
        <f>AVERAGE(P7:T10)</f>
        <v>1.9450000000000001</v>
      </c>
      <c r="L14" s="36">
        <f>AVERAGE(P6:T6,P8:T9,P11:T11)</f>
        <v>1.5216666666666667</v>
      </c>
      <c r="M14" s="36">
        <f>AVERAGE(P6:T7,P10:T11)</f>
        <v>1.9750000000000003</v>
      </c>
      <c r="N14" s="36">
        <f>AVERAGE(P5:T5,P8:T8,P10:T11)</f>
        <v>1.9133333333333333</v>
      </c>
      <c r="O14" s="11"/>
      <c r="P14" s="30" t="s">
        <v>129</v>
      </c>
      <c r="Q14" s="58">
        <f>_xlfn.F.INV(0.95,1,SUM(COUNT(P5:T5)-1,COUNT(P6:T6)-1,COUNT(P7:T7)-1,COUNT(P8:T8)-1,COUNT(P9:T9)-1,COUNT(P10:T10)-1,COUNT(P11:T11)-1,COUNT(P12:T12)-1))</f>
        <v>4.4939984776663584</v>
      </c>
      <c r="R14" s="11"/>
      <c r="S14" s="11"/>
      <c r="T14" s="199" t="s">
        <v>127</v>
      </c>
      <c r="U14" s="199"/>
      <c r="V14" s="199"/>
      <c r="W14" s="199"/>
      <c r="X14" s="33">
        <f>X13</f>
        <v>2.4962500000000047E-2</v>
      </c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</row>
    <row r="15" spans="1:111" s="30" customFormat="1" ht="25" customHeight="1" x14ac:dyDescent="0.2">
      <c r="B15" s="59"/>
      <c r="C15" s="6"/>
      <c r="D15" s="6"/>
      <c r="E15" s="6"/>
      <c r="F15" s="39" t="s">
        <v>105</v>
      </c>
      <c r="G15" s="60">
        <v>1</v>
      </c>
      <c r="H15" s="36">
        <f>AVERAGE(P9:T12)</f>
        <v>2.164166666666667</v>
      </c>
      <c r="I15" s="36">
        <f>AVERAGE(P7:T8,P11:T12)</f>
        <v>1.9425000000000001</v>
      </c>
      <c r="J15" s="36">
        <f>AVERAGE(P6:R6,P8:R8,P10:R10,P12:R12)</f>
        <v>1.9058333333333335</v>
      </c>
      <c r="K15" s="36">
        <f>AVERAGE(P5:T6,P11:T12)</f>
        <v>1.9541666666666668</v>
      </c>
      <c r="L15" s="36">
        <f>AVERAGE(P5:T5,P7:T7,P10:T10,P12:T12)</f>
        <v>2.3775000000000004</v>
      </c>
      <c r="M15" s="36">
        <f>AVERAGE(P5:T5,P8:T9,P12:T12)</f>
        <v>1.924166666666667</v>
      </c>
      <c r="N15" s="36">
        <f>AVERAGE(P6:T7,P9:T9,P12:T12)</f>
        <v>1.9858333333333336</v>
      </c>
      <c r="O15" s="11"/>
      <c r="P15" s="201"/>
      <c r="Q15" s="201"/>
      <c r="R15" s="201"/>
      <c r="S15" s="11"/>
      <c r="T15" s="11"/>
      <c r="U15" s="6"/>
      <c r="V15" s="59"/>
      <c r="W15" s="59"/>
      <c r="X15" s="59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</row>
    <row r="16" spans="1:111" s="30" customFormat="1" ht="25" customHeight="1" x14ac:dyDescent="0.2">
      <c r="B16" s="59"/>
      <c r="C16" s="6"/>
      <c r="D16" s="6"/>
      <c r="E16" s="6"/>
      <c r="F16" s="39" t="s">
        <v>115</v>
      </c>
      <c r="G16" s="6"/>
      <c r="H16" s="63">
        <f>H15-H14</f>
        <v>0.42916666666666692</v>
      </c>
      <c r="I16" s="63">
        <f t="shared" ref="I16:K16" si="10">I15-I14</f>
        <v>-1.4166666666666661E-2</v>
      </c>
      <c r="J16" s="63">
        <f t="shared" si="10"/>
        <v>-8.7499999999999911E-2</v>
      </c>
      <c r="K16" s="63">
        <f t="shared" si="10"/>
        <v>9.1666666666667673E-3</v>
      </c>
      <c r="L16" s="63">
        <f t="shared" ref="L16" si="11">L15-L14</f>
        <v>0.85583333333333367</v>
      </c>
      <c r="M16" s="63">
        <f t="shared" ref="M16:N16" si="12">M15-M14</f>
        <v>-5.0833333333333286E-2</v>
      </c>
      <c r="N16" s="63">
        <f t="shared" si="12"/>
        <v>7.2500000000000231E-2</v>
      </c>
      <c r="O16" s="11"/>
      <c r="P16" s="11"/>
      <c r="Q16" s="11"/>
      <c r="R16" s="11"/>
      <c r="S16" s="11"/>
      <c r="T16" s="11"/>
      <c r="U16" s="6"/>
      <c r="V16" s="196" t="s">
        <v>137</v>
      </c>
      <c r="W16" s="197"/>
      <c r="X16" s="198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</row>
    <row r="17" spans="2:111" s="30" customFormat="1" ht="22" customHeight="1" x14ac:dyDescent="0.2">
      <c r="B17" s="59"/>
      <c r="C17" s="6"/>
      <c r="D17" s="6"/>
      <c r="E17" s="6"/>
      <c r="F17" s="39" t="s">
        <v>112</v>
      </c>
      <c r="G17" s="6"/>
      <c r="H17" s="36">
        <f>H16/2</f>
        <v>0.21458333333333346</v>
      </c>
      <c r="I17" s="36">
        <f t="shared" ref="I17:K17" si="13">I16/2</f>
        <v>-7.0833333333333304E-3</v>
      </c>
      <c r="J17" s="36">
        <f t="shared" si="13"/>
        <v>-4.3749999999999956E-2</v>
      </c>
      <c r="K17" s="36">
        <f t="shared" si="13"/>
        <v>4.5833333333333837E-3</v>
      </c>
      <c r="L17" s="36">
        <f t="shared" ref="L17" si="14">L16/2</f>
        <v>0.42791666666666683</v>
      </c>
      <c r="M17" s="36">
        <f t="shared" ref="M17:N17" si="15">M16/2</f>
        <v>-2.5416666666666643E-2</v>
      </c>
      <c r="N17" s="36">
        <f t="shared" si="15"/>
        <v>3.6250000000000115E-2</v>
      </c>
      <c r="O17" s="11"/>
      <c r="P17" s="11"/>
      <c r="Q17" s="11"/>
      <c r="R17" s="11"/>
      <c r="S17" s="11"/>
      <c r="T17" s="11"/>
      <c r="U17" s="6"/>
      <c r="V17" s="81" t="s">
        <v>133</v>
      </c>
      <c r="W17" s="85" t="s">
        <v>135</v>
      </c>
      <c r="X17" s="82" t="s">
        <v>134</v>
      </c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</row>
    <row r="18" spans="2:111" s="30" customFormat="1" ht="25" customHeight="1" x14ac:dyDescent="0.2">
      <c r="B18" s="59"/>
      <c r="C18" s="6"/>
      <c r="D18" s="6"/>
      <c r="E18" s="6"/>
      <c r="F18" s="39" t="s">
        <v>116</v>
      </c>
      <c r="G18" s="6"/>
      <c r="H18" s="36">
        <f>ABS(H17)</f>
        <v>0.21458333333333346</v>
      </c>
      <c r="I18" s="36">
        <f t="shared" ref="I18:N18" si="16">ABS(I17)</f>
        <v>7.0833333333333304E-3</v>
      </c>
      <c r="J18" s="36">
        <f t="shared" si="16"/>
        <v>4.3749999999999956E-2</v>
      </c>
      <c r="K18" s="36">
        <f t="shared" si="16"/>
        <v>4.5833333333333837E-3</v>
      </c>
      <c r="L18" s="36">
        <f t="shared" si="16"/>
        <v>0.42791666666666683</v>
      </c>
      <c r="M18" s="36">
        <f t="shared" si="16"/>
        <v>2.5416666666666643E-2</v>
      </c>
      <c r="N18" s="36">
        <f t="shared" si="16"/>
        <v>3.6250000000000115E-2</v>
      </c>
      <c r="O18" s="11"/>
      <c r="P18" s="11"/>
      <c r="Q18" s="11"/>
      <c r="R18" s="11"/>
      <c r="S18" s="11"/>
      <c r="T18" s="11"/>
      <c r="U18" s="6"/>
      <c r="V18" s="76" t="s">
        <v>136</v>
      </c>
      <c r="W18" s="91">
        <f>V13</f>
        <v>1.9495833333333332</v>
      </c>
      <c r="X18" s="89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</row>
    <row r="19" spans="2:111" s="30" customFormat="1" ht="25" customHeight="1" x14ac:dyDescent="0.2">
      <c r="B19" s="59"/>
      <c r="C19" s="6"/>
      <c r="D19" s="6"/>
      <c r="E19" s="6"/>
      <c r="F19" s="39" t="s">
        <v>128</v>
      </c>
      <c r="G19" s="6"/>
      <c r="H19" s="35">
        <f t="shared" ref="H19:N19" si="17">(COUNT($P$5:$T$12)/4)*POWER(H16,2)</f>
        <v>1.1051041666666679</v>
      </c>
      <c r="I19" s="35">
        <f t="shared" si="17"/>
        <v>1.2041666666666657E-3</v>
      </c>
      <c r="J19" s="35">
        <f t="shared" si="17"/>
        <v>4.5937499999999909E-2</v>
      </c>
      <c r="K19" s="35">
        <f t="shared" si="17"/>
        <v>5.0416666666667771E-4</v>
      </c>
      <c r="L19" s="35">
        <f t="shared" si="17"/>
        <v>4.3947041666666697</v>
      </c>
      <c r="M19" s="35">
        <f t="shared" si="17"/>
        <v>1.5504166666666637E-2</v>
      </c>
      <c r="N19" s="35">
        <f t="shared" si="17"/>
        <v>3.1537500000000204E-2</v>
      </c>
      <c r="O19" s="11"/>
      <c r="P19" s="11"/>
      <c r="Q19" s="11"/>
      <c r="R19" s="11"/>
      <c r="S19" s="11"/>
      <c r="T19" s="11"/>
      <c r="U19" s="6"/>
      <c r="V19" s="77" t="s">
        <v>132</v>
      </c>
      <c r="W19" s="58">
        <f>H17</f>
        <v>0.21458333333333346</v>
      </c>
      <c r="X19" s="75" t="str">
        <f>H4</f>
        <v>Factor A</v>
      </c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</row>
    <row r="20" spans="2:111" s="30" customFormat="1" ht="25" customHeight="1" x14ac:dyDescent="0.2">
      <c r="B20" s="59"/>
      <c r="C20" s="6"/>
      <c r="D20" s="6"/>
      <c r="E20" s="6"/>
      <c r="F20" s="39" t="s">
        <v>114</v>
      </c>
      <c r="G20" s="6"/>
      <c r="H20" s="36">
        <f t="shared" ref="H20:N20" si="18">H19/$X$14</f>
        <v>44.270572525454817</v>
      </c>
      <c r="I20" s="36">
        <f t="shared" si="18"/>
        <v>4.8239025204473249E-2</v>
      </c>
      <c r="J20" s="36">
        <f t="shared" si="18"/>
        <v>1.8402603905858717</v>
      </c>
      <c r="K20" s="36">
        <f t="shared" si="18"/>
        <v>2.019696210983182E-2</v>
      </c>
      <c r="L20" s="36">
        <f t="shared" si="18"/>
        <v>176.05224503421778</v>
      </c>
      <c r="M20" s="36">
        <f t="shared" si="18"/>
        <v>0.62109831413787109</v>
      </c>
      <c r="N20" s="36">
        <f t="shared" si="18"/>
        <v>1.2633950926389643</v>
      </c>
      <c r="O20" s="11"/>
      <c r="P20" s="11"/>
      <c r="Q20" s="11"/>
      <c r="R20" s="11"/>
      <c r="S20" s="11"/>
      <c r="T20" s="11"/>
      <c r="U20" s="6"/>
      <c r="V20" s="77" t="s">
        <v>132</v>
      </c>
      <c r="W20" s="58">
        <f>I17</f>
        <v>-7.0833333333333304E-3</v>
      </c>
      <c r="X20" s="75" t="str">
        <f>I4</f>
        <v>Factor B</v>
      </c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</row>
    <row r="21" spans="2:111" s="30" customFormat="1" ht="25" customHeight="1" x14ac:dyDescent="0.2">
      <c r="B21" s="59"/>
      <c r="C21" s="59"/>
      <c r="D21" s="59"/>
      <c r="E21" s="59"/>
      <c r="F21" s="39"/>
      <c r="G21" s="59"/>
      <c r="H21" s="58"/>
      <c r="I21" s="58"/>
      <c r="J21" s="58"/>
      <c r="K21" s="58"/>
      <c r="L21" s="58"/>
      <c r="M21" s="58"/>
      <c r="N21" s="58"/>
      <c r="O21" s="11"/>
      <c r="P21" s="11"/>
      <c r="Q21" s="11"/>
      <c r="R21" s="11"/>
      <c r="S21" s="11"/>
      <c r="T21" s="11"/>
      <c r="U21" s="59"/>
      <c r="V21" s="77" t="s">
        <v>132</v>
      </c>
      <c r="W21" s="58">
        <f>J17</f>
        <v>-4.3749999999999956E-2</v>
      </c>
      <c r="X21" s="75" t="str">
        <f>J4</f>
        <v>Factor C</v>
      </c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</row>
    <row r="22" spans="2:111" s="30" customFormat="1" ht="25" customHeight="1" x14ac:dyDescent="0.2">
      <c r="B22" s="59"/>
      <c r="C22" s="192" t="s">
        <v>167</v>
      </c>
      <c r="D22" s="192"/>
      <c r="E22" s="192"/>
      <c r="F22" s="192"/>
      <c r="G22" s="192"/>
      <c r="H22" s="192"/>
      <c r="I22" s="192"/>
      <c r="J22" s="192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7" t="s">
        <v>132</v>
      </c>
      <c r="W22" s="58">
        <f>K17</f>
        <v>4.5833333333333837E-3</v>
      </c>
      <c r="X22" s="75" t="str">
        <f>K4</f>
        <v>AB</v>
      </c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</row>
    <row r="23" spans="2:111" s="30" customFormat="1" ht="25" customHeight="1" x14ac:dyDescent="0.2">
      <c r="B23" s="59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77" t="s">
        <v>132</v>
      </c>
      <c r="W23" s="58">
        <f>L17</f>
        <v>0.42791666666666683</v>
      </c>
      <c r="X23" s="75" t="str">
        <f>L4</f>
        <v>AC</v>
      </c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</row>
    <row r="24" spans="2:111" s="30" customFormat="1" ht="25" customHeight="1" x14ac:dyDescent="0.2">
      <c r="B24" s="59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7" t="s">
        <v>132</v>
      </c>
      <c r="W24" s="58">
        <f>M17</f>
        <v>-2.5416666666666643E-2</v>
      </c>
      <c r="X24" s="75" t="str">
        <f>M4</f>
        <v>BC</v>
      </c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</row>
    <row r="25" spans="2:111" s="30" customFormat="1" ht="25" customHeight="1" x14ac:dyDescent="0.2">
      <c r="B25" s="59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90"/>
      <c r="W25" s="79">
        <f>N17</f>
        <v>3.6250000000000115E-2</v>
      </c>
      <c r="X25" s="80" t="str">
        <f>N4</f>
        <v>ABC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</row>
    <row r="26" spans="2:111" s="30" customFormat="1" ht="25" customHeight="1" x14ac:dyDescent="0.2">
      <c r="B26" s="59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</row>
    <row r="27" spans="2:111" s="30" customFormat="1" ht="25" customHeight="1" x14ac:dyDescent="0.2">
      <c r="B27" s="59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193" t="s">
        <v>166</v>
      </c>
      <c r="W27" s="194"/>
      <c r="X27" s="19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</row>
    <row r="28" spans="2:111" ht="25" customHeight="1" x14ac:dyDescent="0.2">
      <c r="C28" s="6"/>
      <c r="D28" s="6"/>
      <c r="E28" s="6"/>
      <c r="F28" s="6"/>
      <c r="G28" s="6"/>
      <c r="V28" s="76" t="s">
        <v>165</v>
      </c>
      <c r="W28" s="11"/>
      <c r="X28" s="75"/>
    </row>
    <row r="29" spans="2:111" ht="25" customHeight="1" x14ac:dyDescent="0.2">
      <c r="V29" s="76" t="s">
        <v>101</v>
      </c>
      <c r="W29" s="94">
        <v>0</v>
      </c>
      <c r="X29" s="75"/>
    </row>
    <row r="30" spans="2:111" ht="25" customHeight="1" x14ac:dyDescent="0.2">
      <c r="V30" s="76" t="s">
        <v>102</v>
      </c>
      <c r="W30" s="94">
        <v>-1</v>
      </c>
      <c r="X30" s="75"/>
    </row>
    <row r="31" spans="2:111" ht="25" customHeight="1" x14ac:dyDescent="0.2">
      <c r="V31" s="76" t="s">
        <v>106</v>
      </c>
      <c r="W31" s="94">
        <v>0</v>
      </c>
      <c r="X31" s="95"/>
    </row>
    <row r="32" spans="2:111" ht="25" customHeight="1" x14ac:dyDescent="0.2">
      <c r="V32" s="92" t="s">
        <v>119</v>
      </c>
      <c r="W32" s="93">
        <f>W18+W19*W29+W20*W30+W21*W31+W22*W29*W30+W23*W29*W31+W24*W30*W31+W25*W29*W30*W31</f>
        <v>1.9566666666666666</v>
      </c>
      <c r="X32" s="80"/>
      <c r="Y32" s="96"/>
    </row>
    <row r="33" spans="3:22" ht="25" customHeight="1" x14ac:dyDescent="0.2"/>
    <row r="34" spans="3:22" ht="25" customHeight="1" x14ac:dyDescent="0.2">
      <c r="C34" s="100" t="s">
        <v>163</v>
      </c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</row>
    <row r="35" spans="3:22" ht="25" customHeight="1" x14ac:dyDescent="0.2"/>
  </sheetData>
  <mergeCells count="9">
    <mergeCell ref="B1:X1"/>
    <mergeCell ref="D3:F3"/>
    <mergeCell ref="T14:W14"/>
    <mergeCell ref="C22:J22"/>
    <mergeCell ref="V27:X27"/>
    <mergeCell ref="V16:X16"/>
    <mergeCell ref="P3:T3"/>
    <mergeCell ref="H3:N3"/>
    <mergeCell ref="P15:R15"/>
  </mergeCells>
  <conditionalFormatting sqref="H20:N20">
    <cfRule type="cellIs" dxfId="1" priority="1" operator="greaterThan">
      <formula>$Q$14</formula>
    </cfRule>
  </conditionalFormatting>
  <dataValidations count="1">
    <dataValidation type="decimal" allowBlank="1" showInputMessage="1" showErrorMessage="1" sqref="W29:W31" xr:uid="{03720E34-EA8D-F244-94FB-5DD50C6AD9BA}">
      <formula1>-1</formula1>
      <formula2>1</formula2>
    </dataValidation>
  </dataValidations>
  <pageMargins left="0.7" right="0.7" top="0.75" bottom="0.75" header="0.3" footer="0.3"/>
  <pageSetup scale="50" orientation="landscape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608C-69D2-B84B-BD5E-AA072EA802C7}">
  <sheetPr>
    <tabColor theme="9" tint="-0.249977111117893"/>
    <pageSetUpPr fitToPage="1"/>
  </sheetPr>
  <dimension ref="A1:DO113"/>
  <sheetViews>
    <sheetView topLeftCell="B1" zoomScale="77" zoomScaleNormal="77" workbookViewId="0">
      <selection activeCell="C3" sqref="C3"/>
    </sheetView>
  </sheetViews>
  <sheetFormatPr baseColWidth="10" defaultRowHeight="16" x14ac:dyDescent="0.2"/>
  <cols>
    <col min="1" max="1" width="9.83203125" hidden="1" customWidth="1"/>
    <col min="2" max="2" width="9.1640625" style="2" customWidth="1"/>
    <col min="3" max="3" width="7.83203125" style="2" customWidth="1"/>
    <col min="4" max="4" width="12.6640625" style="2" customWidth="1"/>
    <col min="5" max="5" width="13.83203125" style="2" customWidth="1"/>
    <col min="6" max="6" width="13.33203125" style="2" customWidth="1"/>
    <col min="7" max="7" width="14.1640625" style="2" customWidth="1"/>
    <col min="8" max="8" width="3" style="2" customWidth="1"/>
    <col min="9" max="22" width="10.83203125" style="2" customWidth="1"/>
    <col min="23" max="23" width="3" style="2" customWidth="1"/>
    <col min="24" max="28" width="10.83203125" style="2"/>
    <col min="29" max="29" width="2.5" style="2" customWidth="1"/>
    <col min="30" max="30" width="11.6640625" style="2" bestFit="1" customWidth="1"/>
    <col min="31" max="119" width="10.83203125" style="2"/>
  </cols>
  <sheetData>
    <row r="1" spans="1:119" s="30" customFormat="1" ht="35" customHeight="1" x14ac:dyDescent="0.2">
      <c r="B1" s="191" t="s">
        <v>195</v>
      </c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</row>
    <row r="2" spans="1:119" s="30" customFormat="1" ht="25" customHeight="1" x14ac:dyDescent="0.2"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</row>
    <row r="3" spans="1:119" s="30" customFormat="1" ht="25" customHeight="1" x14ac:dyDescent="0.2">
      <c r="B3" s="59"/>
      <c r="C3" s="59"/>
      <c r="D3" s="185" t="s">
        <v>118</v>
      </c>
      <c r="E3" s="185"/>
      <c r="F3" s="185"/>
      <c r="G3" s="185"/>
      <c r="H3" s="59"/>
      <c r="I3" s="190" t="s">
        <v>117</v>
      </c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25"/>
      <c r="X3" s="186" t="s">
        <v>107</v>
      </c>
      <c r="Y3" s="186"/>
      <c r="Z3" s="186"/>
      <c r="AA3" s="186"/>
      <c r="AB3" s="186"/>
      <c r="AC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59"/>
      <c r="DK3" s="59"/>
      <c r="DL3" s="59"/>
      <c r="DM3" s="59"/>
      <c r="DN3" s="59"/>
      <c r="DO3" s="59"/>
    </row>
    <row r="4" spans="1:119" s="30" customFormat="1" ht="34" x14ac:dyDescent="0.2">
      <c r="B4" s="66" t="s">
        <v>122</v>
      </c>
      <c r="C4" s="59" t="s">
        <v>103</v>
      </c>
      <c r="D4" s="59" t="s">
        <v>146</v>
      </c>
      <c r="E4" s="59" t="s">
        <v>147</v>
      </c>
      <c r="F4" s="59" t="s">
        <v>148</v>
      </c>
      <c r="G4" s="59" t="s">
        <v>149</v>
      </c>
      <c r="H4" s="59"/>
      <c r="I4" s="59" t="s">
        <v>101</v>
      </c>
      <c r="J4" s="59" t="s">
        <v>102</v>
      </c>
      <c r="K4" s="59" t="s">
        <v>106</v>
      </c>
      <c r="L4" s="59" t="s">
        <v>124</v>
      </c>
      <c r="M4" s="59" t="s">
        <v>108</v>
      </c>
      <c r="N4" s="59" t="s">
        <v>109</v>
      </c>
      <c r="O4" s="59" t="s">
        <v>138</v>
      </c>
      <c r="P4" s="59" t="s">
        <v>110</v>
      </c>
      <c r="Q4" s="59" t="s">
        <v>143</v>
      </c>
      <c r="R4" s="59" t="s">
        <v>139</v>
      </c>
      <c r="S4" s="59" t="s">
        <v>111</v>
      </c>
      <c r="T4" s="59" t="s">
        <v>141</v>
      </c>
      <c r="U4" s="59" t="s">
        <v>140</v>
      </c>
      <c r="V4" s="59" t="s">
        <v>142</v>
      </c>
      <c r="W4" s="59"/>
      <c r="X4" s="59">
        <v>1</v>
      </c>
      <c r="Y4" s="59">
        <v>2</v>
      </c>
      <c r="Z4" s="59">
        <v>3</v>
      </c>
      <c r="AA4" s="59">
        <v>4</v>
      </c>
      <c r="AB4" s="59">
        <v>5</v>
      </c>
      <c r="AC4" s="59"/>
      <c r="AD4" s="25" t="s">
        <v>35</v>
      </c>
      <c r="AE4" s="25" t="s">
        <v>91</v>
      </c>
      <c r="AF4" s="25" t="s">
        <v>113</v>
      </c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</row>
    <row r="5" spans="1:119" s="30" customFormat="1" ht="25" customHeight="1" x14ac:dyDescent="0.2">
      <c r="A5" s="30">
        <f ca="1">RAND()</f>
        <v>0.67217208876569401</v>
      </c>
      <c r="B5" s="59">
        <f ca="1">RANK(A5,$A$5:$A$20)</f>
        <v>7</v>
      </c>
      <c r="C5" s="59">
        <v>1</v>
      </c>
      <c r="D5" s="37" t="s">
        <v>144</v>
      </c>
      <c r="E5" s="37">
        <v>100</v>
      </c>
      <c r="F5" s="37">
        <v>12</v>
      </c>
      <c r="G5" s="31" t="s">
        <v>150</v>
      </c>
      <c r="H5" s="59"/>
      <c r="I5" s="31">
        <v>-1</v>
      </c>
      <c r="J5" s="31">
        <v>-1</v>
      </c>
      <c r="K5" s="31">
        <v>-1</v>
      </c>
      <c r="L5" s="31">
        <v>-1</v>
      </c>
      <c r="M5" s="31">
        <f>I5*J5</f>
        <v>1</v>
      </c>
      <c r="N5" s="31">
        <f>I5*K5</f>
        <v>1</v>
      </c>
      <c r="O5" s="31">
        <f>I5*L5</f>
        <v>1</v>
      </c>
      <c r="P5" s="31">
        <f>J5*K5</f>
        <v>1</v>
      </c>
      <c r="Q5" s="31">
        <f>J5*L5</f>
        <v>1</v>
      </c>
      <c r="R5" s="98">
        <f>K5*L5</f>
        <v>1</v>
      </c>
      <c r="S5" s="31">
        <f>I5*J5*K5</f>
        <v>-1</v>
      </c>
      <c r="T5" s="31">
        <f>I5*K5*L5</f>
        <v>-1</v>
      </c>
      <c r="U5" s="31">
        <f>J5*K5*L5</f>
        <v>-1</v>
      </c>
      <c r="V5" s="31">
        <f>I5*J5*K5*L5</f>
        <v>1</v>
      </c>
      <c r="W5" s="11"/>
      <c r="X5" s="83">
        <v>680.45</v>
      </c>
      <c r="Y5" s="36">
        <v>683.45</v>
      </c>
      <c r="Z5" s="36">
        <v>684.45</v>
      </c>
      <c r="AA5" s="31"/>
      <c r="AB5" s="31"/>
      <c r="AC5" s="59"/>
      <c r="AD5" s="36">
        <f t="shared" ref="AD5:AD20" si="0">AVERAGE(X5:AB5)</f>
        <v>682.78333333333342</v>
      </c>
      <c r="AE5" s="35">
        <f t="shared" ref="AE5:AE20" si="1">_xlfn.STDEV.S(X5:AB5)</f>
        <v>2.0816659994661331</v>
      </c>
      <c r="AF5" s="35">
        <f>POWER(AE5,2)</f>
        <v>4.3333333333333348</v>
      </c>
      <c r="AG5" s="59"/>
      <c r="AH5" s="59">
        <v>491.58</v>
      </c>
      <c r="AI5" s="59">
        <v>495.58</v>
      </c>
      <c r="AJ5" s="59">
        <v>495.58</v>
      </c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</row>
    <row r="6" spans="1:119" s="30" customFormat="1" ht="25" customHeight="1" x14ac:dyDescent="0.2">
      <c r="A6" s="30">
        <f t="shared" ref="A6:A20" ca="1" si="2">RAND()</f>
        <v>0.44683881435471828</v>
      </c>
      <c r="B6" s="59">
        <f ca="1">RANK(A6,$A$5:$A$20)</f>
        <v>11</v>
      </c>
      <c r="C6" s="59">
        <v>2</v>
      </c>
      <c r="D6" s="37" t="s">
        <v>144</v>
      </c>
      <c r="E6" s="37">
        <v>100</v>
      </c>
      <c r="F6" s="37">
        <v>12</v>
      </c>
      <c r="G6" s="31" t="s">
        <v>151</v>
      </c>
      <c r="H6" s="59"/>
      <c r="I6" s="31">
        <v>-1</v>
      </c>
      <c r="J6" s="31">
        <v>-1</v>
      </c>
      <c r="K6" s="31">
        <v>-1</v>
      </c>
      <c r="L6" s="31">
        <v>1</v>
      </c>
      <c r="M6" s="31">
        <f>I6*J6</f>
        <v>1</v>
      </c>
      <c r="N6" s="31">
        <f t="shared" ref="N6:N20" si="3">I6*K6</f>
        <v>1</v>
      </c>
      <c r="O6" s="31">
        <f>I6*L6</f>
        <v>-1</v>
      </c>
      <c r="P6" s="31">
        <f>J6*K6</f>
        <v>1</v>
      </c>
      <c r="Q6" s="31">
        <f t="shared" ref="Q6:Q20" si="4">J6*L6</f>
        <v>-1</v>
      </c>
      <c r="R6" s="98">
        <f t="shared" ref="R6:R20" si="5">K6*L6</f>
        <v>-1</v>
      </c>
      <c r="S6" s="31">
        <f t="shared" ref="S6:S20" si="6">I6*J6*K6</f>
        <v>-1</v>
      </c>
      <c r="T6" s="31">
        <f t="shared" ref="T6:T20" si="7">I6*K6*L6</f>
        <v>1</v>
      </c>
      <c r="U6" s="31">
        <f t="shared" ref="U6:U20" si="8">J6*K6*L6</f>
        <v>1</v>
      </c>
      <c r="V6" s="31">
        <f t="shared" ref="V6:V20" si="9">I6*J6*K6*L6</f>
        <v>-1</v>
      </c>
      <c r="W6" s="11"/>
      <c r="X6" s="83">
        <v>722.48</v>
      </c>
      <c r="Y6" s="36">
        <v>725.48</v>
      </c>
      <c r="Z6" s="36">
        <v>719.48</v>
      </c>
      <c r="AA6" s="31"/>
      <c r="AB6" s="31"/>
      <c r="AC6" s="59"/>
      <c r="AD6" s="36">
        <f t="shared" si="0"/>
        <v>722.48</v>
      </c>
      <c r="AE6" s="35">
        <f t="shared" si="1"/>
        <v>3</v>
      </c>
      <c r="AF6" s="35">
        <f t="shared" ref="AF6:AF7" si="10">POWER(AE6,2)</f>
        <v>9</v>
      </c>
      <c r="AG6" s="59"/>
      <c r="AH6" s="59">
        <v>475.52</v>
      </c>
      <c r="AI6" s="59">
        <v>478.52</v>
      </c>
      <c r="AJ6" s="59">
        <v>476.52</v>
      </c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  <c r="DI6" s="59"/>
      <c r="DJ6" s="59"/>
      <c r="DK6" s="59"/>
      <c r="DL6" s="59"/>
      <c r="DM6" s="59"/>
      <c r="DN6" s="59"/>
      <c r="DO6" s="59"/>
    </row>
    <row r="7" spans="1:119" s="30" customFormat="1" ht="25" customHeight="1" x14ac:dyDescent="0.2">
      <c r="A7" s="30">
        <f t="shared" ca="1" si="2"/>
        <v>0.11433339211400273</v>
      </c>
      <c r="B7" s="59">
        <f t="shared" ref="B7:B20" ca="1" si="11">RANK(A7,$A$5:$A$20)</f>
        <v>15</v>
      </c>
      <c r="C7" s="59">
        <v>3</v>
      </c>
      <c r="D7" s="37" t="s">
        <v>144</v>
      </c>
      <c r="E7" s="37">
        <v>100</v>
      </c>
      <c r="F7" s="37">
        <v>15</v>
      </c>
      <c r="G7" s="31" t="s">
        <v>150</v>
      </c>
      <c r="H7" s="59"/>
      <c r="I7" s="31">
        <v>-1</v>
      </c>
      <c r="J7" s="31">
        <v>-1</v>
      </c>
      <c r="K7" s="31">
        <v>1</v>
      </c>
      <c r="L7" s="31">
        <v>-1</v>
      </c>
      <c r="M7" s="31">
        <f t="shared" ref="M7:M20" si="12">I7*J7</f>
        <v>1</v>
      </c>
      <c r="N7" s="31">
        <f t="shared" si="3"/>
        <v>-1</v>
      </c>
      <c r="O7" s="31">
        <f t="shared" ref="O7:O20" si="13">I7*L7</f>
        <v>1</v>
      </c>
      <c r="P7" s="31">
        <f t="shared" ref="P7:P20" si="14">J7*K7</f>
        <v>-1</v>
      </c>
      <c r="Q7" s="31">
        <f t="shared" si="4"/>
        <v>1</v>
      </c>
      <c r="R7" s="98">
        <f t="shared" si="5"/>
        <v>-1</v>
      </c>
      <c r="S7" s="31">
        <f t="shared" si="6"/>
        <v>1</v>
      </c>
      <c r="T7" s="31">
        <f t="shared" si="7"/>
        <v>1</v>
      </c>
      <c r="U7" s="31">
        <f t="shared" si="8"/>
        <v>1</v>
      </c>
      <c r="V7" s="31">
        <f t="shared" si="9"/>
        <v>-1</v>
      </c>
      <c r="W7" s="11"/>
      <c r="X7" s="83">
        <v>702.14</v>
      </c>
      <c r="Y7" s="36">
        <v>703.14</v>
      </c>
      <c r="Z7" s="36">
        <v>702.14</v>
      </c>
      <c r="AA7" s="31"/>
      <c r="AB7" s="31"/>
      <c r="AC7" s="59"/>
      <c r="AD7" s="36">
        <f t="shared" si="0"/>
        <v>702.47333333333336</v>
      </c>
      <c r="AE7" s="35">
        <f t="shared" si="1"/>
        <v>0.57735026918962573</v>
      </c>
      <c r="AF7" s="35">
        <f t="shared" si="10"/>
        <v>0.33333333333333331</v>
      </c>
      <c r="AG7" s="59"/>
      <c r="AH7" s="59">
        <v>478.76</v>
      </c>
      <c r="AI7" s="59">
        <v>474.76</v>
      </c>
      <c r="AJ7" s="59">
        <v>482.76</v>
      </c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</row>
    <row r="8" spans="1:119" s="30" customFormat="1" ht="25" customHeight="1" x14ac:dyDescent="0.2">
      <c r="A8" s="30">
        <f t="shared" ca="1" si="2"/>
        <v>0.88962328759468245</v>
      </c>
      <c r="B8" s="59">
        <f t="shared" ca="1" si="11"/>
        <v>3</v>
      </c>
      <c r="C8" s="59">
        <v>4</v>
      </c>
      <c r="D8" s="37" t="s">
        <v>144</v>
      </c>
      <c r="E8" s="37">
        <v>100</v>
      </c>
      <c r="F8" s="37">
        <v>15</v>
      </c>
      <c r="G8" s="31" t="s">
        <v>151</v>
      </c>
      <c r="H8" s="59"/>
      <c r="I8" s="31">
        <v>-1</v>
      </c>
      <c r="J8" s="31">
        <v>-1</v>
      </c>
      <c r="K8" s="31">
        <v>1</v>
      </c>
      <c r="L8" s="31">
        <v>1</v>
      </c>
      <c r="M8" s="31">
        <f t="shared" si="12"/>
        <v>1</v>
      </c>
      <c r="N8" s="31">
        <f t="shared" si="3"/>
        <v>-1</v>
      </c>
      <c r="O8" s="31">
        <f t="shared" si="13"/>
        <v>-1</v>
      </c>
      <c r="P8" s="31">
        <f t="shared" si="14"/>
        <v>-1</v>
      </c>
      <c r="Q8" s="31">
        <f t="shared" si="4"/>
        <v>-1</v>
      </c>
      <c r="R8" s="98">
        <f t="shared" si="5"/>
        <v>1</v>
      </c>
      <c r="S8" s="31">
        <f t="shared" si="6"/>
        <v>1</v>
      </c>
      <c r="T8" s="31">
        <f t="shared" si="7"/>
        <v>-1</v>
      </c>
      <c r="U8" s="31">
        <f t="shared" si="8"/>
        <v>-1</v>
      </c>
      <c r="V8" s="31">
        <f t="shared" si="9"/>
        <v>1</v>
      </c>
      <c r="W8" s="11"/>
      <c r="X8" s="83">
        <v>666.93</v>
      </c>
      <c r="Y8" s="36">
        <v>662.93</v>
      </c>
      <c r="Z8" s="36">
        <v>661.93</v>
      </c>
      <c r="AA8" s="31"/>
      <c r="AB8" s="31"/>
      <c r="AC8" s="59"/>
      <c r="AD8" s="36">
        <f t="shared" si="0"/>
        <v>663.93</v>
      </c>
      <c r="AE8" s="35">
        <f t="shared" si="1"/>
        <v>2.6457513110645907</v>
      </c>
      <c r="AF8" s="35">
        <f t="shared" ref="AF8:AF20" si="15">POWER(AE8,2)</f>
        <v>7.0000000000000009</v>
      </c>
      <c r="AG8" s="59"/>
      <c r="AH8" s="59">
        <v>568.23</v>
      </c>
      <c r="AI8" s="59">
        <v>571.23</v>
      </c>
      <c r="AJ8" s="59">
        <v>570.23</v>
      </c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</row>
    <row r="9" spans="1:119" s="30" customFormat="1" ht="25" customHeight="1" x14ac:dyDescent="0.2">
      <c r="A9" s="30">
        <f t="shared" ca="1" si="2"/>
        <v>0.1311922423820705</v>
      </c>
      <c r="B9" s="59">
        <f t="shared" ca="1" si="11"/>
        <v>14</v>
      </c>
      <c r="C9" s="59">
        <v>5</v>
      </c>
      <c r="D9" s="37" t="s">
        <v>144</v>
      </c>
      <c r="E9" s="37">
        <v>200</v>
      </c>
      <c r="F9" s="37">
        <v>12</v>
      </c>
      <c r="G9" s="31" t="s">
        <v>150</v>
      </c>
      <c r="H9" s="59"/>
      <c r="I9" s="31">
        <v>-1</v>
      </c>
      <c r="J9" s="31">
        <v>1</v>
      </c>
      <c r="K9" s="31">
        <v>-1</v>
      </c>
      <c r="L9" s="31">
        <v>-1</v>
      </c>
      <c r="M9" s="31">
        <f t="shared" si="12"/>
        <v>-1</v>
      </c>
      <c r="N9" s="31">
        <f t="shared" si="3"/>
        <v>1</v>
      </c>
      <c r="O9" s="31">
        <f t="shared" si="13"/>
        <v>1</v>
      </c>
      <c r="P9" s="31">
        <f t="shared" si="14"/>
        <v>-1</v>
      </c>
      <c r="Q9" s="31">
        <f t="shared" si="4"/>
        <v>-1</v>
      </c>
      <c r="R9" s="98">
        <f t="shared" si="5"/>
        <v>1</v>
      </c>
      <c r="S9" s="31">
        <f t="shared" si="6"/>
        <v>1</v>
      </c>
      <c r="T9" s="31">
        <f t="shared" si="7"/>
        <v>-1</v>
      </c>
      <c r="U9" s="31">
        <f t="shared" si="8"/>
        <v>1</v>
      </c>
      <c r="V9" s="31">
        <f t="shared" si="9"/>
        <v>-1</v>
      </c>
      <c r="W9" s="11"/>
      <c r="X9" s="83">
        <v>703.67</v>
      </c>
      <c r="Y9" s="36">
        <v>698.67</v>
      </c>
      <c r="Z9" s="36">
        <v>699.67</v>
      </c>
      <c r="AA9" s="31"/>
      <c r="AB9" s="31"/>
      <c r="AC9" s="59"/>
      <c r="AD9" s="36">
        <f t="shared" si="0"/>
        <v>700.67</v>
      </c>
      <c r="AE9" s="35">
        <f t="shared" si="1"/>
        <v>2.6457513110645907</v>
      </c>
      <c r="AF9" s="35">
        <f t="shared" si="15"/>
        <v>7.0000000000000009</v>
      </c>
      <c r="AG9" s="59"/>
      <c r="AH9" s="59">
        <v>444.72</v>
      </c>
      <c r="AI9" s="59">
        <v>441.72</v>
      </c>
      <c r="AJ9" s="59">
        <v>447.72</v>
      </c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</row>
    <row r="10" spans="1:119" s="30" customFormat="1" ht="25" customHeight="1" x14ac:dyDescent="0.2">
      <c r="A10" s="30">
        <f t="shared" ca="1" si="2"/>
        <v>0.59720976070441789</v>
      </c>
      <c r="B10" s="59">
        <f t="shared" ca="1" si="11"/>
        <v>9</v>
      </c>
      <c r="C10" s="59">
        <v>6</v>
      </c>
      <c r="D10" s="37" t="s">
        <v>144</v>
      </c>
      <c r="E10" s="37">
        <v>200</v>
      </c>
      <c r="F10" s="37">
        <v>12</v>
      </c>
      <c r="G10" s="31" t="s">
        <v>151</v>
      </c>
      <c r="H10" s="59"/>
      <c r="I10" s="31">
        <v>-1</v>
      </c>
      <c r="J10" s="31">
        <v>1</v>
      </c>
      <c r="K10" s="31">
        <v>-1</v>
      </c>
      <c r="L10" s="31">
        <v>1</v>
      </c>
      <c r="M10" s="31">
        <f t="shared" si="12"/>
        <v>-1</v>
      </c>
      <c r="N10" s="31">
        <f t="shared" si="3"/>
        <v>1</v>
      </c>
      <c r="O10" s="31">
        <f t="shared" si="13"/>
        <v>-1</v>
      </c>
      <c r="P10" s="31">
        <f t="shared" si="14"/>
        <v>-1</v>
      </c>
      <c r="Q10" s="31">
        <f t="shared" si="4"/>
        <v>1</v>
      </c>
      <c r="R10" s="98">
        <f t="shared" si="5"/>
        <v>-1</v>
      </c>
      <c r="S10" s="31">
        <f t="shared" si="6"/>
        <v>1</v>
      </c>
      <c r="T10" s="31">
        <f t="shared" si="7"/>
        <v>1</v>
      </c>
      <c r="U10" s="31">
        <f t="shared" si="8"/>
        <v>-1</v>
      </c>
      <c r="V10" s="31">
        <f t="shared" si="9"/>
        <v>1</v>
      </c>
      <c r="W10" s="11"/>
      <c r="X10" s="83">
        <v>642.14</v>
      </c>
      <c r="Y10" s="36">
        <v>639.14</v>
      </c>
      <c r="Z10" s="36">
        <v>640.14</v>
      </c>
      <c r="AA10" s="31"/>
      <c r="AB10" s="31"/>
      <c r="AC10" s="59"/>
      <c r="AD10" s="36">
        <f t="shared" si="0"/>
        <v>640.47333333333336</v>
      </c>
      <c r="AE10" s="35">
        <f t="shared" si="1"/>
        <v>1.5275252316519468</v>
      </c>
      <c r="AF10" s="35">
        <f t="shared" si="15"/>
        <v>2.3333333333333335</v>
      </c>
      <c r="AG10" s="59"/>
      <c r="AH10" s="59">
        <v>410.37</v>
      </c>
      <c r="AI10" s="59">
        <v>415.37</v>
      </c>
      <c r="AJ10" s="59">
        <v>413.37</v>
      </c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</row>
    <row r="11" spans="1:119" s="30" customFormat="1" ht="25" customHeight="1" x14ac:dyDescent="0.2">
      <c r="A11" s="30">
        <f t="shared" ca="1" si="2"/>
        <v>0.87141280861560755</v>
      </c>
      <c r="B11" s="59">
        <f t="shared" ca="1" si="11"/>
        <v>4</v>
      </c>
      <c r="C11" s="59">
        <v>7</v>
      </c>
      <c r="D11" s="37" t="s">
        <v>144</v>
      </c>
      <c r="E11" s="37">
        <v>200</v>
      </c>
      <c r="F11" s="37">
        <v>15</v>
      </c>
      <c r="G11" s="31" t="s">
        <v>150</v>
      </c>
      <c r="H11" s="59"/>
      <c r="I11" s="31">
        <v>-1</v>
      </c>
      <c r="J11" s="31">
        <v>1</v>
      </c>
      <c r="K11" s="31">
        <v>1</v>
      </c>
      <c r="L11" s="31">
        <v>-1</v>
      </c>
      <c r="M11" s="31">
        <f t="shared" si="12"/>
        <v>-1</v>
      </c>
      <c r="N11" s="31">
        <f t="shared" si="3"/>
        <v>-1</v>
      </c>
      <c r="O11" s="31">
        <f t="shared" si="13"/>
        <v>1</v>
      </c>
      <c r="P11" s="31">
        <f t="shared" si="14"/>
        <v>1</v>
      </c>
      <c r="Q11" s="31">
        <f t="shared" si="4"/>
        <v>-1</v>
      </c>
      <c r="R11" s="98">
        <f t="shared" si="5"/>
        <v>-1</v>
      </c>
      <c r="S11" s="31">
        <f t="shared" si="6"/>
        <v>-1</v>
      </c>
      <c r="T11" s="31">
        <f t="shared" si="7"/>
        <v>1</v>
      </c>
      <c r="U11" s="31">
        <f t="shared" si="8"/>
        <v>-1</v>
      </c>
      <c r="V11" s="31">
        <f t="shared" si="9"/>
        <v>1</v>
      </c>
      <c r="W11" s="11"/>
      <c r="X11" s="83">
        <v>692.98</v>
      </c>
      <c r="Y11" s="36">
        <v>692.98</v>
      </c>
      <c r="Z11" s="36">
        <v>687.98</v>
      </c>
      <c r="AA11" s="31"/>
      <c r="AB11" s="31"/>
      <c r="AC11" s="59"/>
      <c r="AD11" s="36">
        <f t="shared" si="0"/>
        <v>691.31333333333339</v>
      </c>
      <c r="AE11" s="35">
        <f t="shared" si="1"/>
        <v>2.8867513459481287</v>
      </c>
      <c r="AF11" s="35">
        <f t="shared" si="15"/>
        <v>8.3333333333333321</v>
      </c>
      <c r="AG11" s="59"/>
      <c r="AH11" s="59">
        <v>428.51</v>
      </c>
      <c r="AI11" s="59">
        <v>423.51</v>
      </c>
      <c r="AJ11" s="59">
        <v>431.51</v>
      </c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</row>
    <row r="12" spans="1:119" s="84" customFormat="1" ht="25" customHeight="1" x14ac:dyDescent="0.2">
      <c r="A12" s="84">
        <f t="shared" ca="1" si="2"/>
        <v>5.7826846071904026E-2</v>
      </c>
      <c r="B12" s="11">
        <f t="shared" ca="1" si="11"/>
        <v>16</v>
      </c>
      <c r="C12" s="11">
        <v>8</v>
      </c>
      <c r="D12" s="37" t="s">
        <v>144</v>
      </c>
      <c r="E12" s="37">
        <v>200</v>
      </c>
      <c r="F12" s="37">
        <v>15</v>
      </c>
      <c r="G12" s="31" t="s">
        <v>151</v>
      </c>
      <c r="H12" s="11"/>
      <c r="I12" s="31">
        <v>-1</v>
      </c>
      <c r="J12" s="31">
        <v>1</v>
      </c>
      <c r="K12" s="31">
        <v>1</v>
      </c>
      <c r="L12" s="31">
        <v>1</v>
      </c>
      <c r="M12" s="31">
        <f t="shared" si="12"/>
        <v>-1</v>
      </c>
      <c r="N12" s="31">
        <f t="shared" si="3"/>
        <v>-1</v>
      </c>
      <c r="O12" s="31">
        <f t="shared" si="13"/>
        <v>-1</v>
      </c>
      <c r="P12" s="31">
        <f t="shared" si="14"/>
        <v>1</v>
      </c>
      <c r="Q12" s="31">
        <f t="shared" si="4"/>
        <v>1</v>
      </c>
      <c r="R12" s="98">
        <f t="shared" si="5"/>
        <v>1</v>
      </c>
      <c r="S12" s="31">
        <f t="shared" si="6"/>
        <v>-1</v>
      </c>
      <c r="T12" s="31">
        <f t="shared" si="7"/>
        <v>-1</v>
      </c>
      <c r="U12" s="31">
        <f t="shared" si="8"/>
        <v>1</v>
      </c>
      <c r="V12" s="31">
        <f t="shared" si="9"/>
        <v>-1</v>
      </c>
      <c r="W12" s="11"/>
      <c r="X12" s="83">
        <v>669.26</v>
      </c>
      <c r="Y12" s="36">
        <v>667.26</v>
      </c>
      <c r="Z12" s="36">
        <v>669.26</v>
      </c>
      <c r="AA12" s="31"/>
      <c r="AB12" s="31"/>
      <c r="AC12" s="11"/>
      <c r="AD12" s="36">
        <f t="shared" si="0"/>
        <v>668.59333333333336</v>
      </c>
      <c r="AE12" s="35">
        <f t="shared" si="1"/>
        <v>1.1547005383792517</v>
      </c>
      <c r="AF12" s="35">
        <f t="shared" si="15"/>
        <v>1.3333333333333337</v>
      </c>
      <c r="AG12" s="11"/>
      <c r="AH12" s="11">
        <v>491.47</v>
      </c>
      <c r="AI12" s="11">
        <v>490.47</v>
      </c>
      <c r="AJ12" s="11">
        <v>487.47</v>
      </c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</row>
    <row r="13" spans="1:119" s="30" customFormat="1" ht="25" customHeight="1" x14ac:dyDescent="0.2">
      <c r="A13" s="30">
        <f ca="1">RAND()</f>
        <v>0.36841927085766302</v>
      </c>
      <c r="B13" s="59">
        <f t="shared" ca="1" si="11"/>
        <v>12</v>
      </c>
      <c r="C13" s="59">
        <v>9</v>
      </c>
      <c r="D13" s="37" t="s">
        <v>145</v>
      </c>
      <c r="E13" s="37">
        <v>100</v>
      </c>
      <c r="F13" s="37">
        <v>12</v>
      </c>
      <c r="G13" s="31" t="s">
        <v>150</v>
      </c>
      <c r="H13" s="59"/>
      <c r="I13" s="31">
        <v>1</v>
      </c>
      <c r="J13" s="31">
        <v>-1</v>
      </c>
      <c r="K13" s="31">
        <v>-1</v>
      </c>
      <c r="L13" s="31">
        <v>-1</v>
      </c>
      <c r="M13" s="31">
        <f t="shared" si="12"/>
        <v>-1</v>
      </c>
      <c r="N13" s="31">
        <f>I13*K13</f>
        <v>-1</v>
      </c>
      <c r="O13" s="31">
        <f t="shared" si="13"/>
        <v>-1</v>
      </c>
      <c r="P13" s="31">
        <f t="shared" si="14"/>
        <v>1</v>
      </c>
      <c r="Q13" s="31">
        <f t="shared" si="4"/>
        <v>1</v>
      </c>
      <c r="R13" s="98">
        <f t="shared" si="5"/>
        <v>1</v>
      </c>
      <c r="S13" s="31">
        <f t="shared" si="6"/>
        <v>1</v>
      </c>
      <c r="T13" s="31">
        <f t="shared" si="7"/>
        <v>1</v>
      </c>
      <c r="U13" s="31">
        <f t="shared" si="8"/>
        <v>-1</v>
      </c>
      <c r="V13" s="31">
        <f t="shared" si="9"/>
        <v>-1</v>
      </c>
      <c r="W13" s="11"/>
      <c r="X13" s="83">
        <v>607.34</v>
      </c>
      <c r="Y13" s="36">
        <v>604.34</v>
      </c>
      <c r="Z13" s="36">
        <v>607.34</v>
      </c>
      <c r="AA13" s="31"/>
      <c r="AB13" s="31"/>
      <c r="AC13" s="59"/>
      <c r="AD13" s="36">
        <f t="shared" si="0"/>
        <v>606.34</v>
      </c>
      <c r="AE13" s="35">
        <f t="shared" si="1"/>
        <v>1.7320508075688772</v>
      </c>
      <c r="AF13" s="35">
        <f t="shared" si="15"/>
        <v>2.9999999999999996</v>
      </c>
      <c r="AG13" s="59"/>
      <c r="AH13" s="59">
        <v>442.9</v>
      </c>
      <c r="AI13" s="59">
        <v>440.9</v>
      </c>
      <c r="AJ13" s="59">
        <v>440.9</v>
      </c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</row>
    <row r="14" spans="1:119" s="30" customFormat="1" ht="25" customHeight="1" x14ac:dyDescent="0.2">
      <c r="A14" s="30">
        <f t="shared" ca="1" si="2"/>
        <v>0.9785283448784633</v>
      </c>
      <c r="B14" s="59">
        <f t="shared" ca="1" si="11"/>
        <v>1</v>
      </c>
      <c r="C14" s="59">
        <v>10</v>
      </c>
      <c r="D14" s="37" t="s">
        <v>145</v>
      </c>
      <c r="E14" s="37">
        <v>100</v>
      </c>
      <c r="F14" s="37">
        <v>12</v>
      </c>
      <c r="G14" s="31" t="s">
        <v>151</v>
      </c>
      <c r="H14" s="59"/>
      <c r="I14" s="31">
        <v>1</v>
      </c>
      <c r="J14" s="31">
        <v>-1</v>
      </c>
      <c r="K14" s="31">
        <v>-1</v>
      </c>
      <c r="L14" s="31">
        <v>1</v>
      </c>
      <c r="M14" s="31">
        <f t="shared" si="12"/>
        <v>-1</v>
      </c>
      <c r="N14" s="31">
        <f t="shared" si="3"/>
        <v>-1</v>
      </c>
      <c r="O14" s="31">
        <f t="shared" si="13"/>
        <v>1</v>
      </c>
      <c r="P14" s="31">
        <f t="shared" si="14"/>
        <v>1</v>
      </c>
      <c r="Q14" s="31">
        <f t="shared" si="4"/>
        <v>-1</v>
      </c>
      <c r="R14" s="98">
        <f t="shared" si="5"/>
        <v>-1</v>
      </c>
      <c r="S14" s="31">
        <f t="shared" si="6"/>
        <v>1</v>
      </c>
      <c r="T14" s="31">
        <f t="shared" si="7"/>
        <v>-1</v>
      </c>
      <c r="U14" s="31">
        <f t="shared" si="8"/>
        <v>1</v>
      </c>
      <c r="V14" s="31">
        <f t="shared" si="9"/>
        <v>1</v>
      </c>
      <c r="W14" s="11"/>
      <c r="X14" s="83">
        <v>620.79999999999995</v>
      </c>
      <c r="Y14" s="36">
        <v>625.79999999999995</v>
      </c>
      <c r="Z14" s="36">
        <v>624.79999999999995</v>
      </c>
      <c r="AA14" s="31"/>
      <c r="AB14" s="31"/>
      <c r="AC14" s="59"/>
      <c r="AD14" s="36">
        <f t="shared" si="0"/>
        <v>623.79999999999995</v>
      </c>
      <c r="AE14" s="35">
        <f t="shared" si="1"/>
        <v>2.6457513110645907</v>
      </c>
      <c r="AF14" s="35">
        <f t="shared" si="15"/>
        <v>7.0000000000000009</v>
      </c>
      <c r="AG14" s="59"/>
      <c r="AH14" s="59">
        <v>434.41</v>
      </c>
      <c r="AI14" s="59">
        <v>430.41</v>
      </c>
      <c r="AJ14" s="59">
        <v>431.41</v>
      </c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</row>
    <row r="15" spans="1:119" s="30" customFormat="1" ht="25" customHeight="1" x14ac:dyDescent="0.2">
      <c r="A15" s="30">
        <f t="shared" ca="1" si="2"/>
        <v>0.32590319409261703</v>
      </c>
      <c r="B15" s="59">
        <f t="shared" ca="1" si="11"/>
        <v>13</v>
      </c>
      <c r="C15" s="59">
        <v>11</v>
      </c>
      <c r="D15" s="37" t="s">
        <v>145</v>
      </c>
      <c r="E15" s="37">
        <v>100</v>
      </c>
      <c r="F15" s="37">
        <v>15</v>
      </c>
      <c r="G15" s="31" t="s">
        <v>150</v>
      </c>
      <c r="H15" s="59"/>
      <c r="I15" s="31">
        <v>1</v>
      </c>
      <c r="J15" s="31">
        <v>-1</v>
      </c>
      <c r="K15" s="31">
        <v>1</v>
      </c>
      <c r="L15" s="31">
        <v>-1</v>
      </c>
      <c r="M15" s="31">
        <f t="shared" si="12"/>
        <v>-1</v>
      </c>
      <c r="N15" s="31">
        <f t="shared" si="3"/>
        <v>1</v>
      </c>
      <c r="O15" s="31">
        <f t="shared" si="13"/>
        <v>-1</v>
      </c>
      <c r="P15" s="31">
        <f t="shared" si="14"/>
        <v>-1</v>
      </c>
      <c r="Q15" s="31">
        <f t="shared" si="4"/>
        <v>1</v>
      </c>
      <c r="R15" s="98">
        <f t="shared" si="5"/>
        <v>-1</v>
      </c>
      <c r="S15" s="31">
        <f t="shared" si="6"/>
        <v>-1</v>
      </c>
      <c r="T15" s="31">
        <f t="shared" si="7"/>
        <v>-1</v>
      </c>
      <c r="U15" s="31">
        <f t="shared" si="8"/>
        <v>1</v>
      </c>
      <c r="V15" s="31">
        <f t="shared" si="9"/>
        <v>1</v>
      </c>
      <c r="W15" s="11"/>
      <c r="X15" s="83">
        <v>610.54999999999995</v>
      </c>
      <c r="Y15" s="36">
        <v>606.54999999999995</v>
      </c>
      <c r="Z15" s="36">
        <v>613.54999999999995</v>
      </c>
      <c r="AA15" s="31"/>
      <c r="AB15" s="31"/>
      <c r="AC15" s="59"/>
      <c r="AD15" s="36">
        <f t="shared" si="0"/>
        <v>610.21666666666658</v>
      </c>
      <c r="AE15" s="35">
        <f t="shared" si="1"/>
        <v>3.5118845842842461</v>
      </c>
      <c r="AF15" s="35">
        <f t="shared" si="15"/>
        <v>12.333333333333332</v>
      </c>
      <c r="AG15" s="59"/>
      <c r="AH15" s="59">
        <v>417.66</v>
      </c>
      <c r="AI15" s="59">
        <v>419.66</v>
      </c>
      <c r="AJ15" s="59">
        <v>413.66</v>
      </c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</row>
    <row r="16" spans="1:119" s="30" customFormat="1" ht="25" customHeight="1" x14ac:dyDescent="0.2">
      <c r="A16" s="30">
        <f t="shared" ca="1" si="2"/>
        <v>0.7825359083899216</v>
      </c>
      <c r="B16" s="59">
        <f t="shared" ca="1" si="11"/>
        <v>6</v>
      </c>
      <c r="C16" s="59">
        <v>12</v>
      </c>
      <c r="D16" s="37" t="s">
        <v>145</v>
      </c>
      <c r="E16" s="37">
        <v>100</v>
      </c>
      <c r="F16" s="37">
        <v>15</v>
      </c>
      <c r="G16" s="31" t="s">
        <v>151</v>
      </c>
      <c r="H16" s="59"/>
      <c r="I16" s="31">
        <v>1</v>
      </c>
      <c r="J16" s="31">
        <v>-1</v>
      </c>
      <c r="K16" s="31">
        <v>1</v>
      </c>
      <c r="L16" s="31">
        <v>1</v>
      </c>
      <c r="M16" s="31">
        <f t="shared" si="12"/>
        <v>-1</v>
      </c>
      <c r="N16" s="31">
        <f t="shared" si="3"/>
        <v>1</v>
      </c>
      <c r="O16" s="31">
        <f t="shared" si="13"/>
        <v>1</v>
      </c>
      <c r="P16" s="31">
        <f t="shared" si="14"/>
        <v>-1</v>
      </c>
      <c r="Q16" s="31">
        <f t="shared" si="4"/>
        <v>-1</v>
      </c>
      <c r="R16" s="98">
        <f t="shared" si="5"/>
        <v>1</v>
      </c>
      <c r="S16" s="31">
        <f t="shared" si="6"/>
        <v>-1</v>
      </c>
      <c r="T16" s="31">
        <f t="shared" si="7"/>
        <v>1</v>
      </c>
      <c r="U16" s="31">
        <f t="shared" si="8"/>
        <v>-1</v>
      </c>
      <c r="V16" s="31">
        <f t="shared" si="9"/>
        <v>-1</v>
      </c>
      <c r="W16" s="11"/>
      <c r="X16" s="83">
        <v>638.04</v>
      </c>
      <c r="Y16" s="36">
        <v>635.04</v>
      </c>
      <c r="Z16" s="36">
        <v>642.04</v>
      </c>
      <c r="AA16" s="31"/>
      <c r="AB16" s="31"/>
      <c r="AC16" s="59"/>
      <c r="AD16" s="36">
        <f t="shared" si="0"/>
        <v>638.37333333333333</v>
      </c>
      <c r="AE16" s="35">
        <f t="shared" si="1"/>
        <v>3.5118845842842461</v>
      </c>
      <c r="AF16" s="35">
        <f t="shared" si="15"/>
        <v>12.333333333333332</v>
      </c>
      <c r="AG16" s="59"/>
      <c r="AH16" s="59">
        <v>510.84</v>
      </c>
      <c r="AI16" s="59">
        <v>511.84</v>
      </c>
      <c r="AJ16" s="59">
        <v>514.83999999999992</v>
      </c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</row>
    <row r="17" spans="1:119" s="30" customFormat="1" ht="25" customHeight="1" x14ac:dyDescent="0.2">
      <c r="A17" s="30">
        <f t="shared" ca="1" si="2"/>
        <v>0.8936872206905252</v>
      </c>
      <c r="B17" s="59">
        <f t="shared" ca="1" si="11"/>
        <v>2</v>
      </c>
      <c r="C17" s="59">
        <v>13</v>
      </c>
      <c r="D17" s="37" t="s">
        <v>145</v>
      </c>
      <c r="E17" s="37">
        <v>200</v>
      </c>
      <c r="F17" s="37">
        <v>12</v>
      </c>
      <c r="G17" s="31" t="s">
        <v>150</v>
      </c>
      <c r="H17" s="59"/>
      <c r="I17" s="31">
        <v>1</v>
      </c>
      <c r="J17" s="31">
        <v>1</v>
      </c>
      <c r="K17" s="31">
        <v>-1</v>
      </c>
      <c r="L17" s="31">
        <v>-1</v>
      </c>
      <c r="M17" s="31">
        <f t="shared" si="12"/>
        <v>1</v>
      </c>
      <c r="N17" s="31">
        <f t="shared" si="3"/>
        <v>-1</v>
      </c>
      <c r="O17" s="31">
        <f t="shared" si="13"/>
        <v>-1</v>
      </c>
      <c r="P17" s="31">
        <f t="shared" si="14"/>
        <v>-1</v>
      </c>
      <c r="Q17" s="31">
        <f t="shared" si="4"/>
        <v>-1</v>
      </c>
      <c r="R17" s="98">
        <f t="shared" si="5"/>
        <v>1</v>
      </c>
      <c r="S17" s="31">
        <f t="shared" si="6"/>
        <v>-1</v>
      </c>
      <c r="T17" s="31">
        <f t="shared" si="7"/>
        <v>1</v>
      </c>
      <c r="U17" s="31">
        <f t="shared" si="8"/>
        <v>1</v>
      </c>
      <c r="V17" s="31">
        <f t="shared" si="9"/>
        <v>1</v>
      </c>
      <c r="W17" s="11"/>
      <c r="X17" s="83">
        <v>585.19000000000005</v>
      </c>
      <c r="Y17" s="36">
        <v>586.19000000000005</v>
      </c>
      <c r="Z17" s="36">
        <v>586.19000000000005</v>
      </c>
      <c r="AA17" s="31"/>
      <c r="AB17" s="31"/>
      <c r="AC17" s="59"/>
      <c r="AD17" s="36">
        <f t="shared" si="0"/>
        <v>585.85666666666668</v>
      </c>
      <c r="AE17" s="35">
        <f t="shared" si="1"/>
        <v>0.57735026918962573</v>
      </c>
      <c r="AF17" s="35">
        <f t="shared" si="15"/>
        <v>0.33333333333333331</v>
      </c>
      <c r="AG17" s="59"/>
      <c r="AH17" s="59">
        <v>392.11</v>
      </c>
      <c r="AI17" s="59">
        <v>391.11</v>
      </c>
      <c r="AJ17" s="59">
        <v>394.11</v>
      </c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</row>
    <row r="18" spans="1:119" s="30" customFormat="1" ht="25" customHeight="1" x14ac:dyDescent="0.2">
      <c r="A18" s="30">
        <f t="shared" ca="1" si="2"/>
        <v>0.85478943514011863</v>
      </c>
      <c r="B18" s="59">
        <f t="shared" ca="1" si="11"/>
        <v>5</v>
      </c>
      <c r="C18" s="59">
        <v>14</v>
      </c>
      <c r="D18" s="37" t="s">
        <v>145</v>
      </c>
      <c r="E18" s="37">
        <v>200</v>
      </c>
      <c r="F18" s="37">
        <v>12</v>
      </c>
      <c r="G18" s="31" t="s">
        <v>151</v>
      </c>
      <c r="H18" s="59"/>
      <c r="I18" s="31">
        <v>1</v>
      </c>
      <c r="J18" s="31">
        <v>1</v>
      </c>
      <c r="K18" s="31">
        <v>-1</v>
      </c>
      <c r="L18" s="31">
        <v>1</v>
      </c>
      <c r="M18" s="31">
        <f t="shared" si="12"/>
        <v>1</v>
      </c>
      <c r="N18" s="31">
        <f t="shared" si="3"/>
        <v>-1</v>
      </c>
      <c r="O18" s="31">
        <f t="shared" si="13"/>
        <v>1</v>
      </c>
      <c r="P18" s="31">
        <f t="shared" si="14"/>
        <v>-1</v>
      </c>
      <c r="Q18" s="31">
        <f t="shared" si="4"/>
        <v>1</v>
      </c>
      <c r="R18" s="98">
        <f t="shared" si="5"/>
        <v>-1</v>
      </c>
      <c r="S18" s="31">
        <f t="shared" si="6"/>
        <v>-1</v>
      </c>
      <c r="T18" s="31">
        <f t="shared" si="7"/>
        <v>-1</v>
      </c>
      <c r="U18" s="31">
        <f t="shared" si="8"/>
        <v>-1</v>
      </c>
      <c r="V18" s="31">
        <f t="shared" si="9"/>
        <v>-1</v>
      </c>
      <c r="W18" s="11"/>
      <c r="X18" s="83">
        <v>586.16999999999996</v>
      </c>
      <c r="Y18" s="36">
        <v>590.16999999999996</v>
      </c>
      <c r="Z18" s="36">
        <v>589.16999999999996</v>
      </c>
      <c r="AA18" s="31"/>
      <c r="AB18" s="31"/>
      <c r="AC18" s="59"/>
      <c r="AD18" s="36">
        <f t="shared" si="0"/>
        <v>588.50333333333322</v>
      </c>
      <c r="AE18" s="35">
        <f t="shared" si="1"/>
        <v>2.0816659994661331</v>
      </c>
      <c r="AF18" s="35">
        <f t="shared" si="15"/>
        <v>4.3333333333333348</v>
      </c>
      <c r="AG18" s="59"/>
      <c r="AH18" s="59">
        <v>343.22</v>
      </c>
      <c r="AI18" s="59">
        <v>338.22</v>
      </c>
      <c r="AJ18" s="59">
        <v>338.22</v>
      </c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</row>
    <row r="19" spans="1:119" s="30" customFormat="1" ht="25" customHeight="1" x14ac:dyDescent="0.2">
      <c r="A19" s="30">
        <f t="shared" ca="1" si="2"/>
        <v>0.62527820417211932</v>
      </c>
      <c r="B19" s="59">
        <f t="shared" ca="1" si="11"/>
        <v>8</v>
      </c>
      <c r="C19" s="59">
        <v>15</v>
      </c>
      <c r="D19" s="37" t="s">
        <v>145</v>
      </c>
      <c r="E19" s="37">
        <v>200</v>
      </c>
      <c r="F19" s="37">
        <v>15</v>
      </c>
      <c r="G19" s="31" t="s">
        <v>150</v>
      </c>
      <c r="H19" s="59"/>
      <c r="I19" s="31">
        <v>1</v>
      </c>
      <c r="J19" s="31">
        <v>1</v>
      </c>
      <c r="K19" s="31">
        <v>1</v>
      </c>
      <c r="L19" s="31">
        <v>-1</v>
      </c>
      <c r="M19" s="31">
        <f t="shared" si="12"/>
        <v>1</v>
      </c>
      <c r="N19" s="31">
        <f t="shared" si="3"/>
        <v>1</v>
      </c>
      <c r="O19" s="31">
        <f>I19*L19</f>
        <v>-1</v>
      </c>
      <c r="P19" s="31">
        <f t="shared" si="14"/>
        <v>1</v>
      </c>
      <c r="Q19" s="31">
        <f>J19*L19</f>
        <v>-1</v>
      </c>
      <c r="R19" s="98">
        <f t="shared" si="5"/>
        <v>-1</v>
      </c>
      <c r="S19" s="31">
        <f t="shared" si="6"/>
        <v>1</v>
      </c>
      <c r="T19" s="31">
        <f t="shared" si="7"/>
        <v>-1</v>
      </c>
      <c r="U19" s="31">
        <f t="shared" si="8"/>
        <v>-1</v>
      </c>
      <c r="V19" s="31">
        <f t="shared" si="9"/>
        <v>-1</v>
      </c>
      <c r="W19" s="11"/>
      <c r="X19" s="83">
        <v>601.66999999999996</v>
      </c>
      <c r="Y19" s="36">
        <v>605.66999999999996</v>
      </c>
      <c r="Z19" s="36">
        <v>601.66999999999996</v>
      </c>
      <c r="AA19" s="31"/>
      <c r="AB19" s="31"/>
      <c r="AC19" s="59"/>
      <c r="AD19" s="36">
        <f t="shared" si="0"/>
        <v>603.00333333333322</v>
      </c>
      <c r="AE19" s="35">
        <f t="shared" si="1"/>
        <v>2.3094010767585034</v>
      </c>
      <c r="AF19" s="35">
        <f t="shared" si="15"/>
        <v>5.3333333333333348</v>
      </c>
      <c r="AG19" s="59"/>
      <c r="AH19" s="59">
        <v>385.52</v>
      </c>
      <c r="AI19" s="59">
        <v>384.52</v>
      </c>
      <c r="AJ19" s="59">
        <v>380.52</v>
      </c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</row>
    <row r="20" spans="1:119" s="30" customFormat="1" ht="25" customHeight="1" x14ac:dyDescent="0.2">
      <c r="A20" s="30">
        <f t="shared" ca="1" si="2"/>
        <v>0.50197145282928202</v>
      </c>
      <c r="B20" s="59">
        <f t="shared" ca="1" si="11"/>
        <v>10</v>
      </c>
      <c r="C20" s="59">
        <v>16</v>
      </c>
      <c r="D20" s="37" t="s">
        <v>145</v>
      </c>
      <c r="E20" s="37">
        <v>200</v>
      </c>
      <c r="F20" s="37">
        <v>15</v>
      </c>
      <c r="G20" s="31" t="s">
        <v>151</v>
      </c>
      <c r="H20" s="59"/>
      <c r="I20" s="31">
        <v>1</v>
      </c>
      <c r="J20" s="31">
        <v>1</v>
      </c>
      <c r="K20" s="31">
        <v>1</v>
      </c>
      <c r="L20" s="31">
        <v>1</v>
      </c>
      <c r="M20" s="31">
        <f t="shared" si="12"/>
        <v>1</v>
      </c>
      <c r="N20" s="31">
        <f t="shared" si="3"/>
        <v>1</v>
      </c>
      <c r="O20" s="31">
        <f t="shared" si="13"/>
        <v>1</v>
      </c>
      <c r="P20" s="31">
        <f t="shared" si="14"/>
        <v>1</v>
      </c>
      <c r="Q20" s="31">
        <f t="shared" si="4"/>
        <v>1</v>
      </c>
      <c r="R20" s="98">
        <f t="shared" si="5"/>
        <v>1</v>
      </c>
      <c r="S20" s="31">
        <f t="shared" si="6"/>
        <v>1</v>
      </c>
      <c r="T20" s="31">
        <f t="shared" si="7"/>
        <v>1</v>
      </c>
      <c r="U20" s="31">
        <f t="shared" si="8"/>
        <v>1</v>
      </c>
      <c r="V20" s="31">
        <f t="shared" si="9"/>
        <v>1</v>
      </c>
      <c r="W20" s="11"/>
      <c r="X20" s="83">
        <v>608.30999999999995</v>
      </c>
      <c r="Y20" s="36">
        <v>607.30999999999995</v>
      </c>
      <c r="Z20" s="36">
        <v>612.30999999999995</v>
      </c>
      <c r="AA20" s="31"/>
      <c r="AB20" s="31"/>
      <c r="AC20" s="59"/>
      <c r="AD20" s="36">
        <f t="shared" si="0"/>
        <v>609.30999999999995</v>
      </c>
      <c r="AE20" s="35">
        <f t="shared" si="1"/>
        <v>2.6457513110645907</v>
      </c>
      <c r="AF20" s="35">
        <f t="shared" si="15"/>
        <v>7.0000000000000009</v>
      </c>
      <c r="AG20" s="59"/>
      <c r="AH20" s="59">
        <v>446.73</v>
      </c>
      <c r="AI20" s="59">
        <v>445.73</v>
      </c>
      <c r="AJ20" s="59">
        <v>450.73</v>
      </c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</row>
    <row r="21" spans="1:119" s="30" customFormat="1" ht="25" customHeight="1" x14ac:dyDescent="0.2"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25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29">
        <f>AVERAGE(AD5:AD20)</f>
        <v>646.13250000000005</v>
      </c>
      <c r="AE21" s="29">
        <f>AVERAGE(AE5:AE12)</f>
        <v>2.064937000845533</v>
      </c>
      <c r="AF21" s="33">
        <f>AVERAGE(AF5:AF12)</f>
        <v>4.9583333333333339</v>
      </c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</row>
    <row r="22" spans="1:119" s="30" customFormat="1" ht="25" customHeight="1" x14ac:dyDescent="0.2">
      <c r="B22" s="59"/>
      <c r="C22" s="59"/>
      <c r="D22" s="59"/>
      <c r="E22" s="59"/>
      <c r="F22" s="59"/>
      <c r="G22" s="70" t="s">
        <v>104</v>
      </c>
      <c r="H22" s="60">
        <v>-1</v>
      </c>
      <c r="I22" s="36">
        <f>AVERAGE(X5:AB12)</f>
        <v>684.08958333333328</v>
      </c>
      <c r="J22" s="36">
        <f>AVERAGE(X5:AB8,X13:AB16)</f>
        <v>656.29958333333332</v>
      </c>
      <c r="K22" s="36">
        <f>AVERAGE(X5:AB6,X9:AB10,X13:AB14,X17:AB18)</f>
        <v>643.86333333333334</v>
      </c>
      <c r="L22" s="36">
        <f>AVERAGE(X5:AB5,X7:AB7,X9:AB9,X11:AB11,X13:AB13,X15:AB15,X17:AB17,X19:AB19)</f>
        <v>647.83208333333334</v>
      </c>
      <c r="M22" s="38">
        <f>AVERAGE(X9:AB12,X13:AB16)</f>
        <v>647.47249999999985</v>
      </c>
      <c r="N22" s="36">
        <f>AVERAGE(X7:AB8,X11:AB12,X13:AB14,X17:AB18)</f>
        <v>641.35125000000005</v>
      </c>
      <c r="O22" s="36">
        <f>AVERAGE(X6:AB6,X8:AB8,X10:AB10,X12:AB12,X13:AB13,X15:AB15,X17:AB17,X19:AB19)</f>
        <v>637.61166666666668</v>
      </c>
      <c r="P22" s="36">
        <f>AVERAGE(X7:AB10,X15:AB18)</f>
        <v>641.31208333333336</v>
      </c>
      <c r="Q22" s="36">
        <f>AVERAGE(X6:AB6,X8:AB9,X11:AB11,X14:AB14,X16:AB17,X19:AB19)</f>
        <v>653.67833333333328</v>
      </c>
      <c r="R22" s="65">
        <f>AVERAGE(X6:AB7,X10:AB11,X14:AB15,X18:AB19)</f>
        <v>647.78291666666644</v>
      </c>
      <c r="S22" s="36">
        <f>AVERAGE(X5:AB6,X11:AB12,X15:AB18)</f>
        <v>648.51499999999999</v>
      </c>
      <c r="T22" s="36">
        <f>AVERAGE(X5:AB5,X8:AB9,X12:AB12,X14:AB15,X18:AB19)</f>
        <v>642.68749999999989</v>
      </c>
      <c r="U22" s="36">
        <f>AVERAGE(X5:AB5,X8:AB8,X10:AB11,X13:AB13,X16:AB16,X18:AB19)</f>
        <v>639.34000000000015</v>
      </c>
      <c r="V22" s="36">
        <f>AVERAGE(X6:AB7,X9:AB9,X12:AB12,X13:AB13,X16:AB16,X18:AB19)</f>
        <v>653.80458333333343</v>
      </c>
      <c r="W22" s="11"/>
      <c r="X22" s="30" t="s">
        <v>129</v>
      </c>
      <c r="Y22" s="58">
        <f>_xlfn.F.INV(0.95,1,SUM(COUNT(X5:AB5)-1,COUNT(X6:AB6)-1,COUNT(X7:AB7)-1,COUNT(X8:AB8)-1,COUNT(X9:AB9)-1,COUNT(X10:AB10)-1,COUNT(X11:AB11)-1,COUNT(X12:AB12)-1,COUNT(X13:AB13)-1,COUNT(X14:AB14)-1,COUNT(X15:AB15)-1,COUNT(X16:AB16)-1,COUNT(X17:AB17)-1,COUNT(X18:AB18)-1,COUNT(X19:AB19)-1,COUNT(X20:AB20)-1))</f>
        <v>4.1490974456995477</v>
      </c>
      <c r="Z22" s="11"/>
      <c r="AA22" s="11"/>
      <c r="AB22" s="199" t="s">
        <v>127</v>
      </c>
      <c r="AC22" s="199"/>
      <c r="AD22" s="199"/>
      <c r="AE22" s="199"/>
      <c r="AF22" s="33">
        <f>AF21</f>
        <v>4.9583333333333339</v>
      </c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</row>
    <row r="23" spans="1:119" s="30" customFormat="1" ht="25" customHeight="1" x14ac:dyDescent="0.2">
      <c r="B23" s="59"/>
      <c r="C23" s="59"/>
      <c r="D23" s="59"/>
      <c r="E23" s="59"/>
      <c r="F23" s="59"/>
      <c r="G23" s="70" t="s">
        <v>105</v>
      </c>
      <c r="H23" s="60">
        <v>1</v>
      </c>
      <c r="I23" s="36">
        <f>AVERAGE(X13:AB20)</f>
        <v>608.17541666666671</v>
      </c>
      <c r="J23" s="36">
        <f>AVERAGE(X9:AB12,X17:AB20)</f>
        <v>635.96541666666667</v>
      </c>
      <c r="K23" s="36">
        <f>AVERAGE(X7:AB8,X11:AB12,X15:AB16,X19:AB20)</f>
        <v>648.40166666666664</v>
      </c>
      <c r="L23" s="36">
        <f>AVERAGE(X6:AB6,X8:AB8,X10:AB10,X12:AB12,X14:AB14,X16:AB16,X18:AB18,X20:AB20)</f>
        <v>644.43291666666664</v>
      </c>
      <c r="M23" s="36">
        <f>AVERAGE(X5:AB8,X17:AB20)</f>
        <v>644.79250000000013</v>
      </c>
      <c r="N23" s="36">
        <f>AVERAGE(X5:AB6,X9:AB10,X15:AB16,X19:AB20)</f>
        <v>650.91375000000005</v>
      </c>
      <c r="O23" s="36">
        <f>AVERAGE(X5:AB5,X7:AB7,X9:AB9,X11:AB11,X14:AB14,X16:AB16,X18:AB18,X20:AB20)</f>
        <v>654.65333333333319</v>
      </c>
      <c r="P23" s="36">
        <f>AVERAGE(X5:AB6,X11:AB14,X19:AB20)</f>
        <v>650.95291666666651</v>
      </c>
      <c r="Q23" s="36">
        <f>AVERAGE(X5:AB5,X7:AB7,X10:AB10,X12:AB12,X13:AB13,X15:AB15,X18:AB18,X20:AB20)</f>
        <v>638.58666666666659</v>
      </c>
      <c r="R23" s="65">
        <f>AVERAGE(X5:AB5,X8:AB9,X12:AB12,X13:AB13,X16:AB17,X20:AB20)</f>
        <v>644.48208333333343</v>
      </c>
      <c r="S23" s="36">
        <f>AVERAGE(X7:AB10,X13:AB14,X19:AB20)</f>
        <v>643.74999999999989</v>
      </c>
      <c r="T23" s="36">
        <f>AVERAGE(X6:AB7,X10:AB11,X13:AB13,X16:AB17,X20:AB20)</f>
        <v>649.57749999999999</v>
      </c>
      <c r="U23" s="36">
        <f>AVERAGE(X6:AB7,X9:AB9,X12:AB12,X14:AB15,X17:AB17,X20:AB20)</f>
        <v>652.92499999999984</v>
      </c>
      <c r="V23" s="36">
        <f>AVERAGE(X5:AB5,X8:AB8,X10:AB11,X14:AB15,X17:AB17,X20:AB20)</f>
        <v>638.46041666666645</v>
      </c>
      <c r="W23" s="11"/>
      <c r="X23" s="201"/>
      <c r="Y23" s="201"/>
      <c r="Z23" s="201"/>
      <c r="AA23" s="11"/>
      <c r="AB23" s="11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</row>
    <row r="24" spans="1:119" s="30" customFormat="1" ht="25" customHeight="1" x14ac:dyDescent="0.2">
      <c r="B24" s="59"/>
      <c r="C24" s="59"/>
      <c r="D24" s="59"/>
      <c r="E24" s="59"/>
      <c r="F24" s="59"/>
      <c r="G24" s="70" t="s">
        <v>115</v>
      </c>
      <c r="H24" s="59"/>
      <c r="I24" s="63">
        <f>I23-I22</f>
        <v>-75.914166666666574</v>
      </c>
      <c r="J24" s="63">
        <f t="shared" ref="J24:L24" si="16">J23-J22</f>
        <v>-20.334166666666647</v>
      </c>
      <c r="K24" s="63">
        <f t="shared" si="16"/>
        <v>4.5383333333332985</v>
      </c>
      <c r="L24" s="63">
        <f t="shared" si="16"/>
        <v>-3.3991666666667015</v>
      </c>
      <c r="M24" s="63">
        <f t="shared" ref="M24:O24" si="17">M23-M22</f>
        <v>-2.6799999999997226</v>
      </c>
      <c r="N24" s="63">
        <f t="shared" si="17"/>
        <v>9.5625</v>
      </c>
      <c r="O24" s="63">
        <f t="shared" si="17"/>
        <v>17.041666666666515</v>
      </c>
      <c r="P24" s="63">
        <f t="shared" ref="P24" si="18">P23-P22</f>
        <v>9.6408333333331484</v>
      </c>
      <c r="Q24" s="63">
        <f t="shared" ref="Q24" si="19">Q23-Q22</f>
        <v>-15.091666666666697</v>
      </c>
      <c r="R24" s="63">
        <f t="shared" ref="R24:U24" si="20">R23-R22</f>
        <v>-3.3008333333330029</v>
      </c>
      <c r="S24" s="63">
        <f t="shared" si="20"/>
        <v>-4.7650000000001</v>
      </c>
      <c r="T24" s="63">
        <f t="shared" si="20"/>
        <v>6.8900000000001</v>
      </c>
      <c r="U24" s="63">
        <f t="shared" si="20"/>
        <v>13.584999999999695</v>
      </c>
      <c r="V24" s="63">
        <f t="shared" ref="V24" si="21">V23-V22</f>
        <v>-15.344166666666979</v>
      </c>
      <c r="W24" s="11"/>
      <c r="X24" s="11"/>
      <c r="Y24" s="11"/>
      <c r="Z24" s="11"/>
      <c r="AA24" s="11"/>
      <c r="AB24" s="11"/>
      <c r="AC24" s="59"/>
      <c r="AD24" s="196" t="s">
        <v>137</v>
      </c>
      <c r="AE24" s="197"/>
      <c r="AF24" s="198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</row>
    <row r="25" spans="1:119" s="30" customFormat="1" ht="22" customHeight="1" x14ac:dyDescent="0.2">
      <c r="B25" s="59"/>
      <c r="C25" s="59"/>
      <c r="D25" s="59"/>
      <c r="E25" s="59"/>
      <c r="F25" s="59"/>
      <c r="G25" s="70" t="s">
        <v>112</v>
      </c>
      <c r="H25" s="59"/>
      <c r="I25" s="36">
        <f>I24/2</f>
        <v>-37.957083333333287</v>
      </c>
      <c r="J25" s="36">
        <f t="shared" ref="J25:L25" si="22">J24/2</f>
        <v>-10.167083333333323</v>
      </c>
      <c r="K25" s="36">
        <f t="shared" si="22"/>
        <v>2.2691666666666492</v>
      </c>
      <c r="L25" s="36">
        <f t="shared" si="22"/>
        <v>-1.6995833333333508</v>
      </c>
      <c r="M25" s="36">
        <f t="shared" ref="M25:O25" si="23">M24/2</f>
        <v>-1.3399999999998613</v>
      </c>
      <c r="N25" s="36">
        <f t="shared" si="23"/>
        <v>4.78125</v>
      </c>
      <c r="O25" s="36">
        <f t="shared" si="23"/>
        <v>8.5208333333332575</v>
      </c>
      <c r="P25" s="36">
        <f t="shared" ref="P25" si="24">P24/2</f>
        <v>4.8204166666665742</v>
      </c>
      <c r="Q25" s="36">
        <f t="shared" ref="Q25" si="25">Q24/2</f>
        <v>-7.5458333333333485</v>
      </c>
      <c r="R25" s="65">
        <f t="shared" ref="R25:U25" si="26">R24/2</f>
        <v>-1.6504166666665014</v>
      </c>
      <c r="S25" s="36">
        <f t="shared" si="26"/>
        <v>-2.38250000000005</v>
      </c>
      <c r="T25" s="36">
        <f t="shared" si="26"/>
        <v>3.44500000000005</v>
      </c>
      <c r="U25" s="36">
        <f t="shared" si="26"/>
        <v>6.7924999999998477</v>
      </c>
      <c r="V25" s="36">
        <f t="shared" ref="V25" si="27">V24/2</f>
        <v>-7.6720833333334895</v>
      </c>
      <c r="W25" s="11"/>
      <c r="X25" s="11"/>
      <c r="Y25" s="11"/>
      <c r="Z25" s="11"/>
      <c r="AA25" s="11"/>
      <c r="AB25" s="11"/>
      <c r="AC25" s="59"/>
      <c r="AD25" s="81" t="s">
        <v>133</v>
      </c>
      <c r="AE25" s="71" t="s">
        <v>135</v>
      </c>
      <c r="AF25" s="82" t="s">
        <v>134</v>
      </c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</row>
    <row r="26" spans="1:119" s="30" customFormat="1" ht="25" customHeight="1" x14ac:dyDescent="0.2">
      <c r="B26" s="59"/>
      <c r="C26" s="59"/>
      <c r="D26" s="59"/>
      <c r="E26" s="59"/>
      <c r="F26" s="59"/>
      <c r="G26" s="70" t="s">
        <v>116</v>
      </c>
      <c r="H26" s="59"/>
      <c r="I26" s="36">
        <f>ABS(I25)</f>
        <v>37.957083333333287</v>
      </c>
      <c r="J26" s="36">
        <f t="shared" ref="J26:L26" si="28">ABS(J25)</f>
        <v>10.167083333333323</v>
      </c>
      <c r="K26" s="36">
        <f t="shared" si="28"/>
        <v>2.2691666666666492</v>
      </c>
      <c r="L26" s="36">
        <f t="shared" si="28"/>
        <v>1.6995833333333508</v>
      </c>
      <c r="M26" s="36">
        <f t="shared" ref="M26:O26" si="29">ABS(M25)</f>
        <v>1.3399999999998613</v>
      </c>
      <c r="N26" s="36">
        <f t="shared" si="29"/>
        <v>4.78125</v>
      </c>
      <c r="O26" s="36">
        <f t="shared" si="29"/>
        <v>8.5208333333332575</v>
      </c>
      <c r="P26" s="36">
        <f t="shared" ref="P26" si="30">ABS(P25)</f>
        <v>4.8204166666665742</v>
      </c>
      <c r="Q26" s="36">
        <f t="shared" ref="Q26" si="31">ABS(Q25)</f>
        <v>7.5458333333333485</v>
      </c>
      <c r="R26" s="36">
        <f t="shared" ref="R26:U26" si="32">ABS(R25)</f>
        <v>1.6504166666665014</v>
      </c>
      <c r="S26" s="36">
        <f t="shared" si="32"/>
        <v>2.38250000000005</v>
      </c>
      <c r="T26" s="36">
        <f t="shared" si="32"/>
        <v>3.44500000000005</v>
      </c>
      <c r="U26" s="36">
        <f t="shared" si="32"/>
        <v>6.7924999999998477</v>
      </c>
      <c r="V26" s="36">
        <f t="shared" ref="V26" si="33">ABS(V25)</f>
        <v>7.6720833333334895</v>
      </c>
      <c r="W26" s="11"/>
      <c r="X26" s="58">
        <f>MIN(I22:V23)</f>
        <v>608.17541666666671</v>
      </c>
      <c r="Y26" s="11"/>
      <c r="Z26" s="11"/>
      <c r="AA26" s="11"/>
      <c r="AB26" s="11"/>
      <c r="AC26" s="59"/>
      <c r="AD26" s="76" t="s">
        <v>136</v>
      </c>
      <c r="AE26" s="58">
        <f>I25</f>
        <v>-37.957083333333287</v>
      </c>
      <c r="AF26" s="75" t="str">
        <f>I4</f>
        <v>Factor A</v>
      </c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</row>
    <row r="27" spans="1:119" s="30" customFormat="1" ht="25" customHeight="1" x14ac:dyDescent="0.2">
      <c r="B27" s="59"/>
      <c r="C27" s="59"/>
      <c r="D27" s="59"/>
      <c r="E27" s="59"/>
      <c r="F27" s="59"/>
      <c r="G27" s="70" t="s">
        <v>128</v>
      </c>
      <c r="H27" s="59"/>
      <c r="I27" s="35">
        <f t="shared" ref="I27:V27" si="34">(COUNT($X$5:$AB$20)/4)*POWER(I24,2)</f>
        <v>69155.528408333164</v>
      </c>
      <c r="J27" s="35">
        <f>(COUNT($X$5:$AB$20)/4)*POWER(J24,2)</f>
        <v>4961.7400083333232</v>
      </c>
      <c r="K27" s="35">
        <f t="shared" si="34"/>
        <v>247.15763333332956</v>
      </c>
      <c r="L27" s="35">
        <f t="shared" si="34"/>
        <v>138.6520083333362</v>
      </c>
      <c r="M27" s="35">
        <f t="shared" si="34"/>
        <v>86.188799999982166</v>
      </c>
      <c r="N27" s="35">
        <f t="shared" si="34"/>
        <v>1097.296875</v>
      </c>
      <c r="O27" s="35">
        <f>(COUNT($X$5:$AB$20)/4)*POWER(O24,2)</f>
        <v>3485.0208333332712</v>
      </c>
      <c r="P27" s="35">
        <f t="shared" si="34"/>
        <v>1115.3480083332904</v>
      </c>
      <c r="Q27" s="35">
        <f t="shared" si="34"/>
        <v>2733.1008333333443</v>
      </c>
      <c r="R27" s="35">
        <f t="shared" si="34"/>
        <v>130.74600833330715</v>
      </c>
      <c r="S27" s="35">
        <f t="shared" si="34"/>
        <v>272.46270000001147</v>
      </c>
      <c r="T27" s="35">
        <f t="shared" si="34"/>
        <v>569.66520000001651</v>
      </c>
      <c r="U27" s="35">
        <f t="shared" si="34"/>
        <v>2214.6266999999007</v>
      </c>
      <c r="V27" s="35">
        <f t="shared" si="34"/>
        <v>2825.3214083334483</v>
      </c>
      <c r="W27" s="11"/>
      <c r="X27" s="11"/>
      <c r="Y27" s="11"/>
      <c r="Z27" s="11"/>
      <c r="AA27" s="11"/>
      <c r="AB27" s="11"/>
      <c r="AC27" s="59"/>
      <c r="AD27" s="77" t="s">
        <v>132</v>
      </c>
      <c r="AE27" s="58">
        <f>J25</f>
        <v>-10.167083333333323</v>
      </c>
      <c r="AF27" s="75" t="str">
        <f>J4</f>
        <v>Factor B</v>
      </c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</row>
    <row r="28" spans="1:119" s="30" customFormat="1" ht="25" customHeight="1" x14ac:dyDescent="0.2">
      <c r="B28" s="59"/>
      <c r="C28" s="59"/>
      <c r="D28" s="59"/>
      <c r="E28" s="59"/>
      <c r="F28" s="59"/>
      <c r="G28" s="70" t="s">
        <v>114</v>
      </c>
      <c r="H28" s="59"/>
      <c r="I28" s="36">
        <f>I27/$AF$22</f>
        <v>13947.333460504165</v>
      </c>
      <c r="J28" s="36">
        <f t="shared" ref="J28:L28" si="35">J27/$AF$22</f>
        <v>1000.6870605041995</v>
      </c>
      <c r="K28" s="36">
        <f t="shared" si="35"/>
        <v>49.846917647058056</v>
      </c>
      <c r="L28" s="36">
        <f t="shared" si="35"/>
        <v>27.963430252101414</v>
      </c>
      <c r="M28" s="36">
        <f>M27/$AF$22</f>
        <v>17.382615126046822</v>
      </c>
      <c r="N28" s="36">
        <f>N27/$AF$22</f>
        <v>221.30357142857139</v>
      </c>
      <c r="O28" s="36">
        <f t="shared" ref="O28" si="36">O27/$AF$22</f>
        <v>702.86134453780255</v>
      </c>
      <c r="P28" s="36">
        <f t="shared" ref="P28" si="37">P27/$AF$22</f>
        <v>224.9441361344451</v>
      </c>
      <c r="Q28" s="36">
        <f t="shared" ref="Q28" si="38">Q27/$AF$22</f>
        <v>551.21361344538025</v>
      </c>
      <c r="R28" s="36">
        <f t="shared" ref="R28:U28" si="39">R27/$AF$22</f>
        <v>26.368942857137572</v>
      </c>
      <c r="S28" s="36">
        <f t="shared" si="39"/>
        <v>54.950460504203988</v>
      </c>
      <c r="T28" s="36">
        <f t="shared" si="39"/>
        <v>114.890460504205</v>
      </c>
      <c r="U28" s="36">
        <f t="shared" si="39"/>
        <v>446.64740168065219</v>
      </c>
      <c r="V28" s="36">
        <f t="shared" ref="V28" si="40">V27/$AF$22</f>
        <v>569.81272100842648</v>
      </c>
      <c r="W28" s="11"/>
      <c r="X28" s="11"/>
      <c r="Y28" s="11"/>
      <c r="Z28" s="11"/>
      <c r="AA28" s="11"/>
      <c r="AB28" s="11"/>
      <c r="AC28" s="59"/>
      <c r="AD28" s="77" t="s">
        <v>132</v>
      </c>
      <c r="AE28" s="58">
        <f>K25</f>
        <v>2.2691666666666492</v>
      </c>
      <c r="AF28" s="75" t="str">
        <f>K4</f>
        <v>Factor C</v>
      </c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</row>
    <row r="29" spans="1:119" s="30" customFormat="1" ht="25" customHeight="1" x14ac:dyDescent="0.2">
      <c r="B29" s="59"/>
      <c r="C29" s="59"/>
      <c r="D29" s="59"/>
      <c r="E29" s="59"/>
      <c r="F29" s="59"/>
      <c r="G29" s="70"/>
      <c r="H29" s="59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11"/>
      <c r="X29" s="11"/>
      <c r="Y29" s="11"/>
      <c r="Z29" s="11"/>
      <c r="AA29" s="11"/>
      <c r="AB29" s="11"/>
      <c r="AC29" s="59"/>
      <c r="AD29" s="77" t="s">
        <v>132</v>
      </c>
      <c r="AE29" s="58">
        <f>M25</f>
        <v>-1.3399999999998613</v>
      </c>
      <c r="AF29" s="75" t="str">
        <f>M4</f>
        <v>AB</v>
      </c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</row>
    <row r="30" spans="1:119" s="30" customFormat="1" ht="25" customHeight="1" x14ac:dyDescent="0.2">
      <c r="B30" s="59"/>
      <c r="C30" s="192" t="s">
        <v>167</v>
      </c>
      <c r="D30" s="192"/>
      <c r="E30" s="192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2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77" t="s">
        <v>132</v>
      </c>
      <c r="AE30" s="58">
        <f>N25</f>
        <v>4.78125</v>
      </c>
      <c r="AF30" s="75" t="str">
        <f>N4</f>
        <v>AC</v>
      </c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</row>
    <row r="31" spans="1:119" s="30" customFormat="1" ht="25" customHeight="1" x14ac:dyDescent="0.2"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77" t="s">
        <v>132</v>
      </c>
      <c r="AE31" s="58">
        <f>O25</f>
        <v>8.5208333333332575</v>
      </c>
      <c r="AF31" s="75" t="str">
        <f>O4</f>
        <v>AD</v>
      </c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</row>
    <row r="32" spans="1:119" s="30" customFormat="1" ht="25" customHeight="1" x14ac:dyDescent="0.2"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78" t="s">
        <v>132</v>
      </c>
      <c r="AE32" s="79">
        <f>V25</f>
        <v>-7.6720833333334895</v>
      </c>
      <c r="AF32" s="80" t="str">
        <f>V4</f>
        <v>ABCD</v>
      </c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</row>
    <row r="33" spans="1:119" s="30" customFormat="1" ht="25" customHeight="1" x14ac:dyDescent="0.2"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</row>
    <row r="34" spans="1:119" s="30" customFormat="1" ht="25" customHeight="1" x14ac:dyDescent="0.2"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</row>
    <row r="35" spans="1:119" s="30" customFormat="1" ht="25" customHeight="1" x14ac:dyDescent="0.2"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</row>
    <row r="36" spans="1:119" ht="25" customHeight="1" x14ac:dyDescent="0.2">
      <c r="C36" s="59"/>
      <c r="D36" s="59"/>
      <c r="E36" s="59"/>
      <c r="F36" s="59"/>
      <c r="G36" s="59"/>
      <c r="H36" s="59"/>
    </row>
    <row r="37" spans="1:119" ht="25" customHeight="1" x14ac:dyDescent="0.2"/>
    <row r="38" spans="1:119" ht="25" customHeight="1" x14ac:dyDescent="0.2"/>
    <row r="39" spans="1:119" ht="25" customHeight="1" x14ac:dyDescent="0.2"/>
    <row r="40" spans="1:119" ht="25" customHeight="1" x14ac:dyDescent="0.2"/>
    <row r="41" spans="1:119" s="2" customFormat="1" ht="25" customHeight="1" x14ac:dyDescent="0.2">
      <c r="A41"/>
    </row>
    <row r="42" spans="1:119" s="2" customFormat="1" ht="25" customHeight="1" x14ac:dyDescent="0.2">
      <c r="A42"/>
      <c r="C42" s="61"/>
    </row>
    <row r="43" spans="1:119" s="2" customFormat="1" ht="25" customHeight="1" x14ac:dyDescent="0.2">
      <c r="A43"/>
    </row>
    <row r="44" spans="1:119" ht="25" customHeight="1" x14ac:dyDescent="0.2"/>
    <row r="45" spans="1:119" ht="25" customHeight="1" x14ac:dyDescent="0.2"/>
    <row r="46" spans="1:119" ht="25" customHeight="1" x14ac:dyDescent="0.2"/>
    <row r="47" spans="1:119" ht="25" customHeight="1" x14ac:dyDescent="0.2"/>
    <row r="48" spans="1:119" ht="25" customHeight="1" x14ac:dyDescent="0.2"/>
    <row r="49" spans="3:27" ht="25" customHeight="1" x14ac:dyDescent="0.2">
      <c r="C49" s="101" t="s">
        <v>163</v>
      </c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2"/>
      <c r="X49" s="102"/>
      <c r="Y49" s="102"/>
      <c r="Z49" s="102"/>
      <c r="AA49" s="102"/>
    </row>
    <row r="50" spans="3:27" ht="25" customHeight="1" x14ac:dyDescent="0.2"/>
    <row r="51" spans="3:27" ht="25" customHeight="1" x14ac:dyDescent="0.2"/>
    <row r="52" spans="3:27" ht="25" customHeight="1" x14ac:dyDescent="0.2"/>
    <row r="53" spans="3:27" ht="25" customHeight="1" x14ac:dyDescent="0.2"/>
    <row r="54" spans="3:27" ht="25" customHeight="1" x14ac:dyDescent="0.2"/>
    <row r="55" spans="3:27" ht="25" customHeight="1" x14ac:dyDescent="0.2"/>
    <row r="56" spans="3:27" ht="25" customHeight="1" x14ac:dyDescent="0.2"/>
    <row r="57" spans="3:27" ht="25" customHeight="1" x14ac:dyDescent="0.2"/>
    <row r="58" spans="3:27" ht="25" customHeight="1" x14ac:dyDescent="0.2"/>
    <row r="59" spans="3:27" ht="25" customHeight="1" x14ac:dyDescent="0.2"/>
    <row r="60" spans="3:27" ht="25" customHeight="1" x14ac:dyDescent="0.2"/>
    <row r="61" spans="3:27" ht="25" customHeight="1" x14ac:dyDescent="0.2"/>
    <row r="62" spans="3:27" ht="25" customHeight="1" x14ac:dyDescent="0.2"/>
    <row r="63" spans="3:27" ht="25" customHeight="1" x14ac:dyDescent="0.2"/>
    <row r="64" spans="3:27" ht="25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  <row r="75" ht="25" customHeight="1" x14ac:dyDescent="0.2"/>
    <row r="76" ht="25" customHeight="1" x14ac:dyDescent="0.2"/>
    <row r="77" ht="25" customHeight="1" x14ac:dyDescent="0.2"/>
    <row r="78" ht="25" customHeight="1" x14ac:dyDescent="0.2"/>
    <row r="79" ht="25" customHeight="1" x14ac:dyDescent="0.2"/>
    <row r="80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</sheetData>
  <mergeCells count="8">
    <mergeCell ref="B1:AJ1"/>
    <mergeCell ref="C30:P30"/>
    <mergeCell ref="AD24:AF24"/>
    <mergeCell ref="D3:G3"/>
    <mergeCell ref="I3:V3"/>
    <mergeCell ref="X3:AB3"/>
    <mergeCell ref="AB22:AE22"/>
    <mergeCell ref="X23:Z23"/>
  </mergeCells>
  <conditionalFormatting sqref="I28:V28">
    <cfRule type="cellIs" dxfId="0" priority="1" operator="greaterThan">
      <formula>$Y$22</formula>
    </cfRule>
  </conditionalFormatting>
  <pageMargins left="0.7" right="0.7" top="0.75" bottom="0.75" header="0.3" footer="0.3"/>
  <pageSetup scale="50" orientation="landscape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84B4F-68DC-CC4A-8AC8-D87A81DC5C62}">
  <sheetPr>
    <tabColor rgb="FFC00000"/>
  </sheetPr>
  <dimension ref="A1:AW267"/>
  <sheetViews>
    <sheetView workbookViewId="0">
      <selection activeCell="O18" sqref="O18"/>
    </sheetView>
  </sheetViews>
  <sheetFormatPr baseColWidth="10" defaultRowHeight="16" x14ac:dyDescent="0.2"/>
  <cols>
    <col min="1" max="1" width="21.33203125" style="2" customWidth="1"/>
    <col min="2" max="2" width="20.5" style="2" customWidth="1"/>
    <col min="3" max="49" width="10.83203125" style="2"/>
  </cols>
  <sheetData>
    <row r="1" spans="1:12" ht="26" x14ac:dyDescent="0.3">
      <c r="A1" s="202" t="s">
        <v>199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</row>
    <row r="2" spans="1:12" ht="12" customHeight="1" x14ac:dyDescent="0.3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</row>
    <row r="3" spans="1:12" ht="26" x14ac:dyDescent="0.3">
      <c r="A3" s="200" t="s">
        <v>208</v>
      </c>
      <c r="B3" s="200"/>
      <c r="C3" s="181" t="s">
        <v>207</v>
      </c>
      <c r="D3" s="181"/>
      <c r="E3" s="181"/>
      <c r="F3" s="119"/>
      <c r="G3" s="119"/>
      <c r="H3" s="119"/>
      <c r="I3" s="119"/>
      <c r="J3" s="119"/>
      <c r="K3" s="119"/>
      <c r="L3" s="119"/>
    </row>
    <row r="4" spans="1:12" s="2" customFormat="1" ht="13" customHeight="1" x14ac:dyDescent="0.3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</row>
    <row r="5" spans="1:12" ht="37" customHeight="1" x14ac:dyDescent="0.2">
      <c r="A5" s="42" t="s">
        <v>168</v>
      </c>
      <c r="B5" s="42" t="s">
        <v>169</v>
      </c>
      <c r="D5" s="203" t="s">
        <v>200</v>
      </c>
      <c r="E5" s="204"/>
      <c r="F5" s="204"/>
      <c r="G5" s="204"/>
      <c r="H5" s="204"/>
      <c r="I5" s="204"/>
      <c r="J5" s="204"/>
      <c r="K5" s="204"/>
      <c r="L5" s="204"/>
    </row>
    <row r="6" spans="1:12" ht="25" customHeight="1" x14ac:dyDescent="0.2">
      <c r="A6" s="59">
        <v>20</v>
      </c>
      <c r="B6" s="104">
        <f>3/A6</f>
        <v>0.15</v>
      </c>
      <c r="D6" s="204"/>
      <c r="E6" s="204"/>
      <c r="F6" s="204"/>
      <c r="G6" s="204"/>
      <c r="H6" s="204"/>
      <c r="I6" s="204"/>
      <c r="J6" s="204"/>
      <c r="K6" s="204"/>
      <c r="L6" s="204"/>
    </row>
    <row r="7" spans="1:12" ht="25" customHeight="1" x14ac:dyDescent="0.2">
      <c r="A7" s="59">
        <v>25</v>
      </c>
      <c r="B7" s="104">
        <f t="shared" ref="B7:B9" si="0">3/A7</f>
        <v>0.12</v>
      </c>
    </row>
    <row r="8" spans="1:12" ht="25" customHeight="1" x14ac:dyDescent="0.2">
      <c r="A8" s="59">
        <v>30</v>
      </c>
      <c r="B8" s="104">
        <f t="shared" si="0"/>
        <v>0.1</v>
      </c>
    </row>
    <row r="9" spans="1:12" ht="25" customHeight="1" x14ac:dyDescent="0.2">
      <c r="A9" s="59">
        <v>35</v>
      </c>
      <c r="B9" s="104">
        <f t="shared" si="0"/>
        <v>8.5714285714285715E-2</v>
      </c>
    </row>
    <row r="10" spans="1:12" ht="25" customHeight="1" x14ac:dyDescent="0.2">
      <c r="A10" s="59">
        <v>40</v>
      </c>
      <c r="B10" s="104">
        <f t="shared" ref="B10:B73" si="1">3/A10</f>
        <v>7.4999999999999997E-2</v>
      </c>
    </row>
    <row r="11" spans="1:12" ht="25" customHeight="1" x14ac:dyDescent="0.2">
      <c r="A11" s="59">
        <v>45</v>
      </c>
      <c r="B11" s="104">
        <f t="shared" si="1"/>
        <v>6.6666666666666666E-2</v>
      </c>
    </row>
    <row r="12" spans="1:12" ht="25" customHeight="1" x14ac:dyDescent="0.2">
      <c r="A12" s="59">
        <v>50</v>
      </c>
      <c r="B12" s="104">
        <f t="shared" si="1"/>
        <v>0.06</v>
      </c>
    </row>
    <row r="13" spans="1:12" ht="25" customHeight="1" x14ac:dyDescent="0.2">
      <c r="A13" s="59">
        <v>55</v>
      </c>
      <c r="B13" s="104">
        <f t="shared" si="1"/>
        <v>5.4545454545454543E-2</v>
      </c>
    </row>
    <row r="14" spans="1:12" ht="25" customHeight="1" x14ac:dyDescent="0.2">
      <c r="A14" s="59">
        <v>60</v>
      </c>
      <c r="B14" s="104">
        <f t="shared" si="1"/>
        <v>0.05</v>
      </c>
    </row>
    <row r="15" spans="1:12" ht="25" customHeight="1" x14ac:dyDescent="0.2">
      <c r="A15" s="59">
        <v>65</v>
      </c>
      <c r="B15" s="104">
        <f t="shared" si="1"/>
        <v>4.6153846153846156E-2</v>
      </c>
    </row>
    <row r="16" spans="1:12" ht="25" customHeight="1" x14ac:dyDescent="0.2">
      <c r="A16" s="59">
        <v>70</v>
      </c>
      <c r="B16" s="104">
        <f t="shared" si="1"/>
        <v>4.2857142857142858E-2</v>
      </c>
    </row>
    <row r="17" spans="1:13" ht="25" customHeight="1" x14ac:dyDescent="0.2">
      <c r="A17" s="59">
        <v>75</v>
      </c>
      <c r="B17" s="104">
        <f t="shared" si="1"/>
        <v>0.04</v>
      </c>
    </row>
    <row r="18" spans="1:13" ht="25" customHeight="1" x14ac:dyDescent="0.2">
      <c r="A18" s="59">
        <v>80</v>
      </c>
      <c r="B18" s="104">
        <f t="shared" si="1"/>
        <v>3.7499999999999999E-2</v>
      </c>
    </row>
    <row r="19" spans="1:13" ht="25" customHeight="1" x14ac:dyDescent="0.2">
      <c r="A19" s="59">
        <v>85</v>
      </c>
      <c r="B19" s="104">
        <f t="shared" si="1"/>
        <v>3.5294117647058823E-2</v>
      </c>
    </row>
    <row r="20" spans="1:13" ht="25" customHeight="1" x14ac:dyDescent="0.2">
      <c r="A20" s="59">
        <v>90</v>
      </c>
      <c r="B20" s="104">
        <f t="shared" si="1"/>
        <v>3.3333333333333333E-2</v>
      </c>
    </row>
    <row r="21" spans="1:13" ht="25" customHeight="1" x14ac:dyDescent="0.2">
      <c r="A21" s="59">
        <v>95</v>
      </c>
      <c r="B21" s="104">
        <f t="shared" si="1"/>
        <v>3.1578947368421054E-2</v>
      </c>
    </row>
    <row r="22" spans="1:13" ht="25" customHeight="1" x14ac:dyDescent="0.2">
      <c r="A22" s="59">
        <v>100</v>
      </c>
      <c r="B22" s="104">
        <f t="shared" si="1"/>
        <v>0.03</v>
      </c>
    </row>
    <row r="23" spans="1:13" ht="25" customHeight="1" x14ac:dyDescent="0.2">
      <c r="A23" s="59">
        <v>105</v>
      </c>
      <c r="B23" s="104">
        <f t="shared" si="1"/>
        <v>2.8571428571428571E-2</v>
      </c>
      <c r="D23" s="205" t="s">
        <v>201</v>
      </c>
      <c r="E23" s="205"/>
      <c r="F23" s="205"/>
      <c r="G23" s="205"/>
      <c r="H23" s="205"/>
      <c r="I23" s="205"/>
      <c r="J23" s="205"/>
      <c r="K23" s="205"/>
      <c r="L23" s="205"/>
      <c r="M23" s="205"/>
    </row>
    <row r="24" spans="1:13" ht="25" customHeight="1" x14ac:dyDescent="0.2">
      <c r="A24" s="59">
        <v>110</v>
      </c>
      <c r="B24" s="104">
        <f t="shared" si="1"/>
        <v>2.7272727272727271E-2</v>
      </c>
      <c r="D24" s="205"/>
      <c r="E24" s="205"/>
      <c r="F24" s="205"/>
      <c r="G24" s="205"/>
      <c r="H24" s="205"/>
      <c r="I24" s="205"/>
      <c r="J24" s="205"/>
      <c r="K24" s="205"/>
      <c r="L24" s="205"/>
      <c r="M24" s="205"/>
    </row>
    <row r="25" spans="1:13" ht="25" customHeight="1" x14ac:dyDescent="0.2">
      <c r="A25" s="59">
        <v>115</v>
      </c>
      <c r="B25" s="104">
        <f t="shared" si="1"/>
        <v>2.6086956521739129E-2</v>
      </c>
      <c r="D25" s="206" t="s">
        <v>202</v>
      </c>
      <c r="E25" s="206"/>
      <c r="F25" s="206"/>
      <c r="G25" s="206"/>
      <c r="H25" s="206"/>
      <c r="I25" s="206"/>
      <c r="J25" s="206"/>
      <c r="K25" s="206"/>
      <c r="L25" s="206"/>
      <c r="M25" s="206"/>
    </row>
    <row r="26" spans="1:13" ht="25" customHeight="1" x14ac:dyDescent="0.2">
      <c r="A26" s="59">
        <v>120</v>
      </c>
      <c r="B26" s="104">
        <f t="shared" si="1"/>
        <v>2.5000000000000001E-2</v>
      </c>
      <c r="D26" s="206"/>
      <c r="E26" s="206"/>
      <c r="F26" s="206"/>
      <c r="G26" s="206"/>
      <c r="H26" s="206"/>
      <c r="I26" s="206"/>
      <c r="J26" s="206"/>
      <c r="K26" s="206"/>
      <c r="L26" s="206"/>
      <c r="M26" s="206"/>
    </row>
    <row r="27" spans="1:13" ht="25" customHeight="1" x14ac:dyDescent="0.2">
      <c r="A27" s="59">
        <v>125</v>
      </c>
      <c r="B27" s="104">
        <f t="shared" si="1"/>
        <v>2.4E-2</v>
      </c>
      <c r="D27" s="206"/>
      <c r="E27" s="206"/>
      <c r="F27" s="206"/>
      <c r="G27" s="206"/>
      <c r="H27" s="206"/>
      <c r="I27" s="206"/>
      <c r="J27" s="206"/>
      <c r="K27" s="206"/>
      <c r="L27" s="206"/>
      <c r="M27" s="206"/>
    </row>
    <row r="28" spans="1:13" ht="25" customHeight="1" x14ac:dyDescent="0.2">
      <c r="A28" s="59">
        <v>130</v>
      </c>
      <c r="B28" s="104">
        <f t="shared" si="1"/>
        <v>2.3076923076923078E-2</v>
      </c>
      <c r="D28" s="121"/>
      <c r="E28" s="121"/>
      <c r="F28" s="121"/>
      <c r="G28" s="121"/>
      <c r="H28" s="121"/>
      <c r="I28" s="121"/>
      <c r="J28" s="121"/>
      <c r="K28" s="121"/>
      <c r="L28" s="121"/>
      <c r="M28" s="121"/>
    </row>
    <row r="29" spans="1:13" ht="25" customHeight="1" x14ac:dyDescent="0.2">
      <c r="A29" s="59">
        <v>135</v>
      </c>
      <c r="B29" s="104">
        <f t="shared" si="1"/>
        <v>2.2222222222222223E-2</v>
      </c>
      <c r="D29" s="205" t="s">
        <v>203</v>
      </c>
      <c r="E29" s="205"/>
      <c r="F29" s="205"/>
      <c r="G29" s="205"/>
      <c r="H29" s="205"/>
      <c r="I29" s="205"/>
      <c r="J29" s="205"/>
      <c r="K29" s="205"/>
      <c r="L29" s="205"/>
      <c r="M29" s="205"/>
    </row>
    <row r="30" spans="1:13" ht="25" customHeight="1" x14ac:dyDescent="0.2">
      <c r="A30" s="59">
        <v>140</v>
      </c>
      <c r="B30" s="104">
        <f t="shared" si="1"/>
        <v>2.1428571428571429E-2</v>
      </c>
      <c r="D30" s="205"/>
      <c r="E30" s="205"/>
      <c r="F30" s="205"/>
      <c r="G30" s="205"/>
      <c r="H30" s="205"/>
      <c r="I30" s="205"/>
      <c r="J30" s="205"/>
      <c r="K30" s="205"/>
      <c r="L30" s="205"/>
      <c r="M30" s="205"/>
    </row>
    <row r="31" spans="1:13" ht="25" customHeight="1" x14ac:dyDescent="0.2">
      <c r="A31" s="59">
        <v>145</v>
      </c>
      <c r="B31" s="104">
        <f t="shared" si="1"/>
        <v>2.0689655172413793E-2</v>
      </c>
      <c r="D31" s="205"/>
      <c r="E31" s="205"/>
      <c r="F31" s="205"/>
      <c r="G31" s="205"/>
      <c r="H31" s="205"/>
      <c r="I31" s="205"/>
      <c r="J31" s="205"/>
      <c r="K31" s="205"/>
      <c r="L31" s="205"/>
      <c r="M31" s="205"/>
    </row>
    <row r="32" spans="1:13" ht="25" customHeight="1" x14ac:dyDescent="0.2">
      <c r="A32" s="59">
        <v>150</v>
      </c>
      <c r="B32" s="104">
        <f t="shared" si="1"/>
        <v>0.02</v>
      </c>
      <c r="D32" s="206" t="s">
        <v>204</v>
      </c>
      <c r="E32" s="206"/>
      <c r="F32" s="206"/>
      <c r="G32" s="206"/>
      <c r="H32" s="206"/>
      <c r="I32" s="206"/>
      <c r="J32" s="206"/>
      <c r="K32" s="206"/>
      <c r="L32" s="206"/>
      <c r="M32" s="206"/>
    </row>
    <row r="33" spans="1:13" ht="25" customHeight="1" x14ac:dyDescent="0.2">
      <c r="A33" s="59">
        <v>155</v>
      </c>
      <c r="B33" s="104">
        <f t="shared" si="1"/>
        <v>1.935483870967742E-2</v>
      </c>
      <c r="D33" s="206"/>
      <c r="E33" s="206"/>
      <c r="F33" s="206"/>
      <c r="G33" s="206"/>
      <c r="H33" s="206"/>
      <c r="I33" s="206"/>
      <c r="J33" s="206"/>
      <c r="K33" s="206"/>
      <c r="L33" s="206"/>
      <c r="M33" s="206"/>
    </row>
    <row r="34" spans="1:13" ht="25" customHeight="1" x14ac:dyDescent="0.2">
      <c r="A34" s="59">
        <v>160</v>
      </c>
      <c r="B34" s="104">
        <f t="shared" si="1"/>
        <v>1.8749999999999999E-2</v>
      </c>
      <c r="D34" s="206"/>
      <c r="E34" s="206"/>
      <c r="F34" s="206"/>
      <c r="G34" s="206"/>
      <c r="H34" s="206"/>
      <c r="I34" s="206"/>
      <c r="J34" s="206"/>
      <c r="K34" s="206"/>
      <c r="L34" s="206"/>
      <c r="M34" s="206"/>
    </row>
    <row r="35" spans="1:13" ht="25" customHeight="1" x14ac:dyDescent="0.2">
      <c r="A35" s="59">
        <v>165</v>
      </c>
      <c r="B35" s="104">
        <f t="shared" si="1"/>
        <v>1.8181818181818181E-2</v>
      </c>
      <c r="D35" s="206"/>
      <c r="E35" s="206"/>
      <c r="F35" s="206"/>
      <c r="G35" s="206"/>
      <c r="H35" s="206"/>
      <c r="I35" s="206"/>
      <c r="J35" s="206"/>
      <c r="K35" s="206"/>
      <c r="L35" s="206"/>
      <c r="M35" s="206"/>
    </row>
    <row r="36" spans="1:13" ht="25" customHeight="1" x14ac:dyDescent="0.2">
      <c r="A36" s="59">
        <v>170</v>
      </c>
      <c r="B36" s="104">
        <f t="shared" si="1"/>
        <v>1.7647058823529412E-2</v>
      </c>
      <c r="D36" s="206"/>
      <c r="E36" s="206"/>
      <c r="F36" s="206"/>
      <c r="G36" s="206"/>
      <c r="H36" s="206"/>
      <c r="I36" s="206"/>
      <c r="J36" s="206"/>
      <c r="K36" s="206"/>
      <c r="L36" s="206"/>
      <c r="M36" s="206"/>
    </row>
    <row r="37" spans="1:13" ht="25" customHeight="1" x14ac:dyDescent="0.2">
      <c r="A37" s="59">
        <v>175</v>
      </c>
      <c r="B37" s="104">
        <f t="shared" si="1"/>
        <v>1.7142857142857144E-2</v>
      </c>
      <c r="D37" s="206"/>
      <c r="E37" s="206"/>
      <c r="F37" s="206"/>
      <c r="G37" s="206"/>
      <c r="H37" s="206"/>
      <c r="I37" s="206"/>
      <c r="J37" s="206"/>
      <c r="K37" s="206"/>
      <c r="L37" s="206"/>
      <c r="M37" s="206"/>
    </row>
    <row r="38" spans="1:13" ht="25" customHeight="1" x14ac:dyDescent="0.2">
      <c r="A38" s="59">
        <v>180</v>
      </c>
      <c r="B38" s="104">
        <f t="shared" si="1"/>
        <v>1.6666666666666666E-2</v>
      </c>
      <c r="D38" s="122"/>
      <c r="E38" s="122"/>
      <c r="F38" s="122"/>
      <c r="G38" s="122"/>
      <c r="H38" s="122"/>
      <c r="I38" s="122"/>
      <c r="J38" s="122"/>
      <c r="K38" s="122"/>
      <c r="L38" s="122"/>
      <c r="M38" s="122"/>
    </row>
    <row r="39" spans="1:13" ht="25" customHeight="1" x14ac:dyDescent="0.2">
      <c r="A39" s="59">
        <v>185</v>
      </c>
      <c r="B39" s="104">
        <f t="shared" si="1"/>
        <v>1.6216216216216217E-2</v>
      </c>
      <c r="D39" s="207" t="s">
        <v>205</v>
      </c>
      <c r="E39" s="207"/>
      <c r="F39" s="207"/>
      <c r="G39" s="207"/>
      <c r="H39" s="207"/>
      <c r="I39" s="207"/>
      <c r="J39" s="207"/>
      <c r="K39" s="207"/>
      <c r="L39" s="207"/>
      <c r="M39" s="207"/>
    </row>
    <row r="40" spans="1:13" ht="25" customHeight="1" x14ac:dyDescent="0.2">
      <c r="A40" s="59">
        <v>190</v>
      </c>
      <c r="B40" s="104">
        <f t="shared" si="1"/>
        <v>1.5789473684210527E-2</v>
      </c>
      <c r="D40" s="207"/>
      <c r="E40" s="207"/>
      <c r="F40" s="207"/>
      <c r="G40" s="207"/>
      <c r="H40" s="207"/>
      <c r="I40" s="207"/>
      <c r="J40" s="207"/>
      <c r="K40" s="207"/>
      <c r="L40" s="207"/>
      <c r="M40" s="207"/>
    </row>
    <row r="41" spans="1:13" ht="25" customHeight="1" x14ac:dyDescent="0.2">
      <c r="A41" s="59">
        <v>195</v>
      </c>
      <c r="B41" s="104">
        <f t="shared" si="1"/>
        <v>1.5384615384615385E-2</v>
      </c>
      <c r="D41" s="207"/>
      <c r="E41" s="207"/>
      <c r="F41" s="207"/>
      <c r="G41" s="207"/>
      <c r="H41" s="207"/>
      <c r="I41" s="207"/>
      <c r="J41" s="207"/>
      <c r="K41" s="207"/>
      <c r="L41" s="207"/>
      <c r="M41" s="207"/>
    </row>
    <row r="42" spans="1:13" ht="25" customHeight="1" x14ac:dyDescent="0.2">
      <c r="A42" s="59">
        <v>200</v>
      </c>
      <c r="B42" s="104">
        <f t="shared" si="1"/>
        <v>1.4999999999999999E-2</v>
      </c>
      <c r="D42" s="208" t="s">
        <v>206</v>
      </c>
      <c r="E42" s="208"/>
      <c r="F42" s="208"/>
      <c r="G42" s="208"/>
      <c r="H42" s="208"/>
      <c r="I42" s="208"/>
      <c r="J42" s="208"/>
      <c r="K42" s="208"/>
      <c r="L42" s="208"/>
      <c r="M42" s="208"/>
    </row>
    <row r="43" spans="1:13" ht="25" customHeight="1" x14ac:dyDescent="0.2">
      <c r="A43" s="59">
        <v>205</v>
      </c>
      <c r="B43" s="104">
        <f t="shared" si="1"/>
        <v>1.4634146341463415E-2</v>
      </c>
      <c r="D43" s="208"/>
      <c r="E43" s="208"/>
      <c r="F43" s="208"/>
      <c r="G43" s="208"/>
      <c r="H43" s="208"/>
      <c r="I43" s="208"/>
      <c r="J43" s="208"/>
      <c r="K43" s="208"/>
      <c r="L43" s="208"/>
      <c r="M43" s="208"/>
    </row>
    <row r="44" spans="1:13" ht="25" customHeight="1" x14ac:dyDescent="0.2">
      <c r="A44" s="59">
        <v>210</v>
      </c>
      <c r="B44" s="104">
        <f t="shared" si="1"/>
        <v>1.4285714285714285E-2</v>
      </c>
      <c r="D44" s="208"/>
      <c r="E44" s="208"/>
      <c r="F44" s="208"/>
      <c r="G44" s="208"/>
      <c r="H44" s="208"/>
      <c r="I44" s="208"/>
      <c r="J44" s="208"/>
      <c r="K44" s="208"/>
      <c r="L44" s="208"/>
      <c r="M44" s="208"/>
    </row>
    <row r="45" spans="1:13" ht="25" customHeight="1" x14ac:dyDescent="0.2">
      <c r="A45" s="59">
        <v>215</v>
      </c>
      <c r="B45" s="104">
        <f t="shared" si="1"/>
        <v>1.3953488372093023E-2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23"/>
    </row>
    <row r="46" spans="1:13" ht="25" customHeight="1" x14ac:dyDescent="0.2">
      <c r="A46" s="59">
        <v>220</v>
      </c>
      <c r="B46" s="104">
        <f t="shared" si="1"/>
        <v>1.3636363636363636E-2</v>
      </c>
      <c r="D46" s="123"/>
      <c r="E46" s="123"/>
      <c r="F46" s="123"/>
      <c r="G46" s="123"/>
      <c r="H46" s="123"/>
      <c r="I46" s="123"/>
      <c r="J46" s="123"/>
      <c r="K46" s="123"/>
      <c r="L46" s="123"/>
      <c r="M46" s="123"/>
    </row>
    <row r="47" spans="1:13" ht="25" customHeight="1" x14ac:dyDescent="0.2">
      <c r="A47" s="59">
        <v>225</v>
      </c>
      <c r="B47" s="104">
        <f t="shared" si="1"/>
        <v>1.3333333333333334E-2</v>
      </c>
      <c r="D47" s="120"/>
      <c r="E47" s="120"/>
      <c r="F47" s="120"/>
      <c r="G47" s="120"/>
      <c r="H47" s="120"/>
      <c r="I47" s="120"/>
      <c r="J47" s="120"/>
      <c r="K47" s="120"/>
      <c r="L47" s="120"/>
      <c r="M47" s="120"/>
    </row>
    <row r="48" spans="1:13" ht="25" customHeight="1" x14ac:dyDescent="0.2">
      <c r="A48" s="59">
        <v>230</v>
      </c>
      <c r="B48" s="104">
        <f t="shared" si="1"/>
        <v>1.3043478260869565E-2</v>
      </c>
      <c r="D48" s="120"/>
      <c r="E48" s="120"/>
      <c r="F48" s="120"/>
      <c r="G48" s="120"/>
      <c r="H48" s="120"/>
      <c r="I48" s="120"/>
      <c r="J48" s="120"/>
      <c r="K48" s="120"/>
      <c r="L48" s="120"/>
      <c r="M48" s="120"/>
    </row>
    <row r="49" spans="1:13" ht="25" customHeight="1" x14ac:dyDescent="0.2">
      <c r="A49" s="59">
        <v>235</v>
      </c>
      <c r="B49" s="104">
        <f t="shared" si="1"/>
        <v>1.276595744680851E-2</v>
      </c>
      <c r="D49" s="120"/>
      <c r="E49" s="120"/>
      <c r="F49" s="120"/>
      <c r="G49" s="120"/>
      <c r="H49" s="120"/>
      <c r="I49" s="120"/>
      <c r="J49" s="120"/>
      <c r="K49" s="120"/>
      <c r="L49" s="120"/>
      <c r="M49" s="120"/>
    </row>
    <row r="50" spans="1:13" ht="25" customHeight="1" x14ac:dyDescent="0.2">
      <c r="A50" s="59">
        <v>240</v>
      </c>
      <c r="B50" s="104">
        <f t="shared" si="1"/>
        <v>1.2500000000000001E-2</v>
      </c>
      <c r="D50" s="120"/>
      <c r="E50" s="120"/>
      <c r="F50" s="120"/>
      <c r="G50" s="120"/>
      <c r="H50" s="120"/>
      <c r="I50" s="120"/>
      <c r="J50" s="120"/>
      <c r="K50" s="120"/>
      <c r="L50" s="120"/>
      <c r="M50" s="120"/>
    </row>
    <row r="51" spans="1:13" ht="25" customHeight="1" x14ac:dyDescent="0.2">
      <c r="A51" s="59">
        <v>245</v>
      </c>
      <c r="B51" s="104">
        <f t="shared" si="1"/>
        <v>1.2244897959183673E-2</v>
      </c>
      <c r="D51" s="120"/>
      <c r="E51" s="120"/>
      <c r="F51" s="120"/>
      <c r="G51" s="120"/>
      <c r="H51" s="120"/>
      <c r="I51" s="120"/>
      <c r="J51" s="120"/>
      <c r="K51" s="120"/>
      <c r="L51" s="120"/>
      <c r="M51" s="120"/>
    </row>
    <row r="52" spans="1:13" ht="25" customHeight="1" x14ac:dyDescent="0.2">
      <c r="A52" s="59">
        <v>250</v>
      </c>
      <c r="B52" s="104">
        <f t="shared" si="1"/>
        <v>1.2E-2</v>
      </c>
      <c r="D52" s="120"/>
      <c r="E52" s="120"/>
      <c r="F52" s="120"/>
      <c r="G52" s="120"/>
      <c r="H52" s="120"/>
      <c r="I52" s="120"/>
      <c r="J52" s="120"/>
      <c r="K52" s="120"/>
      <c r="L52" s="120"/>
      <c r="M52" s="120"/>
    </row>
    <row r="53" spans="1:13" ht="25" customHeight="1" x14ac:dyDescent="0.2">
      <c r="A53" s="59">
        <v>255</v>
      </c>
      <c r="B53" s="104">
        <f t="shared" si="1"/>
        <v>1.1764705882352941E-2</v>
      </c>
      <c r="D53" s="120"/>
      <c r="E53" s="120"/>
      <c r="F53" s="120"/>
      <c r="G53" s="120"/>
      <c r="H53" s="120"/>
      <c r="I53" s="120"/>
      <c r="J53" s="120"/>
      <c r="K53" s="120"/>
      <c r="L53" s="120"/>
      <c r="M53" s="120"/>
    </row>
    <row r="54" spans="1:13" ht="25" customHeight="1" x14ac:dyDescent="0.2">
      <c r="A54" s="59">
        <v>260</v>
      </c>
      <c r="B54" s="104">
        <f t="shared" si="1"/>
        <v>1.1538461538461539E-2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</row>
    <row r="55" spans="1:13" ht="25" customHeight="1" x14ac:dyDescent="0.2">
      <c r="A55" s="59">
        <v>265</v>
      </c>
      <c r="B55" s="104">
        <f t="shared" si="1"/>
        <v>1.1320754716981131E-2</v>
      </c>
      <c r="D55" s="120"/>
      <c r="E55" s="120"/>
      <c r="F55" s="120"/>
      <c r="G55" s="120"/>
      <c r="H55" s="120"/>
      <c r="I55" s="120"/>
      <c r="J55" s="120"/>
      <c r="K55" s="120"/>
      <c r="L55" s="120"/>
      <c r="M55" s="120"/>
    </row>
    <row r="56" spans="1:13" ht="25" customHeight="1" x14ac:dyDescent="0.2">
      <c r="A56" s="59">
        <v>270</v>
      </c>
      <c r="B56" s="104">
        <f t="shared" si="1"/>
        <v>1.1111111111111112E-2</v>
      </c>
      <c r="D56" s="120"/>
      <c r="E56" s="120"/>
      <c r="F56" s="120"/>
      <c r="G56" s="120"/>
      <c r="H56" s="120"/>
      <c r="I56" s="120"/>
      <c r="J56" s="120"/>
      <c r="K56" s="120"/>
      <c r="L56" s="120"/>
      <c r="M56" s="120"/>
    </row>
    <row r="57" spans="1:13" ht="25" customHeight="1" x14ac:dyDescent="0.2">
      <c r="A57" s="59">
        <v>275</v>
      </c>
      <c r="B57" s="104">
        <f t="shared" si="1"/>
        <v>1.090909090909091E-2</v>
      </c>
      <c r="D57" s="120"/>
      <c r="E57" s="120"/>
      <c r="F57" s="120"/>
      <c r="G57" s="120"/>
      <c r="H57" s="120"/>
      <c r="I57" s="120"/>
      <c r="J57" s="120"/>
      <c r="K57" s="120"/>
      <c r="L57" s="120"/>
      <c r="M57" s="120"/>
    </row>
    <row r="58" spans="1:13" ht="25" customHeight="1" x14ac:dyDescent="0.2">
      <c r="A58" s="59">
        <v>280</v>
      </c>
      <c r="B58" s="104">
        <f t="shared" si="1"/>
        <v>1.0714285714285714E-2</v>
      </c>
    </row>
    <row r="59" spans="1:13" ht="25" customHeight="1" x14ac:dyDescent="0.2">
      <c r="A59" s="59">
        <v>285</v>
      </c>
      <c r="B59" s="104">
        <f t="shared" si="1"/>
        <v>1.0526315789473684E-2</v>
      </c>
    </row>
    <row r="60" spans="1:13" ht="25" customHeight="1" x14ac:dyDescent="0.2">
      <c r="A60" s="59">
        <v>290</v>
      </c>
      <c r="B60" s="104">
        <f t="shared" si="1"/>
        <v>1.0344827586206896E-2</v>
      </c>
    </row>
    <row r="61" spans="1:13" ht="25" customHeight="1" x14ac:dyDescent="0.2">
      <c r="A61" s="59">
        <v>295</v>
      </c>
      <c r="B61" s="104">
        <f t="shared" si="1"/>
        <v>1.0169491525423728E-2</v>
      </c>
    </row>
    <row r="62" spans="1:13" ht="25" customHeight="1" x14ac:dyDescent="0.2">
      <c r="A62" s="59">
        <v>300</v>
      </c>
      <c r="B62" s="104">
        <f t="shared" si="1"/>
        <v>0.01</v>
      </c>
    </row>
    <row r="63" spans="1:13" ht="25" customHeight="1" x14ac:dyDescent="0.2">
      <c r="A63" s="59">
        <v>305</v>
      </c>
      <c r="B63" s="104">
        <f t="shared" si="1"/>
        <v>9.8360655737704927E-3</v>
      </c>
    </row>
    <row r="64" spans="1:13" ht="25" customHeight="1" x14ac:dyDescent="0.2">
      <c r="A64" s="59">
        <v>310</v>
      </c>
      <c r="B64" s="104">
        <f t="shared" si="1"/>
        <v>9.6774193548387101E-3</v>
      </c>
    </row>
    <row r="65" spans="1:2" ht="25" customHeight="1" x14ac:dyDescent="0.2">
      <c r="A65" s="59">
        <v>315</v>
      </c>
      <c r="B65" s="104">
        <f t="shared" si="1"/>
        <v>9.5238095238095247E-3</v>
      </c>
    </row>
    <row r="66" spans="1:2" ht="25" customHeight="1" x14ac:dyDescent="0.2">
      <c r="A66" s="59">
        <v>320</v>
      </c>
      <c r="B66" s="104">
        <f t="shared" si="1"/>
        <v>9.3749999999999997E-3</v>
      </c>
    </row>
    <row r="67" spans="1:2" ht="25" customHeight="1" x14ac:dyDescent="0.2">
      <c r="A67" s="59">
        <v>325</v>
      </c>
      <c r="B67" s="104">
        <f t="shared" si="1"/>
        <v>9.2307692307692316E-3</v>
      </c>
    </row>
    <row r="68" spans="1:2" ht="25" customHeight="1" x14ac:dyDescent="0.2">
      <c r="A68" s="59">
        <v>330</v>
      </c>
      <c r="B68" s="104">
        <f t="shared" si="1"/>
        <v>9.0909090909090905E-3</v>
      </c>
    </row>
    <row r="69" spans="1:2" ht="25" customHeight="1" x14ac:dyDescent="0.2">
      <c r="A69" s="59">
        <v>335</v>
      </c>
      <c r="B69" s="104">
        <f t="shared" si="1"/>
        <v>8.9552238805970154E-3</v>
      </c>
    </row>
    <row r="70" spans="1:2" ht="25" customHeight="1" x14ac:dyDescent="0.2">
      <c r="A70" s="59">
        <v>340</v>
      </c>
      <c r="B70" s="104">
        <f t="shared" si="1"/>
        <v>8.8235294117647058E-3</v>
      </c>
    </row>
    <row r="71" spans="1:2" ht="25" customHeight="1" x14ac:dyDescent="0.2">
      <c r="A71" s="59">
        <v>345</v>
      </c>
      <c r="B71" s="104">
        <f t="shared" si="1"/>
        <v>8.6956521739130436E-3</v>
      </c>
    </row>
    <row r="72" spans="1:2" ht="25" customHeight="1" x14ac:dyDescent="0.2">
      <c r="A72" s="59">
        <v>350</v>
      </c>
      <c r="B72" s="104">
        <f t="shared" si="1"/>
        <v>8.5714285714285719E-3</v>
      </c>
    </row>
    <row r="73" spans="1:2" ht="25" customHeight="1" x14ac:dyDescent="0.2">
      <c r="A73" s="59">
        <v>355</v>
      </c>
      <c r="B73" s="104">
        <f t="shared" si="1"/>
        <v>8.4507042253521118E-3</v>
      </c>
    </row>
    <row r="74" spans="1:2" ht="25" customHeight="1" x14ac:dyDescent="0.2">
      <c r="A74" s="59">
        <v>360</v>
      </c>
      <c r="B74" s="104">
        <f t="shared" ref="B74:B122" si="2">3/A74</f>
        <v>8.3333333333333332E-3</v>
      </c>
    </row>
    <row r="75" spans="1:2" ht="25" customHeight="1" x14ac:dyDescent="0.2">
      <c r="A75" s="59">
        <v>365</v>
      </c>
      <c r="B75" s="104">
        <f t="shared" si="2"/>
        <v>8.21917808219178E-3</v>
      </c>
    </row>
    <row r="76" spans="1:2" ht="25" customHeight="1" x14ac:dyDescent="0.2">
      <c r="A76" s="59">
        <v>370</v>
      </c>
      <c r="B76" s="104">
        <f t="shared" si="2"/>
        <v>8.1081081081081086E-3</v>
      </c>
    </row>
    <row r="77" spans="1:2" ht="25" customHeight="1" x14ac:dyDescent="0.2">
      <c r="A77" s="59">
        <v>375</v>
      </c>
      <c r="B77" s="104">
        <f t="shared" si="2"/>
        <v>8.0000000000000002E-3</v>
      </c>
    </row>
    <row r="78" spans="1:2" ht="25" customHeight="1" x14ac:dyDescent="0.2">
      <c r="A78" s="59">
        <v>380</v>
      </c>
      <c r="B78" s="104">
        <f t="shared" si="2"/>
        <v>7.8947368421052634E-3</v>
      </c>
    </row>
    <row r="79" spans="1:2" ht="25" customHeight="1" x14ac:dyDescent="0.2">
      <c r="A79" s="59">
        <v>385</v>
      </c>
      <c r="B79" s="104">
        <f t="shared" si="2"/>
        <v>7.7922077922077922E-3</v>
      </c>
    </row>
    <row r="80" spans="1:2" ht="25" customHeight="1" x14ac:dyDescent="0.2">
      <c r="A80" s="59">
        <v>390</v>
      </c>
      <c r="B80" s="104">
        <f t="shared" si="2"/>
        <v>7.6923076923076927E-3</v>
      </c>
    </row>
    <row r="81" spans="1:2" ht="25" customHeight="1" x14ac:dyDescent="0.2">
      <c r="A81" s="59">
        <v>395</v>
      </c>
      <c r="B81" s="104">
        <f t="shared" si="2"/>
        <v>7.5949367088607592E-3</v>
      </c>
    </row>
    <row r="82" spans="1:2" ht="25" customHeight="1" x14ac:dyDescent="0.2">
      <c r="A82" s="59">
        <v>400</v>
      </c>
      <c r="B82" s="104">
        <f t="shared" si="2"/>
        <v>7.4999999999999997E-3</v>
      </c>
    </row>
    <row r="83" spans="1:2" ht="25" customHeight="1" x14ac:dyDescent="0.2">
      <c r="A83" s="59">
        <v>405</v>
      </c>
      <c r="B83" s="104">
        <f t="shared" si="2"/>
        <v>7.4074074074074077E-3</v>
      </c>
    </row>
    <row r="84" spans="1:2" ht="25" customHeight="1" x14ac:dyDescent="0.2">
      <c r="A84" s="59">
        <v>410</v>
      </c>
      <c r="B84" s="104">
        <f t="shared" si="2"/>
        <v>7.3170731707317077E-3</v>
      </c>
    </row>
    <row r="85" spans="1:2" ht="25" customHeight="1" x14ac:dyDescent="0.2">
      <c r="A85" s="59">
        <v>415</v>
      </c>
      <c r="B85" s="104">
        <f t="shared" si="2"/>
        <v>7.2289156626506026E-3</v>
      </c>
    </row>
    <row r="86" spans="1:2" ht="25" customHeight="1" x14ac:dyDescent="0.2">
      <c r="A86" s="59">
        <v>420</v>
      </c>
      <c r="B86" s="104">
        <f t="shared" si="2"/>
        <v>7.1428571428571426E-3</v>
      </c>
    </row>
    <row r="87" spans="1:2" ht="25" customHeight="1" x14ac:dyDescent="0.2">
      <c r="A87" s="59">
        <v>425</v>
      </c>
      <c r="B87" s="104">
        <f t="shared" si="2"/>
        <v>7.058823529411765E-3</v>
      </c>
    </row>
    <row r="88" spans="1:2" ht="25" customHeight="1" x14ac:dyDescent="0.2">
      <c r="A88" s="59">
        <v>430</v>
      </c>
      <c r="B88" s="104">
        <f t="shared" si="2"/>
        <v>6.9767441860465115E-3</v>
      </c>
    </row>
    <row r="89" spans="1:2" ht="25" customHeight="1" x14ac:dyDescent="0.2">
      <c r="A89" s="59">
        <v>435</v>
      </c>
      <c r="B89" s="104">
        <f t="shared" si="2"/>
        <v>6.8965517241379309E-3</v>
      </c>
    </row>
    <row r="90" spans="1:2" ht="25" customHeight="1" x14ac:dyDescent="0.2">
      <c r="A90" s="59">
        <v>440</v>
      </c>
      <c r="B90" s="104">
        <f t="shared" si="2"/>
        <v>6.8181818181818179E-3</v>
      </c>
    </row>
    <row r="91" spans="1:2" ht="25" customHeight="1" x14ac:dyDescent="0.2">
      <c r="A91" s="59">
        <v>445</v>
      </c>
      <c r="B91" s="104">
        <f t="shared" si="2"/>
        <v>6.7415730337078653E-3</v>
      </c>
    </row>
    <row r="92" spans="1:2" ht="25" customHeight="1" x14ac:dyDescent="0.2">
      <c r="A92" s="59">
        <v>450</v>
      </c>
      <c r="B92" s="104">
        <f t="shared" si="2"/>
        <v>6.6666666666666671E-3</v>
      </c>
    </row>
    <row r="93" spans="1:2" ht="25" customHeight="1" x14ac:dyDescent="0.2">
      <c r="A93" s="59">
        <v>455</v>
      </c>
      <c r="B93" s="104">
        <f t="shared" si="2"/>
        <v>6.5934065934065934E-3</v>
      </c>
    </row>
    <row r="94" spans="1:2" ht="25" customHeight="1" x14ac:dyDescent="0.2">
      <c r="A94" s="59">
        <v>460</v>
      </c>
      <c r="B94" s="104">
        <f t="shared" si="2"/>
        <v>6.5217391304347823E-3</v>
      </c>
    </row>
    <row r="95" spans="1:2" ht="25" customHeight="1" x14ac:dyDescent="0.2">
      <c r="A95" s="59">
        <v>465</v>
      </c>
      <c r="B95" s="104">
        <f t="shared" si="2"/>
        <v>6.4516129032258064E-3</v>
      </c>
    </row>
    <row r="96" spans="1:2" ht="25" customHeight="1" x14ac:dyDescent="0.2">
      <c r="A96" s="59">
        <v>470</v>
      </c>
      <c r="B96" s="104">
        <f t="shared" si="2"/>
        <v>6.382978723404255E-3</v>
      </c>
    </row>
    <row r="97" spans="1:2" ht="25" customHeight="1" x14ac:dyDescent="0.2">
      <c r="A97" s="59">
        <v>475</v>
      </c>
      <c r="B97" s="104">
        <f t="shared" si="2"/>
        <v>6.3157894736842104E-3</v>
      </c>
    </row>
    <row r="98" spans="1:2" ht="25" customHeight="1" x14ac:dyDescent="0.2">
      <c r="A98" s="59">
        <v>480</v>
      </c>
      <c r="B98" s="104">
        <f t="shared" si="2"/>
        <v>6.2500000000000003E-3</v>
      </c>
    </row>
    <row r="99" spans="1:2" ht="25" customHeight="1" x14ac:dyDescent="0.2">
      <c r="A99" s="59">
        <v>485</v>
      </c>
      <c r="B99" s="104">
        <f t="shared" si="2"/>
        <v>6.1855670103092781E-3</v>
      </c>
    </row>
    <row r="100" spans="1:2" ht="25" customHeight="1" x14ac:dyDescent="0.2">
      <c r="A100" s="59">
        <v>490</v>
      </c>
      <c r="B100" s="104">
        <f t="shared" si="2"/>
        <v>6.1224489795918364E-3</v>
      </c>
    </row>
    <row r="101" spans="1:2" ht="25" customHeight="1" x14ac:dyDescent="0.2">
      <c r="A101" s="59">
        <v>495</v>
      </c>
      <c r="B101" s="104">
        <f t="shared" si="2"/>
        <v>6.0606060606060606E-3</v>
      </c>
    </row>
    <row r="102" spans="1:2" ht="25" customHeight="1" x14ac:dyDescent="0.2">
      <c r="A102" s="59">
        <v>500</v>
      </c>
      <c r="B102" s="104">
        <f t="shared" si="2"/>
        <v>6.0000000000000001E-3</v>
      </c>
    </row>
    <row r="103" spans="1:2" ht="25" customHeight="1" x14ac:dyDescent="0.2">
      <c r="A103" s="59">
        <v>505</v>
      </c>
      <c r="B103" s="104">
        <f t="shared" si="2"/>
        <v>5.9405940594059407E-3</v>
      </c>
    </row>
    <row r="104" spans="1:2" ht="25" customHeight="1" x14ac:dyDescent="0.2">
      <c r="A104" s="59">
        <v>510</v>
      </c>
      <c r="B104" s="104">
        <f t="shared" si="2"/>
        <v>5.8823529411764705E-3</v>
      </c>
    </row>
    <row r="105" spans="1:2" ht="25" customHeight="1" x14ac:dyDescent="0.2">
      <c r="A105" s="59">
        <v>515</v>
      </c>
      <c r="B105" s="104">
        <f t="shared" si="2"/>
        <v>5.8252427184466021E-3</v>
      </c>
    </row>
    <row r="106" spans="1:2" ht="25" customHeight="1" x14ac:dyDescent="0.2">
      <c r="A106" s="59">
        <v>520</v>
      </c>
      <c r="B106" s="104">
        <f t="shared" si="2"/>
        <v>5.7692307692307696E-3</v>
      </c>
    </row>
    <row r="107" spans="1:2" ht="25" customHeight="1" x14ac:dyDescent="0.2">
      <c r="A107" s="59">
        <v>525</v>
      </c>
      <c r="B107" s="104">
        <f t="shared" si="2"/>
        <v>5.7142857142857143E-3</v>
      </c>
    </row>
    <row r="108" spans="1:2" ht="25" customHeight="1" x14ac:dyDescent="0.2">
      <c r="A108" s="59">
        <v>530</v>
      </c>
      <c r="B108" s="104">
        <f t="shared" si="2"/>
        <v>5.6603773584905656E-3</v>
      </c>
    </row>
    <row r="109" spans="1:2" ht="25" customHeight="1" x14ac:dyDescent="0.2">
      <c r="A109" s="59">
        <v>535</v>
      </c>
      <c r="B109" s="104">
        <f t="shared" si="2"/>
        <v>5.6074766355140183E-3</v>
      </c>
    </row>
    <row r="110" spans="1:2" ht="25" customHeight="1" x14ac:dyDescent="0.2">
      <c r="A110" s="59">
        <v>540</v>
      </c>
      <c r="B110" s="104">
        <f t="shared" si="2"/>
        <v>5.5555555555555558E-3</v>
      </c>
    </row>
    <row r="111" spans="1:2" ht="25" customHeight="1" x14ac:dyDescent="0.2">
      <c r="A111" s="59">
        <v>545</v>
      </c>
      <c r="B111" s="104">
        <f t="shared" si="2"/>
        <v>5.5045871559633031E-3</v>
      </c>
    </row>
    <row r="112" spans="1:2" ht="25" customHeight="1" x14ac:dyDescent="0.2">
      <c r="A112" s="59">
        <v>550</v>
      </c>
      <c r="B112" s="104">
        <f t="shared" si="2"/>
        <v>5.454545454545455E-3</v>
      </c>
    </row>
    <row r="113" spans="1:2" ht="25" customHeight="1" x14ac:dyDescent="0.2">
      <c r="A113" s="59">
        <v>555</v>
      </c>
      <c r="B113" s="104">
        <f t="shared" si="2"/>
        <v>5.4054054054054057E-3</v>
      </c>
    </row>
    <row r="114" spans="1:2" ht="25" customHeight="1" x14ac:dyDescent="0.2">
      <c r="A114" s="59">
        <v>560</v>
      </c>
      <c r="B114" s="104">
        <f t="shared" si="2"/>
        <v>5.3571428571428572E-3</v>
      </c>
    </row>
    <row r="115" spans="1:2" ht="25" customHeight="1" x14ac:dyDescent="0.2">
      <c r="A115" s="59">
        <v>565</v>
      </c>
      <c r="B115" s="104">
        <f t="shared" si="2"/>
        <v>5.3097345132743362E-3</v>
      </c>
    </row>
    <row r="116" spans="1:2" ht="25" customHeight="1" x14ac:dyDescent="0.2">
      <c r="A116" s="59">
        <v>570</v>
      </c>
      <c r="B116" s="104">
        <f t="shared" si="2"/>
        <v>5.263157894736842E-3</v>
      </c>
    </row>
    <row r="117" spans="1:2" ht="25" customHeight="1" x14ac:dyDescent="0.2">
      <c r="A117" s="59">
        <v>575</v>
      </c>
      <c r="B117" s="104">
        <f t="shared" si="2"/>
        <v>5.2173913043478265E-3</v>
      </c>
    </row>
    <row r="118" spans="1:2" ht="25" customHeight="1" x14ac:dyDescent="0.2">
      <c r="A118" s="59">
        <v>580</v>
      </c>
      <c r="B118" s="104">
        <f t="shared" si="2"/>
        <v>5.1724137931034482E-3</v>
      </c>
    </row>
    <row r="119" spans="1:2" ht="25" customHeight="1" x14ac:dyDescent="0.2">
      <c r="A119" s="59">
        <v>585</v>
      </c>
      <c r="B119" s="104">
        <f t="shared" si="2"/>
        <v>5.1282051282051282E-3</v>
      </c>
    </row>
    <row r="120" spans="1:2" ht="25" customHeight="1" x14ac:dyDescent="0.2">
      <c r="A120" s="59">
        <v>590</v>
      </c>
      <c r="B120" s="104">
        <f t="shared" si="2"/>
        <v>5.084745762711864E-3</v>
      </c>
    </row>
    <row r="121" spans="1:2" ht="25" customHeight="1" x14ac:dyDescent="0.2">
      <c r="A121" s="59">
        <v>595</v>
      </c>
      <c r="B121" s="104">
        <f t="shared" si="2"/>
        <v>5.0420168067226894E-3</v>
      </c>
    </row>
    <row r="122" spans="1:2" ht="25" customHeight="1" x14ac:dyDescent="0.2">
      <c r="A122" s="59">
        <v>600</v>
      </c>
      <c r="B122" s="104">
        <f t="shared" si="2"/>
        <v>5.0000000000000001E-3</v>
      </c>
    </row>
    <row r="123" spans="1:2" ht="25" customHeight="1" x14ac:dyDescent="0.2"/>
    <row r="124" spans="1:2" ht="25" customHeight="1" x14ac:dyDescent="0.2"/>
    <row r="125" spans="1:2" ht="25" customHeight="1" x14ac:dyDescent="0.2"/>
    <row r="126" spans="1:2" ht="25" customHeight="1" x14ac:dyDescent="0.2"/>
    <row r="127" spans="1:2" ht="25" customHeight="1" x14ac:dyDescent="0.2"/>
    <row r="128" spans="1:2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  <row r="220" ht="25" customHeight="1" x14ac:dyDescent="0.2"/>
    <row r="221" ht="25" customHeight="1" x14ac:dyDescent="0.2"/>
    <row r="222" ht="25" customHeight="1" x14ac:dyDescent="0.2"/>
    <row r="223" ht="25" customHeight="1" x14ac:dyDescent="0.2"/>
    <row r="224" ht="25" customHeight="1" x14ac:dyDescent="0.2"/>
    <row r="225" ht="25" customHeight="1" x14ac:dyDescent="0.2"/>
    <row r="226" ht="25" customHeight="1" x14ac:dyDescent="0.2"/>
    <row r="227" ht="25" customHeight="1" x14ac:dyDescent="0.2"/>
    <row r="228" ht="25" customHeight="1" x14ac:dyDescent="0.2"/>
    <row r="229" ht="25" customHeight="1" x14ac:dyDescent="0.2"/>
    <row r="230" ht="25" customHeight="1" x14ac:dyDescent="0.2"/>
    <row r="231" ht="25" customHeight="1" x14ac:dyDescent="0.2"/>
    <row r="232" ht="25" customHeight="1" x14ac:dyDescent="0.2"/>
    <row r="233" ht="25" customHeight="1" x14ac:dyDescent="0.2"/>
    <row r="234" ht="25" customHeight="1" x14ac:dyDescent="0.2"/>
    <row r="235" ht="25" customHeight="1" x14ac:dyDescent="0.2"/>
    <row r="236" ht="25" customHeight="1" x14ac:dyDescent="0.2"/>
    <row r="237" ht="25" customHeight="1" x14ac:dyDescent="0.2"/>
    <row r="238" ht="25" customHeight="1" x14ac:dyDescent="0.2"/>
    <row r="239" ht="25" customHeight="1" x14ac:dyDescent="0.2"/>
    <row r="240" ht="25" customHeight="1" x14ac:dyDescent="0.2"/>
    <row r="241" ht="25" customHeight="1" x14ac:dyDescent="0.2"/>
    <row r="242" ht="25" customHeight="1" x14ac:dyDescent="0.2"/>
    <row r="243" ht="25" customHeight="1" x14ac:dyDescent="0.2"/>
    <row r="244" ht="25" customHeight="1" x14ac:dyDescent="0.2"/>
    <row r="245" ht="25" customHeight="1" x14ac:dyDescent="0.2"/>
    <row r="246" ht="25" customHeight="1" x14ac:dyDescent="0.2"/>
    <row r="247" ht="25" customHeight="1" x14ac:dyDescent="0.2"/>
    <row r="248" ht="25" customHeight="1" x14ac:dyDescent="0.2"/>
    <row r="249" ht="25" customHeight="1" x14ac:dyDescent="0.2"/>
    <row r="250" ht="25" customHeight="1" x14ac:dyDescent="0.2"/>
    <row r="251" ht="25" customHeight="1" x14ac:dyDescent="0.2"/>
    <row r="252" ht="25" customHeight="1" x14ac:dyDescent="0.2"/>
    <row r="253" ht="25" customHeight="1" x14ac:dyDescent="0.2"/>
    <row r="254" ht="25" customHeight="1" x14ac:dyDescent="0.2"/>
    <row r="255" ht="25" customHeight="1" x14ac:dyDescent="0.2"/>
    <row r="256" ht="25" customHeight="1" x14ac:dyDescent="0.2"/>
    <row r="257" ht="25" customHeight="1" x14ac:dyDescent="0.2"/>
    <row r="258" ht="25" customHeight="1" x14ac:dyDescent="0.2"/>
    <row r="259" ht="25" customHeight="1" x14ac:dyDescent="0.2"/>
    <row r="260" ht="25" customHeight="1" x14ac:dyDescent="0.2"/>
    <row r="261" ht="25" customHeight="1" x14ac:dyDescent="0.2"/>
    <row r="262" ht="25" customHeight="1" x14ac:dyDescent="0.2"/>
    <row r="263" ht="25" customHeight="1" x14ac:dyDescent="0.2"/>
    <row r="264" ht="25" customHeight="1" x14ac:dyDescent="0.2"/>
    <row r="265" ht="25" customHeight="1" x14ac:dyDescent="0.2"/>
    <row r="266" ht="25" customHeight="1" x14ac:dyDescent="0.2"/>
    <row r="267" ht="25" customHeight="1" x14ac:dyDescent="0.2"/>
  </sheetData>
  <mergeCells count="10">
    <mergeCell ref="D25:M27"/>
    <mergeCell ref="D29:M31"/>
    <mergeCell ref="D39:M41"/>
    <mergeCell ref="D42:M44"/>
    <mergeCell ref="D32:M37"/>
    <mergeCell ref="A1:L1"/>
    <mergeCell ref="D5:L6"/>
    <mergeCell ref="D23:M24"/>
    <mergeCell ref="C3:E3"/>
    <mergeCell ref="A3:B3"/>
  </mergeCells>
  <hyperlinks>
    <hyperlink ref="C3" r:id="rId1" xr:uid="{7AEF4337-6F0D-CA42-B533-6D04A251FA66}"/>
  </hyperlinks>
  <pageMargins left="0.7" right="0.7" top="0.75" bottom="0.75" header="0.3" footer="0.3"/>
  <pageSetup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T-test 2 Averages</vt:lpstr>
      <vt:lpstr>Multiple Averages</vt:lpstr>
      <vt:lpstr>2 Variance Test</vt:lpstr>
      <vt:lpstr>Experiment Planning Sheet</vt:lpstr>
      <vt:lpstr>Design Templates</vt:lpstr>
      <vt:lpstr>2 Factor DOE Analysis</vt:lpstr>
      <vt:lpstr>3 Factor DOE Analysis</vt:lpstr>
      <vt:lpstr>4 Factor DOE Analysis</vt:lpstr>
      <vt:lpstr>Zero Defects</vt:lpstr>
      <vt:lpstr>Correlation</vt:lpstr>
      <vt:lpstr>About</vt:lpstr>
      <vt:lpstr>1971 Steel Output</vt:lpstr>
      <vt:lpstr>Random Coin Toss</vt:lpstr>
      <vt:lpstr>'2 Factor DOE Analysis'!Print_Area</vt:lpstr>
      <vt:lpstr>'3 Factor DOE Analysis'!Print_Area</vt:lpstr>
      <vt:lpstr>'4 Factor DOE Analysis'!Print_Area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2022-01-13T00:18:38Z</dcterms:created>
  <dcterms:modified xsi:type="dcterms:W3CDTF">2022-03-08T14:41:34Z</dcterms:modified>
</cp:coreProperties>
</file>